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RS35-Inter-STATS-Partage\X-Travaux en cours de validation\Bilan PSY\"/>
    </mc:Choice>
  </mc:AlternateContent>
  <bookViews>
    <workbookView xWindow="0" yWindow="0" windowWidth="23040" windowHeight="9480" tabRatio="869" activeTab="2"/>
  </bookViews>
  <sheets>
    <sheet name="NO_2" sheetId="33" r:id="rId1"/>
    <sheet name="K_RPSA" sheetId="34" r:id="rId2"/>
    <sheet name="K_R3A" sheetId="35" r:id="rId3"/>
    <sheet name="NO_3" sheetId="17" r:id="rId4"/>
    <sheet name="A_GEN" sheetId="18" r:id="rId5"/>
    <sheet name="Gen_Ambu_FA" sheetId="19" r:id="rId6"/>
    <sheet name="PsyGen_Ambu" sheetId="20" r:id="rId7"/>
    <sheet name="PsyGen_Ambu_Lieux" sheetId="21" r:id="rId8"/>
    <sheet name="PsyGen_Ambu_MotifPEC" sheetId="22" r:id="rId9"/>
    <sheet name="Gen_HP_FileAct" sheetId="23" r:id="rId10"/>
    <sheet name="Gen_HP_FormActv" sheetId="24" r:id="rId11"/>
    <sheet name="Gen_HP_MotifPEC" sheetId="25" r:id="rId12"/>
    <sheet name="Gen_HC_FA" sheetId="26" r:id="rId13"/>
    <sheet name="Gen_HC_FoActv" sheetId="27" r:id="rId14"/>
    <sheet name="Gen_HTP_MotPEC" sheetId="28" r:id="rId15"/>
    <sheet name="Gen_HC_hospLgCrs" sheetId="29" r:id="rId16"/>
    <sheet name="PsyGEN_HssC_MLS" sheetId="30" r:id="rId17"/>
    <sheet name="Acti_GEN_HssC" sheetId="31" r:id="rId18"/>
    <sheet name="PsyGEN_UMspé" sheetId="32" r:id="rId19"/>
    <sheet name="NO_4" sheetId="1" r:id="rId20"/>
    <sheet name="Activité_INF" sheetId="2" r:id="rId21"/>
    <sheet name="PsyInf_Ambu_FileActv" sheetId="3" r:id="rId22"/>
    <sheet name="PsyInf_Ambu" sheetId="4" r:id="rId23"/>
    <sheet name="PsyInf_Ambu_Lieux" sheetId="5" r:id="rId24"/>
    <sheet name="PsyInf_Ambu_MotifPEC" sheetId="6" r:id="rId25"/>
    <sheet name="PsyInf_HP_FileAct" sheetId="7" r:id="rId26"/>
    <sheet name="PsyInf_HP_FormActv" sheetId="8" r:id="rId27"/>
    <sheet name="PsyInf_HP_MotifPEC" sheetId="9" r:id="rId28"/>
    <sheet name="PsyInf_HC_FileAct" sheetId="10" r:id="rId29"/>
    <sheet name="PsyInf_HC_FormActv" sheetId="11" r:id="rId30"/>
    <sheet name="PsyInf_HTP_MotifPEC" sheetId="12" r:id="rId31"/>
    <sheet name="NO_5" sheetId="13" r:id="rId32"/>
    <sheet name="PSY_txRecStd" sheetId="14" r:id="rId33"/>
    <sheet name="PSYGEN_txRecStd" sheetId="15" r:id="rId34"/>
    <sheet name="PSYINF_txRecStd" sheetId="16" r:id="rId35"/>
  </sheets>
  <externalReferences>
    <externalReference r:id="rId36"/>
    <externalReference r:id="rId37"/>
    <externalReference r:id="rId38"/>
    <externalReference r:id="rId39"/>
    <externalReference r:id="rId40"/>
    <externalReference r:id="rId41"/>
  </externalReferences>
  <definedNames>
    <definedName name="_____xlnm.Print_Area_1">#REF!</definedName>
    <definedName name="____xlnm.Print_Area_1">#REF!</definedName>
    <definedName name="___xlnm.Print_Area_1">#REF!</definedName>
    <definedName name="__xlnm.Print_Area_1">#REF!</definedName>
    <definedName name="__xlnm.Print_Area_7">#REF!</definedName>
    <definedName name="A">Gen_HC_FA!$C$25:$D$25</definedName>
    <definedName name="aa">#REF!</definedName>
    <definedName name="ANNEXE1">[1]donnees!$A$1:$I$21</definedName>
    <definedName name="b">#REF!</definedName>
    <definedName name="daf_C">#REF!</definedName>
    <definedName name="Dialyse_modif">#REF!</definedName>
    <definedName name="Excel_BuiltIn_Print_Area_1">#REF!</definedName>
    <definedName name="F_A">#REF!</definedName>
    <definedName name="FTN_06T2" localSheetId="4">#REF!</definedName>
    <definedName name="FTN_06T2" localSheetId="17">#REF!</definedName>
    <definedName name="FTN_06T2" localSheetId="20">#REF!</definedName>
    <definedName name="FTN_06T2" localSheetId="5">#REF!</definedName>
    <definedName name="FTN_06T2" localSheetId="12">#REF!</definedName>
    <definedName name="FTN_06T2" localSheetId="13">#REF!</definedName>
    <definedName name="FTN_06T2" localSheetId="15">#REF!</definedName>
    <definedName name="FTN_06T2" localSheetId="9">#REF!</definedName>
    <definedName name="FTN_06T2" localSheetId="10">#REF!</definedName>
    <definedName name="FTN_06T2" localSheetId="11">#REF!</definedName>
    <definedName name="FTN_06T2" localSheetId="14">#REF!</definedName>
    <definedName name="FTN_06T2" localSheetId="2">#REF!</definedName>
    <definedName name="FTN_06T2" localSheetId="1">#REF!</definedName>
    <definedName name="FTN_06T2" localSheetId="0">#REF!</definedName>
    <definedName name="FTN_06T2" localSheetId="31">#REF!</definedName>
    <definedName name="FTN_06T2" localSheetId="32">#REF!</definedName>
    <definedName name="FTN_06T2" localSheetId="6">#REF!</definedName>
    <definedName name="FTN_06T2" localSheetId="7">#REF!</definedName>
    <definedName name="FTN_06T2" localSheetId="8">#REF!</definedName>
    <definedName name="FTN_06T2" localSheetId="16">#REF!</definedName>
    <definedName name="FTN_06T2" localSheetId="33">#REF!</definedName>
    <definedName name="FTN_06T2" localSheetId="18">#REF!</definedName>
    <definedName name="FTN_06T2" localSheetId="22">#REF!</definedName>
    <definedName name="FTN_06T2" localSheetId="21">#REF!</definedName>
    <definedName name="FTN_06T2" localSheetId="23">#REF!</definedName>
    <definedName name="FTN_06T2" localSheetId="24">#REF!</definedName>
    <definedName name="FTN_06T2" localSheetId="28">#REF!</definedName>
    <definedName name="FTN_06T2" localSheetId="29">#REF!</definedName>
    <definedName name="FTN_06T2" localSheetId="25">#REF!</definedName>
    <definedName name="FTN_06T2" localSheetId="26">#REF!</definedName>
    <definedName name="FTN_06T2" localSheetId="27">#REF!</definedName>
    <definedName name="FTN_06T2" localSheetId="30">#REF!</definedName>
    <definedName name="FTN_06T2" localSheetId="34">#REF!</definedName>
    <definedName name="FTN_06T2">#REF!</definedName>
    <definedName name="Print_Area_1">"#REF!"</definedName>
    <definedName name="Print_Area_1_2">#REF!</definedName>
    <definedName name="Print_Area_1_2_1">#REF!</definedName>
    <definedName name="test">#REF!</definedName>
    <definedName name="vvv">[2]donnees!$A$1:$R$33</definedName>
    <definedName name="_xlnm.Print_Area" localSheetId="4">A_GEN!$C$2:$AL$70</definedName>
    <definedName name="_xlnm.Print_Area" localSheetId="17">Acti_GEN_HssC!$C$2:$AB$69</definedName>
    <definedName name="_xlnm.Print_Area" localSheetId="20">Activité_INF!$C$2:$AL$70</definedName>
    <definedName name="_xlnm.Print_Area" localSheetId="5">Gen_Ambu_FA!$C$2:$AD$70</definedName>
    <definedName name="_xlnm.Print_Area" localSheetId="12">Gen_HC_FA!$C$2:$AD$69</definedName>
    <definedName name="_xlnm.Print_Area" localSheetId="13">Gen_HC_FoActv!$C$2:$U$67</definedName>
    <definedName name="_xlnm.Print_Area" localSheetId="15">Gen_HC_hospLgCrs!$C$2:$N$66</definedName>
    <definedName name="_xlnm.Print_Area" localSheetId="9">Gen_HP_FileAct!$C$2:$AD$69</definedName>
    <definedName name="_xlnm.Print_Area" localSheetId="10">Gen_HP_FormActv!$C$2:$M$65</definedName>
    <definedName name="_xlnm.Print_Area" localSheetId="11">Gen_HP_MotifPEC!$C$2:$Y$69</definedName>
    <definedName name="_xlnm.Print_Area" localSheetId="14">Gen_HTP_MotPEC!$C$2:$Y$68</definedName>
    <definedName name="_xlnm.Print_Area" localSheetId="2">K_R3A!$C$2:$T$51</definedName>
    <definedName name="_xlnm.Print_Area" localSheetId="1">K_RPSA!$C$2:$AB$51</definedName>
    <definedName name="_xlnm.Print_Area" localSheetId="0">NO_2!$A$1:$I$63</definedName>
    <definedName name="_xlnm.Print_Area" localSheetId="32">PSY_txRecStd!$C$1:$R$42</definedName>
    <definedName name="_xlnm.Print_Area" localSheetId="6">PsyGen_Ambu!$C$2:$W$66</definedName>
    <definedName name="_xlnm.Print_Area" localSheetId="7">PsyGen_Ambu_Lieux!$C$2:$U$65</definedName>
    <definedName name="_xlnm.Print_Area" localSheetId="8">PsyGen_Ambu_MotifPEC!$C$2:$Y$69</definedName>
    <definedName name="_xlnm.Print_Area" localSheetId="16">PsyGEN_HssC_MLS!$C$2:$S$65</definedName>
    <definedName name="_xlnm.Print_Area" localSheetId="33">PSYGEN_txRecStd!$C$1:$R$42</definedName>
    <definedName name="_xlnm.Print_Area" localSheetId="18">PsyGEN_UMspé!$C$2:$R$29</definedName>
    <definedName name="_xlnm.Print_Area" localSheetId="22">PsyInf_Ambu!$C$2:$Y$64</definedName>
    <definedName name="_xlnm.Print_Area" localSheetId="21">PsyInf_Ambu_FileActv!$C$2:$AH$68</definedName>
    <definedName name="_xlnm.Print_Area" localSheetId="23">PsyInf_Ambu_Lieux!$C$2:$U$65</definedName>
    <definedName name="_xlnm.Print_Area" localSheetId="24">PsyInf_Ambu_MotifPEC!$C$2:$AA$69</definedName>
    <definedName name="_xlnm.Print_Area" localSheetId="28">PsyInf_HC_FileAct!$C$2:$AH$68</definedName>
    <definedName name="_xlnm.Print_Area" localSheetId="29">PsyInf_HC_FormActv!$C$2:$U$65</definedName>
    <definedName name="_xlnm.Print_Area" localSheetId="25">PsyInf_HP_FileAct!$C$2:$AH$67</definedName>
    <definedName name="_xlnm.Print_Area" localSheetId="26">PsyInf_HP_FormActv!$C$2:$M$64</definedName>
    <definedName name="_xlnm.Print_Area" localSheetId="27">PsyInf_HP_MotifPEC!$C$2:$AA$70</definedName>
    <definedName name="_xlnm.Print_Area" localSheetId="30">PsyInf_HTP_MotifPEC!$C$2:$AA$70</definedName>
    <definedName name="_xlnm.Print_Area" localSheetId="34">PSYINF_txRecStd!$C$1:$R$39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9" i="35" l="1"/>
  <c r="S47" i="35"/>
  <c r="R47" i="35"/>
  <c r="Q47" i="35"/>
  <c r="K47" i="35"/>
  <c r="J47" i="35"/>
  <c r="I47" i="35"/>
  <c r="H47" i="35"/>
  <c r="P47" i="35" s="1"/>
  <c r="E46" i="35"/>
  <c r="E45" i="35"/>
  <c r="E43" i="35"/>
  <c r="X41" i="35"/>
  <c r="W41" i="35"/>
  <c r="V41" i="35"/>
  <c r="X40" i="35"/>
  <c r="W40" i="35"/>
  <c r="V40" i="35"/>
  <c r="X39" i="35"/>
  <c r="W39" i="35"/>
  <c r="V39" i="35"/>
  <c r="X38" i="35"/>
  <c r="W38" i="35"/>
  <c r="V38" i="35"/>
  <c r="X37" i="35"/>
  <c r="W37" i="35"/>
  <c r="V37" i="35"/>
  <c r="X36" i="35"/>
  <c r="W36" i="35"/>
  <c r="V36" i="35"/>
  <c r="X35" i="35"/>
  <c r="W35" i="35"/>
  <c r="V35" i="35"/>
  <c r="X34" i="35"/>
  <c r="W34" i="35"/>
  <c r="V34" i="35"/>
  <c r="X33" i="35"/>
  <c r="W33" i="35"/>
  <c r="V33" i="35"/>
  <c r="X32" i="35"/>
  <c r="W32" i="35"/>
  <c r="V32" i="35"/>
  <c r="E29" i="35"/>
  <c r="E28" i="35"/>
  <c r="E27" i="35"/>
  <c r="E26" i="35"/>
  <c r="E25" i="35"/>
  <c r="E24" i="35"/>
  <c r="E23" i="35"/>
  <c r="E22" i="35"/>
  <c r="E21" i="35"/>
  <c r="E20" i="35"/>
  <c r="E19" i="35"/>
  <c r="E18" i="35"/>
  <c r="E17" i="35"/>
  <c r="E16" i="35"/>
  <c r="E15" i="35"/>
  <c r="E14" i="35"/>
  <c r="E13" i="35"/>
  <c r="E12" i="35"/>
  <c r="E11" i="35"/>
  <c r="E10" i="35"/>
  <c r="E9" i="35"/>
  <c r="E8" i="35"/>
  <c r="I8" i="35" s="1"/>
  <c r="E7" i="35"/>
  <c r="I7" i="35" s="1"/>
  <c r="T6" i="35"/>
  <c r="S6" i="35"/>
  <c r="R6" i="35"/>
  <c r="Q6" i="35"/>
  <c r="P6" i="35"/>
  <c r="O6" i="35"/>
  <c r="N6" i="35"/>
  <c r="M6" i="35"/>
  <c r="L6" i="35"/>
  <c r="K6" i="35"/>
  <c r="J6" i="35"/>
  <c r="I6" i="35"/>
  <c r="H6" i="35"/>
  <c r="G6" i="35"/>
  <c r="F6" i="35"/>
  <c r="E6" i="35"/>
  <c r="I1" i="35"/>
  <c r="M1" i="35" s="1"/>
  <c r="Q1" i="35" s="1"/>
  <c r="Q7" i="35" s="1"/>
  <c r="F1" i="35"/>
  <c r="D48" i="34"/>
  <c r="E46" i="34"/>
  <c r="E45" i="34"/>
  <c r="E44" i="34"/>
  <c r="S43" i="34"/>
  <c r="R43" i="34"/>
  <c r="Q43" i="34"/>
  <c r="O43" i="34"/>
  <c r="N43" i="34"/>
  <c r="M43" i="34"/>
  <c r="L43" i="34"/>
  <c r="K43" i="34"/>
  <c r="J43" i="34"/>
  <c r="I43" i="34"/>
  <c r="E42" i="34"/>
  <c r="S41" i="34"/>
  <c r="R41" i="34"/>
  <c r="Q41" i="34"/>
  <c r="O41" i="34"/>
  <c r="N41" i="34"/>
  <c r="M41" i="34"/>
  <c r="L41" i="34"/>
  <c r="K41" i="34"/>
  <c r="J41" i="34"/>
  <c r="I41" i="34"/>
  <c r="E40" i="34"/>
  <c r="Q40" i="34" s="1"/>
  <c r="E39" i="34"/>
  <c r="E38" i="34"/>
  <c r="E37" i="34"/>
  <c r="E36" i="34"/>
  <c r="E35" i="34"/>
  <c r="E34" i="34"/>
  <c r="E33" i="34"/>
  <c r="E32" i="34"/>
  <c r="E31" i="34"/>
  <c r="E30" i="34"/>
  <c r="S29" i="34"/>
  <c r="R29" i="34"/>
  <c r="Q29" i="34"/>
  <c r="O29" i="34"/>
  <c r="N29" i="34"/>
  <c r="M29" i="34"/>
  <c r="L29" i="34"/>
  <c r="K29" i="34"/>
  <c r="I29" i="34"/>
  <c r="E28" i="34"/>
  <c r="E27" i="34"/>
  <c r="E26" i="34"/>
  <c r="E25" i="34"/>
  <c r="E24" i="34"/>
  <c r="E23" i="34"/>
  <c r="E22" i="34"/>
  <c r="E21" i="34"/>
  <c r="E20" i="34"/>
  <c r="U19" i="34"/>
  <c r="S19" i="34"/>
  <c r="R19" i="34"/>
  <c r="E19" i="34"/>
  <c r="Q19" i="34" s="1"/>
  <c r="E18" i="34"/>
  <c r="E17" i="34"/>
  <c r="E16" i="34"/>
  <c r="E15" i="34"/>
  <c r="E14" i="34"/>
  <c r="E13" i="34"/>
  <c r="E12" i="34"/>
  <c r="E11" i="34"/>
  <c r="E10" i="34"/>
  <c r="E9" i="34"/>
  <c r="E8" i="34"/>
  <c r="E7" i="34"/>
  <c r="AB6" i="34"/>
  <c r="AA6" i="34"/>
  <c r="Z6" i="34"/>
  <c r="Y6" i="34"/>
  <c r="X6" i="34"/>
  <c r="W6" i="34"/>
  <c r="V6" i="34"/>
  <c r="U6" i="34"/>
  <c r="T6" i="34"/>
  <c r="S6" i="34"/>
  <c r="R6" i="34"/>
  <c r="Q6" i="34"/>
  <c r="P6" i="34"/>
  <c r="O6" i="34"/>
  <c r="N6" i="34"/>
  <c r="M6" i="34"/>
  <c r="L6" i="34"/>
  <c r="K6" i="34"/>
  <c r="J6" i="34"/>
  <c r="I6" i="34"/>
  <c r="H6" i="34"/>
  <c r="G6" i="34"/>
  <c r="F6" i="34"/>
  <c r="E6" i="34"/>
  <c r="J1" i="34"/>
  <c r="N1" i="34" s="1"/>
  <c r="R1" i="34" s="1"/>
  <c r="I1" i="34"/>
  <c r="M1" i="34" s="1"/>
  <c r="Q1" i="34" s="1"/>
  <c r="F1" i="34"/>
  <c r="G1" i="34" s="1"/>
  <c r="F45" i="34" l="1"/>
  <c r="F39" i="34"/>
  <c r="F32" i="34"/>
  <c r="F28" i="34"/>
  <c r="F25" i="34"/>
  <c r="G44" i="34"/>
  <c r="G38" i="34"/>
  <c r="G35" i="34"/>
  <c r="G30" i="34"/>
  <c r="G26" i="34"/>
  <c r="F44" i="34"/>
  <c r="F38" i="34"/>
  <c r="F35" i="34"/>
  <c r="G33" i="34"/>
  <c r="F30" i="34"/>
  <c r="F26" i="34"/>
  <c r="G45" i="34"/>
  <c r="G42" i="34"/>
  <c r="G37" i="34"/>
  <c r="F42" i="34"/>
  <c r="G40" i="34"/>
  <c r="F37" i="34"/>
  <c r="G31" i="34"/>
  <c r="G27" i="34"/>
  <c r="F19" i="34"/>
  <c r="F18" i="34"/>
  <c r="G46" i="34"/>
  <c r="F40" i="34"/>
  <c r="G34" i="34"/>
  <c r="F31" i="34"/>
  <c r="F27" i="34"/>
  <c r="G39" i="34"/>
  <c r="F36" i="34"/>
  <c r="G32" i="34"/>
  <c r="G28" i="34"/>
  <c r="G25" i="34"/>
  <c r="G24" i="34"/>
  <c r="G23" i="34"/>
  <c r="G22" i="34"/>
  <c r="G21" i="34"/>
  <c r="G20" i="34"/>
  <c r="F14" i="34"/>
  <c r="F46" i="34"/>
  <c r="G9" i="34"/>
  <c r="F33" i="34"/>
  <c r="G19" i="34"/>
  <c r="H1" i="34"/>
  <c r="F21" i="34"/>
  <c r="G13" i="34"/>
  <c r="G11" i="34"/>
  <c r="G8" i="34"/>
  <c r="F23" i="34"/>
  <c r="G12" i="34"/>
  <c r="G10" i="34"/>
  <c r="G7" i="34"/>
  <c r="G36" i="34"/>
  <c r="F34" i="34"/>
  <c r="F13" i="34"/>
  <c r="F12" i="34"/>
  <c r="F11" i="34"/>
  <c r="F10" i="34"/>
  <c r="F9" i="34"/>
  <c r="F8" i="34"/>
  <c r="F7" i="34"/>
  <c r="G17" i="34"/>
  <c r="G16" i="34"/>
  <c r="G15" i="34"/>
  <c r="F24" i="34"/>
  <c r="F22" i="34"/>
  <c r="F20" i="34"/>
  <c r="G18" i="34"/>
  <c r="F17" i="34"/>
  <c r="F16" i="34"/>
  <c r="F15" i="34"/>
  <c r="G14" i="34"/>
  <c r="K1" i="34"/>
  <c r="O1" i="34" s="1"/>
  <c r="S1" i="34" s="1"/>
  <c r="S22" i="34" s="1"/>
  <c r="Q46" i="34"/>
  <c r="Q42" i="34"/>
  <c r="Q28" i="34"/>
  <c r="Q12" i="34"/>
  <c r="Q11" i="34"/>
  <c r="Q10" i="34"/>
  <c r="Q9" i="34"/>
  <c r="Q8" i="34"/>
  <c r="Q7" i="34"/>
  <c r="Q18" i="34"/>
  <c r="Q36" i="34"/>
  <c r="Q13" i="34"/>
  <c r="Q14" i="34"/>
  <c r="Q16" i="34"/>
  <c r="U1" i="34"/>
  <c r="U10" i="34" s="1"/>
  <c r="Q15" i="34"/>
  <c r="Q17" i="34"/>
  <c r="R44" i="34"/>
  <c r="R37" i="34"/>
  <c r="R34" i="34"/>
  <c r="R36" i="34"/>
  <c r="R39" i="34"/>
  <c r="R18" i="34"/>
  <c r="R7" i="34"/>
  <c r="R13" i="34"/>
  <c r="V1" i="34"/>
  <c r="Z1" i="34" s="1"/>
  <c r="R9" i="34"/>
  <c r="R10" i="34"/>
  <c r="R31" i="34"/>
  <c r="R32" i="34"/>
  <c r="R8" i="34"/>
  <c r="R17" i="34"/>
  <c r="R16" i="34"/>
  <c r="R15" i="34"/>
  <c r="R14" i="34"/>
  <c r="R12" i="34"/>
  <c r="R11" i="34"/>
  <c r="Q27" i="34"/>
  <c r="Q31" i="34"/>
  <c r="U31" i="34"/>
  <c r="S31" i="34"/>
  <c r="R26" i="34"/>
  <c r="Q26" i="34"/>
  <c r="U26" i="34"/>
  <c r="S26" i="34"/>
  <c r="S38" i="34"/>
  <c r="U13" i="34"/>
  <c r="R21" i="34"/>
  <c r="Q21" i="34"/>
  <c r="U21" i="34"/>
  <c r="R23" i="34"/>
  <c r="Q23" i="34"/>
  <c r="U23" i="34"/>
  <c r="R25" i="34"/>
  <c r="Q30" i="34"/>
  <c r="R30" i="34"/>
  <c r="U30" i="34"/>
  <c r="S30" i="34"/>
  <c r="S28" i="34"/>
  <c r="U39" i="34"/>
  <c r="Q12" i="35"/>
  <c r="I12" i="35"/>
  <c r="U15" i="34"/>
  <c r="U16" i="34"/>
  <c r="U14" i="34"/>
  <c r="R27" i="34"/>
  <c r="U27" i="34"/>
  <c r="S27" i="34"/>
  <c r="S32" i="34"/>
  <c r="U17" i="34"/>
  <c r="U18" i="34"/>
  <c r="R20" i="34"/>
  <c r="Q20" i="34"/>
  <c r="U20" i="34"/>
  <c r="R22" i="34"/>
  <c r="Q22" i="34"/>
  <c r="U22" i="34"/>
  <c r="R24" i="34"/>
  <c r="Q24" i="34"/>
  <c r="U24" i="34"/>
  <c r="U35" i="34"/>
  <c r="U40" i="34"/>
  <c r="S40" i="34"/>
  <c r="R40" i="34"/>
  <c r="Q34" i="34"/>
  <c r="Q39" i="34"/>
  <c r="S46" i="34"/>
  <c r="Q10" i="35"/>
  <c r="I10" i="35"/>
  <c r="Q14" i="35"/>
  <c r="I14" i="35"/>
  <c r="Q25" i="34"/>
  <c r="Q37" i="34"/>
  <c r="S39" i="34"/>
  <c r="S42" i="34"/>
  <c r="R42" i="34"/>
  <c r="Q9" i="35"/>
  <c r="I9" i="35"/>
  <c r="S25" i="34"/>
  <c r="Q33" i="34"/>
  <c r="Q15" i="35"/>
  <c r="I15" i="35"/>
  <c r="Q18" i="35"/>
  <c r="I18" i="35"/>
  <c r="Q22" i="35"/>
  <c r="I22" i="35"/>
  <c r="S35" i="34"/>
  <c r="U38" i="34"/>
  <c r="U44" i="34"/>
  <c r="F46" i="35"/>
  <c r="F45" i="35"/>
  <c r="F43" i="35"/>
  <c r="J1" i="35"/>
  <c r="N1" i="35" s="1"/>
  <c r="R1" i="35" s="1"/>
  <c r="F29" i="35"/>
  <c r="F28" i="35"/>
  <c r="F27" i="35"/>
  <c r="F26" i="35"/>
  <c r="F24" i="35"/>
  <c r="F22" i="35"/>
  <c r="F20" i="35"/>
  <c r="F18" i="35"/>
  <c r="F16" i="35"/>
  <c r="F14" i="35"/>
  <c r="F12" i="35"/>
  <c r="F10" i="35"/>
  <c r="F25" i="35"/>
  <c r="F23" i="35"/>
  <c r="F21" i="35"/>
  <c r="F19" i="35"/>
  <c r="F17" i="35"/>
  <c r="F15" i="35"/>
  <c r="F13" i="35"/>
  <c r="F11" i="35"/>
  <c r="F9" i="35"/>
  <c r="G1" i="35"/>
  <c r="F7" i="35"/>
  <c r="F8" i="35"/>
  <c r="Q11" i="35"/>
  <c r="I11" i="35"/>
  <c r="U25" i="34"/>
  <c r="Q13" i="35"/>
  <c r="I13" i="35"/>
  <c r="R28" i="34"/>
  <c r="Q32" i="34"/>
  <c r="R33" i="34"/>
  <c r="Q35" i="34"/>
  <c r="Q38" i="34"/>
  <c r="Q16" i="35"/>
  <c r="I16" i="35"/>
  <c r="S33" i="34"/>
  <c r="R35" i="34"/>
  <c r="R38" i="34"/>
  <c r="Q20" i="35"/>
  <c r="I20" i="35"/>
  <c r="Q24" i="35"/>
  <c r="I24" i="35"/>
  <c r="Q45" i="34"/>
  <c r="Q17" i="35"/>
  <c r="I17" i="35"/>
  <c r="Q19" i="35"/>
  <c r="I19" i="35"/>
  <c r="Q21" i="35"/>
  <c r="I21" i="35"/>
  <c r="Q23" i="35"/>
  <c r="I23" i="35"/>
  <c r="Q25" i="35"/>
  <c r="I25" i="35"/>
  <c r="Q45" i="35"/>
  <c r="I45" i="35"/>
  <c r="Q44" i="34"/>
  <c r="R45" i="34"/>
  <c r="Q43" i="35"/>
  <c r="I43" i="35"/>
  <c r="R46" i="34"/>
  <c r="Q8" i="35"/>
  <c r="Q26" i="35"/>
  <c r="I26" i="35"/>
  <c r="Q27" i="35"/>
  <c r="I27" i="35"/>
  <c r="Q28" i="35"/>
  <c r="I28" i="35"/>
  <c r="Q29" i="35"/>
  <c r="I29" i="35"/>
  <c r="Q46" i="35"/>
  <c r="I46" i="35"/>
  <c r="M47" i="35"/>
  <c r="N47" i="35"/>
  <c r="O47" i="35"/>
  <c r="V18" i="34" l="1"/>
  <c r="K18" i="34"/>
  <c r="L18" i="34"/>
  <c r="J18" i="34"/>
  <c r="I18" i="34"/>
  <c r="I7" i="34"/>
  <c r="V7" i="34"/>
  <c r="J7" i="34"/>
  <c r="K7" i="34"/>
  <c r="H45" i="34"/>
  <c r="H37" i="34"/>
  <c r="H46" i="34"/>
  <c r="H40" i="34"/>
  <c r="H44" i="34"/>
  <c r="H38" i="34"/>
  <c r="H35" i="34"/>
  <c r="H30" i="34"/>
  <c r="H26" i="34"/>
  <c r="H33" i="34"/>
  <c r="H42" i="34"/>
  <c r="H19" i="34"/>
  <c r="H18" i="34"/>
  <c r="H17" i="34"/>
  <c r="H16" i="34"/>
  <c r="H15" i="34"/>
  <c r="H14" i="34"/>
  <c r="H34" i="34"/>
  <c r="H36" i="34"/>
  <c r="H32" i="34"/>
  <c r="H27" i="34"/>
  <c r="H39" i="34"/>
  <c r="H28" i="34"/>
  <c r="H23" i="34"/>
  <c r="H21" i="34"/>
  <c r="H13" i="34"/>
  <c r="H12" i="34"/>
  <c r="H11" i="34"/>
  <c r="H10" i="34"/>
  <c r="H9" i="34"/>
  <c r="H8" i="34"/>
  <c r="H7" i="34"/>
  <c r="H25" i="34"/>
  <c r="L1" i="34"/>
  <c r="P1" i="34" s="1"/>
  <c r="T1" i="34" s="1"/>
  <c r="X1" i="34" s="1"/>
  <c r="AB1" i="34" s="1"/>
  <c r="H31" i="34"/>
  <c r="H24" i="34"/>
  <c r="H22" i="34"/>
  <c r="H20" i="34"/>
  <c r="L22" i="34"/>
  <c r="J22" i="34"/>
  <c r="I22" i="34"/>
  <c r="K22" i="34"/>
  <c r="V22" i="34"/>
  <c r="I31" i="34"/>
  <c r="L31" i="34"/>
  <c r="K31" i="34"/>
  <c r="J31" i="34"/>
  <c r="V31" i="34"/>
  <c r="L38" i="34"/>
  <c r="K38" i="34"/>
  <c r="I38" i="34"/>
  <c r="V38" i="34"/>
  <c r="J38" i="34"/>
  <c r="S24" i="34"/>
  <c r="I10" i="34"/>
  <c r="L10" i="34"/>
  <c r="V10" i="34"/>
  <c r="J10" i="34"/>
  <c r="K10" i="34"/>
  <c r="L19" i="34"/>
  <c r="K19" i="34"/>
  <c r="V19" i="34"/>
  <c r="L23" i="34"/>
  <c r="J23" i="34"/>
  <c r="I23" i="34"/>
  <c r="K23" i="34"/>
  <c r="V23" i="34"/>
  <c r="I33" i="34"/>
  <c r="J33" i="34"/>
  <c r="V33" i="34"/>
  <c r="K33" i="34"/>
  <c r="L33" i="34"/>
  <c r="I44" i="34"/>
  <c r="L44" i="34"/>
  <c r="K44" i="34"/>
  <c r="V44" i="34"/>
  <c r="J44" i="34"/>
  <c r="G46" i="35"/>
  <c r="G29" i="35"/>
  <c r="G28" i="35"/>
  <c r="G27" i="35"/>
  <c r="G26" i="35"/>
  <c r="G43" i="35"/>
  <c r="G25" i="35"/>
  <c r="G23" i="35"/>
  <c r="G21" i="35"/>
  <c r="G19" i="35"/>
  <c r="G17" i="35"/>
  <c r="G15" i="35"/>
  <c r="G13" i="35"/>
  <c r="G45" i="35"/>
  <c r="G7" i="35"/>
  <c r="G24" i="35"/>
  <c r="G22" i="35"/>
  <c r="G20" i="35"/>
  <c r="G18" i="35"/>
  <c r="G16" i="35"/>
  <c r="G14" i="35"/>
  <c r="G12" i="35"/>
  <c r="G10" i="35"/>
  <c r="K1" i="35"/>
  <c r="O1" i="35" s="1"/>
  <c r="S1" i="35" s="1"/>
  <c r="G11" i="35"/>
  <c r="G8" i="35"/>
  <c r="H1" i="35"/>
  <c r="G9" i="35"/>
  <c r="U46" i="34"/>
  <c r="U37" i="34"/>
  <c r="U34" i="34"/>
  <c r="U45" i="34"/>
  <c r="U42" i="34"/>
  <c r="U36" i="34"/>
  <c r="Y1" i="34"/>
  <c r="U32" i="34"/>
  <c r="U33" i="34"/>
  <c r="U28" i="34"/>
  <c r="U12" i="34"/>
  <c r="I12" i="34"/>
  <c r="L12" i="34"/>
  <c r="V12" i="34"/>
  <c r="K12" i="34"/>
  <c r="J12" i="34"/>
  <c r="L24" i="34"/>
  <c r="J24" i="34"/>
  <c r="I24" i="34"/>
  <c r="K24" i="34"/>
  <c r="V24" i="34"/>
  <c r="I34" i="34"/>
  <c r="V34" i="34"/>
  <c r="L34" i="34"/>
  <c r="K34" i="34"/>
  <c r="J34" i="34"/>
  <c r="L40" i="34"/>
  <c r="I40" i="34"/>
  <c r="K40" i="34"/>
  <c r="J40" i="34"/>
  <c r="V40" i="34"/>
  <c r="U9" i="34"/>
  <c r="S44" i="34"/>
  <c r="S37" i="34"/>
  <c r="S34" i="34"/>
  <c r="S36" i="34"/>
  <c r="S45" i="34"/>
  <c r="S18" i="34"/>
  <c r="S17" i="34"/>
  <c r="S16" i="34"/>
  <c r="S15" i="34"/>
  <c r="S14" i="34"/>
  <c r="S13" i="34"/>
  <c r="W1" i="34"/>
  <c r="AA1" i="34" s="1"/>
  <c r="S12" i="34"/>
  <c r="S11" i="34"/>
  <c r="S10" i="34"/>
  <c r="S9" i="34"/>
  <c r="S8" i="34"/>
  <c r="S7" i="34"/>
  <c r="I9" i="34"/>
  <c r="W9" i="34"/>
  <c r="L9" i="34"/>
  <c r="V9" i="34"/>
  <c r="J9" i="34"/>
  <c r="K9" i="34"/>
  <c r="W25" i="34"/>
  <c r="V25" i="34"/>
  <c r="L25" i="34"/>
  <c r="J25" i="34"/>
  <c r="I25" i="34"/>
  <c r="K25" i="34"/>
  <c r="S21" i="34"/>
  <c r="L14" i="34"/>
  <c r="I14" i="34"/>
  <c r="W14" i="34"/>
  <c r="K14" i="34"/>
  <c r="V14" i="34"/>
  <c r="J14" i="34"/>
  <c r="K15" i="34"/>
  <c r="L15" i="34"/>
  <c r="W15" i="34"/>
  <c r="J15" i="34"/>
  <c r="V15" i="34"/>
  <c r="I15" i="34"/>
  <c r="J8" i="34"/>
  <c r="I8" i="34"/>
  <c r="L8" i="34"/>
  <c r="V8" i="34"/>
  <c r="K8" i="34"/>
  <c r="J28" i="34"/>
  <c r="W28" i="34"/>
  <c r="V28" i="34"/>
  <c r="K28" i="34"/>
  <c r="I28" i="34"/>
  <c r="L28" i="34"/>
  <c r="I46" i="34"/>
  <c r="V46" i="34"/>
  <c r="L46" i="34"/>
  <c r="J46" i="34"/>
  <c r="K46" i="34"/>
  <c r="W46" i="34"/>
  <c r="L37" i="34"/>
  <c r="V37" i="34"/>
  <c r="K37" i="34"/>
  <c r="J37" i="34"/>
  <c r="I37" i="34"/>
  <c r="W37" i="34"/>
  <c r="U8" i="34"/>
  <c r="K16" i="34"/>
  <c r="L16" i="34"/>
  <c r="J16" i="34"/>
  <c r="V16" i="34"/>
  <c r="I16" i="34"/>
  <c r="I11" i="34"/>
  <c r="W11" i="34"/>
  <c r="J11" i="34"/>
  <c r="V11" i="34"/>
  <c r="L11" i="34"/>
  <c r="K11" i="34"/>
  <c r="I32" i="34"/>
  <c r="W32" i="34"/>
  <c r="V32" i="34"/>
  <c r="K32" i="34"/>
  <c r="J32" i="34"/>
  <c r="L32" i="34"/>
  <c r="K42" i="34"/>
  <c r="J42" i="34"/>
  <c r="I42" i="34"/>
  <c r="W42" i="34"/>
  <c r="L42" i="34"/>
  <c r="V42" i="34"/>
  <c r="J26" i="34"/>
  <c r="V26" i="34"/>
  <c r="L26" i="34"/>
  <c r="I26" i="34"/>
  <c r="W26" i="34"/>
  <c r="K26" i="34"/>
  <c r="S20" i="34"/>
  <c r="K17" i="34"/>
  <c r="L17" i="34"/>
  <c r="W17" i="34"/>
  <c r="J17" i="34"/>
  <c r="V17" i="34"/>
  <c r="I17" i="34"/>
  <c r="I13" i="34"/>
  <c r="L13" i="34"/>
  <c r="W13" i="34"/>
  <c r="V13" i="34"/>
  <c r="K13" i="34"/>
  <c r="J13" i="34"/>
  <c r="L20" i="34"/>
  <c r="J20" i="34"/>
  <c r="I20" i="34"/>
  <c r="W20" i="34"/>
  <c r="K20" i="34"/>
  <c r="V20" i="34"/>
  <c r="I45" i="34"/>
  <c r="W45" i="34"/>
  <c r="L45" i="34"/>
  <c r="K45" i="34"/>
  <c r="V45" i="34"/>
  <c r="J45" i="34"/>
  <c r="I30" i="34"/>
  <c r="V30" i="34"/>
  <c r="L30" i="34"/>
  <c r="J30" i="34"/>
  <c r="W30" i="34"/>
  <c r="K30" i="34"/>
  <c r="U7" i="34"/>
  <c r="L36" i="34"/>
  <c r="W36" i="34"/>
  <c r="V36" i="34"/>
  <c r="K36" i="34"/>
  <c r="J36" i="34"/>
  <c r="I36" i="34"/>
  <c r="L21" i="34"/>
  <c r="J21" i="34"/>
  <c r="I21" i="34"/>
  <c r="W21" i="34"/>
  <c r="K21" i="34"/>
  <c r="V21" i="34"/>
  <c r="L39" i="34"/>
  <c r="W39" i="34"/>
  <c r="V39" i="34"/>
  <c r="K39" i="34"/>
  <c r="J39" i="34"/>
  <c r="I39" i="34"/>
  <c r="J27" i="34"/>
  <c r="L27" i="34"/>
  <c r="K27" i="34"/>
  <c r="I27" i="34"/>
  <c r="V27" i="34"/>
  <c r="W27" i="34"/>
  <c r="L35" i="34"/>
  <c r="J35" i="34"/>
  <c r="W35" i="34"/>
  <c r="I35" i="34"/>
  <c r="V35" i="34"/>
  <c r="K35" i="34"/>
  <c r="S23" i="34"/>
  <c r="U11" i="34"/>
  <c r="W16" i="34" l="1"/>
  <c r="W8" i="34"/>
  <c r="R10" i="35"/>
  <c r="J10" i="35"/>
  <c r="S10" i="35"/>
  <c r="K10" i="35"/>
  <c r="R7" i="35"/>
  <c r="J7" i="35"/>
  <c r="S7" i="35"/>
  <c r="K7" i="35"/>
  <c r="R25" i="35"/>
  <c r="J25" i="35"/>
  <c r="S25" i="35"/>
  <c r="K25" i="35"/>
  <c r="W33" i="34"/>
  <c r="W10" i="34"/>
  <c r="T24" i="34"/>
  <c r="O24" i="34"/>
  <c r="P24" i="34"/>
  <c r="N24" i="34"/>
  <c r="M24" i="34"/>
  <c r="X24" i="34"/>
  <c r="X11" i="34"/>
  <c r="P11" i="34"/>
  <c r="O11" i="34"/>
  <c r="T11" i="34"/>
  <c r="N11" i="34"/>
  <c r="M11" i="34"/>
  <c r="X32" i="34"/>
  <c r="O32" i="34"/>
  <c r="N32" i="34"/>
  <c r="M32" i="34"/>
  <c r="T32" i="34"/>
  <c r="P32" i="34"/>
  <c r="T19" i="34"/>
  <c r="O19" i="34"/>
  <c r="X19" i="34"/>
  <c r="P19" i="34"/>
  <c r="N40" i="34"/>
  <c r="M40" i="34"/>
  <c r="X40" i="34"/>
  <c r="T40" i="34"/>
  <c r="O40" i="34"/>
  <c r="L7" i="34"/>
  <c r="T31" i="34"/>
  <c r="P31" i="34"/>
  <c r="X31" i="34"/>
  <c r="O31" i="34"/>
  <c r="M31" i="34"/>
  <c r="N31" i="34"/>
  <c r="T42" i="34"/>
  <c r="X42" i="34"/>
  <c r="M42" i="34"/>
  <c r="P42" i="34"/>
  <c r="N42" i="34"/>
  <c r="O42" i="34"/>
  <c r="X46" i="34"/>
  <c r="N46" i="34"/>
  <c r="T46" i="34"/>
  <c r="O46" i="34"/>
  <c r="M46" i="34"/>
  <c r="W40" i="34"/>
  <c r="R14" i="35"/>
  <c r="J14" i="35"/>
  <c r="S14" i="35"/>
  <c r="K14" i="35"/>
  <c r="R13" i="35"/>
  <c r="J13" i="35"/>
  <c r="S13" i="35"/>
  <c r="K13" i="35"/>
  <c r="R26" i="35"/>
  <c r="J26" i="35"/>
  <c r="S26" i="35"/>
  <c r="K26" i="35"/>
  <c r="W31" i="34"/>
  <c r="W22" i="34"/>
  <c r="AB39" i="34"/>
  <c r="AB38" i="34"/>
  <c r="AB37" i="34"/>
  <c r="AB36" i="34"/>
  <c r="AB35" i="34"/>
  <c r="AB34" i="34"/>
  <c r="AB40" i="34"/>
  <c r="AB46" i="34"/>
  <c r="AB42" i="34"/>
  <c r="AB45" i="34"/>
  <c r="AB33" i="34"/>
  <c r="AB31" i="34"/>
  <c r="AB27" i="34"/>
  <c r="AB24" i="34"/>
  <c r="AB23" i="34"/>
  <c r="AB22" i="34"/>
  <c r="AB21" i="34"/>
  <c r="AB20" i="34"/>
  <c r="AB19" i="34"/>
  <c r="AB25" i="34"/>
  <c r="AB44" i="34"/>
  <c r="AB32" i="34"/>
  <c r="AB28" i="34"/>
  <c r="AB30" i="34"/>
  <c r="AB26" i="34"/>
  <c r="AB17" i="34"/>
  <c r="AB16" i="34"/>
  <c r="AB15" i="34"/>
  <c r="AB14" i="34"/>
  <c r="AB11" i="34"/>
  <c r="AB13" i="34"/>
  <c r="AB12" i="34"/>
  <c r="AB7" i="34"/>
  <c r="AB10" i="34"/>
  <c r="AB8" i="34"/>
  <c r="AB18" i="34"/>
  <c r="AB9" i="34"/>
  <c r="X13" i="34"/>
  <c r="P13" i="34"/>
  <c r="M13" i="34"/>
  <c r="O13" i="34"/>
  <c r="N13" i="34"/>
  <c r="T13" i="34"/>
  <c r="M34" i="34"/>
  <c r="T34" i="34"/>
  <c r="P34" i="34"/>
  <c r="N34" i="34"/>
  <c r="X34" i="34"/>
  <c r="O34" i="34"/>
  <c r="P33" i="34"/>
  <c r="N33" i="34"/>
  <c r="M33" i="34"/>
  <c r="T33" i="34"/>
  <c r="O33" i="34"/>
  <c r="X33" i="34"/>
  <c r="T37" i="34"/>
  <c r="P37" i="34"/>
  <c r="O37" i="34"/>
  <c r="M37" i="34"/>
  <c r="N37" i="34"/>
  <c r="X37" i="34"/>
  <c r="W18" i="34"/>
  <c r="S43" i="35"/>
  <c r="K43" i="35"/>
  <c r="R43" i="35"/>
  <c r="J43" i="35"/>
  <c r="T12" i="34"/>
  <c r="X12" i="34"/>
  <c r="P12" i="34"/>
  <c r="O12" i="34"/>
  <c r="N12" i="34"/>
  <c r="M12" i="34"/>
  <c r="T36" i="34"/>
  <c r="N36" i="34"/>
  <c r="O36" i="34"/>
  <c r="X36" i="34"/>
  <c r="M36" i="34"/>
  <c r="P36" i="34"/>
  <c r="Z46" i="34"/>
  <c r="AA42" i="34"/>
  <c r="AA45" i="34"/>
  <c r="Z37" i="34"/>
  <c r="Z28" i="34"/>
  <c r="Z27" i="34"/>
  <c r="Z26" i="34"/>
  <c r="Z25" i="34"/>
  <c r="AA40" i="34"/>
  <c r="Z40" i="34"/>
  <c r="Z39" i="34"/>
  <c r="AA30" i="34"/>
  <c r="AA26" i="34"/>
  <c r="Z45" i="34"/>
  <c r="AA38" i="34"/>
  <c r="AA35" i="34"/>
  <c r="AA33" i="34"/>
  <c r="Z30" i="34"/>
  <c r="Z38" i="34"/>
  <c r="Z35" i="34"/>
  <c r="Z33" i="34"/>
  <c r="AA37" i="34"/>
  <c r="AA34" i="34"/>
  <c r="Z31" i="34"/>
  <c r="Z24" i="34"/>
  <c r="Z23" i="34"/>
  <c r="Z22" i="34"/>
  <c r="Z21" i="34"/>
  <c r="Z20" i="34"/>
  <c r="Z19" i="34"/>
  <c r="AA46" i="34"/>
  <c r="Z34" i="34"/>
  <c r="AA25" i="34"/>
  <c r="Z44" i="34"/>
  <c r="AA39" i="34"/>
  <c r="Z36" i="34"/>
  <c r="Z32" i="34"/>
  <c r="AA18" i="34"/>
  <c r="AA17" i="34"/>
  <c r="AA16" i="34"/>
  <c r="AA15" i="34"/>
  <c r="AA14" i="34"/>
  <c r="AA23" i="34"/>
  <c r="AA21" i="34"/>
  <c r="AA19" i="34"/>
  <c r="Z10" i="34"/>
  <c r="Z8" i="34"/>
  <c r="Z42" i="34"/>
  <c r="AA36" i="34"/>
  <c r="AA31" i="34"/>
  <c r="Z17" i="34"/>
  <c r="Z16" i="34"/>
  <c r="Z15" i="34"/>
  <c r="Z14" i="34"/>
  <c r="AA13" i="34"/>
  <c r="AA32" i="34"/>
  <c r="AA27" i="34"/>
  <c r="Z13" i="34"/>
  <c r="Z9" i="34"/>
  <c r="Z7" i="34"/>
  <c r="AA44" i="34"/>
  <c r="AA24" i="34"/>
  <c r="AA22" i="34"/>
  <c r="AA20" i="34"/>
  <c r="Z18" i="34"/>
  <c r="AA28" i="34"/>
  <c r="AA12" i="34"/>
  <c r="AA11" i="34"/>
  <c r="AA10" i="34"/>
  <c r="AA9" i="34"/>
  <c r="AA8" i="34"/>
  <c r="AA7" i="34"/>
  <c r="Z12" i="34"/>
  <c r="Z11" i="34"/>
  <c r="R9" i="35"/>
  <c r="J9" i="35"/>
  <c r="S9" i="35"/>
  <c r="K9" i="35"/>
  <c r="R16" i="35"/>
  <c r="J16" i="35"/>
  <c r="S16" i="35"/>
  <c r="K16" i="35"/>
  <c r="R15" i="35"/>
  <c r="J15" i="35"/>
  <c r="S15" i="35"/>
  <c r="K15" i="35"/>
  <c r="R27" i="35"/>
  <c r="J27" i="35"/>
  <c r="S27" i="35"/>
  <c r="K27" i="35"/>
  <c r="W44" i="34"/>
  <c r="N25" i="34"/>
  <c r="M25" i="34"/>
  <c r="X25" i="34"/>
  <c r="O25" i="34"/>
  <c r="T25" i="34"/>
  <c r="P25" i="34"/>
  <c r="T21" i="34"/>
  <c r="O21" i="34"/>
  <c r="M21" i="34"/>
  <c r="X21" i="34"/>
  <c r="P21" i="34"/>
  <c r="N21" i="34"/>
  <c r="X14" i="34"/>
  <c r="P14" i="34"/>
  <c r="M14" i="34"/>
  <c r="O14" i="34"/>
  <c r="N14" i="34"/>
  <c r="T14" i="34"/>
  <c r="P26" i="34"/>
  <c r="X26" i="34"/>
  <c r="O26" i="34"/>
  <c r="M26" i="34"/>
  <c r="T26" i="34"/>
  <c r="N26" i="34"/>
  <c r="X45" i="34"/>
  <c r="O45" i="34"/>
  <c r="N45" i="34"/>
  <c r="T45" i="34"/>
  <c r="M45" i="34"/>
  <c r="P45" i="34"/>
  <c r="Y45" i="34"/>
  <c r="Y44" i="34"/>
  <c r="Y34" i="34"/>
  <c r="Y33" i="34"/>
  <c r="Y32" i="34"/>
  <c r="Y31" i="34"/>
  <c r="Y30" i="34"/>
  <c r="Y36" i="34"/>
  <c r="Y40" i="34"/>
  <c r="Y39" i="34"/>
  <c r="Y26" i="34"/>
  <c r="Y38" i="34"/>
  <c r="Y35" i="34"/>
  <c r="Y27" i="34"/>
  <c r="Y37" i="34"/>
  <c r="Y24" i="34"/>
  <c r="Y23" i="34"/>
  <c r="Y22" i="34"/>
  <c r="Y21" i="34"/>
  <c r="Y20" i="34"/>
  <c r="Y19" i="34"/>
  <c r="Y42" i="34"/>
  <c r="Y28" i="34"/>
  <c r="Y46" i="34"/>
  <c r="Y12" i="34"/>
  <c r="Y11" i="34"/>
  <c r="Y10" i="34"/>
  <c r="Y9" i="34"/>
  <c r="Y8" i="34"/>
  <c r="Y7" i="34"/>
  <c r="Y17" i="34"/>
  <c r="Y16" i="34"/>
  <c r="Y15" i="34"/>
  <c r="Y14" i="34"/>
  <c r="Y13" i="34"/>
  <c r="Y18" i="34"/>
  <c r="Y25" i="34"/>
  <c r="H46" i="35"/>
  <c r="H45" i="35"/>
  <c r="H29" i="35"/>
  <c r="H28" i="35"/>
  <c r="H27" i="35"/>
  <c r="H26" i="35"/>
  <c r="H43" i="35"/>
  <c r="H25" i="35"/>
  <c r="H23" i="35"/>
  <c r="H21" i="35"/>
  <c r="H19" i="35"/>
  <c r="H17" i="35"/>
  <c r="H15" i="35"/>
  <c r="H13" i="35"/>
  <c r="H11" i="35"/>
  <c r="H9" i="35"/>
  <c r="H24" i="35"/>
  <c r="H22" i="35"/>
  <c r="H20" i="35"/>
  <c r="H18" i="35"/>
  <c r="H16" i="35"/>
  <c r="H14" i="35"/>
  <c r="H12" i="35"/>
  <c r="H10" i="35"/>
  <c r="H8" i="35"/>
  <c r="H7" i="35"/>
  <c r="L1" i="35"/>
  <c r="P1" i="35" s="1"/>
  <c r="T1" i="35" s="1"/>
  <c r="R18" i="35"/>
  <c r="J18" i="35"/>
  <c r="K18" i="35"/>
  <c r="S18" i="35"/>
  <c r="R17" i="35"/>
  <c r="J17" i="35"/>
  <c r="S17" i="35"/>
  <c r="K17" i="35"/>
  <c r="R28" i="35"/>
  <c r="J28" i="35"/>
  <c r="S28" i="35"/>
  <c r="K28" i="35"/>
  <c r="W19" i="34"/>
  <c r="X7" i="34"/>
  <c r="P7" i="34"/>
  <c r="O7" i="34"/>
  <c r="N7" i="34"/>
  <c r="T7" i="34"/>
  <c r="M7" i="34"/>
  <c r="T23" i="34"/>
  <c r="O23" i="34"/>
  <c r="M23" i="34"/>
  <c r="X23" i="34"/>
  <c r="P23" i="34"/>
  <c r="N23" i="34"/>
  <c r="X15" i="34"/>
  <c r="P15" i="34"/>
  <c r="M15" i="34"/>
  <c r="O15" i="34"/>
  <c r="N15" i="34"/>
  <c r="T15" i="34"/>
  <c r="P30" i="34"/>
  <c r="X30" i="34"/>
  <c r="O30" i="34"/>
  <c r="M30" i="34"/>
  <c r="T30" i="34"/>
  <c r="N30" i="34"/>
  <c r="S45" i="35"/>
  <c r="K45" i="35"/>
  <c r="R45" i="35"/>
  <c r="J45" i="35"/>
  <c r="R8" i="35"/>
  <c r="J8" i="35"/>
  <c r="S8" i="35"/>
  <c r="K8" i="35"/>
  <c r="R20" i="35"/>
  <c r="J20" i="35"/>
  <c r="K20" i="35"/>
  <c r="S20" i="35"/>
  <c r="R19" i="35"/>
  <c r="J19" i="35"/>
  <c r="S19" i="35"/>
  <c r="K19" i="35"/>
  <c r="R29" i="35"/>
  <c r="J29" i="35"/>
  <c r="S29" i="35"/>
  <c r="K29" i="35"/>
  <c r="W23" i="34"/>
  <c r="X8" i="34"/>
  <c r="P8" i="34"/>
  <c r="O8" i="34"/>
  <c r="N8" i="34"/>
  <c r="M8" i="34"/>
  <c r="T8" i="34"/>
  <c r="X28" i="34"/>
  <c r="O28" i="34"/>
  <c r="N28" i="34"/>
  <c r="M28" i="34"/>
  <c r="T28" i="34"/>
  <c r="P28" i="34"/>
  <c r="X16" i="34"/>
  <c r="P16" i="34"/>
  <c r="M16" i="34"/>
  <c r="O16" i="34"/>
  <c r="N16" i="34"/>
  <c r="T16" i="34"/>
  <c r="T35" i="34"/>
  <c r="P35" i="34"/>
  <c r="O35" i="34"/>
  <c r="X35" i="34"/>
  <c r="N35" i="34"/>
  <c r="M35" i="34"/>
  <c r="W24" i="34"/>
  <c r="W12" i="34"/>
  <c r="R11" i="35"/>
  <c r="J11" i="35"/>
  <c r="K11" i="35"/>
  <c r="S11" i="35"/>
  <c r="R22" i="35"/>
  <c r="J22" i="35"/>
  <c r="K22" i="35"/>
  <c r="S22" i="35"/>
  <c r="R21" i="35"/>
  <c r="J21" i="35"/>
  <c r="S21" i="35"/>
  <c r="K21" i="35"/>
  <c r="S46" i="35"/>
  <c r="K46" i="35"/>
  <c r="R46" i="35"/>
  <c r="J46" i="35"/>
  <c r="T20" i="34"/>
  <c r="O20" i="34"/>
  <c r="P20" i="34"/>
  <c r="N20" i="34"/>
  <c r="M20" i="34"/>
  <c r="X20" i="34"/>
  <c r="X9" i="34"/>
  <c r="P9" i="34"/>
  <c r="O9" i="34"/>
  <c r="T9" i="34"/>
  <c r="N9" i="34"/>
  <c r="M9" i="34"/>
  <c r="T39" i="34"/>
  <c r="X39" i="34"/>
  <c r="O39" i="34"/>
  <c r="P39" i="34"/>
  <c r="N39" i="34"/>
  <c r="M39" i="34"/>
  <c r="X17" i="34"/>
  <c r="P17" i="34"/>
  <c r="M17" i="34"/>
  <c r="O17" i="34"/>
  <c r="N17" i="34"/>
  <c r="T17" i="34"/>
  <c r="T38" i="34"/>
  <c r="P38" i="34"/>
  <c r="O38" i="34"/>
  <c r="X38" i="34"/>
  <c r="N38" i="34"/>
  <c r="M38" i="34"/>
  <c r="R12" i="35"/>
  <c r="J12" i="35"/>
  <c r="S12" i="35"/>
  <c r="K12" i="35"/>
  <c r="W34" i="34"/>
  <c r="R24" i="35"/>
  <c r="J24" i="35"/>
  <c r="K24" i="35"/>
  <c r="S24" i="35"/>
  <c r="R23" i="35"/>
  <c r="J23" i="35"/>
  <c r="S23" i="35"/>
  <c r="K23" i="35"/>
  <c r="W38" i="34"/>
  <c r="T22" i="34"/>
  <c r="O22" i="34"/>
  <c r="P22" i="34"/>
  <c r="N22" i="34"/>
  <c r="M22" i="34"/>
  <c r="X22" i="34"/>
  <c r="X10" i="34"/>
  <c r="P10" i="34"/>
  <c r="T10" i="34"/>
  <c r="O10" i="34"/>
  <c r="N10" i="34"/>
  <c r="M10" i="34"/>
  <c r="T27" i="34"/>
  <c r="P27" i="34"/>
  <c r="X27" i="34"/>
  <c r="O27" i="34"/>
  <c r="M27" i="34"/>
  <c r="N27" i="34"/>
  <c r="X18" i="34"/>
  <c r="P18" i="34"/>
  <c r="N18" i="34"/>
  <c r="M18" i="34"/>
  <c r="T18" i="34"/>
  <c r="O18" i="34"/>
  <c r="N44" i="34"/>
  <c r="T44" i="34"/>
  <c r="X44" i="34"/>
  <c r="P44" i="34"/>
  <c r="O44" i="34"/>
  <c r="M44" i="34"/>
  <c r="W7" i="34"/>
  <c r="P12" i="35" l="1"/>
  <c r="N12" i="35"/>
  <c r="L12" i="35"/>
  <c r="T12" i="35"/>
  <c r="O12" i="35"/>
  <c r="M12" i="35"/>
  <c r="P10" i="35"/>
  <c r="N10" i="35"/>
  <c r="L10" i="35"/>
  <c r="T10" i="35"/>
  <c r="O10" i="35"/>
  <c r="M10" i="35"/>
  <c r="T9" i="35"/>
  <c r="P9" i="35"/>
  <c r="N9" i="35"/>
  <c r="M9" i="35"/>
  <c r="O9" i="35"/>
  <c r="L9" i="35"/>
  <c r="L25" i="35"/>
  <c r="T25" i="35"/>
  <c r="P25" i="35"/>
  <c r="O25" i="35"/>
  <c r="N25" i="35"/>
  <c r="M25" i="35"/>
  <c r="N43" i="35"/>
  <c r="T43" i="35"/>
  <c r="L43" i="35"/>
  <c r="M43" i="35"/>
  <c r="P43" i="35"/>
  <c r="O43" i="35"/>
  <c r="P14" i="35"/>
  <c r="N14" i="35"/>
  <c r="M14" i="35"/>
  <c r="L14" i="35"/>
  <c r="T14" i="35"/>
  <c r="O14" i="35"/>
  <c r="L13" i="35"/>
  <c r="T13" i="35"/>
  <c r="P13" i="35"/>
  <c r="N13" i="35"/>
  <c r="M13" i="35"/>
  <c r="O13" i="35"/>
  <c r="P26" i="35"/>
  <c r="O26" i="35"/>
  <c r="T26" i="35"/>
  <c r="N26" i="35"/>
  <c r="M26" i="35"/>
  <c r="L26" i="35"/>
  <c r="P16" i="35"/>
  <c r="N16" i="35"/>
  <c r="M16" i="35"/>
  <c r="L16" i="35"/>
  <c r="T16" i="35"/>
  <c r="O16" i="35"/>
  <c r="L15" i="35"/>
  <c r="T15" i="35"/>
  <c r="P15" i="35"/>
  <c r="N15" i="35"/>
  <c r="M15" i="35"/>
  <c r="O15" i="35"/>
  <c r="P27" i="35"/>
  <c r="O27" i="35"/>
  <c r="T27" i="35"/>
  <c r="N27" i="35"/>
  <c r="M27" i="35"/>
  <c r="L27" i="35"/>
  <c r="P18" i="35"/>
  <c r="N18" i="35"/>
  <c r="M18" i="35"/>
  <c r="L18" i="35"/>
  <c r="T18" i="35"/>
  <c r="O18" i="35"/>
  <c r="L17" i="35"/>
  <c r="T17" i="35"/>
  <c r="P17" i="35"/>
  <c r="O17" i="35"/>
  <c r="N17" i="35"/>
  <c r="M17" i="35"/>
  <c r="P28" i="35"/>
  <c r="O28" i="35"/>
  <c r="T28" i="35"/>
  <c r="N28" i="35"/>
  <c r="M28" i="35"/>
  <c r="L28" i="35"/>
  <c r="P20" i="35"/>
  <c r="N20" i="35"/>
  <c r="M20" i="35"/>
  <c r="L20" i="35"/>
  <c r="T20" i="35"/>
  <c r="O20" i="35"/>
  <c r="L19" i="35"/>
  <c r="T19" i="35"/>
  <c r="P19" i="35"/>
  <c r="O19" i="35"/>
  <c r="N19" i="35"/>
  <c r="M19" i="35"/>
  <c r="P29" i="35"/>
  <c r="O29" i="35"/>
  <c r="T29" i="35"/>
  <c r="N29" i="35"/>
  <c r="M29" i="35"/>
  <c r="L29" i="35"/>
  <c r="L11" i="35"/>
  <c r="T11" i="35"/>
  <c r="P11" i="35"/>
  <c r="N11" i="35"/>
  <c r="M11" i="35"/>
  <c r="O11" i="35"/>
  <c r="L7" i="35"/>
  <c r="P7" i="35"/>
  <c r="O7" i="35"/>
  <c r="M7" i="35"/>
  <c r="T7" i="35"/>
  <c r="N7" i="35"/>
  <c r="P22" i="35"/>
  <c r="N22" i="35"/>
  <c r="M22" i="35"/>
  <c r="L22" i="35"/>
  <c r="T22" i="35"/>
  <c r="O22" i="35"/>
  <c r="L21" i="35"/>
  <c r="T21" i="35"/>
  <c r="P21" i="35"/>
  <c r="O21" i="35"/>
  <c r="N21" i="35"/>
  <c r="M21" i="35"/>
  <c r="P45" i="35"/>
  <c r="N45" i="35"/>
  <c r="T45" i="35"/>
  <c r="L45" i="35"/>
  <c r="O45" i="35"/>
  <c r="M45" i="35"/>
  <c r="N8" i="35"/>
  <c r="L8" i="35"/>
  <c r="T8" i="35"/>
  <c r="M8" i="35"/>
  <c r="O8" i="35"/>
  <c r="P8" i="35"/>
  <c r="P24" i="35"/>
  <c r="N24" i="35"/>
  <c r="M24" i="35"/>
  <c r="L24" i="35"/>
  <c r="T24" i="35"/>
  <c r="O24" i="35"/>
  <c r="L23" i="35"/>
  <c r="T23" i="35"/>
  <c r="P23" i="35"/>
  <c r="O23" i="35"/>
  <c r="N23" i="35"/>
  <c r="M23" i="35"/>
  <c r="P46" i="35"/>
  <c r="O46" i="35"/>
  <c r="N46" i="35"/>
  <c r="T46" i="35"/>
  <c r="L46" i="35"/>
  <c r="M46" i="35"/>
  <c r="F1" i="32" l="1"/>
  <c r="K1" i="32" s="1"/>
  <c r="J1" i="32"/>
  <c r="L1" i="32"/>
  <c r="L10" i="32" s="1"/>
  <c r="E7" i="32"/>
  <c r="F7" i="32"/>
  <c r="G7" i="32"/>
  <c r="H7" i="32"/>
  <c r="I7" i="32"/>
  <c r="J7" i="32"/>
  <c r="K7" i="32"/>
  <c r="L7" i="32"/>
  <c r="M7" i="32"/>
  <c r="N7" i="32"/>
  <c r="O7" i="32"/>
  <c r="P7" i="32"/>
  <c r="Q7" i="32"/>
  <c r="R7" i="32"/>
  <c r="E8" i="32"/>
  <c r="H8" i="32" s="1"/>
  <c r="F8" i="32"/>
  <c r="G8" i="32" s="1"/>
  <c r="E10" i="32"/>
  <c r="J10" i="32" s="1"/>
  <c r="H10" i="32"/>
  <c r="E12" i="32"/>
  <c r="L12" i="32" s="1"/>
  <c r="J12" i="32"/>
  <c r="D14" i="32"/>
  <c r="E21" i="32"/>
  <c r="F21" i="32"/>
  <c r="G21" i="32"/>
  <c r="H21" i="32"/>
  <c r="I21" i="32"/>
  <c r="J21" i="32"/>
  <c r="K21" i="32"/>
  <c r="L21" i="32"/>
  <c r="M21" i="32"/>
  <c r="N21" i="32"/>
  <c r="O21" i="32"/>
  <c r="P21" i="32"/>
  <c r="Q21" i="32"/>
  <c r="R21" i="32"/>
  <c r="D28" i="32"/>
  <c r="F1" i="31"/>
  <c r="H1" i="31"/>
  <c r="I1" i="31"/>
  <c r="K1" i="31" s="1"/>
  <c r="O1" i="31"/>
  <c r="R1" i="31" s="1"/>
  <c r="Q1" i="31"/>
  <c r="T1" i="31"/>
  <c r="W1" i="31"/>
  <c r="Z1" i="31" s="1"/>
  <c r="E6" i="31"/>
  <c r="F6" i="31"/>
  <c r="G6" i="31"/>
  <c r="H6" i="31"/>
  <c r="N6" i="31" s="1"/>
  <c r="I6" i="31"/>
  <c r="J6" i="31"/>
  <c r="O6" i="31"/>
  <c r="P6" i="31"/>
  <c r="Q6" i="31"/>
  <c r="R6" i="31"/>
  <c r="S6" i="31"/>
  <c r="T6" i="31"/>
  <c r="U6" i="31"/>
  <c r="V6" i="31"/>
  <c r="W6" i="31"/>
  <c r="X6" i="31"/>
  <c r="Y6" i="31"/>
  <c r="Z6" i="31"/>
  <c r="AA6" i="31"/>
  <c r="AB6" i="31"/>
  <c r="E7" i="31"/>
  <c r="F7" i="31"/>
  <c r="G7" i="31"/>
  <c r="H7" i="31"/>
  <c r="N7" i="31"/>
  <c r="P7" i="31" s="1"/>
  <c r="O7" i="31"/>
  <c r="Q7" i="31"/>
  <c r="T7" i="31"/>
  <c r="E8" i="31"/>
  <c r="F8" i="31"/>
  <c r="G8" i="31"/>
  <c r="H8" i="31"/>
  <c r="N8" i="31"/>
  <c r="P8" i="31" s="1"/>
  <c r="O8" i="31"/>
  <c r="Q8" i="31"/>
  <c r="T8" i="31"/>
  <c r="E9" i="31"/>
  <c r="F9" i="31"/>
  <c r="G9" i="31"/>
  <c r="H9" i="31"/>
  <c r="N9" i="31"/>
  <c r="P9" i="31" s="1"/>
  <c r="O9" i="31"/>
  <c r="Q9" i="31"/>
  <c r="T9" i="31"/>
  <c r="E10" i="31"/>
  <c r="F10" i="31"/>
  <c r="G10" i="31"/>
  <c r="H10" i="31"/>
  <c r="N10" i="31"/>
  <c r="P10" i="31" s="1"/>
  <c r="O10" i="31"/>
  <c r="Q10" i="31"/>
  <c r="T10" i="31"/>
  <c r="E11" i="31"/>
  <c r="F11" i="31"/>
  <c r="G11" i="31"/>
  <c r="H11" i="31"/>
  <c r="N11" i="31"/>
  <c r="P11" i="31" s="1"/>
  <c r="O11" i="31"/>
  <c r="Q11" i="31"/>
  <c r="T11" i="31"/>
  <c r="W11" i="31"/>
  <c r="E12" i="31"/>
  <c r="F12" i="31"/>
  <c r="G12" i="31"/>
  <c r="H12" i="31"/>
  <c r="N12" i="31"/>
  <c r="P12" i="31" s="1"/>
  <c r="O12" i="31"/>
  <c r="Q12" i="31"/>
  <c r="T12" i="31"/>
  <c r="W12" i="31"/>
  <c r="E13" i="31"/>
  <c r="F13" i="31"/>
  <c r="G13" i="31"/>
  <c r="H13" i="31"/>
  <c r="J13" i="31" s="1"/>
  <c r="N13" i="31"/>
  <c r="P13" i="31" s="1"/>
  <c r="O13" i="31"/>
  <c r="Q13" i="31"/>
  <c r="S13" i="31"/>
  <c r="T13" i="31"/>
  <c r="W13" i="31"/>
  <c r="E14" i="31"/>
  <c r="G14" i="31" s="1"/>
  <c r="F14" i="31"/>
  <c r="H14" i="31"/>
  <c r="J14" i="31" s="1"/>
  <c r="I14" i="31"/>
  <c r="K14" i="31"/>
  <c r="L14" i="31" s="1"/>
  <c r="N14" i="31"/>
  <c r="P14" i="31" s="1"/>
  <c r="O14" i="31"/>
  <c r="Q14" i="31"/>
  <c r="S14" i="31" s="1"/>
  <c r="R14" i="31"/>
  <c r="T14" i="31"/>
  <c r="U14" i="31"/>
  <c r="V14" i="31"/>
  <c r="W14" i="31"/>
  <c r="X14" i="31"/>
  <c r="Y14" i="31"/>
  <c r="Z14" i="31"/>
  <c r="AB14" i="31" s="1"/>
  <c r="AA14" i="31"/>
  <c r="E15" i="31"/>
  <c r="G15" i="31" s="1"/>
  <c r="F15" i="31"/>
  <c r="H15" i="31"/>
  <c r="I15" i="31"/>
  <c r="J15" i="31"/>
  <c r="N15" i="31"/>
  <c r="O15" i="31"/>
  <c r="P15" i="31"/>
  <c r="Q15" i="31"/>
  <c r="T15" i="31"/>
  <c r="W15" i="31"/>
  <c r="E16" i="31"/>
  <c r="G16" i="31" s="1"/>
  <c r="F16" i="31"/>
  <c r="H16" i="31"/>
  <c r="I16" i="31"/>
  <c r="J16" i="31"/>
  <c r="N16" i="31"/>
  <c r="O16" i="31"/>
  <c r="P16" i="31"/>
  <c r="Q16" i="31"/>
  <c r="T16" i="31"/>
  <c r="W16" i="31"/>
  <c r="E17" i="31"/>
  <c r="G17" i="31" s="1"/>
  <c r="F17" i="31"/>
  <c r="H17" i="31"/>
  <c r="I17" i="31"/>
  <c r="J17" i="31"/>
  <c r="N17" i="31"/>
  <c r="O17" i="31"/>
  <c r="P17" i="31"/>
  <c r="Q17" i="31"/>
  <c r="T17" i="31"/>
  <c r="W17" i="31"/>
  <c r="E18" i="31"/>
  <c r="G18" i="31" s="1"/>
  <c r="F18" i="31"/>
  <c r="H18" i="31"/>
  <c r="I18" i="31"/>
  <c r="J18" i="31"/>
  <c r="N18" i="31"/>
  <c r="O18" i="31"/>
  <c r="P18" i="31"/>
  <c r="Q18" i="31"/>
  <c r="T18" i="31"/>
  <c r="W18" i="31"/>
  <c r="E19" i="31"/>
  <c r="G19" i="31" s="1"/>
  <c r="F19" i="31"/>
  <c r="H19" i="31"/>
  <c r="J19" i="31" s="1"/>
  <c r="I19" i="31"/>
  <c r="K19" i="31"/>
  <c r="L19" i="31" s="1"/>
  <c r="N19" i="31"/>
  <c r="P19" i="31" s="1"/>
  <c r="O19" i="31"/>
  <c r="Q19" i="31"/>
  <c r="S19" i="31" s="1"/>
  <c r="R19" i="31"/>
  <c r="T19" i="31"/>
  <c r="U19" i="31"/>
  <c r="V19" i="31"/>
  <c r="W19" i="31"/>
  <c r="X19" i="31"/>
  <c r="Y19" i="31"/>
  <c r="Z19" i="31"/>
  <c r="AB19" i="31" s="1"/>
  <c r="AA19" i="31"/>
  <c r="E20" i="31"/>
  <c r="G20" i="31" s="1"/>
  <c r="F20" i="31"/>
  <c r="H20" i="31"/>
  <c r="J20" i="31" s="1"/>
  <c r="I20" i="31"/>
  <c r="K20" i="31"/>
  <c r="L20" i="31" s="1"/>
  <c r="N20" i="31"/>
  <c r="P20" i="31" s="1"/>
  <c r="O20" i="31"/>
  <c r="Q20" i="31"/>
  <c r="S20" i="31" s="1"/>
  <c r="R20" i="31"/>
  <c r="T20" i="31"/>
  <c r="U20" i="31"/>
  <c r="V20" i="31"/>
  <c r="W20" i="31"/>
  <c r="X20" i="31"/>
  <c r="Y20" i="31"/>
  <c r="Z20" i="31"/>
  <c r="AB20" i="31" s="1"/>
  <c r="AA20" i="31"/>
  <c r="E21" i="31"/>
  <c r="G21" i="31" s="1"/>
  <c r="F21" i="31"/>
  <c r="H21" i="31"/>
  <c r="I21" i="31"/>
  <c r="J21" i="31"/>
  <c r="N21" i="31"/>
  <c r="P21" i="31" s="1"/>
  <c r="O21" i="31"/>
  <c r="Q21" i="31"/>
  <c r="S21" i="31"/>
  <c r="T21" i="31"/>
  <c r="W21" i="31"/>
  <c r="E22" i="31"/>
  <c r="G22" i="31" s="1"/>
  <c r="F22" i="31"/>
  <c r="H22" i="31"/>
  <c r="I22" i="31"/>
  <c r="J22" i="31"/>
  <c r="N22" i="31"/>
  <c r="P22" i="31" s="1"/>
  <c r="O22" i="31"/>
  <c r="Q22" i="31"/>
  <c r="T22" i="31"/>
  <c r="W22" i="31"/>
  <c r="E23" i="31"/>
  <c r="G23" i="31" s="1"/>
  <c r="F23" i="31"/>
  <c r="H23" i="31"/>
  <c r="I23" i="31"/>
  <c r="J23" i="31"/>
  <c r="N23" i="31"/>
  <c r="P23" i="31" s="1"/>
  <c r="O23" i="31"/>
  <c r="Q23" i="31"/>
  <c r="T23" i="31"/>
  <c r="W23" i="31"/>
  <c r="E24" i="31"/>
  <c r="G24" i="31" s="1"/>
  <c r="F24" i="31"/>
  <c r="H24" i="31"/>
  <c r="J24" i="31" s="1"/>
  <c r="I24" i="31"/>
  <c r="K24" i="31"/>
  <c r="L24" i="31" s="1"/>
  <c r="N24" i="31"/>
  <c r="P24" i="31" s="1"/>
  <c r="O24" i="31"/>
  <c r="Q24" i="31"/>
  <c r="S24" i="31" s="1"/>
  <c r="R24" i="31"/>
  <c r="T24" i="31"/>
  <c r="U24" i="31"/>
  <c r="V24" i="31"/>
  <c r="W24" i="31"/>
  <c r="Y24" i="31" s="1"/>
  <c r="X24" i="31"/>
  <c r="Z24" i="31"/>
  <c r="AB24" i="31" s="1"/>
  <c r="AA24" i="31"/>
  <c r="E25" i="31"/>
  <c r="G25" i="31" s="1"/>
  <c r="F25" i="31"/>
  <c r="H25" i="31"/>
  <c r="J25" i="31" s="1"/>
  <c r="I25" i="31"/>
  <c r="K25" i="31"/>
  <c r="L25" i="31" s="1"/>
  <c r="N25" i="31"/>
  <c r="P25" i="31" s="1"/>
  <c r="O25" i="31"/>
  <c r="Q25" i="31"/>
  <c r="S25" i="31" s="1"/>
  <c r="R25" i="31"/>
  <c r="T25" i="31"/>
  <c r="U25" i="31"/>
  <c r="V25" i="31"/>
  <c r="W25" i="31"/>
  <c r="Y25" i="31" s="1"/>
  <c r="X25" i="31"/>
  <c r="Z25" i="31"/>
  <c r="AB25" i="31" s="1"/>
  <c r="AA25" i="31"/>
  <c r="E26" i="31"/>
  <c r="G26" i="31" s="1"/>
  <c r="F26" i="31"/>
  <c r="H26" i="31"/>
  <c r="I26" i="31"/>
  <c r="J26" i="31"/>
  <c r="N26" i="31"/>
  <c r="P26" i="31" s="1"/>
  <c r="O26" i="31"/>
  <c r="Q26" i="31"/>
  <c r="T26" i="31"/>
  <c r="W26" i="31"/>
  <c r="E27" i="31"/>
  <c r="G27" i="31" s="1"/>
  <c r="F27" i="31"/>
  <c r="H27" i="31"/>
  <c r="J27" i="31" s="1"/>
  <c r="I27" i="31"/>
  <c r="K27" i="31"/>
  <c r="L27" i="31" s="1"/>
  <c r="N27" i="31"/>
  <c r="P27" i="31" s="1"/>
  <c r="O27" i="31"/>
  <c r="Q27" i="31"/>
  <c r="S27" i="31" s="1"/>
  <c r="R27" i="31"/>
  <c r="T27" i="31"/>
  <c r="U27" i="31"/>
  <c r="V27" i="31"/>
  <c r="W27" i="31"/>
  <c r="Y27" i="31" s="1"/>
  <c r="X27" i="31"/>
  <c r="Z27" i="31"/>
  <c r="AB27" i="31" s="1"/>
  <c r="AA27" i="31"/>
  <c r="E28" i="31"/>
  <c r="G28" i="31" s="1"/>
  <c r="F28" i="31"/>
  <c r="H28" i="31"/>
  <c r="I28" i="31"/>
  <c r="J28" i="31"/>
  <c r="N28" i="31"/>
  <c r="O28" i="31"/>
  <c r="P28" i="31"/>
  <c r="Q28" i="31"/>
  <c r="T28" i="31"/>
  <c r="W28" i="31"/>
  <c r="Y28" i="31" s="1"/>
  <c r="E30" i="31"/>
  <c r="G30" i="31" s="1"/>
  <c r="F30" i="31"/>
  <c r="H30" i="31"/>
  <c r="J30" i="31" s="1"/>
  <c r="I30" i="31"/>
  <c r="K30" i="31"/>
  <c r="L30" i="31" s="1"/>
  <c r="M30" i="31"/>
  <c r="N30" i="31"/>
  <c r="P30" i="31" s="1"/>
  <c r="O30" i="31"/>
  <c r="Q30" i="31"/>
  <c r="S30" i="31" s="1"/>
  <c r="R30" i="31"/>
  <c r="T30" i="31"/>
  <c r="U30" i="31"/>
  <c r="V30" i="31"/>
  <c r="W30" i="31"/>
  <c r="X30" i="31"/>
  <c r="Y30" i="31"/>
  <c r="Z30" i="31"/>
  <c r="AB30" i="31" s="1"/>
  <c r="AA30" i="31"/>
  <c r="E31" i="31"/>
  <c r="G31" i="31" s="1"/>
  <c r="F31" i="31"/>
  <c r="H31" i="31"/>
  <c r="J31" i="31" s="1"/>
  <c r="I31" i="31"/>
  <c r="K31" i="31"/>
  <c r="L31" i="31" s="1"/>
  <c r="N31" i="31"/>
  <c r="P31" i="31" s="1"/>
  <c r="O31" i="31"/>
  <c r="Q31" i="31"/>
  <c r="S31" i="31" s="1"/>
  <c r="R31" i="31"/>
  <c r="T31" i="31"/>
  <c r="U31" i="31"/>
  <c r="V31" i="31"/>
  <c r="W31" i="31"/>
  <c r="X31" i="31"/>
  <c r="Y31" i="31"/>
  <c r="Z31" i="31"/>
  <c r="AB31" i="31" s="1"/>
  <c r="AA31" i="31"/>
  <c r="E32" i="31"/>
  <c r="G32" i="31" s="1"/>
  <c r="F32" i="31"/>
  <c r="H32" i="31"/>
  <c r="J32" i="31" s="1"/>
  <c r="I32" i="31"/>
  <c r="K32" i="31"/>
  <c r="L32" i="31" s="1"/>
  <c r="M32" i="31"/>
  <c r="N32" i="31"/>
  <c r="P32" i="31" s="1"/>
  <c r="O32" i="31"/>
  <c r="Q32" i="31"/>
  <c r="R32" i="31"/>
  <c r="S32" i="31"/>
  <c r="T32" i="31"/>
  <c r="U32" i="31"/>
  <c r="V32" i="31"/>
  <c r="W32" i="31"/>
  <c r="X32" i="31"/>
  <c r="Y32" i="31"/>
  <c r="Z32" i="31"/>
  <c r="AB32" i="31" s="1"/>
  <c r="AA32" i="31"/>
  <c r="E33" i="31"/>
  <c r="F33" i="31"/>
  <c r="G33" i="31"/>
  <c r="H33" i="31"/>
  <c r="J33" i="31" s="1"/>
  <c r="I33" i="31"/>
  <c r="K33" i="31"/>
  <c r="L33" i="31" s="1"/>
  <c r="N33" i="31"/>
  <c r="P33" i="31" s="1"/>
  <c r="O33" i="31"/>
  <c r="Q33" i="31"/>
  <c r="S33" i="31" s="1"/>
  <c r="R33" i="31"/>
  <c r="T33" i="31"/>
  <c r="U33" i="31"/>
  <c r="V33" i="31"/>
  <c r="W33" i="31"/>
  <c r="Y33" i="31" s="1"/>
  <c r="X33" i="31"/>
  <c r="Z33" i="31"/>
  <c r="AB33" i="31" s="1"/>
  <c r="AA33" i="31"/>
  <c r="E34" i="31"/>
  <c r="G34" i="31" s="1"/>
  <c r="F34" i="31"/>
  <c r="H34" i="31"/>
  <c r="J34" i="31" s="1"/>
  <c r="I34" i="31"/>
  <c r="K34" i="31"/>
  <c r="L34" i="31" s="1"/>
  <c r="N34" i="31"/>
  <c r="P34" i="31" s="1"/>
  <c r="O34" i="31"/>
  <c r="Q34" i="31"/>
  <c r="S34" i="31" s="1"/>
  <c r="R34" i="31"/>
  <c r="T34" i="31"/>
  <c r="U34" i="31"/>
  <c r="V34" i="31"/>
  <c r="W34" i="31"/>
  <c r="X34" i="31"/>
  <c r="Y34" i="31"/>
  <c r="Z34" i="31"/>
  <c r="AB34" i="31" s="1"/>
  <c r="AA34" i="31"/>
  <c r="E35" i="31"/>
  <c r="G35" i="31" s="1"/>
  <c r="F35" i="31"/>
  <c r="H35" i="31"/>
  <c r="J35" i="31" s="1"/>
  <c r="I35" i="31"/>
  <c r="K35" i="31"/>
  <c r="L35" i="31" s="1"/>
  <c r="N35" i="31"/>
  <c r="P35" i="31" s="1"/>
  <c r="O35" i="31"/>
  <c r="Q35" i="31"/>
  <c r="S35" i="31" s="1"/>
  <c r="R35" i="31"/>
  <c r="T35" i="31"/>
  <c r="U35" i="31"/>
  <c r="V35" i="31"/>
  <c r="W35" i="31"/>
  <c r="X35" i="31"/>
  <c r="Y35" i="31"/>
  <c r="Z35" i="31"/>
  <c r="AB35" i="31" s="1"/>
  <c r="AA35" i="31"/>
  <c r="E36" i="31"/>
  <c r="F36" i="31"/>
  <c r="G36" i="31"/>
  <c r="H36" i="31"/>
  <c r="I36" i="31"/>
  <c r="J36" i="31"/>
  <c r="K36" i="31"/>
  <c r="L36" i="31" s="1"/>
  <c r="N36" i="31"/>
  <c r="P36" i="31" s="1"/>
  <c r="O36" i="31"/>
  <c r="Q36" i="31"/>
  <c r="R36" i="31"/>
  <c r="S36" i="31"/>
  <c r="T36" i="31"/>
  <c r="U36" i="31"/>
  <c r="V36" i="31"/>
  <c r="W36" i="31"/>
  <c r="X36" i="31"/>
  <c r="Y36" i="31"/>
  <c r="Z36" i="31"/>
  <c r="AB36" i="31" s="1"/>
  <c r="AA36" i="31"/>
  <c r="E37" i="31"/>
  <c r="F37" i="31"/>
  <c r="G37" i="31"/>
  <c r="H37" i="31"/>
  <c r="J37" i="31" s="1"/>
  <c r="I37" i="31"/>
  <c r="K37" i="31"/>
  <c r="L37" i="31" s="1"/>
  <c r="N37" i="31"/>
  <c r="P37" i="31" s="1"/>
  <c r="O37" i="31"/>
  <c r="Q37" i="31"/>
  <c r="S37" i="31" s="1"/>
  <c r="R37" i="31"/>
  <c r="T37" i="31"/>
  <c r="U37" i="31"/>
  <c r="V37" i="31"/>
  <c r="W37" i="31"/>
  <c r="Y37" i="31" s="1"/>
  <c r="X37" i="31"/>
  <c r="Z37" i="31"/>
  <c r="AB37" i="31" s="1"/>
  <c r="AA37" i="31"/>
  <c r="E38" i="31"/>
  <c r="G38" i="31" s="1"/>
  <c r="F38" i="31"/>
  <c r="H38" i="31"/>
  <c r="J38" i="31" s="1"/>
  <c r="I38" i="31"/>
  <c r="K38" i="31"/>
  <c r="L38" i="31" s="1"/>
  <c r="N38" i="31"/>
  <c r="P38" i="31" s="1"/>
  <c r="O38" i="31"/>
  <c r="Q38" i="31"/>
  <c r="S38" i="31" s="1"/>
  <c r="R38" i="31"/>
  <c r="T38" i="31"/>
  <c r="U38" i="31"/>
  <c r="V38" i="31"/>
  <c r="W38" i="31"/>
  <c r="X38" i="31"/>
  <c r="Y38" i="31"/>
  <c r="Z38" i="31"/>
  <c r="AB38" i="31" s="1"/>
  <c r="AA38" i="31"/>
  <c r="E39" i="31"/>
  <c r="G39" i="31" s="1"/>
  <c r="F39" i="31"/>
  <c r="H39" i="31"/>
  <c r="J39" i="31" s="1"/>
  <c r="I39" i="31"/>
  <c r="K39" i="31"/>
  <c r="L39" i="31" s="1"/>
  <c r="N39" i="31"/>
  <c r="P39" i="31" s="1"/>
  <c r="O39" i="31"/>
  <c r="Q39" i="31"/>
  <c r="S39" i="31" s="1"/>
  <c r="R39" i="31"/>
  <c r="T39" i="31"/>
  <c r="U39" i="31"/>
  <c r="V39" i="31"/>
  <c r="W39" i="31"/>
  <c r="X39" i="31"/>
  <c r="Y39" i="31"/>
  <c r="Z39" i="31"/>
  <c r="AB39" i="31" s="1"/>
  <c r="AA39" i="31"/>
  <c r="E40" i="31"/>
  <c r="F40" i="31"/>
  <c r="G40" i="31"/>
  <c r="H40" i="31"/>
  <c r="J40" i="31" s="1"/>
  <c r="I40" i="31"/>
  <c r="K40" i="31"/>
  <c r="L40" i="31" s="1"/>
  <c r="N40" i="31"/>
  <c r="P40" i="31" s="1"/>
  <c r="O40" i="31"/>
  <c r="Q40" i="31"/>
  <c r="S40" i="31" s="1"/>
  <c r="R40" i="31"/>
  <c r="T40" i="31"/>
  <c r="V40" i="31" s="1"/>
  <c r="U40" i="31"/>
  <c r="W40" i="31"/>
  <c r="Y40" i="31" s="1"/>
  <c r="X40" i="31"/>
  <c r="Z40" i="31"/>
  <c r="AB40" i="31" s="1"/>
  <c r="AA40" i="31"/>
  <c r="E42" i="31"/>
  <c r="G42" i="31" s="1"/>
  <c r="F42" i="31"/>
  <c r="F40" i="30" s="1"/>
  <c r="K40" i="30" s="1"/>
  <c r="H42" i="31"/>
  <c r="I42" i="31"/>
  <c r="J42" i="31" s="1"/>
  <c r="K42" i="31"/>
  <c r="N42" i="31"/>
  <c r="O42" i="31"/>
  <c r="P42" i="31"/>
  <c r="Q42" i="31"/>
  <c r="R42" i="31"/>
  <c r="T42" i="31"/>
  <c r="W42" i="31"/>
  <c r="E43" i="31"/>
  <c r="E41" i="30" s="1"/>
  <c r="F43" i="31"/>
  <c r="H43" i="31"/>
  <c r="J43" i="31" s="1"/>
  <c r="I43" i="31"/>
  <c r="K43" i="31"/>
  <c r="N43" i="31"/>
  <c r="O43" i="31"/>
  <c r="P43" i="31" s="1"/>
  <c r="Q43" i="31"/>
  <c r="R43" i="31"/>
  <c r="S43" i="31" s="1"/>
  <c r="T43" i="31"/>
  <c r="W43" i="31"/>
  <c r="E44" i="31"/>
  <c r="E42" i="30" s="1"/>
  <c r="F44" i="31"/>
  <c r="H44" i="31"/>
  <c r="I44" i="31"/>
  <c r="K44" i="31"/>
  <c r="N44" i="31"/>
  <c r="O44" i="31"/>
  <c r="P44" i="31" s="1"/>
  <c r="Q44" i="31"/>
  <c r="R44" i="31"/>
  <c r="T44" i="31"/>
  <c r="W44" i="31"/>
  <c r="E45" i="31"/>
  <c r="E43" i="30" s="1"/>
  <c r="F45" i="31"/>
  <c r="G45" i="31"/>
  <c r="H45" i="31"/>
  <c r="J45" i="31" s="1"/>
  <c r="I45" i="31"/>
  <c r="N45" i="31"/>
  <c r="O45" i="31"/>
  <c r="P45" i="31"/>
  <c r="Q45" i="31"/>
  <c r="S45" i="31" s="1"/>
  <c r="R45" i="31"/>
  <c r="T45" i="31"/>
  <c r="W45" i="31"/>
  <c r="E47" i="31"/>
  <c r="F47" i="31"/>
  <c r="H47" i="31"/>
  <c r="I47" i="31"/>
  <c r="J47" i="31" s="1"/>
  <c r="K47" i="31"/>
  <c r="N47" i="31"/>
  <c r="O47" i="31"/>
  <c r="Q47" i="31"/>
  <c r="S47" i="31" s="1"/>
  <c r="R47" i="31"/>
  <c r="T47" i="31"/>
  <c r="W47" i="31"/>
  <c r="E48" i="31"/>
  <c r="F48" i="31"/>
  <c r="G48" i="31"/>
  <c r="H48" i="31"/>
  <c r="J48" i="31" s="1"/>
  <c r="I48" i="31"/>
  <c r="K48" i="31"/>
  <c r="N48" i="31"/>
  <c r="P48" i="31" s="1"/>
  <c r="O48" i="31"/>
  <c r="Q48" i="31"/>
  <c r="R48" i="31"/>
  <c r="S48" i="31" s="1"/>
  <c r="T48" i="31"/>
  <c r="W48" i="31"/>
  <c r="E49" i="31"/>
  <c r="F49" i="31"/>
  <c r="F47" i="30" s="1"/>
  <c r="I47" i="30" s="1"/>
  <c r="G49" i="31"/>
  <c r="H49" i="31"/>
  <c r="J49" i="31" s="1"/>
  <c r="I49" i="31"/>
  <c r="K49" i="31"/>
  <c r="N49" i="31"/>
  <c r="P49" i="31" s="1"/>
  <c r="O49" i="31"/>
  <c r="Q49" i="31"/>
  <c r="R49" i="31"/>
  <c r="T49" i="31"/>
  <c r="W49" i="31"/>
  <c r="E50" i="31"/>
  <c r="E48" i="30" s="1"/>
  <c r="F50" i="31"/>
  <c r="G50" i="31" s="1"/>
  <c r="H50" i="31"/>
  <c r="I50" i="31"/>
  <c r="J50" i="31" s="1"/>
  <c r="K50" i="31"/>
  <c r="N50" i="31"/>
  <c r="O50" i="31"/>
  <c r="Q50" i="31"/>
  <c r="R50" i="31"/>
  <c r="T50" i="31"/>
  <c r="W50" i="31"/>
  <c r="E51" i="31"/>
  <c r="F51" i="31"/>
  <c r="F49" i="30" s="1"/>
  <c r="I49" i="30" s="1"/>
  <c r="H51" i="31"/>
  <c r="J51" i="31" s="1"/>
  <c r="I51" i="31"/>
  <c r="K51" i="31"/>
  <c r="N51" i="31"/>
  <c r="O51" i="31"/>
  <c r="Q51" i="31"/>
  <c r="R51" i="31"/>
  <c r="S51" i="31"/>
  <c r="T51" i="31"/>
  <c r="W51" i="31"/>
  <c r="E52" i="31"/>
  <c r="F52" i="31"/>
  <c r="H52" i="31"/>
  <c r="I52" i="31"/>
  <c r="J52" i="31"/>
  <c r="K52" i="31"/>
  <c r="N52" i="31"/>
  <c r="O52" i="31"/>
  <c r="Q52" i="31"/>
  <c r="S52" i="31" s="1"/>
  <c r="R52" i="31"/>
  <c r="T52" i="31"/>
  <c r="W52" i="31"/>
  <c r="E53" i="31"/>
  <c r="F53" i="31"/>
  <c r="F51" i="30" s="1"/>
  <c r="H53" i="31"/>
  <c r="I53" i="31"/>
  <c r="K53" i="31"/>
  <c r="N53" i="31"/>
  <c r="P53" i="31" s="1"/>
  <c r="O53" i="31"/>
  <c r="Q53" i="31"/>
  <c r="R53" i="31"/>
  <c r="T53" i="31"/>
  <c r="W53" i="31"/>
  <c r="E55" i="31"/>
  <c r="F55" i="31"/>
  <c r="F75" i="31" s="1"/>
  <c r="H55" i="31"/>
  <c r="I55" i="31"/>
  <c r="K55" i="31"/>
  <c r="N55" i="31"/>
  <c r="O55" i="31"/>
  <c r="O75" i="31" s="1"/>
  <c r="Q55" i="31"/>
  <c r="S55" i="31" s="1"/>
  <c r="R55" i="31"/>
  <c r="T55" i="31"/>
  <c r="W55" i="31"/>
  <c r="E57" i="31"/>
  <c r="F57" i="31"/>
  <c r="K76" i="31" s="1"/>
  <c r="H57" i="31"/>
  <c r="I57" i="31"/>
  <c r="K57" i="31"/>
  <c r="N57" i="31"/>
  <c r="O57" i="31"/>
  <c r="Q57" i="31"/>
  <c r="R57" i="31"/>
  <c r="T57" i="31"/>
  <c r="W57" i="31"/>
  <c r="E58" i="31"/>
  <c r="E56" i="30" s="1"/>
  <c r="F58" i="31"/>
  <c r="H58" i="31"/>
  <c r="I58" i="31"/>
  <c r="J58" i="31" s="1"/>
  <c r="K58" i="31"/>
  <c r="N58" i="31"/>
  <c r="O58" i="31"/>
  <c r="Q58" i="31"/>
  <c r="R58" i="31"/>
  <c r="S58" i="31" s="1"/>
  <c r="T58" i="31"/>
  <c r="W58" i="31"/>
  <c r="Y58" i="31" s="1"/>
  <c r="Z58" i="31"/>
  <c r="AB58" i="31"/>
  <c r="E59" i="31"/>
  <c r="E57" i="30" s="1"/>
  <c r="F59" i="31"/>
  <c r="H59" i="31"/>
  <c r="I59" i="31"/>
  <c r="J59" i="31"/>
  <c r="K59" i="31"/>
  <c r="N59" i="31"/>
  <c r="O59" i="31"/>
  <c r="Q59" i="31"/>
  <c r="R59" i="31"/>
  <c r="T59" i="31"/>
  <c r="V59" i="31" s="1"/>
  <c r="W59" i="31"/>
  <c r="Y59" i="31" s="1"/>
  <c r="Z59" i="31"/>
  <c r="AB59" i="31" s="1"/>
  <c r="D60" i="31"/>
  <c r="M75" i="31"/>
  <c r="P75" i="31"/>
  <c r="G81" i="31"/>
  <c r="K87" i="31"/>
  <c r="L87" i="31"/>
  <c r="M87" i="31"/>
  <c r="G80" i="31" s="1"/>
  <c r="F88" i="31"/>
  <c r="K88" i="31"/>
  <c r="J76" i="31" s="1"/>
  <c r="L88" i="31"/>
  <c r="M76" i="31" s="1"/>
  <c r="M88" i="31"/>
  <c r="I1" i="30"/>
  <c r="K1" i="30" s="1"/>
  <c r="J1" i="30"/>
  <c r="L1" i="30"/>
  <c r="L6" i="30" s="1"/>
  <c r="M1" i="30"/>
  <c r="E5" i="30"/>
  <c r="F5" i="30"/>
  <c r="G5" i="30"/>
  <c r="H5" i="30"/>
  <c r="I5" i="30"/>
  <c r="J5" i="30"/>
  <c r="K5" i="30"/>
  <c r="L5" i="30"/>
  <c r="M5" i="30"/>
  <c r="N5" i="30"/>
  <c r="O5" i="30"/>
  <c r="P5" i="30"/>
  <c r="Q5" i="30"/>
  <c r="R5" i="30"/>
  <c r="S5" i="30"/>
  <c r="E6" i="30"/>
  <c r="H6" i="30" s="1"/>
  <c r="F6" i="30"/>
  <c r="I6" i="30" s="1"/>
  <c r="G6" i="30"/>
  <c r="J6" i="30"/>
  <c r="E7" i="30"/>
  <c r="F7" i="30"/>
  <c r="K7" i="30"/>
  <c r="E8" i="30"/>
  <c r="J8" i="30" s="1"/>
  <c r="F8" i="30"/>
  <c r="H8" i="30"/>
  <c r="E9" i="30"/>
  <c r="J9" i="30" s="1"/>
  <c r="F9" i="30"/>
  <c r="I9" i="30" s="1"/>
  <c r="E10" i="30"/>
  <c r="F10" i="30"/>
  <c r="E11" i="30"/>
  <c r="F11" i="30"/>
  <c r="H11" i="30"/>
  <c r="K11" i="30"/>
  <c r="E12" i="30"/>
  <c r="F12" i="30"/>
  <c r="I12" i="30" s="1"/>
  <c r="H12" i="30"/>
  <c r="J12" i="30"/>
  <c r="N12" i="30"/>
  <c r="O12" i="30"/>
  <c r="P12" i="30"/>
  <c r="E13" i="30"/>
  <c r="F13" i="30"/>
  <c r="Q13" i="30" s="1"/>
  <c r="O13" i="30"/>
  <c r="E14" i="30"/>
  <c r="H14" i="30" s="1"/>
  <c r="F14" i="30"/>
  <c r="E15" i="30"/>
  <c r="J15" i="30" s="1"/>
  <c r="F15" i="30"/>
  <c r="G15" i="30" s="1"/>
  <c r="H15" i="30"/>
  <c r="E16" i="30"/>
  <c r="J16" i="30" s="1"/>
  <c r="F16" i="30"/>
  <c r="H16" i="30"/>
  <c r="K16" i="30"/>
  <c r="L16" i="30"/>
  <c r="E17" i="30"/>
  <c r="G17" i="30" s="1"/>
  <c r="F17" i="30"/>
  <c r="J17" i="30"/>
  <c r="L17" i="30"/>
  <c r="E18" i="30"/>
  <c r="F18" i="30"/>
  <c r="G18" i="30"/>
  <c r="H18" i="30"/>
  <c r="N18" i="30"/>
  <c r="P18" i="30"/>
  <c r="R18" i="30"/>
  <c r="E19" i="30"/>
  <c r="P19" i="30" s="1"/>
  <c r="F19" i="30"/>
  <c r="I19" i="30" s="1"/>
  <c r="L19" i="30"/>
  <c r="M19" i="30"/>
  <c r="N19" i="30"/>
  <c r="Q19" i="30"/>
  <c r="E20" i="30"/>
  <c r="H20" i="30" s="1"/>
  <c r="F20" i="30"/>
  <c r="M20" i="30" s="1"/>
  <c r="Q20" i="30"/>
  <c r="E21" i="30"/>
  <c r="F21" i="30"/>
  <c r="K21" i="30" s="1"/>
  <c r="E22" i="30"/>
  <c r="G22" i="30" s="1"/>
  <c r="F22" i="30"/>
  <c r="I22" i="30"/>
  <c r="J22" i="30"/>
  <c r="K22" i="30"/>
  <c r="E23" i="30"/>
  <c r="F23" i="30"/>
  <c r="I23" i="30" s="1"/>
  <c r="K23" i="30"/>
  <c r="P23" i="30"/>
  <c r="Q23" i="30"/>
  <c r="E24" i="30"/>
  <c r="G24" i="30" s="1"/>
  <c r="F24" i="30"/>
  <c r="H24" i="30"/>
  <c r="I24" i="30"/>
  <c r="J24" i="30"/>
  <c r="L24" i="30"/>
  <c r="N24" i="30"/>
  <c r="P24" i="30"/>
  <c r="R24" i="30"/>
  <c r="S24" i="30"/>
  <c r="E25" i="30"/>
  <c r="J25" i="30" s="1"/>
  <c r="F25" i="30"/>
  <c r="E26" i="30"/>
  <c r="F26" i="30"/>
  <c r="M26" i="30" s="1"/>
  <c r="L26" i="30"/>
  <c r="P26" i="30"/>
  <c r="E27" i="30"/>
  <c r="F27" i="30"/>
  <c r="I27" i="30" s="1"/>
  <c r="G27" i="30"/>
  <c r="H27" i="30"/>
  <c r="E28" i="30"/>
  <c r="E29" i="30"/>
  <c r="P29" i="30" s="1"/>
  <c r="F29" i="30"/>
  <c r="O29" i="30" s="1"/>
  <c r="G29" i="30"/>
  <c r="L29" i="30"/>
  <c r="E30" i="30"/>
  <c r="F30" i="30"/>
  <c r="M30" i="30" s="1"/>
  <c r="G30" i="30"/>
  <c r="J30" i="30"/>
  <c r="L30" i="30"/>
  <c r="R30" i="30"/>
  <c r="E31" i="30"/>
  <c r="L31" i="30" s="1"/>
  <c r="F31" i="30"/>
  <c r="N31" i="30"/>
  <c r="P31" i="30"/>
  <c r="E32" i="30"/>
  <c r="N32" i="30" s="1"/>
  <c r="F32" i="30"/>
  <c r="I32" i="30"/>
  <c r="J32" i="30"/>
  <c r="P32" i="30"/>
  <c r="R32" i="30"/>
  <c r="E33" i="30"/>
  <c r="J33" i="30" s="1"/>
  <c r="F33" i="30"/>
  <c r="K33" i="30" s="1"/>
  <c r="I33" i="30"/>
  <c r="L33" i="30"/>
  <c r="Q33" i="30"/>
  <c r="E34" i="30"/>
  <c r="F34" i="30"/>
  <c r="P34" i="30"/>
  <c r="R34" i="30"/>
  <c r="E35" i="30"/>
  <c r="F35" i="30"/>
  <c r="K35" i="30"/>
  <c r="L35" i="30"/>
  <c r="Q35" i="30"/>
  <c r="E36" i="30"/>
  <c r="F36" i="30"/>
  <c r="S36" i="30" s="1"/>
  <c r="H36" i="30"/>
  <c r="R36" i="30"/>
  <c r="E37" i="30"/>
  <c r="F37" i="30"/>
  <c r="K37" i="30" s="1"/>
  <c r="M37" i="30"/>
  <c r="O37" i="30"/>
  <c r="E38" i="30"/>
  <c r="N38" i="30" s="1"/>
  <c r="F38" i="30"/>
  <c r="M38" i="30" s="1"/>
  <c r="H38" i="30"/>
  <c r="P38" i="30"/>
  <c r="E40" i="30"/>
  <c r="J40" i="30"/>
  <c r="F41" i="30"/>
  <c r="I41" i="30" s="1"/>
  <c r="H41" i="30"/>
  <c r="F42" i="30"/>
  <c r="G42" i="30" s="1"/>
  <c r="H42" i="30"/>
  <c r="J42" i="30"/>
  <c r="L42" i="30"/>
  <c r="F43" i="30"/>
  <c r="J43" i="30"/>
  <c r="E45" i="30"/>
  <c r="H45" i="30" s="1"/>
  <c r="L45" i="30"/>
  <c r="E46" i="30"/>
  <c r="H46" i="30" s="1"/>
  <c r="F46" i="30"/>
  <c r="G46" i="30"/>
  <c r="E47" i="30"/>
  <c r="G47" i="30" s="1"/>
  <c r="E50" i="30"/>
  <c r="H50" i="30" s="1"/>
  <c r="J50" i="30"/>
  <c r="K51" i="30"/>
  <c r="E53" i="30"/>
  <c r="F55" i="30"/>
  <c r="I55" i="30" s="1"/>
  <c r="K55" i="30"/>
  <c r="V55" i="30"/>
  <c r="F56" i="30"/>
  <c r="M56" i="30"/>
  <c r="V56" i="30"/>
  <c r="F57" i="30"/>
  <c r="M57" i="30"/>
  <c r="D59" i="30"/>
  <c r="F1" i="29"/>
  <c r="F25" i="29" s="1"/>
  <c r="I1" i="29"/>
  <c r="H1" i="29" s="1"/>
  <c r="J1" i="29"/>
  <c r="K1" i="29"/>
  <c r="K11" i="29" s="1"/>
  <c r="E6" i="29"/>
  <c r="F6" i="29"/>
  <c r="G6" i="29"/>
  <c r="H6" i="29"/>
  <c r="I6" i="29"/>
  <c r="J6" i="29"/>
  <c r="K6" i="29"/>
  <c r="L6" i="29"/>
  <c r="M6" i="29"/>
  <c r="N6" i="29"/>
  <c r="E8" i="29"/>
  <c r="F8" i="29"/>
  <c r="J8" i="29"/>
  <c r="K8" i="29"/>
  <c r="N8" i="29" s="1"/>
  <c r="M8" i="29"/>
  <c r="E9" i="29"/>
  <c r="J9" i="29"/>
  <c r="K9" i="29"/>
  <c r="N9" i="29" s="1"/>
  <c r="E10" i="29"/>
  <c r="F10" i="29"/>
  <c r="G10" i="29" s="1"/>
  <c r="I10" i="29"/>
  <c r="J10" i="29"/>
  <c r="M10" i="29" s="1"/>
  <c r="E11" i="29"/>
  <c r="F11" i="29"/>
  <c r="J11" i="29"/>
  <c r="M11" i="29" s="1"/>
  <c r="E12" i="29"/>
  <c r="F12" i="29"/>
  <c r="I12" i="29" s="1"/>
  <c r="J12" i="29"/>
  <c r="L12" i="29" s="1"/>
  <c r="K12" i="29"/>
  <c r="N12" i="29" s="1"/>
  <c r="M12" i="29"/>
  <c r="E13" i="29"/>
  <c r="J13" i="29"/>
  <c r="L13" i="29" s="1"/>
  <c r="K13" i="29"/>
  <c r="N13" i="29" s="1"/>
  <c r="E14" i="29"/>
  <c r="G14" i="29" s="1"/>
  <c r="F14" i="29"/>
  <c r="J14" i="29"/>
  <c r="M14" i="29" s="1"/>
  <c r="E15" i="29"/>
  <c r="G15" i="29" s="1"/>
  <c r="F15" i="29"/>
  <c r="J15" i="29"/>
  <c r="M15" i="29" s="1"/>
  <c r="E16" i="29"/>
  <c r="F16" i="29"/>
  <c r="J16" i="29"/>
  <c r="L16" i="29" s="1"/>
  <c r="K16" i="29"/>
  <c r="N16" i="29" s="1"/>
  <c r="M16" i="29"/>
  <c r="E17" i="29"/>
  <c r="J17" i="29"/>
  <c r="K17" i="29"/>
  <c r="N17" i="29" s="1"/>
  <c r="E18" i="29"/>
  <c r="G18" i="29" s="1"/>
  <c r="F18" i="29"/>
  <c r="I18" i="29"/>
  <c r="J18" i="29"/>
  <c r="M18" i="29" s="1"/>
  <c r="E19" i="29"/>
  <c r="F19" i="29"/>
  <c r="G19" i="29"/>
  <c r="J19" i="29"/>
  <c r="M19" i="29" s="1"/>
  <c r="E20" i="29"/>
  <c r="F20" i="29"/>
  <c r="J20" i="29"/>
  <c r="K20" i="29"/>
  <c r="N20" i="29" s="1"/>
  <c r="E22" i="29"/>
  <c r="G22" i="29" s="1"/>
  <c r="H22" i="29"/>
  <c r="J22" i="29"/>
  <c r="L22" i="29" s="1"/>
  <c r="K22" i="29"/>
  <c r="E23" i="29"/>
  <c r="G23" i="29" s="1"/>
  <c r="F23" i="29"/>
  <c r="I23" i="29" s="1"/>
  <c r="H23" i="29"/>
  <c r="J23" i="29"/>
  <c r="L23" i="29" s="1"/>
  <c r="H24" i="29"/>
  <c r="I24" i="29"/>
  <c r="M24" i="29"/>
  <c r="E25" i="29"/>
  <c r="H25" i="29" s="1"/>
  <c r="I25" i="29"/>
  <c r="J25" i="29"/>
  <c r="L25" i="29" s="1"/>
  <c r="K25" i="29"/>
  <c r="N25" i="29" s="1"/>
  <c r="E26" i="29"/>
  <c r="G26" i="29" s="1"/>
  <c r="F26" i="29"/>
  <c r="I26" i="29" s="1"/>
  <c r="J26" i="29"/>
  <c r="L26" i="29" s="1"/>
  <c r="K26" i="29"/>
  <c r="M26" i="29" s="1"/>
  <c r="E27" i="29"/>
  <c r="F27" i="29"/>
  <c r="G27" i="29"/>
  <c r="H27" i="29"/>
  <c r="I27" i="29"/>
  <c r="J27" i="29"/>
  <c r="L27" i="29" s="1"/>
  <c r="K27" i="29"/>
  <c r="N27" i="29" s="1"/>
  <c r="E28" i="29"/>
  <c r="F28" i="29"/>
  <c r="I28" i="29" s="1"/>
  <c r="G28" i="29"/>
  <c r="H28" i="29"/>
  <c r="J28" i="29"/>
  <c r="L28" i="29" s="1"/>
  <c r="K28" i="29"/>
  <c r="E29" i="29"/>
  <c r="G29" i="29" s="1"/>
  <c r="F29" i="29"/>
  <c r="I29" i="29" s="1"/>
  <c r="J29" i="29"/>
  <c r="K29" i="29"/>
  <c r="M29" i="29" s="1"/>
  <c r="L29" i="29"/>
  <c r="N29" i="29"/>
  <c r="E31" i="29"/>
  <c r="F31" i="29"/>
  <c r="G31" i="29" s="1"/>
  <c r="J31" i="29"/>
  <c r="M31" i="29" s="1"/>
  <c r="K31" i="29"/>
  <c r="N31" i="29"/>
  <c r="E32" i="29"/>
  <c r="F32" i="29"/>
  <c r="G32" i="29" s="1"/>
  <c r="J32" i="29"/>
  <c r="M32" i="29" s="1"/>
  <c r="K32" i="29"/>
  <c r="N32" i="29" s="1"/>
  <c r="E33" i="29"/>
  <c r="F33" i="29"/>
  <c r="G33" i="29" s="1"/>
  <c r="J33" i="29"/>
  <c r="M33" i="29" s="1"/>
  <c r="K33" i="29"/>
  <c r="L33" i="29" s="1"/>
  <c r="N33" i="29"/>
  <c r="E34" i="29"/>
  <c r="G34" i="29" s="1"/>
  <c r="F34" i="29"/>
  <c r="J34" i="29"/>
  <c r="M34" i="29" s="1"/>
  <c r="K34" i="29"/>
  <c r="N34" i="29" s="1"/>
  <c r="E35" i="29"/>
  <c r="F35" i="29"/>
  <c r="G35" i="29" s="1"/>
  <c r="J35" i="29"/>
  <c r="L35" i="29" s="1"/>
  <c r="K35" i="29"/>
  <c r="N35" i="29" s="1"/>
  <c r="M35" i="29"/>
  <c r="E36" i="29"/>
  <c r="F36" i="29"/>
  <c r="G36" i="29" s="1"/>
  <c r="J36" i="29"/>
  <c r="M36" i="29" s="1"/>
  <c r="K36" i="29"/>
  <c r="N36" i="29" s="1"/>
  <c r="E37" i="29"/>
  <c r="F37" i="29"/>
  <c r="G37" i="29" s="1"/>
  <c r="J37" i="29"/>
  <c r="K37" i="29"/>
  <c r="L37" i="29" s="1"/>
  <c r="M37" i="29"/>
  <c r="N37" i="29"/>
  <c r="E38" i="29"/>
  <c r="F38" i="29"/>
  <c r="G38" i="29" s="1"/>
  <c r="J38" i="29"/>
  <c r="K38" i="29"/>
  <c r="L38" i="29" s="1"/>
  <c r="M38" i="29"/>
  <c r="E39" i="29"/>
  <c r="G39" i="29" s="1"/>
  <c r="F39" i="29"/>
  <c r="J39" i="29"/>
  <c r="L39" i="29" s="1"/>
  <c r="K39" i="29"/>
  <c r="M39" i="29"/>
  <c r="N39" i="29"/>
  <c r="E41" i="29"/>
  <c r="F41" i="29"/>
  <c r="I41" i="29" s="1"/>
  <c r="J41" i="29"/>
  <c r="M41" i="29" s="1"/>
  <c r="K41" i="29"/>
  <c r="E42" i="29"/>
  <c r="F42" i="29"/>
  <c r="I42" i="29"/>
  <c r="J42" i="29"/>
  <c r="K42" i="29"/>
  <c r="N42" i="29" s="1"/>
  <c r="E43" i="29"/>
  <c r="G43" i="29" s="1"/>
  <c r="F43" i="29"/>
  <c r="J43" i="29"/>
  <c r="L43" i="29" s="1"/>
  <c r="K43" i="29"/>
  <c r="N43" i="29" s="1"/>
  <c r="E44" i="29"/>
  <c r="G44" i="29" s="1"/>
  <c r="F44" i="29"/>
  <c r="J44" i="29"/>
  <c r="K44" i="29"/>
  <c r="N44" i="29" s="1"/>
  <c r="E46" i="29"/>
  <c r="F46" i="29"/>
  <c r="G46" i="29" s="1"/>
  <c r="J46" i="29"/>
  <c r="L46" i="29" s="1"/>
  <c r="K46" i="29"/>
  <c r="N46" i="29" s="1"/>
  <c r="M46" i="29"/>
  <c r="E47" i="29"/>
  <c r="G47" i="29" s="1"/>
  <c r="F47" i="29"/>
  <c r="J47" i="29"/>
  <c r="K47" i="29"/>
  <c r="N47" i="29" s="1"/>
  <c r="L47" i="29"/>
  <c r="M47" i="29"/>
  <c r="E48" i="29"/>
  <c r="G48" i="29" s="1"/>
  <c r="F48" i="29"/>
  <c r="J48" i="29"/>
  <c r="K48" i="29"/>
  <c r="N48" i="29" s="1"/>
  <c r="M48" i="29"/>
  <c r="E49" i="29"/>
  <c r="G49" i="29" s="1"/>
  <c r="F49" i="29"/>
  <c r="J49" i="29"/>
  <c r="K49" i="29"/>
  <c r="N49" i="29" s="1"/>
  <c r="L49" i="29"/>
  <c r="M49" i="29"/>
  <c r="E50" i="29"/>
  <c r="G50" i="29" s="1"/>
  <c r="F50" i="29"/>
  <c r="J50" i="29"/>
  <c r="L50" i="29" s="1"/>
  <c r="K50" i="29"/>
  <c r="N50" i="29" s="1"/>
  <c r="E51" i="29"/>
  <c r="F51" i="29"/>
  <c r="I51" i="29" s="1"/>
  <c r="H51" i="29"/>
  <c r="J51" i="29"/>
  <c r="L51" i="29" s="1"/>
  <c r="K51" i="29"/>
  <c r="N51" i="29" s="1"/>
  <c r="E52" i="29"/>
  <c r="H52" i="29" s="1"/>
  <c r="F52" i="29"/>
  <c r="I52" i="29"/>
  <c r="J52" i="29"/>
  <c r="M52" i="29" s="1"/>
  <c r="K52" i="29"/>
  <c r="E54" i="29"/>
  <c r="F54" i="29"/>
  <c r="I54" i="29"/>
  <c r="J54" i="29"/>
  <c r="M54" i="29" s="1"/>
  <c r="K54" i="29"/>
  <c r="L54" i="29" s="1"/>
  <c r="E56" i="29"/>
  <c r="H56" i="29" s="1"/>
  <c r="F56" i="29"/>
  <c r="J56" i="29"/>
  <c r="K56" i="29"/>
  <c r="N56" i="29" s="1"/>
  <c r="E57" i="29"/>
  <c r="F57" i="29"/>
  <c r="I57" i="29" s="1"/>
  <c r="H57" i="29"/>
  <c r="J57" i="29"/>
  <c r="K57" i="29"/>
  <c r="N57" i="29" s="1"/>
  <c r="E58" i="29"/>
  <c r="F58" i="29"/>
  <c r="H58" i="29"/>
  <c r="J58" i="29"/>
  <c r="K58" i="29"/>
  <c r="M58" i="29"/>
  <c r="D60" i="29"/>
  <c r="I1" i="28"/>
  <c r="J1" i="28"/>
  <c r="L1" i="28" s="1"/>
  <c r="N1" i="28" s="1"/>
  <c r="E6" i="28"/>
  <c r="F6" i="28"/>
  <c r="G6" i="28"/>
  <c r="H6" i="28"/>
  <c r="I6" i="28"/>
  <c r="J6" i="28"/>
  <c r="K6" i="28"/>
  <c r="L6" i="28"/>
  <c r="M6" i="28"/>
  <c r="N6" i="28"/>
  <c r="O6" i="28"/>
  <c r="P6" i="28"/>
  <c r="Q6" i="28"/>
  <c r="R6" i="28"/>
  <c r="S6" i="28"/>
  <c r="T6" i="28"/>
  <c r="U6" i="28"/>
  <c r="V6" i="28"/>
  <c r="W6" i="28"/>
  <c r="X6" i="28"/>
  <c r="Y6" i="28"/>
  <c r="E7" i="28"/>
  <c r="N7" i="28" s="1"/>
  <c r="F7" i="28"/>
  <c r="E8" i="28"/>
  <c r="L8" i="28" s="1"/>
  <c r="F8" i="28"/>
  <c r="E9" i="28"/>
  <c r="F9" i="28"/>
  <c r="L9" i="28"/>
  <c r="E10" i="28"/>
  <c r="N10" i="28" s="1"/>
  <c r="F10" i="28"/>
  <c r="E11" i="28"/>
  <c r="N11" i="28" s="1"/>
  <c r="F11" i="28"/>
  <c r="E12" i="28"/>
  <c r="L12" i="28" s="1"/>
  <c r="F12" i="28"/>
  <c r="E13" i="28"/>
  <c r="F13" i="28"/>
  <c r="H13" i="28"/>
  <c r="E14" i="28"/>
  <c r="F14" i="28"/>
  <c r="J14" i="28"/>
  <c r="N14" i="28"/>
  <c r="E15" i="28"/>
  <c r="F15" i="28"/>
  <c r="G15" i="28" s="1"/>
  <c r="L15" i="28"/>
  <c r="N15" i="28"/>
  <c r="E16" i="28"/>
  <c r="J16" i="28" s="1"/>
  <c r="F16" i="28"/>
  <c r="H16" i="28"/>
  <c r="L16" i="28"/>
  <c r="E17" i="28"/>
  <c r="G17" i="28" s="1"/>
  <c r="F17" i="28"/>
  <c r="J17" i="28"/>
  <c r="E18" i="28"/>
  <c r="N18" i="28" s="1"/>
  <c r="F18" i="28"/>
  <c r="E19" i="28"/>
  <c r="F19" i="28"/>
  <c r="J19" i="28"/>
  <c r="E20" i="28"/>
  <c r="G20" i="28" s="1"/>
  <c r="F20" i="28"/>
  <c r="H20" i="28"/>
  <c r="L20" i="28"/>
  <c r="E21" i="28"/>
  <c r="F21" i="28"/>
  <c r="G21" i="28"/>
  <c r="J21" i="28"/>
  <c r="P21" i="28"/>
  <c r="R21" i="28"/>
  <c r="T21" i="28"/>
  <c r="V21" i="28"/>
  <c r="E22" i="28"/>
  <c r="L22" i="28" s="1"/>
  <c r="F22" i="28"/>
  <c r="H22" i="28"/>
  <c r="J22" i="28"/>
  <c r="N22" i="28"/>
  <c r="E23" i="28"/>
  <c r="F23" i="28"/>
  <c r="E24" i="28"/>
  <c r="F24" i="28"/>
  <c r="G24" i="28" s="1"/>
  <c r="N24" i="28"/>
  <c r="E25" i="28"/>
  <c r="H25" i="28" s="1"/>
  <c r="F25" i="28"/>
  <c r="I25" i="28" s="1"/>
  <c r="G25" i="28"/>
  <c r="O25" i="28"/>
  <c r="P25" i="28"/>
  <c r="R25" i="28"/>
  <c r="V25" i="28"/>
  <c r="E26" i="28"/>
  <c r="G26" i="28" s="1"/>
  <c r="F26" i="28"/>
  <c r="I26" i="28" s="1"/>
  <c r="N26" i="28"/>
  <c r="E27" i="28"/>
  <c r="F27" i="28"/>
  <c r="I27" i="28" s="1"/>
  <c r="H27" i="28"/>
  <c r="P27" i="28"/>
  <c r="R27" i="28"/>
  <c r="X27" i="28"/>
  <c r="E28" i="28"/>
  <c r="F28" i="28"/>
  <c r="E30" i="28"/>
  <c r="F30" i="28"/>
  <c r="H30" i="28"/>
  <c r="L30" i="28"/>
  <c r="N30" i="28"/>
  <c r="E31" i="28"/>
  <c r="N31" i="28" s="1"/>
  <c r="F31" i="28"/>
  <c r="I31" i="28" s="1"/>
  <c r="H31" i="28"/>
  <c r="E32" i="28"/>
  <c r="L32" i="28" s="1"/>
  <c r="F32" i="28"/>
  <c r="E33" i="28"/>
  <c r="F33" i="28"/>
  <c r="I33" i="28" s="1"/>
  <c r="H33" i="28"/>
  <c r="E34" i="28"/>
  <c r="F34" i="28"/>
  <c r="I34" i="28" s="1"/>
  <c r="E35" i="28"/>
  <c r="N35" i="28" s="1"/>
  <c r="F35" i="28"/>
  <c r="E36" i="28"/>
  <c r="F36" i="28"/>
  <c r="G36" i="28" s="1"/>
  <c r="H36" i="28"/>
  <c r="J36" i="28"/>
  <c r="E37" i="28"/>
  <c r="F37" i="28"/>
  <c r="I37" i="28" s="1"/>
  <c r="H37" i="28"/>
  <c r="E38" i="28"/>
  <c r="F38" i="28"/>
  <c r="E39" i="28"/>
  <c r="F39" i="28"/>
  <c r="H39" i="28"/>
  <c r="J39" i="28"/>
  <c r="N39" i="28"/>
  <c r="E41" i="28"/>
  <c r="F41" i="28"/>
  <c r="I41" i="28" s="1"/>
  <c r="J41" i="28"/>
  <c r="N41" i="28"/>
  <c r="E42" i="28"/>
  <c r="F42" i="28"/>
  <c r="G42" i="28" s="1"/>
  <c r="L42" i="28"/>
  <c r="N42" i="28"/>
  <c r="E43" i="28"/>
  <c r="F43" i="28"/>
  <c r="I43" i="28" s="1"/>
  <c r="J43" i="28"/>
  <c r="L43" i="28"/>
  <c r="E44" i="28"/>
  <c r="F44" i="28"/>
  <c r="I44" i="28" s="1"/>
  <c r="J44" i="28"/>
  <c r="E46" i="28"/>
  <c r="F46" i="28"/>
  <c r="N46" i="28"/>
  <c r="E47" i="28"/>
  <c r="F47" i="28"/>
  <c r="I47" i="28"/>
  <c r="E48" i="28"/>
  <c r="H48" i="28" s="1"/>
  <c r="F48" i="28"/>
  <c r="E49" i="28"/>
  <c r="F49" i="28"/>
  <c r="N49" i="28"/>
  <c r="E50" i="28"/>
  <c r="L50" i="28" s="1"/>
  <c r="F50" i="28"/>
  <c r="I50" i="28"/>
  <c r="N50" i="28"/>
  <c r="E51" i="28"/>
  <c r="F51" i="28"/>
  <c r="I51" i="28" s="1"/>
  <c r="G51" i="28"/>
  <c r="H51" i="28"/>
  <c r="L51" i="28"/>
  <c r="N51" i="28"/>
  <c r="E52" i="28"/>
  <c r="H52" i="28" s="1"/>
  <c r="F52" i="28"/>
  <c r="I52" i="28" s="1"/>
  <c r="E54" i="28"/>
  <c r="J54" i="28" s="1"/>
  <c r="F54" i="28"/>
  <c r="L54" i="28"/>
  <c r="N54" i="28"/>
  <c r="E56" i="28"/>
  <c r="F56" i="28"/>
  <c r="H56" i="28"/>
  <c r="E57" i="28"/>
  <c r="F57" i="28"/>
  <c r="I57" i="28"/>
  <c r="E58" i="28"/>
  <c r="F58" i="28"/>
  <c r="D60" i="28"/>
  <c r="J67" i="28"/>
  <c r="I1" i="27"/>
  <c r="K1" i="27" s="1"/>
  <c r="J1" i="27"/>
  <c r="L1" i="27"/>
  <c r="N1" i="27" s="1"/>
  <c r="P1" i="27" s="1"/>
  <c r="M1" i="27"/>
  <c r="O1" i="27" s="1"/>
  <c r="R1" i="27"/>
  <c r="E6" i="27"/>
  <c r="F6" i="27"/>
  <c r="G6" i="27"/>
  <c r="H6" i="27"/>
  <c r="I6" i="27"/>
  <c r="J6" i="27"/>
  <c r="K6" i="27"/>
  <c r="L6" i="27"/>
  <c r="M6" i="27"/>
  <c r="N6" i="27"/>
  <c r="O6" i="27"/>
  <c r="P6" i="27"/>
  <c r="Q6" i="27"/>
  <c r="R6" i="27"/>
  <c r="S6" i="27"/>
  <c r="T6" i="27"/>
  <c r="U6" i="27"/>
  <c r="E7" i="27"/>
  <c r="H7" i="27" s="1"/>
  <c r="F7" i="27"/>
  <c r="I7" i="27" s="1"/>
  <c r="N7" i="27"/>
  <c r="E8" i="27"/>
  <c r="F8" i="27"/>
  <c r="I8" i="27" s="1"/>
  <c r="J8" i="27"/>
  <c r="E9" i="27"/>
  <c r="P9" i="27" s="1"/>
  <c r="F9" i="27"/>
  <c r="H9" i="27"/>
  <c r="L9" i="27"/>
  <c r="E10" i="27"/>
  <c r="F10" i="27"/>
  <c r="H10" i="27"/>
  <c r="K10" i="27"/>
  <c r="E11" i="27"/>
  <c r="L11" i="27" s="1"/>
  <c r="F11" i="27"/>
  <c r="K11" i="27" s="1"/>
  <c r="E12" i="27"/>
  <c r="H12" i="27" s="1"/>
  <c r="F12" i="27"/>
  <c r="M12" i="27" s="1"/>
  <c r="E13" i="27"/>
  <c r="F13" i="27"/>
  <c r="I13" i="27" s="1"/>
  <c r="E14" i="27"/>
  <c r="F14" i="27"/>
  <c r="K14" i="27" s="1"/>
  <c r="E15" i="27"/>
  <c r="F15" i="27"/>
  <c r="R15" i="27"/>
  <c r="E16" i="27"/>
  <c r="F16" i="27"/>
  <c r="L16" i="27"/>
  <c r="P16" i="27"/>
  <c r="R16" i="27"/>
  <c r="E17" i="27"/>
  <c r="F17" i="27"/>
  <c r="K17" i="27" s="1"/>
  <c r="G17" i="27"/>
  <c r="E18" i="27"/>
  <c r="F18" i="27"/>
  <c r="G18" i="27" s="1"/>
  <c r="H18" i="27"/>
  <c r="J18" i="27"/>
  <c r="L18" i="27"/>
  <c r="N18" i="27"/>
  <c r="E19" i="27"/>
  <c r="N19" i="27" s="1"/>
  <c r="F19" i="27"/>
  <c r="I19" i="27" s="1"/>
  <c r="J19" i="27"/>
  <c r="R19" i="27"/>
  <c r="E20" i="27"/>
  <c r="H20" i="27" s="1"/>
  <c r="F20" i="27"/>
  <c r="K20" i="27"/>
  <c r="E21" i="27"/>
  <c r="N21" i="27" s="1"/>
  <c r="F21" i="27"/>
  <c r="G21" i="27"/>
  <c r="I21" i="27"/>
  <c r="J21" i="27"/>
  <c r="O21" i="27"/>
  <c r="P21" i="27"/>
  <c r="Q21" i="27"/>
  <c r="S21" i="27"/>
  <c r="E22" i="27"/>
  <c r="F22" i="27"/>
  <c r="K22" i="27"/>
  <c r="E23" i="27"/>
  <c r="F23" i="27"/>
  <c r="K23" i="27" s="1"/>
  <c r="I23" i="27"/>
  <c r="N23" i="27"/>
  <c r="P23" i="27"/>
  <c r="E24" i="27"/>
  <c r="F24" i="27"/>
  <c r="E25" i="27"/>
  <c r="F25" i="27"/>
  <c r="I25" i="27" s="1"/>
  <c r="E26" i="27"/>
  <c r="F26" i="27"/>
  <c r="K26" i="27" s="1"/>
  <c r="H26" i="27"/>
  <c r="J26" i="27"/>
  <c r="L26" i="27"/>
  <c r="N26" i="27"/>
  <c r="P26" i="27"/>
  <c r="R26" i="27"/>
  <c r="E27" i="27"/>
  <c r="R27" i="27" s="1"/>
  <c r="F27" i="27"/>
  <c r="M27" i="27" s="1"/>
  <c r="I27" i="27"/>
  <c r="E28" i="27"/>
  <c r="R28" i="27" s="1"/>
  <c r="F28" i="27"/>
  <c r="I28" i="27"/>
  <c r="E30" i="27"/>
  <c r="P30" i="27" s="1"/>
  <c r="F30" i="27"/>
  <c r="K30" i="27" s="1"/>
  <c r="M30" i="27"/>
  <c r="E31" i="27"/>
  <c r="H31" i="27" s="1"/>
  <c r="F31" i="27"/>
  <c r="I31" i="27" s="1"/>
  <c r="G31" i="27"/>
  <c r="J31" i="27"/>
  <c r="K31" i="27"/>
  <c r="P31" i="27"/>
  <c r="E32" i="27"/>
  <c r="P32" i="27" s="1"/>
  <c r="F32" i="27"/>
  <c r="I32" i="27" s="1"/>
  <c r="J32" i="27"/>
  <c r="E33" i="27"/>
  <c r="F33" i="27"/>
  <c r="I33" i="27" s="1"/>
  <c r="H33" i="27"/>
  <c r="M33" i="27"/>
  <c r="N33" i="27"/>
  <c r="R33" i="27"/>
  <c r="E34" i="27"/>
  <c r="F34" i="27"/>
  <c r="I34" i="27" s="1"/>
  <c r="E35" i="27"/>
  <c r="F35" i="27"/>
  <c r="G35" i="27" s="1"/>
  <c r="L35" i="27"/>
  <c r="N35" i="27"/>
  <c r="P35" i="27"/>
  <c r="E36" i="27"/>
  <c r="F36" i="27"/>
  <c r="I36" i="27" s="1"/>
  <c r="L36" i="27"/>
  <c r="M36" i="27"/>
  <c r="R36" i="27"/>
  <c r="E37" i="27"/>
  <c r="N37" i="27" s="1"/>
  <c r="F37" i="27"/>
  <c r="E38" i="27"/>
  <c r="F38" i="27"/>
  <c r="M38" i="27" s="1"/>
  <c r="J38" i="27"/>
  <c r="R38" i="27"/>
  <c r="E39" i="27"/>
  <c r="F39" i="27"/>
  <c r="K39" i="27" s="1"/>
  <c r="I39" i="27"/>
  <c r="M39" i="27"/>
  <c r="G40" i="27"/>
  <c r="E41" i="27"/>
  <c r="J41" i="27" s="1"/>
  <c r="F41" i="27"/>
  <c r="I41" i="27" s="1"/>
  <c r="K41" i="27"/>
  <c r="M41" i="27"/>
  <c r="O41" i="27"/>
  <c r="E42" i="27"/>
  <c r="L42" i="27" s="1"/>
  <c r="F42" i="27"/>
  <c r="J42" i="27"/>
  <c r="R42" i="27"/>
  <c r="E43" i="27"/>
  <c r="F43" i="27"/>
  <c r="O43" i="27" s="1"/>
  <c r="I43" i="27"/>
  <c r="K43" i="27"/>
  <c r="E44" i="27"/>
  <c r="N44" i="27" s="1"/>
  <c r="F44" i="27"/>
  <c r="M44" i="27" s="1"/>
  <c r="G44" i="27"/>
  <c r="H44" i="27"/>
  <c r="J44" i="27"/>
  <c r="K44" i="27"/>
  <c r="L44" i="27"/>
  <c r="P44" i="27"/>
  <c r="R44" i="27"/>
  <c r="E46" i="27"/>
  <c r="F46" i="27"/>
  <c r="M46" i="27" s="1"/>
  <c r="H46" i="27"/>
  <c r="I46" i="27"/>
  <c r="K46" i="27"/>
  <c r="L46" i="27"/>
  <c r="O46" i="27"/>
  <c r="R46" i="27"/>
  <c r="E47" i="27"/>
  <c r="F47" i="27"/>
  <c r="H47" i="27"/>
  <c r="N47" i="27"/>
  <c r="P47" i="27"/>
  <c r="E48" i="27"/>
  <c r="F48" i="27"/>
  <c r="E49" i="27"/>
  <c r="F49" i="27"/>
  <c r="L49" i="27"/>
  <c r="P49" i="27"/>
  <c r="E50" i="27"/>
  <c r="N50" i="27" s="1"/>
  <c r="F50" i="27"/>
  <c r="K50" i="27"/>
  <c r="E51" i="27"/>
  <c r="J51" i="27" s="1"/>
  <c r="F51" i="27"/>
  <c r="M51" i="27" s="1"/>
  <c r="R51" i="27"/>
  <c r="E52" i="27"/>
  <c r="F52" i="27"/>
  <c r="K52" i="27"/>
  <c r="L52" i="27"/>
  <c r="E54" i="27"/>
  <c r="F54" i="27"/>
  <c r="J54" i="27"/>
  <c r="L54" i="27"/>
  <c r="M54" i="27"/>
  <c r="E56" i="27"/>
  <c r="F56" i="27"/>
  <c r="M56" i="27" s="1"/>
  <c r="H56" i="27"/>
  <c r="I56" i="27"/>
  <c r="J56" i="27"/>
  <c r="K56" i="27"/>
  <c r="O56" i="27"/>
  <c r="R56" i="27"/>
  <c r="E57" i="27"/>
  <c r="H57" i="27" s="1"/>
  <c r="F57" i="27"/>
  <c r="M57" i="27" s="1"/>
  <c r="J57" i="27"/>
  <c r="N57" i="27"/>
  <c r="R57" i="27"/>
  <c r="E58" i="27"/>
  <c r="P58" i="27" s="1"/>
  <c r="F58" i="27"/>
  <c r="O58" i="27" s="1"/>
  <c r="D60" i="27"/>
  <c r="L1" i="26"/>
  <c r="L12" i="26" s="1"/>
  <c r="M1" i="26"/>
  <c r="O1" i="26" s="1"/>
  <c r="N1" i="26"/>
  <c r="P1" i="26" s="1"/>
  <c r="P10" i="26" s="1"/>
  <c r="Q1" i="26"/>
  <c r="E7" i="26"/>
  <c r="F7" i="26"/>
  <c r="G7" i="26"/>
  <c r="H7" i="26"/>
  <c r="I7" i="26"/>
  <c r="J7" i="26"/>
  <c r="K7" i="26"/>
  <c r="L7" i="26"/>
  <c r="M7" i="26"/>
  <c r="N7" i="26"/>
  <c r="O7" i="26"/>
  <c r="P7" i="26"/>
  <c r="Q7" i="26"/>
  <c r="R7" i="26"/>
  <c r="S7" i="26"/>
  <c r="T7" i="26"/>
  <c r="U7" i="26"/>
  <c r="V7" i="26"/>
  <c r="W7" i="26"/>
  <c r="X7" i="26"/>
  <c r="Y7" i="26"/>
  <c r="Z7" i="26"/>
  <c r="AA7" i="26"/>
  <c r="AB7" i="26"/>
  <c r="AC7" i="26"/>
  <c r="AD7" i="26"/>
  <c r="E9" i="26"/>
  <c r="F9" i="26"/>
  <c r="H9" i="26"/>
  <c r="Q9" i="26" s="1"/>
  <c r="I9" i="26"/>
  <c r="O9" i="26"/>
  <c r="E10" i="26"/>
  <c r="F10" i="26"/>
  <c r="H10" i="26"/>
  <c r="M10" i="26" s="1"/>
  <c r="I10" i="26"/>
  <c r="L10" i="26"/>
  <c r="E11" i="26"/>
  <c r="F11" i="26"/>
  <c r="H11" i="26"/>
  <c r="Q11" i="26" s="1"/>
  <c r="I11" i="26"/>
  <c r="J11" i="26" s="1"/>
  <c r="M11" i="26"/>
  <c r="E12" i="26"/>
  <c r="F12" i="26"/>
  <c r="H12" i="26"/>
  <c r="I12" i="26"/>
  <c r="O12" i="26"/>
  <c r="E13" i="26"/>
  <c r="G13" i="26" s="1"/>
  <c r="F13" i="26"/>
  <c r="H13" i="26"/>
  <c r="I13" i="26"/>
  <c r="J13" i="26"/>
  <c r="M13" i="26"/>
  <c r="N13" i="26"/>
  <c r="O13" i="26"/>
  <c r="P13" i="26"/>
  <c r="E14" i="26"/>
  <c r="F14" i="26"/>
  <c r="H14" i="26"/>
  <c r="I14" i="26"/>
  <c r="K14" i="26"/>
  <c r="O14" i="26"/>
  <c r="E15" i="26"/>
  <c r="F15" i="26"/>
  <c r="L15" i="26" s="1"/>
  <c r="H15" i="26"/>
  <c r="I15" i="26"/>
  <c r="M15" i="26"/>
  <c r="N15" i="26"/>
  <c r="Q15" i="26"/>
  <c r="E16" i="26"/>
  <c r="F16" i="26"/>
  <c r="P16" i="26" s="1"/>
  <c r="H16" i="26"/>
  <c r="M16" i="26" s="1"/>
  <c r="I16" i="26"/>
  <c r="L16" i="26"/>
  <c r="Q16" i="26"/>
  <c r="E17" i="26"/>
  <c r="G17" i="26" s="1"/>
  <c r="F17" i="26"/>
  <c r="P17" i="26" s="1"/>
  <c r="H17" i="26"/>
  <c r="I17" i="26"/>
  <c r="K17" i="26"/>
  <c r="O17" i="26"/>
  <c r="E18" i="26"/>
  <c r="F18" i="26"/>
  <c r="H18" i="26"/>
  <c r="I18" i="26"/>
  <c r="L18" i="26"/>
  <c r="M18" i="26"/>
  <c r="P18" i="26"/>
  <c r="E19" i="26"/>
  <c r="F19" i="26"/>
  <c r="G19" i="26"/>
  <c r="H19" i="26"/>
  <c r="M19" i="26" s="1"/>
  <c r="I19" i="26"/>
  <c r="N19" i="26" s="1"/>
  <c r="K19" i="26"/>
  <c r="L19" i="26"/>
  <c r="O19" i="26"/>
  <c r="Q19" i="26"/>
  <c r="E20" i="26"/>
  <c r="F20" i="26"/>
  <c r="P20" i="26" s="1"/>
  <c r="H20" i="26"/>
  <c r="I20" i="26"/>
  <c r="L20" i="26"/>
  <c r="E21" i="26"/>
  <c r="F21" i="26"/>
  <c r="H21" i="26"/>
  <c r="Q21" i="26" s="1"/>
  <c r="I21" i="26"/>
  <c r="N21" i="26" s="1"/>
  <c r="M21" i="26"/>
  <c r="E23" i="26"/>
  <c r="F23" i="26"/>
  <c r="H23" i="26"/>
  <c r="M23" i="26" s="1"/>
  <c r="I23" i="26"/>
  <c r="N23" i="26" s="1"/>
  <c r="E24" i="26"/>
  <c r="F24" i="26"/>
  <c r="H24" i="26"/>
  <c r="I24" i="26"/>
  <c r="M24" i="26"/>
  <c r="Q24" i="26"/>
  <c r="E25" i="26"/>
  <c r="F25" i="26"/>
  <c r="P25" i="26" s="1"/>
  <c r="H25" i="26"/>
  <c r="I25" i="26"/>
  <c r="Q25" i="26"/>
  <c r="E26" i="26"/>
  <c r="F26" i="26"/>
  <c r="H26" i="26"/>
  <c r="I26" i="26"/>
  <c r="E27" i="26"/>
  <c r="F27" i="26"/>
  <c r="L27" i="26" s="1"/>
  <c r="G27" i="26"/>
  <c r="H27" i="26"/>
  <c r="I27" i="26"/>
  <c r="P27" i="26"/>
  <c r="T27" i="26"/>
  <c r="X27" i="26"/>
  <c r="AA27" i="26"/>
  <c r="AB27" i="26"/>
  <c r="E28" i="26"/>
  <c r="G28" i="26" s="1"/>
  <c r="F28" i="26"/>
  <c r="H28" i="26"/>
  <c r="M28" i="26" s="1"/>
  <c r="I28" i="26"/>
  <c r="K28" i="26"/>
  <c r="Q28" i="26"/>
  <c r="E29" i="26"/>
  <c r="F29" i="26"/>
  <c r="H29" i="26"/>
  <c r="I29" i="26"/>
  <c r="L29" i="26"/>
  <c r="P29" i="26"/>
  <c r="Q29" i="26"/>
  <c r="E30" i="26"/>
  <c r="F30" i="26"/>
  <c r="G30" i="26"/>
  <c r="H30" i="26"/>
  <c r="Q30" i="26" s="1"/>
  <c r="I30" i="26"/>
  <c r="N30" i="26" s="1"/>
  <c r="K30" i="26"/>
  <c r="M30" i="26"/>
  <c r="O30" i="26"/>
  <c r="P30" i="26"/>
  <c r="E31" i="26"/>
  <c r="O31" i="26" s="1"/>
  <c r="F31" i="26"/>
  <c r="P31" i="26" s="1"/>
  <c r="H31" i="26"/>
  <c r="I31" i="26"/>
  <c r="N31" i="26" s="1"/>
  <c r="K31" i="26"/>
  <c r="L31" i="26"/>
  <c r="M31" i="26"/>
  <c r="E33" i="26"/>
  <c r="F33" i="26"/>
  <c r="L33" i="26" s="1"/>
  <c r="H33" i="26"/>
  <c r="I33" i="26"/>
  <c r="M33" i="26"/>
  <c r="Q33" i="26"/>
  <c r="E34" i="26"/>
  <c r="F34" i="26"/>
  <c r="L34" i="26" s="1"/>
  <c r="H34" i="26"/>
  <c r="M34" i="26" s="1"/>
  <c r="I34" i="26"/>
  <c r="K34" i="26"/>
  <c r="P34" i="26"/>
  <c r="E35" i="26"/>
  <c r="F35" i="26"/>
  <c r="P35" i="26" s="1"/>
  <c r="H35" i="26"/>
  <c r="J35" i="26" s="1"/>
  <c r="I35" i="26"/>
  <c r="N35" i="26"/>
  <c r="Q35" i="26"/>
  <c r="E36" i="26"/>
  <c r="F36" i="26"/>
  <c r="H36" i="26"/>
  <c r="I36" i="26"/>
  <c r="N36" i="26" s="1"/>
  <c r="P36" i="26"/>
  <c r="E37" i="26"/>
  <c r="F37" i="26"/>
  <c r="P37" i="26" s="1"/>
  <c r="H37" i="26"/>
  <c r="J37" i="26" s="1"/>
  <c r="I37" i="26"/>
  <c r="L37" i="26"/>
  <c r="N37" i="26"/>
  <c r="O37" i="26"/>
  <c r="E38" i="26"/>
  <c r="K38" i="26" s="1"/>
  <c r="F38" i="26"/>
  <c r="L38" i="26" s="1"/>
  <c r="H38" i="26"/>
  <c r="Q38" i="26" s="1"/>
  <c r="I38" i="26"/>
  <c r="P38" i="26"/>
  <c r="E39" i="26"/>
  <c r="K39" i="26" s="1"/>
  <c r="F39" i="26"/>
  <c r="L39" i="26" s="1"/>
  <c r="H39" i="26"/>
  <c r="Q39" i="26" s="1"/>
  <c r="I39" i="26"/>
  <c r="O39" i="26"/>
  <c r="E40" i="26"/>
  <c r="O40" i="26" s="1"/>
  <c r="F40" i="26"/>
  <c r="L40" i="26" s="1"/>
  <c r="H40" i="26"/>
  <c r="I40" i="26"/>
  <c r="J40" i="26" s="1"/>
  <c r="M40" i="26"/>
  <c r="P40" i="26"/>
  <c r="Q40" i="26"/>
  <c r="E41" i="26"/>
  <c r="K41" i="26" s="1"/>
  <c r="F41" i="26"/>
  <c r="P41" i="26" s="1"/>
  <c r="H41" i="26"/>
  <c r="M41" i="26" s="1"/>
  <c r="I41" i="26"/>
  <c r="J41" i="26" s="1"/>
  <c r="N41" i="26"/>
  <c r="E42" i="26"/>
  <c r="K42" i="26" s="1"/>
  <c r="F42" i="26"/>
  <c r="L42" i="26" s="1"/>
  <c r="H42" i="26"/>
  <c r="I42" i="26"/>
  <c r="M42" i="26"/>
  <c r="P42" i="26"/>
  <c r="Q42" i="26"/>
  <c r="E44" i="26"/>
  <c r="F44" i="26"/>
  <c r="G44" i="26" s="1"/>
  <c r="H44" i="26"/>
  <c r="J44" i="26" s="1"/>
  <c r="I44" i="26"/>
  <c r="N44" i="26"/>
  <c r="Q44" i="26"/>
  <c r="E45" i="26"/>
  <c r="F45" i="26"/>
  <c r="H45" i="26"/>
  <c r="I45" i="26"/>
  <c r="N45" i="26" s="1"/>
  <c r="J45" i="26"/>
  <c r="M45" i="26"/>
  <c r="O45" i="26"/>
  <c r="Q45" i="26"/>
  <c r="E46" i="26"/>
  <c r="G46" i="26" s="1"/>
  <c r="F46" i="26"/>
  <c r="H46" i="26"/>
  <c r="M46" i="26" s="1"/>
  <c r="I46" i="26"/>
  <c r="K46" i="26"/>
  <c r="N46" i="26"/>
  <c r="O46" i="26"/>
  <c r="P46" i="26"/>
  <c r="E47" i="26"/>
  <c r="F47" i="26"/>
  <c r="P47" i="26" s="1"/>
  <c r="H47" i="26"/>
  <c r="Q47" i="26" s="1"/>
  <c r="I47" i="26"/>
  <c r="N47" i="26" s="1"/>
  <c r="K47" i="26"/>
  <c r="L47" i="26"/>
  <c r="E49" i="26"/>
  <c r="O49" i="26" s="1"/>
  <c r="F49" i="26"/>
  <c r="H49" i="26"/>
  <c r="I49" i="26"/>
  <c r="N49" i="26" s="1"/>
  <c r="L49" i="26"/>
  <c r="Q49" i="26"/>
  <c r="E50" i="26"/>
  <c r="F50" i="26"/>
  <c r="G50" i="26" s="1"/>
  <c r="H50" i="26"/>
  <c r="I50" i="26"/>
  <c r="O50" i="26"/>
  <c r="Q50" i="26"/>
  <c r="E51" i="26"/>
  <c r="O51" i="26" s="1"/>
  <c r="F51" i="26"/>
  <c r="P51" i="26" s="1"/>
  <c r="G51" i="26"/>
  <c r="H51" i="26"/>
  <c r="J51" i="26" s="1"/>
  <c r="I51" i="26"/>
  <c r="K51" i="26"/>
  <c r="N51" i="26"/>
  <c r="E52" i="26"/>
  <c r="F52" i="26"/>
  <c r="L52" i="26" s="1"/>
  <c r="H52" i="26"/>
  <c r="J52" i="26" s="1"/>
  <c r="I52" i="26"/>
  <c r="K52" i="26"/>
  <c r="Q52" i="26"/>
  <c r="E53" i="26"/>
  <c r="O53" i="26" s="1"/>
  <c r="F53" i="26"/>
  <c r="G53" i="26" s="1"/>
  <c r="H53" i="26"/>
  <c r="I53" i="26"/>
  <c r="K53" i="26"/>
  <c r="N53" i="26"/>
  <c r="Q53" i="26"/>
  <c r="E54" i="26"/>
  <c r="F54" i="26"/>
  <c r="P54" i="26" s="1"/>
  <c r="H54" i="26"/>
  <c r="J54" i="26" s="1"/>
  <c r="I54" i="26"/>
  <c r="O54" i="26"/>
  <c r="Q54" i="26"/>
  <c r="E55" i="26"/>
  <c r="F55" i="26"/>
  <c r="P55" i="26" s="1"/>
  <c r="H55" i="26"/>
  <c r="J55" i="26" s="1"/>
  <c r="I55" i="26"/>
  <c r="N55" i="26"/>
  <c r="E57" i="26"/>
  <c r="F57" i="26"/>
  <c r="F58" i="26" s="1"/>
  <c r="H57" i="26"/>
  <c r="Q57" i="26" s="1"/>
  <c r="I57" i="26"/>
  <c r="J57" i="26"/>
  <c r="P57" i="26"/>
  <c r="E59" i="26"/>
  <c r="K59" i="26" s="1"/>
  <c r="F59" i="26"/>
  <c r="H59" i="26"/>
  <c r="M59" i="26" s="1"/>
  <c r="I59" i="26"/>
  <c r="J59" i="26"/>
  <c r="E60" i="26"/>
  <c r="K60" i="26" s="1"/>
  <c r="F60" i="26"/>
  <c r="H60" i="26"/>
  <c r="Q60" i="26" s="1"/>
  <c r="I60" i="26"/>
  <c r="N60" i="26"/>
  <c r="O60" i="26"/>
  <c r="E61" i="26"/>
  <c r="F61" i="26"/>
  <c r="L61" i="26" s="1"/>
  <c r="H61" i="26"/>
  <c r="I61" i="26"/>
  <c r="M61" i="26"/>
  <c r="Q61" i="26"/>
  <c r="D63" i="26"/>
  <c r="I1" i="25"/>
  <c r="J1" i="25"/>
  <c r="L1" i="25"/>
  <c r="L13" i="25" s="1"/>
  <c r="N1" i="25"/>
  <c r="E6" i="25"/>
  <c r="F6" i="25"/>
  <c r="G6" i="25"/>
  <c r="H6" i="25"/>
  <c r="I6" i="25"/>
  <c r="J6" i="25"/>
  <c r="K6" i="25"/>
  <c r="L6" i="25"/>
  <c r="M6" i="25"/>
  <c r="N6" i="25"/>
  <c r="O6" i="25"/>
  <c r="P6" i="25"/>
  <c r="Q6" i="25"/>
  <c r="R6" i="25"/>
  <c r="S6" i="25"/>
  <c r="T6" i="25"/>
  <c r="U6" i="25"/>
  <c r="V6" i="25"/>
  <c r="W6" i="25"/>
  <c r="X6" i="25"/>
  <c r="Y6" i="25"/>
  <c r="E7" i="25"/>
  <c r="J7" i="25" s="1"/>
  <c r="F7" i="25"/>
  <c r="I7" i="25"/>
  <c r="E8" i="25"/>
  <c r="L8" i="25" s="1"/>
  <c r="F8" i="25"/>
  <c r="G8" i="25"/>
  <c r="I8" i="25"/>
  <c r="J8" i="25"/>
  <c r="E9" i="25"/>
  <c r="G9" i="25" s="1"/>
  <c r="F9" i="25"/>
  <c r="H9" i="25"/>
  <c r="J9" i="25"/>
  <c r="E10" i="25"/>
  <c r="J10" i="25" s="1"/>
  <c r="F10" i="25"/>
  <c r="G10" i="25" s="1"/>
  <c r="H10" i="25"/>
  <c r="E11" i="25"/>
  <c r="J11" i="25" s="1"/>
  <c r="F11" i="25"/>
  <c r="I11" i="25"/>
  <c r="E12" i="25"/>
  <c r="H12" i="25" s="1"/>
  <c r="F12" i="25"/>
  <c r="I12" i="25" s="1"/>
  <c r="E13" i="25"/>
  <c r="J13" i="25" s="1"/>
  <c r="F13" i="25"/>
  <c r="G13" i="25" s="1"/>
  <c r="H13" i="25"/>
  <c r="E14" i="25"/>
  <c r="F14" i="25"/>
  <c r="S14" i="25" s="1"/>
  <c r="G14" i="25"/>
  <c r="L14" i="25"/>
  <c r="T14" i="25"/>
  <c r="V14" i="25"/>
  <c r="E15" i="25"/>
  <c r="F15" i="25"/>
  <c r="E16" i="25"/>
  <c r="G16" i="25" s="1"/>
  <c r="F16" i="25"/>
  <c r="I16" i="25"/>
  <c r="E17" i="25"/>
  <c r="F17" i="25"/>
  <c r="G17" i="25" s="1"/>
  <c r="J17" i="25"/>
  <c r="N17" i="25"/>
  <c r="E18" i="25"/>
  <c r="F18" i="25"/>
  <c r="N18" i="25"/>
  <c r="E19" i="25"/>
  <c r="F19" i="25"/>
  <c r="H19" i="25"/>
  <c r="I19" i="25"/>
  <c r="J19" i="25"/>
  <c r="L19" i="25"/>
  <c r="E20" i="25"/>
  <c r="H20" i="25" s="1"/>
  <c r="F20" i="25"/>
  <c r="E21" i="25"/>
  <c r="F21" i="25"/>
  <c r="G21" i="25" s="1"/>
  <c r="H21" i="25"/>
  <c r="J21" i="25"/>
  <c r="L21" i="25"/>
  <c r="N21" i="25"/>
  <c r="E22" i="25"/>
  <c r="F22" i="25"/>
  <c r="G22" i="25"/>
  <c r="I22" i="25"/>
  <c r="J22" i="25"/>
  <c r="L22" i="25"/>
  <c r="E23" i="25"/>
  <c r="F23" i="25"/>
  <c r="I23" i="25" s="1"/>
  <c r="H23" i="25"/>
  <c r="N23" i="25"/>
  <c r="E24" i="25"/>
  <c r="L24" i="25" s="1"/>
  <c r="F24" i="25"/>
  <c r="G24" i="25"/>
  <c r="I24" i="25"/>
  <c r="E25" i="25"/>
  <c r="F25" i="25"/>
  <c r="H25" i="25"/>
  <c r="L25" i="25"/>
  <c r="E26" i="25"/>
  <c r="G26" i="25" s="1"/>
  <c r="F26" i="25"/>
  <c r="H26" i="25"/>
  <c r="E27" i="25"/>
  <c r="H27" i="25" s="1"/>
  <c r="F27" i="25"/>
  <c r="U27" i="25" s="1"/>
  <c r="E28" i="25"/>
  <c r="L28" i="25" s="1"/>
  <c r="F28" i="25"/>
  <c r="H28" i="25"/>
  <c r="I28" i="25"/>
  <c r="E30" i="25"/>
  <c r="L30" i="25" s="1"/>
  <c r="F30" i="25"/>
  <c r="I30" i="25" s="1"/>
  <c r="G30" i="25"/>
  <c r="H30" i="25"/>
  <c r="J30" i="25"/>
  <c r="N30" i="25"/>
  <c r="E31" i="25"/>
  <c r="L31" i="25" s="1"/>
  <c r="F31" i="25"/>
  <c r="E32" i="25"/>
  <c r="H32" i="25" s="1"/>
  <c r="F32" i="25"/>
  <c r="J32" i="25"/>
  <c r="N32" i="25"/>
  <c r="E33" i="25"/>
  <c r="J33" i="25" s="1"/>
  <c r="F33" i="25"/>
  <c r="I33" i="25"/>
  <c r="E34" i="25"/>
  <c r="L34" i="25" s="1"/>
  <c r="F34" i="25"/>
  <c r="I34" i="25" s="1"/>
  <c r="E35" i="25"/>
  <c r="F35" i="25"/>
  <c r="G35" i="25" s="1"/>
  <c r="H35" i="25"/>
  <c r="I35" i="25"/>
  <c r="J35" i="25"/>
  <c r="L35" i="25"/>
  <c r="N35" i="25"/>
  <c r="E36" i="25"/>
  <c r="F36" i="25"/>
  <c r="I36" i="25" s="1"/>
  <c r="N36" i="25"/>
  <c r="E37" i="25"/>
  <c r="F37" i="25"/>
  <c r="E38" i="25"/>
  <c r="G38" i="25" s="1"/>
  <c r="F38" i="25"/>
  <c r="I38" i="25"/>
  <c r="E39" i="25"/>
  <c r="H39" i="25" s="1"/>
  <c r="F39" i="25"/>
  <c r="E41" i="25"/>
  <c r="F41" i="25"/>
  <c r="H41" i="25"/>
  <c r="J41" i="25"/>
  <c r="N41" i="25"/>
  <c r="E42" i="25"/>
  <c r="F42" i="25"/>
  <c r="I42" i="25" s="1"/>
  <c r="E43" i="25"/>
  <c r="G43" i="25" s="1"/>
  <c r="F43" i="25"/>
  <c r="E44" i="25"/>
  <c r="H44" i="25" s="1"/>
  <c r="F44" i="25"/>
  <c r="J44" i="25"/>
  <c r="L44" i="25"/>
  <c r="E46" i="25"/>
  <c r="N46" i="25" s="1"/>
  <c r="F46" i="25"/>
  <c r="I46" i="25" s="1"/>
  <c r="E47" i="25"/>
  <c r="G47" i="25" s="1"/>
  <c r="F47" i="25"/>
  <c r="H47" i="25"/>
  <c r="I47" i="25"/>
  <c r="L47" i="25"/>
  <c r="N47" i="25"/>
  <c r="E48" i="25"/>
  <c r="L48" i="25" s="1"/>
  <c r="F48" i="25"/>
  <c r="G48" i="25" s="1"/>
  <c r="I48" i="25"/>
  <c r="E49" i="25"/>
  <c r="J49" i="25" s="1"/>
  <c r="F49" i="25"/>
  <c r="E50" i="25"/>
  <c r="F50" i="25"/>
  <c r="I50" i="25"/>
  <c r="J50" i="25"/>
  <c r="E51" i="25"/>
  <c r="G51" i="25" s="1"/>
  <c r="F51" i="25"/>
  <c r="E52" i="25"/>
  <c r="H52" i="25" s="1"/>
  <c r="F52" i="25"/>
  <c r="I52" i="25" s="1"/>
  <c r="E54" i="25"/>
  <c r="J54" i="25" s="1"/>
  <c r="F54" i="25"/>
  <c r="E56" i="25"/>
  <c r="N56" i="25" s="1"/>
  <c r="F56" i="25"/>
  <c r="E57" i="25"/>
  <c r="H57" i="25" s="1"/>
  <c r="F57" i="25"/>
  <c r="I57" i="25" s="1"/>
  <c r="E58" i="25"/>
  <c r="F58" i="25"/>
  <c r="I58" i="25"/>
  <c r="L58" i="25"/>
  <c r="D60" i="25"/>
  <c r="I1" i="24"/>
  <c r="J1" i="24"/>
  <c r="L1" i="24" s="1"/>
  <c r="K1" i="24"/>
  <c r="M1" i="24" s="1"/>
  <c r="E6" i="24"/>
  <c r="F6" i="24"/>
  <c r="G6" i="24"/>
  <c r="H6" i="24"/>
  <c r="I6" i="24"/>
  <c r="J6" i="24"/>
  <c r="K6" i="24"/>
  <c r="L6" i="24"/>
  <c r="M6" i="24"/>
  <c r="E7" i="24"/>
  <c r="H7" i="24" s="1"/>
  <c r="F7" i="24"/>
  <c r="G7" i="24"/>
  <c r="I7" i="24"/>
  <c r="K7" i="24"/>
  <c r="E8" i="24"/>
  <c r="H8" i="24" s="1"/>
  <c r="F8" i="24"/>
  <c r="G8" i="24" s="1"/>
  <c r="L8" i="24"/>
  <c r="E9" i="24"/>
  <c r="F9" i="24"/>
  <c r="I9" i="24" s="1"/>
  <c r="G9" i="24"/>
  <c r="E10" i="24"/>
  <c r="H10" i="24" s="1"/>
  <c r="F10" i="24"/>
  <c r="L10" i="24"/>
  <c r="E11" i="24"/>
  <c r="F11" i="24"/>
  <c r="I11" i="24"/>
  <c r="K11" i="24"/>
  <c r="E12" i="24"/>
  <c r="H12" i="24" s="1"/>
  <c r="F12" i="24"/>
  <c r="K12" i="24" s="1"/>
  <c r="L12" i="24"/>
  <c r="E13" i="24"/>
  <c r="F13" i="24"/>
  <c r="I13" i="24"/>
  <c r="J13" i="24"/>
  <c r="E14" i="24"/>
  <c r="F14" i="24"/>
  <c r="I14" i="24" s="1"/>
  <c r="E15" i="24"/>
  <c r="G15" i="24" s="1"/>
  <c r="F15" i="24"/>
  <c r="I15" i="24" s="1"/>
  <c r="E16" i="24"/>
  <c r="F16" i="24"/>
  <c r="E17" i="24"/>
  <c r="F17" i="24"/>
  <c r="M17" i="24" s="1"/>
  <c r="E18" i="24"/>
  <c r="H18" i="24" s="1"/>
  <c r="F18" i="24"/>
  <c r="L18" i="24"/>
  <c r="E19" i="24"/>
  <c r="F19" i="24"/>
  <c r="I19" i="24" s="1"/>
  <c r="L19" i="24"/>
  <c r="E20" i="24"/>
  <c r="H20" i="24" s="1"/>
  <c r="F20" i="24"/>
  <c r="K20" i="24"/>
  <c r="E21" i="24"/>
  <c r="F21" i="24"/>
  <c r="I21" i="24" s="1"/>
  <c r="E22" i="24"/>
  <c r="H22" i="24" s="1"/>
  <c r="F22" i="24"/>
  <c r="I22" i="24" s="1"/>
  <c r="L22" i="24"/>
  <c r="E23" i="24"/>
  <c r="F23" i="24"/>
  <c r="H23" i="24"/>
  <c r="I23" i="24"/>
  <c r="E24" i="24"/>
  <c r="G24" i="24" s="1"/>
  <c r="F24" i="24"/>
  <c r="H24" i="24"/>
  <c r="E25" i="24"/>
  <c r="F25" i="24"/>
  <c r="K25" i="24" s="1"/>
  <c r="E26" i="24"/>
  <c r="G26" i="24" s="1"/>
  <c r="F26" i="24"/>
  <c r="E27" i="24"/>
  <c r="G27" i="24" s="1"/>
  <c r="F27" i="24"/>
  <c r="I27" i="24"/>
  <c r="K27" i="24"/>
  <c r="M27" i="24"/>
  <c r="E28" i="24"/>
  <c r="L28" i="24" s="1"/>
  <c r="F28" i="24"/>
  <c r="K28" i="24" s="1"/>
  <c r="H28" i="24"/>
  <c r="J28" i="24"/>
  <c r="E30" i="24"/>
  <c r="F30" i="24"/>
  <c r="I30" i="24"/>
  <c r="K30" i="24"/>
  <c r="E31" i="24"/>
  <c r="J31" i="24" s="1"/>
  <c r="F31" i="24"/>
  <c r="H31" i="24"/>
  <c r="E32" i="24"/>
  <c r="G32" i="24" s="1"/>
  <c r="F32" i="24"/>
  <c r="I32" i="24" s="1"/>
  <c r="E33" i="24"/>
  <c r="L33" i="24" s="1"/>
  <c r="F33" i="24"/>
  <c r="G33" i="24" s="1"/>
  <c r="E34" i="24"/>
  <c r="G34" i="24" s="1"/>
  <c r="F34" i="24"/>
  <c r="I34" i="24" s="1"/>
  <c r="E35" i="24"/>
  <c r="G35" i="24" s="1"/>
  <c r="F35" i="24"/>
  <c r="J35" i="24"/>
  <c r="E36" i="24"/>
  <c r="G36" i="24" s="1"/>
  <c r="F36" i="24"/>
  <c r="I36" i="24" s="1"/>
  <c r="K36" i="24"/>
  <c r="E37" i="24"/>
  <c r="G37" i="24" s="1"/>
  <c r="F37" i="24"/>
  <c r="K37" i="24" s="1"/>
  <c r="H37" i="24"/>
  <c r="J37" i="24"/>
  <c r="E38" i="24"/>
  <c r="F38" i="24"/>
  <c r="I38" i="24" s="1"/>
  <c r="E39" i="24"/>
  <c r="H39" i="24" s="1"/>
  <c r="F39" i="24"/>
  <c r="I39" i="24" s="1"/>
  <c r="J39" i="24"/>
  <c r="L39" i="24"/>
  <c r="E41" i="24"/>
  <c r="F41" i="24"/>
  <c r="K41" i="24" s="1"/>
  <c r="H41" i="24"/>
  <c r="E42" i="24"/>
  <c r="F42" i="24"/>
  <c r="H42" i="24"/>
  <c r="J42" i="24"/>
  <c r="L42" i="24"/>
  <c r="E43" i="24"/>
  <c r="G43" i="24" s="1"/>
  <c r="F43" i="24"/>
  <c r="E44" i="24"/>
  <c r="F44" i="24"/>
  <c r="E46" i="24"/>
  <c r="L46" i="24" s="1"/>
  <c r="F46" i="24"/>
  <c r="I46" i="24" s="1"/>
  <c r="E47" i="24"/>
  <c r="F47" i="24"/>
  <c r="K47" i="24" s="1"/>
  <c r="H47" i="24"/>
  <c r="J47" i="24"/>
  <c r="L47" i="24"/>
  <c r="E48" i="24"/>
  <c r="G48" i="24" s="1"/>
  <c r="F48" i="24"/>
  <c r="I48" i="24" s="1"/>
  <c r="K48" i="24"/>
  <c r="E49" i="24"/>
  <c r="G49" i="24" s="1"/>
  <c r="F49" i="24"/>
  <c r="I49" i="24"/>
  <c r="J49" i="24"/>
  <c r="E50" i="24"/>
  <c r="F50" i="24"/>
  <c r="I50" i="24" s="1"/>
  <c r="E51" i="24"/>
  <c r="L51" i="24" s="1"/>
  <c r="F51" i="24"/>
  <c r="H51" i="24"/>
  <c r="J51" i="24"/>
  <c r="E52" i="24"/>
  <c r="F52" i="24"/>
  <c r="K52" i="24" s="1"/>
  <c r="E54" i="24"/>
  <c r="G54" i="24" s="1"/>
  <c r="F54" i="24"/>
  <c r="H54" i="24"/>
  <c r="M54" i="24"/>
  <c r="E56" i="24"/>
  <c r="F56" i="24"/>
  <c r="G56" i="24"/>
  <c r="I56" i="24"/>
  <c r="K56" i="24"/>
  <c r="L56" i="24"/>
  <c r="E57" i="24"/>
  <c r="F57" i="24"/>
  <c r="K57" i="24" s="1"/>
  <c r="E58" i="24"/>
  <c r="J58" i="24" s="1"/>
  <c r="F58" i="24"/>
  <c r="I58" i="24" s="1"/>
  <c r="K58" i="24"/>
  <c r="D60" i="24"/>
  <c r="L1" i="23"/>
  <c r="M1" i="23"/>
  <c r="N1" i="23"/>
  <c r="O1" i="23"/>
  <c r="Q1" i="23" s="1"/>
  <c r="S1" i="23" s="1"/>
  <c r="E7" i="23"/>
  <c r="F7" i="23"/>
  <c r="G7" i="23"/>
  <c r="H7" i="23"/>
  <c r="I7" i="23"/>
  <c r="J7" i="23"/>
  <c r="K7" i="23"/>
  <c r="L7" i="23"/>
  <c r="M7" i="23"/>
  <c r="N7" i="23"/>
  <c r="O7" i="23"/>
  <c r="P7" i="23"/>
  <c r="Q7" i="23"/>
  <c r="R7" i="23"/>
  <c r="S7" i="23"/>
  <c r="T7" i="23"/>
  <c r="U7" i="23"/>
  <c r="V7" i="23"/>
  <c r="W7" i="23"/>
  <c r="X7" i="23"/>
  <c r="Y7" i="23"/>
  <c r="Z7" i="23"/>
  <c r="AA7" i="23"/>
  <c r="AB7" i="23"/>
  <c r="AC7" i="23"/>
  <c r="AD7" i="23"/>
  <c r="E9" i="23"/>
  <c r="K9" i="23" s="1"/>
  <c r="F9" i="23"/>
  <c r="L9" i="23" s="1"/>
  <c r="H9" i="23"/>
  <c r="M9" i="23" s="1"/>
  <c r="I9" i="23"/>
  <c r="J9" i="23"/>
  <c r="E10" i="23"/>
  <c r="F10" i="23"/>
  <c r="L10" i="23" s="1"/>
  <c r="H10" i="23"/>
  <c r="Q10" i="23" s="1"/>
  <c r="I10" i="23"/>
  <c r="J10" i="23" s="1"/>
  <c r="E11" i="23"/>
  <c r="F11" i="23"/>
  <c r="L11" i="23" s="1"/>
  <c r="G11" i="23"/>
  <c r="H11" i="23"/>
  <c r="I11" i="23"/>
  <c r="K11" i="23"/>
  <c r="Q11" i="23"/>
  <c r="E12" i="23"/>
  <c r="O12" i="23" s="1"/>
  <c r="F12" i="23"/>
  <c r="G12" i="23"/>
  <c r="H12" i="23"/>
  <c r="M12" i="23" s="1"/>
  <c r="I12" i="23"/>
  <c r="E13" i="23"/>
  <c r="F13" i="23"/>
  <c r="H13" i="23"/>
  <c r="I13" i="23"/>
  <c r="L13" i="23"/>
  <c r="E14" i="23"/>
  <c r="G14" i="23" s="1"/>
  <c r="F14" i="23"/>
  <c r="H14" i="23"/>
  <c r="I14" i="23"/>
  <c r="Q14" i="23"/>
  <c r="E15" i="23"/>
  <c r="K15" i="23" s="1"/>
  <c r="F15" i="23"/>
  <c r="L15" i="23" s="1"/>
  <c r="H15" i="23"/>
  <c r="I15" i="23"/>
  <c r="Q15" i="23"/>
  <c r="E16" i="23"/>
  <c r="O16" i="23" s="1"/>
  <c r="F16" i="23"/>
  <c r="H16" i="23"/>
  <c r="M16" i="23" s="1"/>
  <c r="I16" i="23"/>
  <c r="Q16" i="23"/>
  <c r="E17" i="23"/>
  <c r="F17" i="23"/>
  <c r="L17" i="23" s="1"/>
  <c r="G17" i="23"/>
  <c r="H17" i="23"/>
  <c r="J17" i="23" s="1"/>
  <c r="I17" i="23"/>
  <c r="O17" i="23"/>
  <c r="E18" i="23"/>
  <c r="S18" i="23" s="1"/>
  <c r="F18" i="23"/>
  <c r="L18" i="23" s="1"/>
  <c r="H18" i="23"/>
  <c r="I18" i="23"/>
  <c r="E19" i="23"/>
  <c r="O19" i="23" s="1"/>
  <c r="F19" i="23"/>
  <c r="G19" i="23" s="1"/>
  <c r="H19" i="23"/>
  <c r="J19" i="23" s="1"/>
  <c r="I19" i="23"/>
  <c r="K19" i="23"/>
  <c r="Q19" i="23"/>
  <c r="S19" i="23"/>
  <c r="E20" i="23"/>
  <c r="F20" i="23"/>
  <c r="G20" i="23" s="1"/>
  <c r="H20" i="23"/>
  <c r="M20" i="23" s="1"/>
  <c r="I20" i="23"/>
  <c r="O20" i="23"/>
  <c r="Q20" i="23"/>
  <c r="E21" i="23"/>
  <c r="F21" i="23"/>
  <c r="G21" i="23"/>
  <c r="H21" i="23"/>
  <c r="J21" i="23" s="1"/>
  <c r="I21" i="23"/>
  <c r="L21" i="23"/>
  <c r="O21" i="23"/>
  <c r="S21" i="23"/>
  <c r="E23" i="23"/>
  <c r="K23" i="23" s="1"/>
  <c r="F23" i="23"/>
  <c r="H23" i="23"/>
  <c r="M23" i="23" s="1"/>
  <c r="I23" i="23"/>
  <c r="E24" i="23"/>
  <c r="O24" i="23" s="1"/>
  <c r="F24" i="23"/>
  <c r="AB24" i="23" s="1"/>
  <c r="G24" i="23"/>
  <c r="H24" i="23"/>
  <c r="I24" i="23"/>
  <c r="V24" i="23" s="1"/>
  <c r="N24" i="23"/>
  <c r="R24" i="23"/>
  <c r="S24" i="23"/>
  <c r="T24" i="23"/>
  <c r="W24" i="23"/>
  <c r="X24" i="23"/>
  <c r="Z24" i="23"/>
  <c r="E25" i="23"/>
  <c r="F25" i="23"/>
  <c r="H25" i="23"/>
  <c r="Q25" i="23" s="1"/>
  <c r="I25" i="23"/>
  <c r="J25" i="23"/>
  <c r="M25" i="23"/>
  <c r="O25" i="23"/>
  <c r="E26" i="23"/>
  <c r="S26" i="23" s="1"/>
  <c r="F26" i="23"/>
  <c r="L26" i="23" s="1"/>
  <c r="H26" i="23"/>
  <c r="I26" i="23"/>
  <c r="J26" i="23"/>
  <c r="M26" i="23"/>
  <c r="O26" i="23"/>
  <c r="E27" i="23"/>
  <c r="G27" i="23" s="1"/>
  <c r="F27" i="23"/>
  <c r="L27" i="23" s="1"/>
  <c r="H27" i="23"/>
  <c r="J27" i="23" s="1"/>
  <c r="I27" i="23"/>
  <c r="N27" i="23" s="1"/>
  <c r="M27" i="23"/>
  <c r="O27" i="23"/>
  <c r="S27" i="23"/>
  <c r="E28" i="23"/>
  <c r="F28" i="23"/>
  <c r="H28" i="23"/>
  <c r="I28" i="23"/>
  <c r="K28" i="23"/>
  <c r="M28" i="23"/>
  <c r="S28" i="23"/>
  <c r="E29" i="23"/>
  <c r="F29" i="23"/>
  <c r="H29" i="23"/>
  <c r="Q29" i="23" s="1"/>
  <c r="I29" i="23"/>
  <c r="K29" i="23"/>
  <c r="L29" i="23"/>
  <c r="M29" i="23"/>
  <c r="O29" i="23"/>
  <c r="E30" i="23"/>
  <c r="AA30" i="23" s="1"/>
  <c r="F30" i="23"/>
  <c r="L30" i="23" s="1"/>
  <c r="G30" i="23"/>
  <c r="H30" i="23"/>
  <c r="U30" i="23" s="1"/>
  <c r="I30" i="23"/>
  <c r="J30" i="23"/>
  <c r="K30" i="23"/>
  <c r="O30" i="23"/>
  <c r="P30" i="23"/>
  <c r="Q30" i="23"/>
  <c r="R30" i="23"/>
  <c r="S30" i="23"/>
  <c r="T30" i="23"/>
  <c r="W30" i="23"/>
  <c r="Z30" i="23"/>
  <c r="AC30" i="23"/>
  <c r="E31" i="23"/>
  <c r="G31" i="23" s="1"/>
  <c r="F31" i="23"/>
  <c r="L31" i="23" s="1"/>
  <c r="H31" i="23"/>
  <c r="J31" i="23" s="1"/>
  <c r="I31" i="23"/>
  <c r="S31" i="23"/>
  <c r="E32" i="23"/>
  <c r="G32" i="23" s="1"/>
  <c r="F32" i="23"/>
  <c r="E33" i="23"/>
  <c r="S33" i="23" s="1"/>
  <c r="F33" i="23"/>
  <c r="G33" i="23" s="1"/>
  <c r="H33" i="23"/>
  <c r="J33" i="23" s="1"/>
  <c r="I33" i="23"/>
  <c r="Q33" i="23"/>
  <c r="E34" i="23"/>
  <c r="K34" i="23" s="1"/>
  <c r="F34" i="23"/>
  <c r="L34" i="23" s="1"/>
  <c r="G34" i="23"/>
  <c r="H34" i="23"/>
  <c r="Q34" i="23" s="1"/>
  <c r="I34" i="23"/>
  <c r="O34" i="23"/>
  <c r="E35" i="23"/>
  <c r="O35" i="23" s="1"/>
  <c r="F35" i="23"/>
  <c r="G35" i="23"/>
  <c r="H35" i="23"/>
  <c r="M35" i="23" s="1"/>
  <c r="I35" i="23"/>
  <c r="L35" i="23"/>
  <c r="N35" i="23"/>
  <c r="E36" i="23"/>
  <c r="K36" i="23" s="1"/>
  <c r="F36" i="23"/>
  <c r="H36" i="23"/>
  <c r="M36" i="23" s="1"/>
  <c r="I36" i="23"/>
  <c r="N36" i="23" s="1"/>
  <c r="S36" i="23"/>
  <c r="E37" i="23"/>
  <c r="K37" i="23" s="1"/>
  <c r="F37" i="23"/>
  <c r="H37" i="23"/>
  <c r="J37" i="23" s="1"/>
  <c r="I37" i="23"/>
  <c r="N37" i="23" s="1"/>
  <c r="O37" i="23"/>
  <c r="S37" i="23"/>
  <c r="E38" i="23"/>
  <c r="K38" i="23" s="1"/>
  <c r="F38" i="23"/>
  <c r="G38" i="23" s="1"/>
  <c r="H38" i="23"/>
  <c r="J38" i="23" s="1"/>
  <c r="I38" i="23"/>
  <c r="N38" i="23"/>
  <c r="O38" i="23"/>
  <c r="E39" i="23"/>
  <c r="O39" i="23" s="1"/>
  <c r="F39" i="23"/>
  <c r="L39" i="23" s="1"/>
  <c r="H39" i="23"/>
  <c r="M39" i="23" s="1"/>
  <c r="I39" i="23"/>
  <c r="N39" i="23" s="1"/>
  <c r="E40" i="23"/>
  <c r="F40" i="23"/>
  <c r="H40" i="23"/>
  <c r="I40" i="23"/>
  <c r="L40" i="23"/>
  <c r="N40" i="23"/>
  <c r="E41" i="23"/>
  <c r="F41" i="23"/>
  <c r="H41" i="23"/>
  <c r="I41" i="23"/>
  <c r="K41" i="23"/>
  <c r="O41" i="23"/>
  <c r="Q41" i="23"/>
  <c r="S41" i="23"/>
  <c r="E42" i="23"/>
  <c r="K42" i="23" s="1"/>
  <c r="F42" i="23"/>
  <c r="G42" i="23"/>
  <c r="H42" i="23"/>
  <c r="M42" i="23" s="1"/>
  <c r="I42" i="23"/>
  <c r="L42" i="23"/>
  <c r="N42" i="23"/>
  <c r="O42" i="23"/>
  <c r="E44" i="23"/>
  <c r="F44" i="23"/>
  <c r="L44" i="23" s="1"/>
  <c r="H44" i="23"/>
  <c r="J44" i="23" s="1"/>
  <c r="I44" i="23"/>
  <c r="N44" i="23"/>
  <c r="S44" i="23"/>
  <c r="E45" i="23"/>
  <c r="S45" i="23" s="1"/>
  <c r="F45" i="23"/>
  <c r="H45" i="23"/>
  <c r="Q45" i="23" s="1"/>
  <c r="I45" i="23"/>
  <c r="K45" i="23"/>
  <c r="M45" i="23"/>
  <c r="N45" i="23"/>
  <c r="E46" i="23"/>
  <c r="O46" i="23" s="1"/>
  <c r="F46" i="23"/>
  <c r="L46" i="23" s="1"/>
  <c r="H46" i="23"/>
  <c r="I46" i="23"/>
  <c r="N46" i="23" s="1"/>
  <c r="K46" i="23"/>
  <c r="Q46" i="23"/>
  <c r="E47" i="23"/>
  <c r="O47" i="23" s="1"/>
  <c r="F47" i="23"/>
  <c r="H47" i="23"/>
  <c r="Q47" i="23" s="1"/>
  <c r="I47" i="23"/>
  <c r="N47" i="23" s="1"/>
  <c r="E49" i="23"/>
  <c r="G49" i="23" s="1"/>
  <c r="F49" i="23"/>
  <c r="H49" i="23"/>
  <c r="I49" i="23"/>
  <c r="N49" i="23" s="1"/>
  <c r="L49" i="23"/>
  <c r="E50" i="23"/>
  <c r="F50" i="23"/>
  <c r="H50" i="23"/>
  <c r="Q50" i="23" s="1"/>
  <c r="I50" i="23"/>
  <c r="N50" i="23" s="1"/>
  <c r="J50" i="23"/>
  <c r="L50" i="23"/>
  <c r="S50" i="23"/>
  <c r="E51" i="23"/>
  <c r="K51" i="23" s="1"/>
  <c r="F51" i="23"/>
  <c r="H51" i="23"/>
  <c r="I51" i="23"/>
  <c r="J51" i="23"/>
  <c r="Q51" i="23"/>
  <c r="S51" i="23"/>
  <c r="E52" i="23"/>
  <c r="F52" i="23"/>
  <c r="L52" i="23" s="1"/>
  <c r="G52" i="23"/>
  <c r="H52" i="23"/>
  <c r="M52" i="23" s="1"/>
  <c r="I52" i="23"/>
  <c r="O52" i="23"/>
  <c r="E53" i="23"/>
  <c r="O53" i="23" s="1"/>
  <c r="F53" i="23"/>
  <c r="G53" i="23"/>
  <c r="H53" i="23"/>
  <c r="J53" i="23" s="1"/>
  <c r="I53" i="23"/>
  <c r="K53" i="23"/>
  <c r="L53" i="23"/>
  <c r="N53" i="23"/>
  <c r="S53" i="23"/>
  <c r="E54" i="23"/>
  <c r="K54" i="23" s="1"/>
  <c r="F54" i="23"/>
  <c r="H54" i="23"/>
  <c r="I54" i="23"/>
  <c r="L54" i="23"/>
  <c r="M54" i="23"/>
  <c r="Q54" i="23"/>
  <c r="S54" i="23"/>
  <c r="E55" i="23"/>
  <c r="F55" i="23"/>
  <c r="G55" i="23"/>
  <c r="H55" i="23"/>
  <c r="Q55" i="23" s="1"/>
  <c r="I55" i="23"/>
  <c r="K55" i="23"/>
  <c r="L55" i="23"/>
  <c r="N55" i="23"/>
  <c r="O55" i="23"/>
  <c r="S55" i="23"/>
  <c r="E57" i="23"/>
  <c r="E58" i="23" s="1"/>
  <c r="F57" i="23"/>
  <c r="F58" i="23" s="1"/>
  <c r="H57" i="23"/>
  <c r="M57" i="23" s="1"/>
  <c r="I57" i="23"/>
  <c r="N57" i="23" s="1"/>
  <c r="J57" i="23"/>
  <c r="O57" i="23"/>
  <c r="Q57" i="23"/>
  <c r="E59" i="23"/>
  <c r="G59" i="23" s="1"/>
  <c r="F59" i="23"/>
  <c r="L59" i="23" s="1"/>
  <c r="H59" i="23"/>
  <c r="M59" i="23" s="1"/>
  <c r="I59" i="23"/>
  <c r="Q59" i="23"/>
  <c r="S59" i="23"/>
  <c r="E60" i="23"/>
  <c r="K60" i="23" s="1"/>
  <c r="F60" i="23"/>
  <c r="G60" i="23"/>
  <c r="H60" i="23"/>
  <c r="I60" i="23"/>
  <c r="N60" i="23" s="1"/>
  <c r="Q60" i="23"/>
  <c r="E61" i="23"/>
  <c r="G61" i="23" s="1"/>
  <c r="F61" i="23"/>
  <c r="H61" i="23"/>
  <c r="I61" i="23"/>
  <c r="N61" i="23" s="1"/>
  <c r="Q61" i="23"/>
  <c r="D63" i="23"/>
  <c r="I1" i="22"/>
  <c r="J1" i="22"/>
  <c r="K1" i="22"/>
  <c r="M1" i="22" s="1"/>
  <c r="O1" i="22" s="1"/>
  <c r="Q1" i="22" s="1"/>
  <c r="S1" i="22" s="1"/>
  <c r="U1" i="22" s="1"/>
  <c r="Y1" i="22" s="1"/>
  <c r="L1" i="22"/>
  <c r="N1" i="22"/>
  <c r="P1" i="22" s="1"/>
  <c r="R1" i="22" s="1"/>
  <c r="T1" i="22" s="1"/>
  <c r="X1" i="22"/>
  <c r="E6" i="22"/>
  <c r="F6" i="22"/>
  <c r="G6" i="22"/>
  <c r="H6" i="22"/>
  <c r="I6" i="22"/>
  <c r="J6" i="22"/>
  <c r="K6" i="22"/>
  <c r="L6" i="22"/>
  <c r="M6" i="22"/>
  <c r="N6" i="22"/>
  <c r="O6" i="22"/>
  <c r="P6" i="22"/>
  <c r="Q6" i="22"/>
  <c r="R6" i="22"/>
  <c r="S6" i="22"/>
  <c r="T6" i="22"/>
  <c r="U6" i="22"/>
  <c r="V6" i="22"/>
  <c r="W6" i="22"/>
  <c r="X6" i="22"/>
  <c r="Y6" i="22"/>
  <c r="D60" i="22"/>
  <c r="I1" i="21"/>
  <c r="J1" i="21"/>
  <c r="K1" i="21"/>
  <c r="M1" i="21" s="1"/>
  <c r="O1" i="21" s="1"/>
  <c r="Q1" i="21" s="1"/>
  <c r="S1" i="21" s="1"/>
  <c r="U1" i="21" s="1"/>
  <c r="L1" i="21"/>
  <c r="N1" i="21" s="1"/>
  <c r="P1" i="21" s="1"/>
  <c r="R1" i="21" s="1"/>
  <c r="T1" i="21"/>
  <c r="E6" i="21"/>
  <c r="F6" i="21"/>
  <c r="G6" i="21"/>
  <c r="H6" i="21"/>
  <c r="I6" i="21"/>
  <c r="J6" i="21"/>
  <c r="K6" i="21"/>
  <c r="L6" i="21"/>
  <c r="M6" i="21"/>
  <c r="N6" i="21"/>
  <c r="O6" i="21"/>
  <c r="P6" i="21"/>
  <c r="Q6" i="21"/>
  <c r="R6" i="21"/>
  <c r="S6" i="21"/>
  <c r="T6" i="21"/>
  <c r="U6" i="21"/>
  <c r="E22" i="21"/>
  <c r="N22" i="21" s="1"/>
  <c r="F22" i="21"/>
  <c r="G22" i="21"/>
  <c r="H22" i="21"/>
  <c r="I22" i="21"/>
  <c r="J22" i="21"/>
  <c r="K22" i="21"/>
  <c r="L22" i="21"/>
  <c r="M22" i="21"/>
  <c r="O22" i="21"/>
  <c r="P22" i="21"/>
  <c r="Q22" i="21"/>
  <c r="R22" i="21"/>
  <c r="S22" i="21"/>
  <c r="T22" i="21"/>
  <c r="U22" i="21"/>
  <c r="D61" i="21"/>
  <c r="J1" i="20"/>
  <c r="L1" i="20" s="1"/>
  <c r="N1" i="20" s="1"/>
  <c r="Q1" i="20" s="1"/>
  <c r="S1" i="20" s="1"/>
  <c r="U1" i="20" s="1"/>
  <c r="W1" i="20" s="1"/>
  <c r="K1" i="20"/>
  <c r="M1" i="20" s="1"/>
  <c r="P1" i="20" s="1"/>
  <c r="R1" i="20" s="1"/>
  <c r="T1" i="20" s="1"/>
  <c r="V1" i="20" s="1"/>
  <c r="E6" i="20"/>
  <c r="F6" i="20"/>
  <c r="G6" i="20"/>
  <c r="I6" i="20"/>
  <c r="J6" i="20"/>
  <c r="K6" i="20"/>
  <c r="L6" i="20"/>
  <c r="M6" i="20"/>
  <c r="N6" i="20"/>
  <c r="P6" i="20"/>
  <c r="Q6" i="20"/>
  <c r="R6" i="20"/>
  <c r="S6" i="20"/>
  <c r="T6" i="20"/>
  <c r="U6" i="20"/>
  <c r="V6" i="20"/>
  <c r="W6" i="20"/>
  <c r="E22" i="20"/>
  <c r="M22" i="20" s="1"/>
  <c r="F22" i="20"/>
  <c r="L22" i="20" s="1"/>
  <c r="J22" i="20"/>
  <c r="P22" i="20"/>
  <c r="D61" i="20"/>
  <c r="L1" i="19"/>
  <c r="M1" i="19"/>
  <c r="O1" i="19" s="1"/>
  <c r="Q1" i="19" s="1"/>
  <c r="S1" i="19" s="1"/>
  <c r="U1" i="19" s="1"/>
  <c r="W1" i="19" s="1"/>
  <c r="Y1" i="19" s="1"/>
  <c r="AA1" i="19" s="1"/>
  <c r="AC1" i="19" s="1"/>
  <c r="N1" i="19"/>
  <c r="P1" i="19" s="1"/>
  <c r="R1" i="19" s="1"/>
  <c r="T1" i="19" s="1"/>
  <c r="V1" i="19" s="1"/>
  <c r="X1" i="19" s="1"/>
  <c r="Z1" i="19" s="1"/>
  <c r="AB1" i="19" s="1"/>
  <c r="AD1" i="19" s="1"/>
  <c r="E7" i="19"/>
  <c r="F7" i="19"/>
  <c r="G7" i="19"/>
  <c r="H7" i="19"/>
  <c r="I7" i="19"/>
  <c r="J7" i="19"/>
  <c r="K7" i="19"/>
  <c r="L7" i="19"/>
  <c r="M7" i="19"/>
  <c r="N7" i="19"/>
  <c r="O7" i="19"/>
  <c r="P7" i="19"/>
  <c r="Q7" i="19"/>
  <c r="R7" i="19"/>
  <c r="S7" i="19"/>
  <c r="T7" i="19"/>
  <c r="U7" i="19"/>
  <c r="V7" i="19"/>
  <c r="W7" i="19"/>
  <c r="X7" i="19"/>
  <c r="Y7" i="19"/>
  <c r="Z7" i="19"/>
  <c r="AA7" i="19"/>
  <c r="AB7" i="19"/>
  <c r="AC7" i="19"/>
  <c r="AD7" i="19"/>
  <c r="N25" i="19"/>
  <c r="R25" i="19"/>
  <c r="V25" i="19"/>
  <c r="Z25" i="19"/>
  <c r="AD25" i="19"/>
  <c r="E28" i="19"/>
  <c r="K28" i="19" s="1"/>
  <c r="F28" i="19"/>
  <c r="L28" i="19" s="1"/>
  <c r="H28" i="19"/>
  <c r="J28" i="19" s="1"/>
  <c r="I28" i="19"/>
  <c r="N28" i="19" s="1"/>
  <c r="P28" i="19"/>
  <c r="X28" i="19"/>
  <c r="Z28" i="19"/>
  <c r="E61" i="19"/>
  <c r="E62" i="19"/>
  <c r="D64" i="19"/>
  <c r="F1" i="18"/>
  <c r="H1" i="18"/>
  <c r="H8" i="18" s="1"/>
  <c r="I1" i="18"/>
  <c r="L1" i="18" s="1"/>
  <c r="N1" i="18" s="1"/>
  <c r="P1" i="18"/>
  <c r="P8" i="18" s="1"/>
  <c r="E6" i="18"/>
  <c r="F6" i="18"/>
  <c r="G6" i="18"/>
  <c r="H6" i="18"/>
  <c r="I6" i="18"/>
  <c r="J6" i="18"/>
  <c r="K6" i="18"/>
  <c r="L6" i="18"/>
  <c r="M6" i="18"/>
  <c r="N6" i="18"/>
  <c r="O6" i="18"/>
  <c r="U6" i="18" s="1"/>
  <c r="X6" i="18" s="1"/>
  <c r="P6" i="18"/>
  <c r="Q6" i="18"/>
  <c r="R6" i="18"/>
  <c r="S6" i="18"/>
  <c r="T6" i="18"/>
  <c r="V6" i="18"/>
  <c r="W6" i="18"/>
  <c r="Y6" i="18"/>
  <c r="Z6" i="18"/>
  <c r="AA6" i="18"/>
  <c r="AC6" i="18" s="1"/>
  <c r="AB6" i="18"/>
  <c r="AD6" i="18"/>
  <c r="AE6" i="18"/>
  <c r="AF6" i="18"/>
  <c r="AG6" i="18"/>
  <c r="AH6" i="18"/>
  <c r="AI6" i="18"/>
  <c r="AJ6" i="18"/>
  <c r="AK6" i="18"/>
  <c r="AL6" i="18"/>
  <c r="E7" i="18"/>
  <c r="F7" i="18"/>
  <c r="L7" i="18" s="1"/>
  <c r="I7" i="18"/>
  <c r="N7" i="18"/>
  <c r="E8" i="18"/>
  <c r="F8" i="18"/>
  <c r="L8" i="18" s="1"/>
  <c r="G8" i="18"/>
  <c r="I8" i="18"/>
  <c r="N8" i="18"/>
  <c r="E9" i="18"/>
  <c r="G9" i="18" s="1"/>
  <c r="F9" i="18"/>
  <c r="L9" i="18" s="1"/>
  <c r="I9" i="18"/>
  <c r="N9" i="18"/>
  <c r="P9" i="18"/>
  <c r="E10" i="18"/>
  <c r="G10" i="18" s="1"/>
  <c r="F10" i="18"/>
  <c r="L10" i="18" s="1"/>
  <c r="I10" i="18"/>
  <c r="N10" i="18"/>
  <c r="P10" i="18"/>
  <c r="E11" i="18"/>
  <c r="F11" i="18"/>
  <c r="L11" i="18" s="1"/>
  <c r="I11" i="18"/>
  <c r="N11" i="18"/>
  <c r="P11" i="18"/>
  <c r="E12" i="18"/>
  <c r="G12" i="18" s="1"/>
  <c r="F12" i="18"/>
  <c r="I12" i="18"/>
  <c r="L12" i="18"/>
  <c r="N12" i="18"/>
  <c r="P12" i="18"/>
  <c r="E13" i="18"/>
  <c r="G13" i="18" s="1"/>
  <c r="F13" i="18"/>
  <c r="L13" i="18" s="1"/>
  <c r="I13" i="18"/>
  <c r="N13" i="18"/>
  <c r="P13" i="18"/>
  <c r="E14" i="18"/>
  <c r="F14" i="18"/>
  <c r="L14" i="18" s="1"/>
  <c r="I14" i="18"/>
  <c r="N14" i="18"/>
  <c r="P14" i="18"/>
  <c r="AB14" i="18" s="1"/>
  <c r="E15" i="18"/>
  <c r="F15" i="18"/>
  <c r="I15" i="18"/>
  <c r="L15" i="18"/>
  <c r="N15" i="18"/>
  <c r="P15" i="18"/>
  <c r="E16" i="18"/>
  <c r="G16" i="18" s="1"/>
  <c r="F16" i="18"/>
  <c r="I16" i="18"/>
  <c r="L16" i="18"/>
  <c r="N16" i="18"/>
  <c r="P16" i="18"/>
  <c r="E17" i="18"/>
  <c r="F17" i="18"/>
  <c r="L17" i="18" s="1"/>
  <c r="I17" i="18"/>
  <c r="N17" i="18"/>
  <c r="P17" i="18"/>
  <c r="E18" i="18"/>
  <c r="F18" i="18"/>
  <c r="L18" i="18" s="1"/>
  <c r="I18" i="18"/>
  <c r="N18" i="18"/>
  <c r="P18" i="18"/>
  <c r="E19" i="18"/>
  <c r="F19" i="18"/>
  <c r="I19" i="18"/>
  <c r="L19" i="18"/>
  <c r="N19" i="18"/>
  <c r="P19" i="18"/>
  <c r="E20" i="18"/>
  <c r="F20" i="18"/>
  <c r="G20" i="18" s="1"/>
  <c r="I20" i="18"/>
  <c r="N20" i="18"/>
  <c r="P20" i="18"/>
  <c r="E21" i="18"/>
  <c r="G21" i="18" s="1"/>
  <c r="F21" i="18"/>
  <c r="I21" i="18"/>
  <c r="L21" i="18"/>
  <c r="N21" i="18"/>
  <c r="P21" i="18"/>
  <c r="E22" i="18"/>
  <c r="F22" i="18"/>
  <c r="L22" i="18" s="1"/>
  <c r="I22" i="18"/>
  <c r="N22" i="18"/>
  <c r="P22" i="18"/>
  <c r="E23" i="18"/>
  <c r="F23" i="18"/>
  <c r="I23" i="18"/>
  <c r="L23" i="18"/>
  <c r="N23" i="18"/>
  <c r="P23" i="18"/>
  <c r="E24" i="18"/>
  <c r="F24" i="18"/>
  <c r="G24" i="18" s="1"/>
  <c r="I24" i="18"/>
  <c r="N24" i="18"/>
  <c r="P24" i="18"/>
  <c r="E25" i="18"/>
  <c r="G25" i="18" s="1"/>
  <c r="F25" i="18"/>
  <c r="H25" i="18"/>
  <c r="J25" i="18" s="1"/>
  <c r="I25" i="18"/>
  <c r="L25" i="18"/>
  <c r="N25" i="18"/>
  <c r="P25" i="18"/>
  <c r="E26" i="18"/>
  <c r="F26" i="18"/>
  <c r="L26" i="18" s="1"/>
  <c r="I26" i="18"/>
  <c r="N26" i="18"/>
  <c r="P26" i="18"/>
  <c r="E27" i="18"/>
  <c r="F27" i="18"/>
  <c r="L27" i="18" s="1"/>
  <c r="H27" i="18"/>
  <c r="I27" i="18"/>
  <c r="N27" i="18"/>
  <c r="P27" i="18"/>
  <c r="AB27" i="18" s="1"/>
  <c r="E28" i="18"/>
  <c r="F28" i="18"/>
  <c r="L28" i="18" s="1"/>
  <c r="G28" i="18"/>
  <c r="I28" i="18"/>
  <c r="N28" i="18"/>
  <c r="P28" i="18"/>
  <c r="E30" i="18"/>
  <c r="G30" i="18" s="1"/>
  <c r="F30" i="18"/>
  <c r="H30" i="18"/>
  <c r="I30" i="18"/>
  <c r="L30" i="18"/>
  <c r="N30" i="18"/>
  <c r="P30" i="18"/>
  <c r="E31" i="18"/>
  <c r="F31" i="18"/>
  <c r="L31" i="18" s="1"/>
  <c r="H31" i="18"/>
  <c r="I31" i="18"/>
  <c r="J31" i="18"/>
  <c r="N31" i="18"/>
  <c r="P31" i="18"/>
  <c r="E32" i="18"/>
  <c r="F32" i="18"/>
  <c r="L32" i="18" s="1"/>
  <c r="H32" i="18"/>
  <c r="J32" i="18" s="1"/>
  <c r="I32" i="18"/>
  <c r="N32" i="18"/>
  <c r="P32" i="18"/>
  <c r="E33" i="18"/>
  <c r="F33" i="18"/>
  <c r="L33" i="18" s="1"/>
  <c r="G33" i="18"/>
  <c r="H33" i="18"/>
  <c r="J33" i="18" s="1"/>
  <c r="I33" i="18"/>
  <c r="N33" i="18"/>
  <c r="P33" i="18"/>
  <c r="E34" i="18"/>
  <c r="G34" i="18" s="1"/>
  <c r="F34" i="18"/>
  <c r="H34" i="18"/>
  <c r="J34" i="18" s="1"/>
  <c r="I34" i="18"/>
  <c r="L34" i="18"/>
  <c r="N34" i="18"/>
  <c r="P34" i="18"/>
  <c r="E35" i="18"/>
  <c r="F35" i="18"/>
  <c r="L35" i="18" s="1"/>
  <c r="H35" i="18"/>
  <c r="I35" i="18"/>
  <c r="J35" i="18" s="1"/>
  <c r="N35" i="18"/>
  <c r="P35" i="18"/>
  <c r="E36" i="18"/>
  <c r="F36" i="18"/>
  <c r="L36" i="18" s="1"/>
  <c r="H36" i="18"/>
  <c r="J36" i="18" s="1"/>
  <c r="I36" i="18"/>
  <c r="N36" i="18"/>
  <c r="P36" i="18"/>
  <c r="E37" i="18"/>
  <c r="K37" i="18" s="1"/>
  <c r="F37" i="18"/>
  <c r="L37" i="18" s="1"/>
  <c r="H37" i="18"/>
  <c r="J37" i="18" s="1"/>
  <c r="I37" i="18"/>
  <c r="M37" i="18"/>
  <c r="N37" i="18"/>
  <c r="O37" i="18"/>
  <c r="P37" i="18"/>
  <c r="AB37" i="18" s="1"/>
  <c r="R37" i="18"/>
  <c r="S37" i="18"/>
  <c r="U37" i="18"/>
  <c r="W37" i="18" s="1"/>
  <c r="V37" i="18"/>
  <c r="X37" i="18"/>
  <c r="Y37" i="18"/>
  <c r="AC37" i="18"/>
  <c r="AI37" i="18" s="1"/>
  <c r="AD37" i="18"/>
  <c r="AJ37" i="18" s="1"/>
  <c r="AF37" i="18"/>
  <c r="AG37" i="18"/>
  <c r="E38" i="18"/>
  <c r="G38" i="18" s="1"/>
  <c r="F38" i="18"/>
  <c r="L38" i="18" s="1"/>
  <c r="H38" i="18"/>
  <c r="I38" i="18"/>
  <c r="N38" i="18"/>
  <c r="P38" i="18"/>
  <c r="E39" i="18"/>
  <c r="F39" i="18"/>
  <c r="L39" i="18" s="1"/>
  <c r="H39" i="18"/>
  <c r="J39" i="18" s="1"/>
  <c r="I39" i="18"/>
  <c r="N39" i="18"/>
  <c r="P39" i="18"/>
  <c r="E40" i="18"/>
  <c r="G40" i="18" s="1"/>
  <c r="F40" i="18"/>
  <c r="L40" i="18" s="1"/>
  <c r="H40" i="18"/>
  <c r="I40" i="18"/>
  <c r="J40" i="18"/>
  <c r="N40" i="18"/>
  <c r="P40" i="18"/>
  <c r="E42" i="18"/>
  <c r="G42" i="18" s="1"/>
  <c r="F42" i="18"/>
  <c r="H42" i="18"/>
  <c r="I42" i="18"/>
  <c r="L42" i="18"/>
  <c r="N42" i="18"/>
  <c r="P42" i="18"/>
  <c r="E43" i="18"/>
  <c r="G43" i="18" s="1"/>
  <c r="F43" i="18"/>
  <c r="L43" i="18" s="1"/>
  <c r="H43" i="18"/>
  <c r="I43" i="18"/>
  <c r="J43" i="18"/>
  <c r="N43" i="18"/>
  <c r="P43" i="18"/>
  <c r="E44" i="18"/>
  <c r="F44" i="18"/>
  <c r="L44" i="18" s="1"/>
  <c r="H44" i="18"/>
  <c r="J44" i="18" s="1"/>
  <c r="I44" i="18"/>
  <c r="N44" i="18"/>
  <c r="P44" i="18"/>
  <c r="E45" i="18"/>
  <c r="F45" i="18"/>
  <c r="L45" i="18" s="1"/>
  <c r="G45" i="18"/>
  <c r="H45" i="18"/>
  <c r="J45" i="18" s="1"/>
  <c r="I45" i="18"/>
  <c r="N45" i="18"/>
  <c r="P45" i="18"/>
  <c r="E47" i="18"/>
  <c r="F47" i="18"/>
  <c r="L47" i="18" s="1"/>
  <c r="H47" i="18"/>
  <c r="J47" i="18" s="1"/>
  <c r="I47" i="18"/>
  <c r="N47" i="18"/>
  <c r="P47" i="18"/>
  <c r="E48" i="18"/>
  <c r="F48" i="18"/>
  <c r="L48" i="18" s="1"/>
  <c r="G48" i="18"/>
  <c r="H48" i="18"/>
  <c r="J48" i="18" s="1"/>
  <c r="I48" i="18"/>
  <c r="N48" i="18"/>
  <c r="P48" i="18"/>
  <c r="E49" i="18"/>
  <c r="F49" i="18"/>
  <c r="L49" i="18" s="1"/>
  <c r="H49" i="18"/>
  <c r="I49" i="18"/>
  <c r="J49" i="18"/>
  <c r="N49" i="18"/>
  <c r="P49" i="18"/>
  <c r="E50" i="18"/>
  <c r="F50" i="18"/>
  <c r="L50" i="18" s="1"/>
  <c r="G50" i="18"/>
  <c r="H50" i="18"/>
  <c r="J50" i="18" s="1"/>
  <c r="I50" i="18"/>
  <c r="N50" i="18"/>
  <c r="P50" i="18"/>
  <c r="E51" i="18"/>
  <c r="F51" i="18"/>
  <c r="L51" i="18" s="1"/>
  <c r="H51" i="18"/>
  <c r="I51" i="18"/>
  <c r="N51" i="18"/>
  <c r="P51" i="18"/>
  <c r="E52" i="18"/>
  <c r="F52" i="18"/>
  <c r="L52" i="18" s="1"/>
  <c r="G52" i="18"/>
  <c r="H52" i="18"/>
  <c r="I52" i="18"/>
  <c r="N52" i="18"/>
  <c r="P52" i="18"/>
  <c r="E53" i="18"/>
  <c r="F53" i="18"/>
  <c r="H53" i="18"/>
  <c r="I53" i="18"/>
  <c r="J53" i="18"/>
  <c r="L53" i="18"/>
  <c r="N53" i="18"/>
  <c r="P53" i="18"/>
  <c r="E55" i="18"/>
  <c r="F55" i="18"/>
  <c r="G55" i="18"/>
  <c r="H55" i="18"/>
  <c r="I55" i="18"/>
  <c r="J55" i="18"/>
  <c r="L55" i="18"/>
  <c r="N55" i="18"/>
  <c r="P55" i="18"/>
  <c r="E57" i="18"/>
  <c r="F57" i="18"/>
  <c r="L57" i="18" s="1"/>
  <c r="H57" i="18"/>
  <c r="I57" i="18"/>
  <c r="N57" i="18"/>
  <c r="P57" i="18"/>
  <c r="E58" i="18"/>
  <c r="G58" i="18" s="1"/>
  <c r="F58" i="18"/>
  <c r="L58" i="18" s="1"/>
  <c r="H58" i="18"/>
  <c r="I58" i="18"/>
  <c r="N58" i="18"/>
  <c r="P58" i="18"/>
  <c r="E59" i="18"/>
  <c r="G59" i="18" s="1"/>
  <c r="F59" i="18"/>
  <c r="H59" i="18"/>
  <c r="I59" i="18"/>
  <c r="J59" i="18"/>
  <c r="L59" i="18"/>
  <c r="N59" i="18"/>
  <c r="P59" i="18"/>
  <c r="D61" i="18"/>
  <c r="G58" i="23" l="1"/>
  <c r="G14" i="24"/>
  <c r="L14" i="24"/>
  <c r="H14" i="24"/>
  <c r="G33" i="26"/>
  <c r="K33" i="26"/>
  <c r="G21" i="26"/>
  <c r="K21" i="26"/>
  <c r="K48" i="27"/>
  <c r="I48" i="27"/>
  <c r="K37" i="27"/>
  <c r="M37" i="27"/>
  <c r="G16" i="27"/>
  <c r="I16" i="27"/>
  <c r="H14" i="27"/>
  <c r="P14" i="27"/>
  <c r="L14" i="27"/>
  <c r="G14" i="27"/>
  <c r="L58" i="28"/>
  <c r="J58" i="28"/>
  <c r="N58" i="28"/>
  <c r="G47" i="28"/>
  <c r="H47" i="28"/>
  <c r="J47" i="28"/>
  <c r="L47" i="28"/>
  <c r="H34" i="28"/>
  <c r="L34" i="28"/>
  <c r="J27" i="18"/>
  <c r="J8" i="18"/>
  <c r="J18" i="23"/>
  <c r="Q18" i="23"/>
  <c r="G10" i="23"/>
  <c r="G57" i="24"/>
  <c r="H57" i="24"/>
  <c r="H16" i="24"/>
  <c r="G16" i="24"/>
  <c r="G42" i="25"/>
  <c r="H42" i="25"/>
  <c r="L37" i="25"/>
  <c r="J37" i="25"/>
  <c r="L7" i="25"/>
  <c r="M49" i="26"/>
  <c r="J49" i="26"/>
  <c r="K44" i="26"/>
  <c r="O44" i="26"/>
  <c r="J26" i="26"/>
  <c r="Q26" i="26"/>
  <c r="N51" i="27"/>
  <c r="G48" i="27"/>
  <c r="M28" i="27"/>
  <c r="K28" i="27"/>
  <c r="G25" i="27"/>
  <c r="P25" i="27"/>
  <c r="L26" i="28"/>
  <c r="G13" i="28"/>
  <c r="J13" i="28"/>
  <c r="L13" i="28"/>
  <c r="L58" i="29"/>
  <c r="N58" i="29"/>
  <c r="J51" i="18"/>
  <c r="G44" i="18"/>
  <c r="G39" i="18"/>
  <c r="T37" i="18"/>
  <c r="J30" i="18"/>
  <c r="L24" i="18"/>
  <c r="L20" i="18"/>
  <c r="V28" i="19"/>
  <c r="O59" i="23"/>
  <c r="J49" i="23"/>
  <c r="G47" i="23"/>
  <c r="G39" i="23"/>
  <c r="G37" i="23"/>
  <c r="L20" i="23"/>
  <c r="S14" i="23"/>
  <c r="S9" i="23"/>
  <c r="H49" i="24"/>
  <c r="J22" i="24"/>
  <c r="J18" i="24"/>
  <c r="H38" i="25"/>
  <c r="H11" i="25"/>
  <c r="L41" i="26"/>
  <c r="J36" i="26"/>
  <c r="Q36" i="26"/>
  <c r="J19" i="26"/>
  <c r="M17" i="26"/>
  <c r="Q17" i="26"/>
  <c r="O10" i="26"/>
  <c r="G10" i="26"/>
  <c r="I54" i="27"/>
  <c r="K54" i="27"/>
  <c r="L51" i="27"/>
  <c r="G22" i="27"/>
  <c r="G8" i="27"/>
  <c r="H8" i="27"/>
  <c r="P8" i="27"/>
  <c r="J14" i="27"/>
  <c r="G46" i="28"/>
  <c r="I46" i="28"/>
  <c r="L35" i="28"/>
  <c r="Q27" i="28"/>
  <c r="N12" i="28"/>
  <c r="H18" i="29"/>
  <c r="H13" i="29"/>
  <c r="H10" i="29"/>
  <c r="U28" i="19"/>
  <c r="G46" i="23"/>
  <c r="J45" i="23"/>
  <c r="O15" i="23"/>
  <c r="S10" i="23"/>
  <c r="G58" i="24"/>
  <c r="K50" i="24"/>
  <c r="I41" i="24"/>
  <c r="K38" i="24"/>
  <c r="N49" i="25"/>
  <c r="L16" i="25"/>
  <c r="G15" i="25"/>
  <c r="N15" i="25"/>
  <c r="L15" i="25"/>
  <c r="G7" i="25"/>
  <c r="L50" i="26"/>
  <c r="P50" i="26"/>
  <c r="K26" i="26"/>
  <c r="O26" i="26"/>
  <c r="J20" i="26"/>
  <c r="Q20" i="26"/>
  <c r="G16" i="26"/>
  <c r="K16" i="26"/>
  <c r="N54" i="27"/>
  <c r="G54" i="27"/>
  <c r="R54" i="27"/>
  <c r="H54" i="27"/>
  <c r="P54" i="27"/>
  <c r="G41" i="27"/>
  <c r="H24" i="27"/>
  <c r="R24" i="27"/>
  <c r="H22" i="27"/>
  <c r="L22" i="27"/>
  <c r="P22" i="27"/>
  <c r="J22" i="27"/>
  <c r="N48" i="28"/>
  <c r="M25" i="28"/>
  <c r="S25" i="28"/>
  <c r="K25" i="28"/>
  <c r="W25" i="28"/>
  <c r="Y25" i="28"/>
  <c r="H17" i="29"/>
  <c r="Q37" i="18"/>
  <c r="R28" i="19"/>
  <c r="K59" i="23"/>
  <c r="Q52" i="23"/>
  <c r="S46" i="23"/>
  <c r="J41" i="23"/>
  <c r="Q37" i="23"/>
  <c r="O33" i="23"/>
  <c r="AB30" i="23"/>
  <c r="K14" i="23"/>
  <c r="I52" i="24"/>
  <c r="K43" i="24"/>
  <c r="I43" i="24"/>
  <c r="L36" i="24"/>
  <c r="J24" i="24"/>
  <c r="L24" i="24"/>
  <c r="L49" i="25"/>
  <c r="G46" i="25"/>
  <c r="X27" i="25"/>
  <c r="J16" i="25"/>
  <c r="P60" i="26"/>
  <c r="G60" i="26"/>
  <c r="L60" i="26"/>
  <c r="M47" i="26"/>
  <c r="G40" i="26"/>
  <c r="G36" i="26"/>
  <c r="O36" i="26"/>
  <c r="Q34" i="26"/>
  <c r="J27" i="26"/>
  <c r="Q27" i="26"/>
  <c r="Y27" i="26"/>
  <c r="N24" i="26"/>
  <c r="J24" i="26"/>
  <c r="J12" i="26"/>
  <c r="P17" i="27"/>
  <c r="L17" i="27"/>
  <c r="H17" i="27"/>
  <c r="O27" i="28"/>
  <c r="K33" i="23"/>
  <c r="Q31" i="23"/>
  <c r="M17" i="23"/>
  <c r="K10" i="23"/>
  <c r="K46" i="24"/>
  <c r="N57" i="25"/>
  <c r="N54" i="25"/>
  <c r="H49" i="25"/>
  <c r="N42" i="25"/>
  <c r="T27" i="25"/>
  <c r="M55" i="26"/>
  <c r="L54" i="26"/>
  <c r="L44" i="26"/>
  <c r="L25" i="26"/>
  <c r="O20" i="26"/>
  <c r="K20" i="26"/>
  <c r="I57" i="27"/>
  <c r="O57" i="27"/>
  <c r="G57" i="27"/>
  <c r="G34" i="27"/>
  <c r="N34" i="27"/>
  <c r="N14" i="27"/>
  <c r="J12" i="27"/>
  <c r="P12" i="27"/>
  <c r="L12" i="27"/>
  <c r="N52" i="28"/>
  <c r="J52" i="28"/>
  <c r="L52" i="28"/>
  <c r="G52" i="28"/>
  <c r="N34" i="28"/>
  <c r="O21" i="28"/>
  <c r="S21" i="28"/>
  <c r="G19" i="28"/>
  <c r="L19" i="28"/>
  <c r="N19" i="28"/>
  <c r="G56" i="29"/>
  <c r="AH37" i="18"/>
  <c r="J57" i="18"/>
  <c r="J58" i="18"/>
  <c r="G49" i="18"/>
  <c r="J42" i="18"/>
  <c r="J38" i="18"/>
  <c r="G53" i="18"/>
  <c r="Z37" i="18"/>
  <c r="G17" i="18"/>
  <c r="AD28" i="19"/>
  <c r="J61" i="23"/>
  <c r="O51" i="23"/>
  <c r="G44" i="23"/>
  <c r="G41" i="23"/>
  <c r="L37" i="23"/>
  <c r="J35" i="23"/>
  <c r="J34" i="23"/>
  <c r="O31" i="23"/>
  <c r="Y30" i="23"/>
  <c r="AA24" i="23"/>
  <c r="K24" i="23"/>
  <c r="J12" i="23"/>
  <c r="L57" i="24"/>
  <c r="G38" i="24"/>
  <c r="J33" i="24"/>
  <c r="J14" i="24"/>
  <c r="L20" i="24"/>
  <c r="L57" i="25"/>
  <c r="L54" i="25"/>
  <c r="G49" i="25"/>
  <c r="J47" i="25"/>
  <c r="N44" i="25"/>
  <c r="L42" i="25"/>
  <c r="N37" i="25"/>
  <c r="L27" i="25"/>
  <c r="G18" i="25"/>
  <c r="H16" i="25"/>
  <c r="L12" i="25"/>
  <c r="M57" i="26"/>
  <c r="M53" i="26"/>
  <c r="J53" i="26"/>
  <c r="G18" i="26"/>
  <c r="O18" i="26"/>
  <c r="K18" i="26"/>
  <c r="O16" i="26"/>
  <c r="G12" i="26"/>
  <c r="K12" i="26"/>
  <c r="K10" i="26"/>
  <c r="G9" i="26"/>
  <c r="P9" i="26"/>
  <c r="L56" i="27"/>
  <c r="P56" i="27"/>
  <c r="G56" i="27"/>
  <c r="N56" i="27"/>
  <c r="O52" i="27"/>
  <c r="I52" i="27"/>
  <c r="M52" i="27"/>
  <c r="O48" i="27"/>
  <c r="J46" i="27"/>
  <c r="P46" i="27"/>
  <c r="N46" i="27"/>
  <c r="G46" i="27"/>
  <c r="G38" i="27"/>
  <c r="P38" i="27"/>
  <c r="H38" i="27"/>
  <c r="N38" i="27"/>
  <c r="J36" i="27"/>
  <c r="N36" i="27"/>
  <c r="N25" i="27"/>
  <c r="I14" i="27"/>
  <c r="I9" i="27"/>
  <c r="G9" i="27"/>
  <c r="H58" i="28"/>
  <c r="N44" i="28"/>
  <c r="L44" i="28"/>
  <c r="I36" i="28"/>
  <c r="J34" i="28"/>
  <c r="Q25" i="28"/>
  <c r="J52" i="18"/>
  <c r="AC28" i="19"/>
  <c r="M28" i="19"/>
  <c r="S22" i="20"/>
  <c r="J52" i="23"/>
  <c r="M49" i="23"/>
  <c r="Q42" i="23"/>
  <c r="J36" i="23"/>
  <c r="R32" i="23"/>
  <c r="Z32" i="23"/>
  <c r="X30" i="23"/>
  <c r="M30" i="23"/>
  <c r="G29" i="23"/>
  <c r="S29" i="23"/>
  <c r="J57" i="24"/>
  <c r="L49" i="24"/>
  <c r="G46" i="24"/>
  <c r="L37" i="24"/>
  <c r="H33" i="24"/>
  <c r="G25" i="24"/>
  <c r="L16" i="24"/>
  <c r="K9" i="24"/>
  <c r="J57" i="25"/>
  <c r="H54" i="25"/>
  <c r="J42" i="25"/>
  <c r="H37" i="25"/>
  <c r="G25" i="25"/>
  <c r="J25" i="25"/>
  <c r="L23" i="25"/>
  <c r="G23" i="25"/>
  <c r="J23" i="25"/>
  <c r="K49" i="26"/>
  <c r="K37" i="26"/>
  <c r="G37" i="26"/>
  <c r="M35" i="26"/>
  <c r="G29" i="26"/>
  <c r="K29" i="26"/>
  <c r="O29" i="26"/>
  <c r="O27" i="26"/>
  <c r="S27" i="26"/>
  <c r="W27" i="26"/>
  <c r="J25" i="26"/>
  <c r="M25" i="26"/>
  <c r="N11" i="26"/>
  <c r="G50" i="27"/>
  <c r="M48" i="27"/>
  <c r="I37" i="27"/>
  <c r="L25" i="27"/>
  <c r="H14" i="25"/>
  <c r="N14" i="25"/>
  <c r="H8" i="25"/>
  <c r="J61" i="26"/>
  <c r="J50" i="26"/>
  <c r="G26" i="26"/>
  <c r="I50" i="27"/>
  <c r="O50" i="27"/>
  <c r="L47" i="27"/>
  <c r="R47" i="27"/>
  <c r="I44" i="27"/>
  <c r="J33" i="27"/>
  <c r="G33" i="27"/>
  <c r="L21" i="27"/>
  <c r="H16" i="27"/>
  <c r="N16" i="27"/>
  <c r="J16" i="27"/>
  <c r="L10" i="27"/>
  <c r="N10" i="27"/>
  <c r="N56" i="28"/>
  <c r="J56" i="28"/>
  <c r="G37" i="28"/>
  <c r="J27" i="28"/>
  <c r="N27" i="28"/>
  <c r="G27" i="28"/>
  <c r="T25" i="28"/>
  <c r="L21" i="28"/>
  <c r="X21" i="28"/>
  <c r="N21" i="28"/>
  <c r="L57" i="29"/>
  <c r="I56" i="29"/>
  <c r="L52" i="29"/>
  <c r="G51" i="29"/>
  <c r="L48" i="29"/>
  <c r="I14" i="29"/>
  <c r="I57" i="30"/>
  <c r="V57" i="30"/>
  <c r="K57" i="30"/>
  <c r="M35" i="30"/>
  <c r="O35" i="30"/>
  <c r="O23" i="30"/>
  <c r="H22" i="30"/>
  <c r="G20" i="30"/>
  <c r="S18" i="30"/>
  <c r="O18" i="30"/>
  <c r="L14" i="30"/>
  <c r="L12" i="30"/>
  <c r="G12" i="30"/>
  <c r="R12" i="30"/>
  <c r="G58" i="31"/>
  <c r="L41" i="29"/>
  <c r="N41" i="29"/>
  <c r="L36" i="29"/>
  <c r="I16" i="29"/>
  <c r="H14" i="29"/>
  <c r="H9" i="29"/>
  <c r="F48" i="30"/>
  <c r="K42" i="30"/>
  <c r="G41" i="30"/>
  <c r="I38" i="30"/>
  <c r="G35" i="30"/>
  <c r="N35" i="30"/>
  <c r="J35" i="30"/>
  <c r="M23" i="30"/>
  <c r="K19" i="30"/>
  <c r="S19" i="30"/>
  <c r="J14" i="30"/>
  <c r="Q12" i="30"/>
  <c r="G76" i="31"/>
  <c r="J44" i="31"/>
  <c r="L41" i="30"/>
  <c r="J41" i="30"/>
  <c r="L47" i="30"/>
  <c r="S26" i="30"/>
  <c r="H56" i="30"/>
  <c r="L56" i="30"/>
  <c r="Q27" i="25"/>
  <c r="R14" i="25"/>
  <c r="G61" i="26"/>
  <c r="G54" i="26"/>
  <c r="J9" i="26"/>
  <c r="N42" i="27"/>
  <c r="G37" i="27"/>
  <c r="J37" i="27"/>
  <c r="R31" i="27"/>
  <c r="L31" i="27"/>
  <c r="T21" i="27"/>
  <c r="H21" i="27"/>
  <c r="H15" i="27"/>
  <c r="N15" i="27"/>
  <c r="N33" i="28"/>
  <c r="L33" i="28"/>
  <c r="J25" i="28"/>
  <c r="N25" i="28"/>
  <c r="X25" i="28"/>
  <c r="L32" i="29"/>
  <c r="J47" i="30"/>
  <c r="I42" i="30"/>
  <c r="M33" i="30"/>
  <c r="S33" i="30"/>
  <c r="M32" i="30"/>
  <c r="Q32" i="30"/>
  <c r="I15" i="30"/>
  <c r="G53" i="31"/>
  <c r="H41" i="29"/>
  <c r="N38" i="29"/>
  <c r="L8" i="29"/>
  <c r="J56" i="30"/>
  <c r="E51" i="30"/>
  <c r="H47" i="30"/>
  <c r="J45" i="30"/>
  <c r="J38" i="30"/>
  <c r="L38" i="30"/>
  <c r="G38" i="30"/>
  <c r="R38" i="30"/>
  <c r="L36" i="30"/>
  <c r="J36" i="30"/>
  <c r="I34" i="30"/>
  <c r="Q34" i="30"/>
  <c r="G32" i="30"/>
  <c r="L32" i="30"/>
  <c r="H32" i="30"/>
  <c r="I30" i="30"/>
  <c r="N29" i="30"/>
  <c r="H29" i="30"/>
  <c r="O26" i="30"/>
  <c r="O19" i="30"/>
  <c r="S13" i="30"/>
  <c r="K75" i="31"/>
  <c r="K79" i="31" s="1"/>
  <c r="S53" i="31"/>
  <c r="G47" i="31"/>
  <c r="F45" i="30"/>
  <c r="J14" i="25"/>
  <c r="O61" i="26"/>
  <c r="M51" i="26"/>
  <c r="J31" i="26"/>
  <c r="Q31" i="26"/>
  <c r="M50" i="27"/>
  <c r="N49" i="27"/>
  <c r="H49" i="27"/>
  <c r="J47" i="27"/>
  <c r="M43" i="27"/>
  <c r="L33" i="27"/>
  <c r="N31" i="27"/>
  <c r="I30" i="27"/>
  <c r="G26" i="27"/>
  <c r="K21" i="27"/>
  <c r="U21" i="27"/>
  <c r="M21" i="27"/>
  <c r="P18" i="27"/>
  <c r="R18" i="27"/>
  <c r="G13" i="27"/>
  <c r="L13" i="27"/>
  <c r="J10" i="27"/>
  <c r="L56" i="28"/>
  <c r="H46" i="28"/>
  <c r="L46" i="28"/>
  <c r="H43" i="28"/>
  <c r="N43" i="28"/>
  <c r="H41" i="28"/>
  <c r="L41" i="28"/>
  <c r="L36" i="28"/>
  <c r="N36" i="28"/>
  <c r="L27" i="28"/>
  <c r="L25" i="28"/>
  <c r="H21" i="28"/>
  <c r="I58" i="29"/>
  <c r="L56" i="29"/>
  <c r="L42" i="29"/>
  <c r="L34" i="29"/>
  <c r="M25" i="29"/>
  <c r="I15" i="29"/>
  <c r="I56" i="30"/>
  <c r="K56" i="30"/>
  <c r="L50" i="30"/>
  <c r="Q38" i="30"/>
  <c r="L34" i="30"/>
  <c r="H34" i="30"/>
  <c r="S23" i="30"/>
  <c r="I24" i="27"/>
  <c r="M24" i="27"/>
  <c r="H50" i="28"/>
  <c r="J50" i="28"/>
  <c r="H54" i="29"/>
  <c r="G54" i="29"/>
  <c r="L20" i="29"/>
  <c r="M20" i="29"/>
  <c r="H15" i="29"/>
  <c r="J75" i="31"/>
  <c r="G75" i="31"/>
  <c r="L31" i="29"/>
  <c r="I20" i="29"/>
  <c r="I11" i="29"/>
  <c r="G11" i="29"/>
  <c r="O38" i="30"/>
  <c r="O33" i="30"/>
  <c r="O32" i="30"/>
  <c r="P20" i="30"/>
  <c r="I13" i="30"/>
  <c r="M13" i="30"/>
  <c r="K15" i="30"/>
  <c r="O76" i="31"/>
  <c r="P76" i="31" s="1"/>
  <c r="P57" i="31"/>
  <c r="F87" i="31"/>
  <c r="F53" i="30"/>
  <c r="I53" i="30" s="1"/>
  <c r="G34" i="26"/>
  <c r="J15" i="26"/>
  <c r="Q23" i="26"/>
  <c r="G22" i="28"/>
  <c r="G14" i="28"/>
  <c r="I19" i="29"/>
  <c r="G26" i="30"/>
  <c r="N26" i="30"/>
  <c r="M16" i="30"/>
  <c r="J55" i="31"/>
  <c r="I8" i="29"/>
  <c r="H30" i="30"/>
  <c r="P30" i="30"/>
  <c r="K27" i="30"/>
  <c r="L18" i="30"/>
  <c r="J18" i="30"/>
  <c r="L8" i="30"/>
  <c r="P59" i="31"/>
  <c r="J57" i="31"/>
  <c r="P55" i="31"/>
  <c r="P50" i="31"/>
  <c r="J15" i="23"/>
  <c r="G47" i="24"/>
  <c r="G44" i="24"/>
  <c r="G23" i="24"/>
  <c r="G21" i="24"/>
  <c r="G13" i="24"/>
  <c r="G11" i="24"/>
  <c r="G19" i="25"/>
  <c r="G23" i="27"/>
  <c r="H19" i="29"/>
  <c r="H11" i="29"/>
  <c r="S59" i="31"/>
  <c r="G55" i="31"/>
  <c r="P51" i="31"/>
  <c r="S42" i="31"/>
  <c r="K19" i="18"/>
  <c r="K32" i="18"/>
  <c r="K42" i="18"/>
  <c r="K59" i="18"/>
  <c r="G57" i="18"/>
  <c r="K53" i="18"/>
  <c r="G51" i="18"/>
  <c r="K49" i="18"/>
  <c r="G47" i="18"/>
  <c r="K39" i="18"/>
  <c r="AE37" i="18"/>
  <c r="G37" i="18"/>
  <c r="H23" i="18"/>
  <c r="J23" i="18" s="1"/>
  <c r="H19" i="18"/>
  <c r="J19" i="18" s="1"/>
  <c r="H15" i="18"/>
  <c r="J15" i="18" s="1"/>
  <c r="H11" i="18"/>
  <c r="J11" i="18" s="1"/>
  <c r="P7" i="18"/>
  <c r="H7" i="18"/>
  <c r="J7" i="18" s="1"/>
  <c r="S1" i="18"/>
  <c r="AL37" i="18"/>
  <c r="G36" i="18"/>
  <c r="K34" i="18"/>
  <c r="G32" i="18"/>
  <c r="K30" i="18"/>
  <c r="G27" i="18"/>
  <c r="K25" i="18"/>
  <c r="G23" i="18"/>
  <c r="K21" i="18"/>
  <c r="G19" i="18"/>
  <c r="K17" i="18"/>
  <c r="G15" i="18"/>
  <c r="K13" i="18"/>
  <c r="G11" i="18"/>
  <c r="K9" i="18"/>
  <c r="G7" i="18"/>
  <c r="H26" i="18"/>
  <c r="J26" i="18" s="1"/>
  <c r="H22" i="18"/>
  <c r="J22" i="18" s="1"/>
  <c r="H18" i="18"/>
  <c r="J18" i="18" s="1"/>
  <c r="H14" i="18"/>
  <c r="J14" i="18" s="1"/>
  <c r="H10" i="18"/>
  <c r="J10" i="18" s="1"/>
  <c r="AK37" i="18"/>
  <c r="AA37" i="18"/>
  <c r="G35" i="18"/>
  <c r="G31" i="18"/>
  <c r="G26" i="18"/>
  <c r="G22" i="18"/>
  <c r="G18" i="18"/>
  <c r="G14" i="18"/>
  <c r="H21" i="18"/>
  <c r="J21" i="18" s="1"/>
  <c r="H17" i="18"/>
  <c r="J17" i="18" s="1"/>
  <c r="H13" i="18"/>
  <c r="J13" i="18" s="1"/>
  <c r="H9" i="18"/>
  <c r="J9" i="18" s="1"/>
  <c r="K1" i="18"/>
  <c r="K51" i="18" s="1"/>
  <c r="H28" i="18"/>
  <c r="J28" i="18" s="1"/>
  <c r="H24" i="18"/>
  <c r="J24" i="18" s="1"/>
  <c r="H20" i="18"/>
  <c r="J20" i="18" s="1"/>
  <c r="H16" i="18"/>
  <c r="J16" i="18" s="1"/>
  <c r="H12" i="18"/>
  <c r="J12" i="18" s="1"/>
  <c r="Y28" i="19"/>
  <c r="Q28" i="19"/>
  <c r="W28" i="19"/>
  <c r="O28" i="19"/>
  <c r="G28" i="19"/>
  <c r="AB28" i="19"/>
  <c r="T28" i="19"/>
  <c r="AA28" i="19"/>
  <c r="S28" i="19"/>
  <c r="T22" i="20"/>
  <c r="K22" i="20"/>
  <c r="R22" i="20"/>
  <c r="I22" i="20"/>
  <c r="Q22" i="20"/>
  <c r="G22" i="20"/>
  <c r="W22" i="20"/>
  <c r="N22" i="20"/>
  <c r="V22" i="20"/>
  <c r="U22" i="20"/>
  <c r="L51" i="23"/>
  <c r="G51" i="23"/>
  <c r="S61" i="23"/>
  <c r="L57" i="23"/>
  <c r="L61" i="23"/>
  <c r="J60" i="23"/>
  <c r="J59" i="23"/>
  <c r="G57" i="23"/>
  <c r="O61" i="23"/>
  <c r="O60" i="23"/>
  <c r="S60" i="23"/>
  <c r="N54" i="23"/>
  <c r="Q53" i="23"/>
  <c r="M53" i="23"/>
  <c r="M61" i="23"/>
  <c r="K61" i="23"/>
  <c r="M60" i="23"/>
  <c r="J55" i="23"/>
  <c r="N59" i="23"/>
  <c r="J54" i="23"/>
  <c r="K47" i="23"/>
  <c r="S47" i="23"/>
  <c r="L45" i="23"/>
  <c r="K44" i="23"/>
  <c r="J42" i="23"/>
  <c r="M41" i="23"/>
  <c r="M40" i="23"/>
  <c r="Q36" i="23"/>
  <c r="M34" i="23"/>
  <c r="K27" i="23"/>
  <c r="N25" i="23"/>
  <c r="J20" i="23"/>
  <c r="N20" i="23"/>
  <c r="G16" i="23"/>
  <c r="L16" i="23"/>
  <c r="L50" i="24"/>
  <c r="J50" i="24"/>
  <c r="G50" i="24"/>
  <c r="H50" i="24"/>
  <c r="G50" i="23"/>
  <c r="O50" i="23"/>
  <c r="M47" i="23"/>
  <c r="Q39" i="23"/>
  <c r="N33" i="23"/>
  <c r="M24" i="23"/>
  <c r="U24" i="23"/>
  <c r="AC24" i="23"/>
  <c r="J24" i="23"/>
  <c r="Y24" i="23"/>
  <c r="G13" i="23"/>
  <c r="O13" i="23"/>
  <c r="S13" i="23"/>
  <c r="K13" i="23"/>
  <c r="M55" i="23"/>
  <c r="N51" i="23"/>
  <c r="M50" i="23"/>
  <c r="L47" i="23"/>
  <c r="J46" i="23"/>
  <c r="K40" i="23"/>
  <c r="L38" i="23"/>
  <c r="G36" i="23"/>
  <c r="O36" i="23"/>
  <c r="L33" i="23"/>
  <c r="M31" i="23"/>
  <c r="J28" i="23"/>
  <c r="L25" i="23"/>
  <c r="G25" i="23"/>
  <c r="P25" i="23"/>
  <c r="N52" i="23"/>
  <c r="K52" i="23"/>
  <c r="S52" i="23"/>
  <c r="K49" i="23"/>
  <c r="J47" i="23"/>
  <c r="Q44" i="23"/>
  <c r="N41" i="23"/>
  <c r="J40" i="23"/>
  <c r="M37" i="23"/>
  <c r="K31" i="23"/>
  <c r="N29" i="23"/>
  <c r="L28" i="23"/>
  <c r="Q27" i="23"/>
  <c r="G26" i="23"/>
  <c r="Q23" i="23"/>
  <c r="N18" i="23"/>
  <c r="N17" i="23"/>
  <c r="N26" i="23"/>
  <c r="P1" i="23"/>
  <c r="P29" i="23" s="1"/>
  <c r="N12" i="23"/>
  <c r="N21" i="23"/>
  <c r="N9" i="23"/>
  <c r="N19" i="23"/>
  <c r="K51" i="24"/>
  <c r="M51" i="24"/>
  <c r="I51" i="24"/>
  <c r="G51" i="24"/>
  <c r="M18" i="24"/>
  <c r="L60" i="23"/>
  <c r="G54" i="23"/>
  <c r="O54" i="23"/>
  <c r="K50" i="23"/>
  <c r="S49" i="23"/>
  <c r="M46" i="23"/>
  <c r="O44" i="23"/>
  <c r="L41" i="23"/>
  <c r="S40" i="23"/>
  <c r="K39" i="23"/>
  <c r="S39" i="23"/>
  <c r="L36" i="23"/>
  <c r="Q35" i="23"/>
  <c r="N34" i="23"/>
  <c r="N30" i="23"/>
  <c r="V30" i="23"/>
  <c r="AD30" i="23"/>
  <c r="Q28" i="23"/>
  <c r="G28" i="23"/>
  <c r="O28" i="23"/>
  <c r="AD24" i="23"/>
  <c r="Q24" i="23"/>
  <c r="M19" i="23"/>
  <c r="N13" i="23"/>
  <c r="Q40" i="23"/>
  <c r="M38" i="23"/>
  <c r="N31" i="23"/>
  <c r="M38" i="24"/>
  <c r="M50" i="24"/>
  <c r="M7" i="24"/>
  <c r="M56" i="24"/>
  <c r="M11" i="24"/>
  <c r="M21" i="24"/>
  <c r="M32" i="24"/>
  <c r="M36" i="24"/>
  <c r="M48" i="24"/>
  <c r="M15" i="24"/>
  <c r="M35" i="24"/>
  <c r="M52" i="24"/>
  <c r="M9" i="24"/>
  <c r="M19" i="24"/>
  <c r="M30" i="24"/>
  <c r="M41" i="24"/>
  <c r="M46" i="24"/>
  <c r="M58" i="24"/>
  <c r="M13" i="24"/>
  <c r="M23" i="24"/>
  <c r="M44" i="24"/>
  <c r="K57" i="23"/>
  <c r="S57" i="23"/>
  <c r="Q49" i="23"/>
  <c r="G45" i="23"/>
  <c r="O45" i="23"/>
  <c r="M44" i="23"/>
  <c r="Q38" i="23"/>
  <c r="M33" i="23"/>
  <c r="N28" i="23"/>
  <c r="N23" i="23"/>
  <c r="M18" i="23"/>
  <c r="N16" i="23"/>
  <c r="M51" i="23"/>
  <c r="O49" i="23"/>
  <c r="G40" i="23"/>
  <c r="O40" i="23"/>
  <c r="J39" i="23"/>
  <c r="K35" i="23"/>
  <c r="S35" i="23"/>
  <c r="J29" i="23"/>
  <c r="K26" i="23"/>
  <c r="J23" i="23"/>
  <c r="J14" i="23"/>
  <c r="N14" i="23"/>
  <c r="N11" i="23"/>
  <c r="G9" i="23"/>
  <c r="O9" i="23"/>
  <c r="J52" i="24"/>
  <c r="L52" i="24"/>
  <c r="H52" i="24"/>
  <c r="K42" i="24"/>
  <c r="M42" i="24"/>
  <c r="I42" i="24"/>
  <c r="L41" i="24"/>
  <c r="J41" i="24"/>
  <c r="H32" i="24"/>
  <c r="M31" i="24"/>
  <c r="K31" i="24"/>
  <c r="H30" i="24"/>
  <c r="L30" i="24"/>
  <c r="L27" i="24"/>
  <c r="J26" i="24"/>
  <c r="I20" i="24"/>
  <c r="M20" i="24"/>
  <c r="H19" i="24"/>
  <c r="J19" i="24"/>
  <c r="K17" i="24"/>
  <c r="I10" i="24"/>
  <c r="K10" i="24"/>
  <c r="H58" i="25"/>
  <c r="J58" i="25"/>
  <c r="N58" i="25"/>
  <c r="I54" i="25"/>
  <c r="L52" i="25"/>
  <c r="N52" i="25"/>
  <c r="J52" i="25"/>
  <c r="I49" i="25"/>
  <c r="J46" i="25"/>
  <c r="L46" i="25"/>
  <c r="H46" i="25"/>
  <c r="P43" i="25"/>
  <c r="P24" i="23"/>
  <c r="K20" i="23"/>
  <c r="S20" i="23"/>
  <c r="L19" i="23"/>
  <c r="K17" i="23"/>
  <c r="J16" i="23"/>
  <c r="M15" i="23"/>
  <c r="J13" i="23"/>
  <c r="M10" i="23"/>
  <c r="I54" i="24"/>
  <c r="K54" i="24"/>
  <c r="L44" i="24"/>
  <c r="J38" i="24"/>
  <c r="M34" i="24"/>
  <c r="G31" i="24"/>
  <c r="H26" i="24"/>
  <c r="J25" i="24"/>
  <c r="L25" i="24"/>
  <c r="H25" i="24"/>
  <c r="K23" i="24"/>
  <c r="G20" i="24"/>
  <c r="I17" i="24"/>
  <c r="K16" i="24"/>
  <c r="M16" i="24"/>
  <c r="I16" i="24"/>
  <c r="L15" i="24"/>
  <c r="J15" i="24"/>
  <c r="K13" i="24"/>
  <c r="J12" i="24"/>
  <c r="G10" i="24"/>
  <c r="J8" i="24"/>
  <c r="I56" i="25"/>
  <c r="G54" i="25"/>
  <c r="L51" i="25"/>
  <c r="G50" i="25"/>
  <c r="I41" i="25"/>
  <c r="Q26" i="23"/>
  <c r="G23" i="23"/>
  <c r="O23" i="23"/>
  <c r="M21" i="23"/>
  <c r="K18" i="23"/>
  <c r="S17" i="23"/>
  <c r="G15" i="23"/>
  <c r="L14" i="23"/>
  <c r="K12" i="23"/>
  <c r="S12" i="23"/>
  <c r="J11" i="23"/>
  <c r="M49" i="24"/>
  <c r="K49" i="24"/>
  <c r="H48" i="24"/>
  <c r="L48" i="24"/>
  <c r="J44" i="24"/>
  <c r="I37" i="24"/>
  <c r="M37" i="24"/>
  <c r="H36" i="24"/>
  <c r="J36" i="24"/>
  <c r="K34" i="24"/>
  <c r="I26" i="24"/>
  <c r="K26" i="24"/>
  <c r="G17" i="24"/>
  <c r="G56" i="25"/>
  <c r="J51" i="25"/>
  <c r="G44" i="25"/>
  <c r="I44" i="25"/>
  <c r="N43" i="25"/>
  <c r="J39" i="25"/>
  <c r="L39" i="25"/>
  <c r="G39" i="25"/>
  <c r="Q13" i="23"/>
  <c r="H44" i="24"/>
  <c r="J43" i="24"/>
  <c r="L43" i="24"/>
  <c r="H43" i="24"/>
  <c r="K33" i="24"/>
  <c r="M33" i="24"/>
  <c r="I33" i="24"/>
  <c r="L32" i="24"/>
  <c r="J32" i="24"/>
  <c r="M22" i="24"/>
  <c r="K22" i="24"/>
  <c r="H21" i="24"/>
  <c r="L21" i="24"/>
  <c r="I12" i="24"/>
  <c r="M12" i="24"/>
  <c r="H11" i="24"/>
  <c r="J11" i="24"/>
  <c r="H51" i="25"/>
  <c r="N50" i="25"/>
  <c r="H50" i="25"/>
  <c r="P50" i="25"/>
  <c r="L50" i="25"/>
  <c r="I43" i="25"/>
  <c r="J34" i="25"/>
  <c r="P34" i="25"/>
  <c r="G34" i="25"/>
  <c r="H34" i="25"/>
  <c r="N34" i="25"/>
  <c r="N33" i="25"/>
  <c r="G33" i="25"/>
  <c r="H33" i="25"/>
  <c r="L33" i="25"/>
  <c r="G32" i="25"/>
  <c r="I32" i="25"/>
  <c r="H31" i="25"/>
  <c r="P31" i="25"/>
  <c r="G31" i="25"/>
  <c r="J31" i="25"/>
  <c r="N31" i="25"/>
  <c r="K25" i="23"/>
  <c r="S25" i="23"/>
  <c r="L24" i="23"/>
  <c r="L23" i="23"/>
  <c r="K21" i="23"/>
  <c r="Q17" i="23"/>
  <c r="N15" i="23"/>
  <c r="L12" i="23"/>
  <c r="M11" i="23"/>
  <c r="N10" i="23"/>
  <c r="S11" i="23"/>
  <c r="S15" i="23"/>
  <c r="U1" i="23"/>
  <c r="U47" i="23" s="1"/>
  <c r="I57" i="24"/>
  <c r="M57" i="24"/>
  <c r="H56" i="24"/>
  <c r="J56" i="24"/>
  <c r="I44" i="24"/>
  <c r="K44" i="24"/>
  <c r="L35" i="24"/>
  <c r="L31" i="24"/>
  <c r="J30" i="24"/>
  <c r="M25" i="24"/>
  <c r="G22" i="24"/>
  <c r="K19" i="24"/>
  <c r="J17" i="24"/>
  <c r="L17" i="24"/>
  <c r="H17" i="24"/>
  <c r="K15" i="24"/>
  <c r="G12" i="24"/>
  <c r="M10" i="24"/>
  <c r="K8" i="24"/>
  <c r="M8" i="24"/>
  <c r="I8" i="24"/>
  <c r="L7" i="24"/>
  <c r="J7" i="24"/>
  <c r="J56" i="25"/>
  <c r="L56" i="25"/>
  <c r="H56" i="25"/>
  <c r="I51" i="25"/>
  <c r="M39" i="24"/>
  <c r="K39" i="24"/>
  <c r="H38" i="24"/>
  <c r="L38" i="24"/>
  <c r="I28" i="24"/>
  <c r="M28" i="24"/>
  <c r="H27" i="24"/>
  <c r="J27" i="24"/>
  <c r="I18" i="24"/>
  <c r="K18" i="24"/>
  <c r="K43" i="25"/>
  <c r="G37" i="25"/>
  <c r="I37" i="25"/>
  <c r="G20" i="25"/>
  <c r="I20" i="25"/>
  <c r="S42" i="23"/>
  <c r="S38" i="23"/>
  <c r="S34" i="23"/>
  <c r="S23" i="23"/>
  <c r="K16" i="23"/>
  <c r="S16" i="23"/>
  <c r="M14" i="23"/>
  <c r="M13" i="23"/>
  <c r="O11" i="23"/>
  <c r="Q9" i="23"/>
  <c r="L54" i="24"/>
  <c r="G52" i="24"/>
  <c r="J48" i="24"/>
  <c r="M43" i="24"/>
  <c r="G41" i="24"/>
  <c r="G39" i="24"/>
  <c r="H35" i="24"/>
  <c r="J34" i="24"/>
  <c r="L34" i="24"/>
  <c r="H34" i="24"/>
  <c r="K32" i="24"/>
  <c r="I31" i="24"/>
  <c r="G30" i="24"/>
  <c r="G28" i="24"/>
  <c r="M26" i="24"/>
  <c r="I25" i="24"/>
  <c r="K24" i="24"/>
  <c r="M24" i="24"/>
  <c r="I24" i="24"/>
  <c r="L23" i="24"/>
  <c r="J23" i="24"/>
  <c r="K21" i="24"/>
  <c r="J20" i="24"/>
  <c r="G19" i="24"/>
  <c r="G18" i="24"/>
  <c r="J16" i="24"/>
  <c r="H15" i="24"/>
  <c r="M14" i="24"/>
  <c r="K14" i="24"/>
  <c r="H13" i="24"/>
  <c r="L13" i="24"/>
  <c r="L11" i="24"/>
  <c r="J10" i="24"/>
  <c r="G58" i="25"/>
  <c r="G57" i="25"/>
  <c r="G52" i="25"/>
  <c r="P51" i="25"/>
  <c r="J43" i="25"/>
  <c r="L43" i="25"/>
  <c r="H43" i="25"/>
  <c r="K41" i="25"/>
  <c r="N39" i="25"/>
  <c r="H36" i="25"/>
  <c r="J36" i="25"/>
  <c r="L36" i="25"/>
  <c r="G36" i="25"/>
  <c r="P33" i="25"/>
  <c r="Q21" i="23"/>
  <c r="P20" i="23"/>
  <c r="G18" i="23"/>
  <c r="O18" i="23"/>
  <c r="Q12" i="23"/>
  <c r="H58" i="24"/>
  <c r="L58" i="24"/>
  <c r="J54" i="24"/>
  <c r="I47" i="24"/>
  <c r="M47" i="24"/>
  <c r="H46" i="24"/>
  <c r="J46" i="24"/>
  <c r="G42" i="24"/>
  <c r="I35" i="24"/>
  <c r="K35" i="24"/>
  <c r="L26" i="24"/>
  <c r="J21" i="24"/>
  <c r="J9" i="24"/>
  <c r="L9" i="24"/>
  <c r="H9" i="24"/>
  <c r="N51" i="25"/>
  <c r="H48" i="25"/>
  <c r="P48" i="25"/>
  <c r="J48" i="25"/>
  <c r="N48" i="25"/>
  <c r="K46" i="25"/>
  <c r="I14" i="25"/>
  <c r="K14" i="25"/>
  <c r="U14" i="25"/>
  <c r="M14" i="25"/>
  <c r="P1" i="25"/>
  <c r="P58" i="25" s="1"/>
  <c r="N7" i="25"/>
  <c r="N19" i="25"/>
  <c r="N22" i="25"/>
  <c r="N25" i="25"/>
  <c r="N13" i="25"/>
  <c r="N20" i="25"/>
  <c r="V62" i="26"/>
  <c r="N57" i="26"/>
  <c r="L41" i="25"/>
  <c r="J38" i="25"/>
  <c r="L32" i="25"/>
  <c r="V27" i="25"/>
  <c r="K27" i="25"/>
  <c r="N24" i="25"/>
  <c r="H24" i="25"/>
  <c r="I13" i="25"/>
  <c r="I39" i="25"/>
  <c r="K26" i="25"/>
  <c r="Q14" i="25"/>
  <c r="O27" i="25"/>
  <c r="W27" i="25"/>
  <c r="I27" i="25"/>
  <c r="S27" i="25"/>
  <c r="L26" i="25"/>
  <c r="I21" i="25"/>
  <c r="L18" i="25"/>
  <c r="H18" i="25"/>
  <c r="J18" i="25"/>
  <c r="H15" i="25"/>
  <c r="J15" i="25"/>
  <c r="O14" i="25"/>
  <c r="G27" i="25"/>
  <c r="R27" i="25"/>
  <c r="J27" i="25"/>
  <c r="P18" i="25"/>
  <c r="I17" i="25"/>
  <c r="K17" i="25"/>
  <c r="Y14" i="25"/>
  <c r="O14" i="23"/>
  <c r="O10" i="23"/>
  <c r="P42" i="25"/>
  <c r="P27" i="25"/>
  <c r="N26" i="25"/>
  <c r="J24" i="25"/>
  <c r="H17" i="25"/>
  <c r="L17" i="25"/>
  <c r="P15" i="25"/>
  <c r="W14" i="25"/>
  <c r="N38" i="25"/>
  <c r="K36" i="25"/>
  <c r="J28" i="25"/>
  <c r="G28" i="25"/>
  <c r="P28" i="25"/>
  <c r="N27" i="25"/>
  <c r="J26" i="25"/>
  <c r="I10" i="25"/>
  <c r="P41" i="25"/>
  <c r="G41" i="25"/>
  <c r="L38" i="25"/>
  <c r="I31" i="25"/>
  <c r="N28" i="25"/>
  <c r="Y27" i="25"/>
  <c r="M27" i="25"/>
  <c r="I26" i="25"/>
  <c r="K23" i="25"/>
  <c r="K21" i="25"/>
  <c r="K55" i="26"/>
  <c r="L53" i="26"/>
  <c r="N50" i="26"/>
  <c r="P49" i="26"/>
  <c r="G57" i="26"/>
  <c r="O57" i="26"/>
  <c r="N42" i="26"/>
  <c r="N40" i="26"/>
  <c r="K54" i="26"/>
  <c r="S54" i="26"/>
  <c r="J20" i="25"/>
  <c r="G12" i="25"/>
  <c r="J12" i="25"/>
  <c r="L11" i="25"/>
  <c r="G11" i="25"/>
  <c r="L10" i="25"/>
  <c r="N9" i="25"/>
  <c r="K8" i="25"/>
  <c r="P61" i="26"/>
  <c r="Q59" i="26"/>
  <c r="L59" i="26"/>
  <c r="L57" i="26"/>
  <c r="Q55" i="26"/>
  <c r="M54" i="26"/>
  <c r="P52" i="26"/>
  <c r="G52" i="26"/>
  <c r="O52" i="26"/>
  <c r="J47" i="26"/>
  <c r="I25" i="25"/>
  <c r="P19" i="25"/>
  <c r="I18" i="25"/>
  <c r="I15" i="25"/>
  <c r="N12" i="25"/>
  <c r="N11" i="25"/>
  <c r="N10" i="25"/>
  <c r="N8" i="25"/>
  <c r="H7" i="25"/>
  <c r="P7" i="25"/>
  <c r="N61" i="26"/>
  <c r="K61" i="26"/>
  <c r="P59" i="26"/>
  <c r="G59" i="26"/>
  <c r="O59" i="26"/>
  <c r="K57" i="26"/>
  <c r="G55" i="26"/>
  <c r="N52" i="26"/>
  <c r="K50" i="26"/>
  <c r="Q46" i="26"/>
  <c r="J46" i="26"/>
  <c r="L45" i="26"/>
  <c r="P45" i="26"/>
  <c r="N39" i="26"/>
  <c r="H22" i="25"/>
  <c r="P22" i="25"/>
  <c r="L20" i="25"/>
  <c r="N16" i="25"/>
  <c r="L9" i="25"/>
  <c r="K1" i="25"/>
  <c r="K56" i="25" s="1"/>
  <c r="I9" i="25"/>
  <c r="J60" i="26"/>
  <c r="M60" i="26"/>
  <c r="N59" i="26"/>
  <c r="O55" i="26"/>
  <c r="L55" i="26"/>
  <c r="M52" i="26"/>
  <c r="Q51" i="26"/>
  <c r="M50" i="26"/>
  <c r="G47" i="26"/>
  <c r="O47" i="26"/>
  <c r="K45" i="26"/>
  <c r="G45" i="26"/>
  <c r="M39" i="26"/>
  <c r="J39" i="26"/>
  <c r="N38" i="26"/>
  <c r="N54" i="26"/>
  <c r="P53" i="26"/>
  <c r="L46" i="26"/>
  <c r="M38" i="26"/>
  <c r="J38" i="26"/>
  <c r="K15" i="25"/>
  <c r="L51" i="26"/>
  <c r="G49" i="26"/>
  <c r="G42" i="26"/>
  <c r="O42" i="26"/>
  <c r="G35" i="26"/>
  <c r="O34" i="26"/>
  <c r="N33" i="26"/>
  <c r="P33" i="26"/>
  <c r="AC27" i="26"/>
  <c r="K27" i="26"/>
  <c r="P23" i="26"/>
  <c r="G23" i="26"/>
  <c r="O21" i="26"/>
  <c r="L21" i="26"/>
  <c r="M20" i="26"/>
  <c r="N16" i="26"/>
  <c r="P15" i="26"/>
  <c r="L14" i="26"/>
  <c r="Q13" i="26"/>
  <c r="N10" i="26"/>
  <c r="S1" i="26"/>
  <c r="S36" i="26" s="1"/>
  <c r="H58" i="27"/>
  <c r="L57" i="27"/>
  <c r="J50" i="27"/>
  <c r="R50" i="27"/>
  <c r="L50" i="27"/>
  <c r="H50" i="27"/>
  <c r="P50" i="27"/>
  <c r="H43" i="27"/>
  <c r="P43" i="27"/>
  <c r="J43" i="27"/>
  <c r="R43" i="27"/>
  <c r="L43" i="27"/>
  <c r="N43" i="27"/>
  <c r="G43" i="27"/>
  <c r="T35" i="27"/>
  <c r="O35" i="26"/>
  <c r="L35" i="26"/>
  <c r="J29" i="26"/>
  <c r="J28" i="26"/>
  <c r="R27" i="26"/>
  <c r="Z27" i="26"/>
  <c r="G25" i="26"/>
  <c r="O24" i="26"/>
  <c r="G24" i="26"/>
  <c r="O23" i="26"/>
  <c r="J17" i="26"/>
  <c r="G15" i="26"/>
  <c r="O15" i="26"/>
  <c r="L13" i="26"/>
  <c r="R1" i="26"/>
  <c r="G58" i="27"/>
  <c r="O7" i="27"/>
  <c r="O8" i="27"/>
  <c r="Q1" i="27"/>
  <c r="O13" i="27"/>
  <c r="O14" i="27"/>
  <c r="O23" i="27"/>
  <c r="O11" i="27"/>
  <c r="O10" i="27"/>
  <c r="O9" i="27"/>
  <c r="O18" i="27"/>
  <c r="O27" i="27"/>
  <c r="O26" i="27"/>
  <c r="O44" i="27"/>
  <c r="O54" i="27"/>
  <c r="O17" i="27"/>
  <c r="O19" i="27"/>
  <c r="O32" i="27"/>
  <c r="O36" i="27"/>
  <c r="O39" i="27"/>
  <c r="O31" i="27"/>
  <c r="O35" i="27"/>
  <c r="O16" i="27"/>
  <c r="O30" i="27"/>
  <c r="O34" i="27"/>
  <c r="O33" i="27"/>
  <c r="Q37" i="26"/>
  <c r="J30" i="26"/>
  <c r="N29" i="26"/>
  <c r="P26" i="26"/>
  <c r="O25" i="26"/>
  <c r="P24" i="26"/>
  <c r="K13" i="26"/>
  <c r="S13" i="26"/>
  <c r="N12" i="26"/>
  <c r="P11" i="26"/>
  <c r="K58" i="27"/>
  <c r="L26" i="26"/>
  <c r="Q14" i="26"/>
  <c r="J14" i="26"/>
  <c r="M12" i="26"/>
  <c r="G11" i="26"/>
  <c r="O11" i="26"/>
  <c r="L9" i="26"/>
  <c r="J58" i="27"/>
  <c r="R58" i="27"/>
  <c r="X14" i="25"/>
  <c r="P14" i="25"/>
  <c r="J42" i="26"/>
  <c r="P39" i="26"/>
  <c r="G39" i="26"/>
  <c r="K35" i="26"/>
  <c r="J34" i="26"/>
  <c r="S33" i="26"/>
  <c r="J33" i="26"/>
  <c r="R31" i="26"/>
  <c r="O28" i="26"/>
  <c r="N26" i="26"/>
  <c r="L24" i="26"/>
  <c r="L23" i="26"/>
  <c r="J21" i="26"/>
  <c r="N20" i="26"/>
  <c r="Q18" i="26"/>
  <c r="J18" i="26"/>
  <c r="K15" i="26"/>
  <c r="P14" i="26"/>
  <c r="G14" i="26"/>
  <c r="Q12" i="26"/>
  <c r="K9" i="26"/>
  <c r="S9" i="26"/>
  <c r="N58" i="27"/>
  <c r="Q41" i="26"/>
  <c r="G38" i="26"/>
  <c r="O38" i="26"/>
  <c r="M37" i="26"/>
  <c r="L36" i="26"/>
  <c r="N34" i="26"/>
  <c r="N28" i="26"/>
  <c r="P28" i="26"/>
  <c r="N27" i="26"/>
  <c r="M26" i="26"/>
  <c r="K25" i="26"/>
  <c r="K24" i="26"/>
  <c r="K23" i="26"/>
  <c r="L17" i="26"/>
  <c r="P12" i="26"/>
  <c r="L11" i="26"/>
  <c r="Q10" i="26"/>
  <c r="J10" i="26"/>
  <c r="N9" i="26"/>
  <c r="M58" i="27"/>
  <c r="M47" i="27"/>
  <c r="G47" i="27"/>
  <c r="O47" i="27"/>
  <c r="I47" i="27"/>
  <c r="Q47" i="27"/>
  <c r="K47" i="27"/>
  <c r="L39" i="27"/>
  <c r="N39" i="27"/>
  <c r="G39" i="27"/>
  <c r="H39" i="27"/>
  <c r="P39" i="27"/>
  <c r="J39" i="27"/>
  <c r="R39" i="27"/>
  <c r="M44" i="26"/>
  <c r="O41" i="26"/>
  <c r="G41" i="26"/>
  <c r="K36" i="26"/>
  <c r="G31" i="26"/>
  <c r="L30" i="26"/>
  <c r="M29" i="26"/>
  <c r="V27" i="26"/>
  <c r="M27" i="26"/>
  <c r="G20" i="26"/>
  <c r="N17" i="26"/>
  <c r="N14" i="26"/>
  <c r="K11" i="26"/>
  <c r="M9" i="26"/>
  <c r="L58" i="27"/>
  <c r="H52" i="27"/>
  <c r="P52" i="27"/>
  <c r="J52" i="27"/>
  <c r="R52" i="27"/>
  <c r="N52" i="27"/>
  <c r="G52" i="27"/>
  <c r="I51" i="27"/>
  <c r="Q51" i="27"/>
  <c r="K51" i="27"/>
  <c r="O51" i="27"/>
  <c r="K49" i="27"/>
  <c r="M49" i="27"/>
  <c r="O49" i="27"/>
  <c r="I49" i="27"/>
  <c r="Q49" i="27"/>
  <c r="I42" i="27"/>
  <c r="Q42" i="27"/>
  <c r="K42" i="27"/>
  <c r="M42" i="27"/>
  <c r="O42" i="27"/>
  <c r="P44" i="26"/>
  <c r="K40" i="26"/>
  <c r="O33" i="26"/>
  <c r="L28" i="26"/>
  <c r="AD27" i="26"/>
  <c r="U27" i="26"/>
  <c r="N25" i="26"/>
  <c r="J23" i="26"/>
  <c r="P21" i="26"/>
  <c r="P19" i="26"/>
  <c r="N18" i="26"/>
  <c r="J16" i="26"/>
  <c r="M14" i="26"/>
  <c r="I58" i="27"/>
  <c r="P57" i="27"/>
  <c r="K57" i="27"/>
  <c r="G51" i="27"/>
  <c r="H51" i="27"/>
  <c r="P51" i="27"/>
  <c r="G49" i="27"/>
  <c r="L48" i="27"/>
  <c r="N48" i="27"/>
  <c r="H48" i="27"/>
  <c r="P48" i="27"/>
  <c r="J48" i="27"/>
  <c r="R48" i="27"/>
  <c r="G42" i="27"/>
  <c r="Q50" i="27"/>
  <c r="R49" i="27"/>
  <c r="J49" i="27"/>
  <c r="P42" i="27"/>
  <c r="H42" i="27"/>
  <c r="Q41" i="27"/>
  <c r="L38" i="27"/>
  <c r="L37" i="27"/>
  <c r="K36" i="27"/>
  <c r="J35" i="27"/>
  <c r="Q34" i="27"/>
  <c r="H34" i="27"/>
  <c r="P33" i="27"/>
  <c r="K33" i="27"/>
  <c r="M32" i="27"/>
  <c r="R30" i="27"/>
  <c r="G30" i="27"/>
  <c r="N28" i="27"/>
  <c r="G27" i="27"/>
  <c r="K25" i="27"/>
  <c r="O24" i="27"/>
  <c r="H23" i="27"/>
  <c r="O22" i="27"/>
  <c r="M19" i="27"/>
  <c r="K16" i="27"/>
  <c r="Q16" i="27"/>
  <c r="M16" i="27"/>
  <c r="J15" i="27"/>
  <c r="P13" i="27"/>
  <c r="N11" i="27"/>
  <c r="M10" i="27"/>
  <c r="R7" i="27"/>
  <c r="R10" i="27"/>
  <c r="R8" i="27"/>
  <c r="T1" i="27"/>
  <c r="T39" i="27" s="1"/>
  <c r="R12" i="27"/>
  <c r="R14" i="27"/>
  <c r="R22" i="27"/>
  <c r="N57" i="28"/>
  <c r="J57" i="28"/>
  <c r="L57" i="28"/>
  <c r="G57" i="28"/>
  <c r="H57" i="28"/>
  <c r="G49" i="28"/>
  <c r="I49" i="28"/>
  <c r="P41" i="27"/>
  <c r="H41" i="27"/>
  <c r="K38" i="27"/>
  <c r="R35" i="27"/>
  <c r="H35" i="27"/>
  <c r="P34" i="27"/>
  <c r="K32" i="27"/>
  <c r="M26" i="27"/>
  <c r="N24" i="27"/>
  <c r="R23" i="27"/>
  <c r="O20" i="27"/>
  <c r="M20" i="27"/>
  <c r="I20" i="27"/>
  <c r="K19" i="27"/>
  <c r="T18" i="27"/>
  <c r="M13" i="27"/>
  <c r="P7" i="27"/>
  <c r="N30" i="27"/>
  <c r="H30" i="27"/>
  <c r="H27" i="27"/>
  <c r="P27" i="27"/>
  <c r="G20" i="27"/>
  <c r="R20" i="27"/>
  <c r="I15" i="27"/>
  <c r="K15" i="27"/>
  <c r="M7" i="27"/>
  <c r="M9" i="27"/>
  <c r="N41" i="27"/>
  <c r="Q38" i="27"/>
  <c r="I38" i="27"/>
  <c r="R37" i="27"/>
  <c r="Q36" i="27"/>
  <c r="G36" i="27"/>
  <c r="I35" i="27"/>
  <c r="Q35" i="27"/>
  <c r="J34" i="27"/>
  <c r="R34" i="27"/>
  <c r="H32" i="27"/>
  <c r="M31" i="27"/>
  <c r="Q31" i="27"/>
  <c r="J28" i="27"/>
  <c r="N27" i="27"/>
  <c r="Q25" i="27"/>
  <c r="M25" i="27"/>
  <c r="J24" i="27"/>
  <c r="L23" i="27"/>
  <c r="J23" i="27"/>
  <c r="P20" i="27"/>
  <c r="M18" i="27"/>
  <c r="L15" i="27"/>
  <c r="T15" i="27"/>
  <c r="G15" i="27"/>
  <c r="P15" i="27"/>
  <c r="M11" i="27"/>
  <c r="H37" i="27"/>
  <c r="M34" i="27"/>
  <c r="G32" i="27"/>
  <c r="L30" i="27"/>
  <c r="J25" i="27"/>
  <c r="R25" i="27"/>
  <c r="H25" i="27"/>
  <c r="N20" i="27"/>
  <c r="Q19" i="27"/>
  <c r="I17" i="27"/>
  <c r="Q15" i="27"/>
  <c r="O12" i="27"/>
  <c r="K12" i="27"/>
  <c r="Q12" i="27"/>
  <c r="I12" i="27"/>
  <c r="H11" i="27"/>
  <c r="P11" i="27"/>
  <c r="J11" i="27"/>
  <c r="G11" i="27"/>
  <c r="R11" i="27"/>
  <c r="L41" i="27"/>
  <c r="O38" i="27"/>
  <c r="P37" i="27"/>
  <c r="O37" i="27"/>
  <c r="H36" i="27"/>
  <c r="P36" i="27"/>
  <c r="M35" i="27"/>
  <c r="L34" i="27"/>
  <c r="O28" i="27"/>
  <c r="Q28" i="27"/>
  <c r="L27" i="27"/>
  <c r="O25" i="27"/>
  <c r="M23" i="27"/>
  <c r="L20" i="27"/>
  <c r="H19" i="27"/>
  <c r="P19" i="27"/>
  <c r="L19" i="27"/>
  <c r="G19" i="27"/>
  <c r="O15" i="27"/>
  <c r="K13" i="27"/>
  <c r="K9" i="27"/>
  <c r="K18" i="27"/>
  <c r="K27" i="27"/>
  <c r="K7" i="27"/>
  <c r="I54" i="28"/>
  <c r="K54" i="28"/>
  <c r="K34" i="27"/>
  <c r="L32" i="27"/>
  <c r="R32" i="27"/>
  <c r="J30" i="27"/>
  <c r="G28" i="27"/>
  <c r="L28" i="27"/>
  <c r="H28" i="27"/>
  <c r="J27" i="27"/>
  <c r="K24" i="27"/>
  <c r="M22" i="27"/>
  <c r="I22" i="27"/>
  <c r="N13" i="27"/>
  <c r="H13" i="27"/>
  <c r="R13" i="27"/>
  <c r="J13" i="27"/>
  <c r="L7" i="27"/>
  <c r="T7" i="27"/>
  <c r="G7" i="27"/>
  <c r="J7" i="27"/>
  <c r="R41" i="27"/>
  <c r="K35" i="27"/>
  <c r="N32" i="27"/>
  <c r="P28" i="27"/>
  <c r="I26" i="27"/>
  <c r="Q26" i="27"/>
  <c r="Q24" i="27"/>
  <c r="G24" i="27"/>
  <c r="P24" i="27"/>
  <c r="L24" i="27"/>
  <c r="J20" i="27"/>
  <c r="M17" i="27"/>
  <c r="M15" i="27"/>
  <c r="T13" i="27"/>
  <c r="G56" i="28"/>
  <c r="I56" i="28"/>
  <c r="R21" i="27"/>
  <c r="I18" i="27"/>
  <c r="Q18" i="27"/>
  <c r="N17" i="27"/>
  <c r="J17" i="27"/>
  <c r="R17" i="27"/>
  <c r="I11" i="27"/>
  <c r="P10" i="27"/>
  <c r="G10" i="27"/>
  <c r="N8" i="27"/>
  <c r="J48" i="28"/>
  <c r="I35" i="28"/>
  <c r="K35" i="28"/>
  <c r="N28" i="28"/>
  <c r="G28" i="28"/>
  <c r="H28" i="28"/>
  <c r="J28" i="28"/>
  <c r="L28" i="28"/>
  <c r="K1" i="28"/>
  <c r="K56" i="28" s="1"/>
  <c r="I8" i="28"/>
  <c r="I13" i="28"/>
  <c r="I19" i="28"/>
  <c r="I28" i="28"/>
  <c r="I16" i="28"/>
  <c r="I10" i="27"/>
  <c r="Q10" i="27"/>
  <c r="N9" i="27"/>
  <c r="J9" i="27"/>
  <c r="R9" i="27"/>
  <c r="M8" i="27"/>
  <c r="K44" i="28"/>
  <c r="I42" i="28"/>
  <c r="I39" i="28"/>
  <c r="H35" i="28"/>
  <c r="P35" i="28"/>
  <c r="G35" i="28"/>
  <c r="J35" i="28"/>
  <c r="L8" i="27"/>
  <c r="K52" i="28"/>
  <c r="I48" i="28"/>
  <c r="K48" i="28"/>
  <c r="G44" i="28"/>
  <c r="K43" i="28"/>
  <c r="N38" i="28"/>
  <c r="P32" i="28"/>
  <c r="I58" i="28"/>
  <c r="G48" i="28"/>
  <c r="K42" i="28"/>
  <c r="G39" i="28"/>
  <c r="L38" i="28"/>
  <c r="K34" i="28"/>
  <c r="G34" i="28"/>
  <c r="N32" i="28"/>
  <c r="K27" i="28"/>
  <c r="S27" i="28"/>
  <c r="U27" i="28"/>
  <c r="M27" i="28"/>
  <c r="W27" i="28"/>
  <c r="Y27" i="28"/>
  <c r="I17" i="28"/>
  <c r="N22" i="27"/>
  <c r="M14" i="27"/>
  <c r="N12" i="27"/>
  <c r="G12" i="27"/>
  <c r="G58" i="28"/>
  <c r="K51" i="28"/>
  <c r="H38" i="28"/>
  <c r="I23" i="28"/>
  <c r="K23" i="28"/>
  <c r="K46" i="28"/>
  <c r="I38" i="28"/>
  <c r="K38" i="28"/>
  <c r="I32" i="28"/>
  <c r="K32" i="28"/>
  <c r="G23" i="28"/>
  <c r="H23" i="28"/>
  <c r="J23" i="28"/>
  <c r="L23" i="28"/>
  <c r="N23" i="28"/>
  <c r="I22" i="28"/>
  <c r="K22" i="28"/>
  <c r="K18" i="28"/>
  <c r="G43" i="28"/>
  <c r="K41" i="28"/>
  <c r="G38" i="28"/>
  <c r="P38" i="28"/>
  <c r="J38" i="28"/>
  <c r="G32" i="28"/>
  <c r="H32" i="28"/>
  <c r="J32" i="28"/>
  <c r="K31" i="28"/>
  <c r="K24" i="28"/>
  <c r="I24" i="28"/>
  <c r="K8" i="27"/>
  <c r="G54" i="28"/>
  <c r="L48" i="28"/>
  <c r="K39" i="28"/>
  <c r="G31" i="28"/>
  <c r="L49" i="28"/>
  <c r="J42" i="28"/>
  <c r="K33" i="28"/>
  <c r="J30" i="28"/>
  <c r="J26" i="28"/>
  <c r="J24" i="28"/>
  <c r="L17" i="28"/>
  <c r="K15" i="28"/>
  <c r="I15" i="28"/>
  <c r="I21" i="28"/>
  <c r="Q21" i="28"/>
  <c r="Y21" i="28"/>
  <c r="H15" i="28"/>
  <c r="J15" i="28"/>
  <c r="H44" i="28"/>
  <c r="G41" i="28"/>
  <c r="N37" i="28"/>
  <c r="L31" i="28"/>
  <c r="G30" i="28"/>
  <c r="W21" i="28"/>
  <c r="G18" i="28"/>
  <c r="I14" i="28"/>
  <c r="L44" i="29"/>
  <c r="M44" i="29"/>
  <c r="J51" i="28"/>
  <c r="J49" i="28"/>
  <c r="J46" i="28"/>
  <c r="L37" i="28"/>
  <c r="G33" i="28"/>
  <c r="I30" i="28"/>
  <c r="V27" i="28"/>
  <c r="L24" i="28"/>
  <c r="M21" i="28"/>
  <c r="I18" i="28"/>
  <c r="N17" i="28"/>
  <c r="J12" i="28"/>
  <c r="G12" i="28"/>
  <c r="H12" i="28"/>
  <c r="I11" i="28"/>
  <c r="I7" i="28"/>
  <c r="G57" i="29"/>
  <c r="M28" i="29"/>
  <c r="N28" i="29"/>
  <c r="K36" i="28"/>
  <c r="H26" i="28"/>
  <c r="U21" i="28"/>
  <c r="L18" i="28"/>
  <c r="H18" i="28"/>
  <c r="J18" i="28"/>
  <c r="K14" i="28"/>
  <c r="G11" i="28"/>
  <c r="L11" i="28"/>
  <c r="H11" i="28"/>
  <c r="J11" i="28"/>
  <c r="H7" i="28"/>
  <c r="G7" i="28"/>
  <c r="J7" i="28"/>
  <c r="L7" i="28"/>
  <c r="H54" i="28"/>
  <c r="P54" i="28"/>
  <c r="G50" i="28"/>
  <c r="H49" i="28"/>
  <c r="N47" i="28"/>
  <c r="H42" i="28"/>
  <c r="L39" i="28"/>
  <c r="J37" i="28"/>
  <c r="J33" i="28"/>
  <c r="J31" i="28"/>
  <c r="T27" i="28"/>
  <c r="H24" i="28"/>
  <c r="K21" i="28"/>
  <c r="I20" i="28"/>
  <c r="P18" i="28"/>
  <c r="H17" i="28"/>
  <c r="N8" i="28"/>
  <c r="P8" i="28"/>
  <c r="G8" i="28"/>
  <c r="H8" i="28"/>
  <c r="J8" i="28"/>
  <c r="P1" i="28"/>
  <c r="P23" i="28" s="1"/>
  <c r="N13" i="28"/>
  <c r="N20" i="28"/>
  <c r="H14" i="28"/>
  <c r="J10" i="28"/>
  <c r="J9" i="28"/>
  <c r="G58" i="29"/>
  <c r="G42" i="29"/>
  <c r="H42" i="29"/>
  <c r="L11" i="29"/>
  <c r="N11" i="29"/>
  <c r="M53" i="30"/>
  <c r="L21" i="30"/>
  <c r="J21" i="30"/>
  <c r="N21" i="30"/>
  <c r="G21" i="30"/>
  <c r="H21" i="30"/>
  <c r="M8" i="30"/>
  <c r="J20" i="28"/>
  <c r="H19" i="28"/>
  <c r="G16" i="28"/>
  <c r="I12" i="28"/>
  <c r="H10" i="28"/>
  <c r="H9" i="28"/>
  <c r="M56" i="29"/>
  <c r="G52" i="29"/>
  <c r="M50" i="29"/>
  <c r="M22" i="29"/>
  <c r="N22" i="29"/>
  <c r="G20" i="29"/>
  <c r="H20" i="29"/>
  <c r="G12" i="29"/>
  <c r="H12" i="29"/>
  <c r="L48" i="30"/>
  <c r="J48" i="30"/>
  <c r="G48" i="30"/>
  <c r="H48" i="30"/>
  <c r="G25" i="30"/>
  <c r="M25" i="30"/>
  <c r="I25" i="30"/>
  <c r="K25" i="30"/>
  <c r="H7" i="30"/>
  <c r="J7" i="30"/>
  <c r="L7" i="30"/>
  <c r="G7" i="30"/>
  <c r="G57" i="31"/>
  <c r="E55" i="30"/>
  <c r="U25" i="28"/>
  <c r="L14" i="28"/>
  <c r="G10" i="28"/>
  <c r="G9" i="28"/>
  <c r="M57" i="29"/>
  <c r="N54" i="29"/>
  <c r="N52" i="29"/>
  <c r="M51" i="29"/>
  <c r="M42" i="29"/>
  <c r="J57" i="30"/>
  <c r="L57" i="30"/>
  <c r="G57" i="30"/>
  <c r="H57" i="30"/>
  <c r="J37" i="30"/>
  <c r="R37" i="30"/>
  <c r="L37" i="30"/>
  <c r="N37" i="30"/>
  <c r="P37" i="30"/>
  <c r="G37" i="30"/>
  <c r="H37" i="30"/>
  <c r="N16" i="28"/>
  <c r="I10" i="28"/>
  <c r="I9" i="28"/>
  <c r="M43" i="29"/>
  <c r="H10" i="30"/>
  <c r="L10" i="30"/>
  <c r="G10" i="30"/>
  <c r="J10" i="30"/>
  <c r="L10" i="28"/>
  <c r="N9" i="28"/>
  <c r="K7" i="28"/>
  <c r="H29" i="29"/>
  <c r="M17" i="30"/>
  <c r="I75" i="31"/>
  <c r="G41" i="29"/>
  <c r="N26" i="29"/>
  <c r="G16" i="29"/>
  <c r="H16" i="29"/>
  <c r="G8" i="29"/>
  <c r="H8" i="29"/>
  <c r="G51" i="30"/>
  <c r="J51" i="30"/>
  <c r="L51" i="30"/>
  <c r="H51" i="30"/>
  <c r="N23" i="30"/>
  <c r="H23" i="30"/>
  <c r="J23" i="30"/>
  <c r="L23" i="30"/>
  <c r="G23" i="30"/>
  <c r="R23" i="30"/>
  <c r="L17" i="29"/>
  <c r="L9" i="29"/>
  <c r="K31" i="30"/>
  <c r="M31" i="30"/>
  <c r="O31" i="30"/>
  <c r="Q31" i="30"/>
  <c r="I31" i="30"/>
  <c r="S31" i="30"/>
  <c r="K29" i="30"/>
  <c r="M29" i="30"/>
  <c r="Q29" i="30"/>
  <c r="I29" i="30"/>
  <c r="S29" i="30"/>
  <c r="L13" i="30"/>
  <c r="G13" i="30"/>
  <c r="P13" i="30"/>
  <c r="R13" i="30"/>
  <c r="N13" i="30"/>
  <c r="H13" i="30"/>
  <c r="J13" i="30"/>
  <c r="M42" i="30"/>
  <c r="M15" i="30"/>
  <c r="M46" i="30"/>
  <c r="M10" i="30"/>
  <c r="M7" i="30"/>
  <c r="M11" i="30"/>
  <c r="M40" i="30"/>
  <c r="M48" i="30"/>
  <c r="M51" i="30"/>
  <c r="M27" i="30"/>
  <c r="O1" i="30"/>
  <c r="O8" i="30" s="1"/>
  <c r="M47" i="30"/>
  <c r="M55" i="30"/>
  <c r="F22" i="29"/>
  <c r="I22" i="29" s="1"/>
  <c r="F17" i="29"/>
  <c r="I17" i="29" s="1"/>
  <c r="F13" i="29"/>
  <c r="I13" i="29" s="1"/>
  <c r="F9" i="29"/>
  <c r="I9" i="29" s="1"/>
  <c r="G56" i="30"/>
  <c r="L53" i="30"/>
  <c r="I51" i="30"/>
  <c r="K49" i="30"/>
  <c r="K46" i="30"/>
  <c r="G45" i="30"/>
  <c r="M43" i="30"/>
  <c r="G40" i="30"/>
  <c r="S37" i="30"/>
  <c r="M36" i="30"/>
  <c r="R35" i="30"/>
  <c r="N30" i="30"/>
  <c r="L22" i="30"/>
  <c r="K18" i="30"/>
  <c r="L15" i="30"/>
  <c r="M14" i="30"/>
  <c r="I14" i="30"/>
  <c r="K14" i="30"/>
  <c r="I11" i="30"/>
  <c r="M9" i="30"/>
  <c r="G8" i="30"/>
  <c r="I7" i="30"/>
  <c r="G52" i="31"/>
  <c r="F50" i="30"/>
  <c r="K23" i="29"/>
  <c r="K18" i="29"/>
  <c r="N18" i="29" s="1"/>
  <c r="M17" i="29"/>
  <c r="K14" i="29"/>
  <c r="N14" i="29" s="1"/>
  <c r="M13" i="29"/>
  <c r="K10" i="29"/>
  <c r="N10" i="29" s="1"/>
  <c r="M9" i="29"/>
  <c r="V53" i="30"/>
  <c r="K53" i="30"/>
  <c r="I46" i="30"/>
  <c r="I45" i="30"/>
  <c r="L43" i="30"/>
  <c r="Q37" i="30"/>
  <c r="K34" i="30"/>
  <c r="N33" i="30"/>
  <c r="G33" i="30"/>
  <c r="P33" i="30"/>
  <c r="K32" i="30"/>
  <c r="R31" i="30"/>
  <c r="H31" i="30"/>
  <c r="I26" i="30"/>
  <c r="Q26" i="30"/>
  <c r="K26" i="30"/>
  <c r="J20" i="30"/>
  <c r="J19" i="30"/>
  <c r="R19" i="30"/>
  <c r="H19" i="30"/>
  <c r="O16" i="30"/>
  <c r="J11" i="30"/>
  <c r="L11" i="30"/>
  <c r="K9" i="30"/>
  <c r="K6" i="30"/>
  <c r="K80" i="31"/>
  <c r="L76" i="31"/>
  <c r="L75" i="31"/>
  <c r="J53" i="30"/>
  <c r="O51" i="30"/>
  <c r="K43" i="30"/>
  <c r="L40" i="30"/>
  <c r="H40" i="30"/>
  <c r="K36" i="30"/>
  <c r="H35" i="30"/>
  <c r="P35" i="30"/>
  <c r="S32" i="30"/>
  <c r="G31" i="30"/>
  <c r="H26" i="30"/>
  <c r="R26" i="30"/>
  <c r="M21" i="30"/>
  <c r="N1" i="30"/>
  <c r="N50" i="30" s="1"/>
  <c r="G59" i="31"/>
  <c r="S57" i="31"/>
  <c r="F76" i="31"/>
  <c r="I76" i="31" s="1"/>
  <c r="P52" i="31"/>
  <c r="E49" i="30"/>
  <c r="G51" i="31"/>
  <c r="G44" i="31"/>
  <c r="I43" i="30"/>
  <c r="O34" i="30"/>
  <c r="S34" i="30"/>
  <c r="K20" i="30"/>
  <c r="S20" i="30"/>
  <c r="I20" i="30"/>
  <c r="I18" i="30"/>
  <c r="Q18" i="30"/>
  <c r="G9" i="30"/>
  <c r="P58" i="31"/>
  <c r="N42" i="30"/>
  <c r="M49" i="30"/>
  <c r="J46" i="30"/>
  <c r="I36" i="30"/>
  <c r="Q36" i="30"/>
  <c r="G34" i="30"/>
  <c r="J34" i="30"/>
  <c r="R20" i="30"/>
  <c r="L20" i="30"/>
  <c r="H26" i="29"/>
  <c r="H53" i="30"/>
  <c r="G43" i="30"/>
  <c r="H43" i="30"/>
  <c r="M41" i="30"/>
  <c r="K41" i="30"/>
  <c r="K38" i="30"/>
  <c r="S38" i="30"/>
  <c r="O36" i="30"/>
  <c r="G36" i="30"/>
  <c r="P36" i="30"/>
  <c r="N34" i="30"/>
  <c r="K30" i="30"/>
  <c r="S30" i="30"/>
  <c r="Q30" i="30"/>
  <c r="O24" i="30"/>
  <c r="K24" i="30"/>
  <c r="M24" i="30"/>
  <c r="O20" i="30"/>
  <c r="I17" i="30"/>
  <c r="K17" i="30"/>
  <c r="S49" i="31"/>
  <c r="K19" i="29"/>
  <c r="K15" i="29"/>
  <c r="G50" i="30"/>
  <c r="K47" i="30"/>
  <c r="L46" i="30"/>
  <c r="N43" i="30"/>
  <c r="O41" i="30"/>
  <c r="I40" i="30"/>
  <c r="I37" i="30"/>
  <c r="N36" i="30"/>
  <c r="S35" i="30"/>
  <c r="I35" i="30"/>
  <c r="M34" i="30"/>
  <c r="R33" i="30"/>
  <c r="H33" i="30"/>
  <c r="J31" i="30"/>
  <c r="O30" i="30"/>
  <c r="J26" i="30"/>
  <c r="L25" i="30"/>
  <c r="Q24" i="30"/>
  <c r="I21" i="30"/>
  <c r="N20" i="30"/>
  <c r="G19" i="30"/>
  <c r="M18" i="30"/>
  <c r="H17" i="30"/>
  <c r="I16" i="30"/>
  <c r="G14" i="30"/>
  <c r="K13" i="30"/>
  <c r="G11" i="30"/>
  <c r="K10" i="30"/>
  <c r="I8" i="30"/>
  <c r="K8" i="30"/>
  <c r="S50" i="31"/>
  <c r="J27" i="30"/>
  <c r="N15" i="30"/>
  <c r="K12" i="30"/>
  <c r="S12" i="30"/>
  <c r="H9" i="30"/>
  <c r="M6" i="30"/>
  <c r="J53" i="31"/>
  <c r="S44" i="31"/>
  <c r="J29" i="30"/>
  <c r="R29" i="30"/>
  <c r="L27" i="30"/>
  <c r="H25" i="30"/>
  <c r="M22" i="30"/>
  <c r="G16" i="30"/>
  <c r="M12" i="30"/>
  <c r="I10" i="30"/>
  <c r="L9" i="30"/>
  <c r="F89" i="31"/>
  <c r="P47" i="31"/>
  <c r="G43" i="31"/>
  <c r="M37" i="31"/>
  <c r="M33" i="31"/>
  <c r="J12" i="31"/>
  <c r="M38" i="31"/>
  <c r="M34" i="31"/>
  <c r="J8" i="31"/>
  <c r="Z7" i="31"/>
  <c r="Z8" i="31"/>
  <c r="Z9" i="31"/>
  <c r="Z10" i="31"/>
  <c r="Z11" i="31"/>
  <c r="Z12" i="31"/>
  <c r="Z13" i="31"/>
  <c r="Z15" i="31"/>
  <c r="Z16" i="31"/>
  <c r="Z17" i="31"/>
  <c r="Z18" i="31"/>
  <c r="Z21" i="31"/>
  <c r="Z22" i="31"/>
  <c r="Z23" i="31"/>
  <c r="Z26" i="31"/>
  <c r="Z28" i="31"/>
  <c r="AB28" i="31" s="1"/>
  <c r="M39" i="31"/>
  <c r="M35" i="31"/>
  <c r="R7" i="31"/>
  <c r="S7" i="31" s="1"/>
  <c r="R8" i="31"/>
  <c r="S8" i="31" s="1"/>
  <c r="R9" i="31"/>
  <c r="S9" i="31" s="1"/>
  <c r="R10" i="31"/>
  <c r="S10" i="31" s="1"/>
  <c r="R11" i="31"/>
  <c r="S11" i="31" s="1"/>
  <c r="R12" i="31"/>
  <c r="S12" i="31" s="1"/>
  <c r="R13" i="31"/>
  <c r="R15" i="31"/>
  <c r="S15" i="31" s="1"/>
  <c r="R16" i="31"/>
  <c r="S16" i="31" s="1"/>
  <c r="R17" i="31"/>
  <c r="S17" i="31" s="1"/>
  <c r="R18" i="31"/>
  <c r="S18" i="31" s="1"/>
  <c r="R21" i="31"/>
  <c r="R22" i="31"/>
  <c r="S22" i="31" s="1"/>
  <c r="R23" i="31"/>
  <c r="S23" i="31" s="1"/>
  <c r="R26" i="31"/>
  <c r="S26" i="31" s="1"/>
  <c r="R28" i="31"/>
  <c r="S28" i="31" s="1"/>
  <c r="U1" i="31"/>
  <c r="M40" i="31"/>
  <c r="M36" i="31"/>
  <c r="K45" i="31"/>
  <c r="L1" i="31"/>
  <c r="K7" i="31"/>
  <c r="K8" i="31"/>
  <c r="K9" i="31"/>
  <c r="K10" i="31"/>
  <c r="K11" i="31"/>
  <c r="K12" i="31"/>
  <c r="K13" i="31"/>
  <c r="K15" i="31"/>
  <c r="K16" i="31"/>
  <c r="K17" i="31"/>
  <c r="K18" i="31"/>
  <c r="K21" i="31"/>
  <c r="K22" i="31"/>
  <c r="K23" i="31"/>
  <c r="K26" i="31"/>
  <c r="K28" i="31"/>
  <c r="M1" i="32"/>
  <c r="K8" i="32"/>
  <c r="H12" i="32"/>
  <c r="F10" i="32"/>
  <c r="K10" i="32" s="1"/>
  <c r="L8" i="32"/>
  <c r="I13" i="31"/>
  <c r="I12" i="31"/>
  <c r="I11" i="31"/>
  <c r="J11" i="31" s="1"/>
  <c r="I10" i="31"/>
  <c r="J10" i="31" s="1"/>
  <c r="I9" i="31"/>
  <c r="J9" i="31" s="1"/>
  <c r="I8" i="31"/>
  <c r="I7" i="31"/>
  <c r="J7" i="31" s="1"/>
  <c r="N1" i="32"/>
  <c r="F12" i="32"/>
  <c r="J8" i="32"/>
  <c r="W10" i="31"/>
  <c r="W9" i="31"/>
  <c r="W8" i="31"/>
  <c r="W7" i="31"/>
  <c r="I8" i="32"/>
  <c r="M31" i="31"/>
  <c r="M27" i="31"/>
  <c r="M25" i="31"/>
  <c r="M24" i="31"/>
  <c r="M20" i="31"/>
  <c r="M19" i="31"/>
  <c r="M14" i="31"/>
  <c r="C33" i="16"/>
  <c r="Q32" i="16"/>
  <c r="P32" i="16"/>
  <c r="L32" i="16"/>
  <c r="K32" i="16"/>
  <c r="G32" i="16"/>
  <c r="F32" i="16"/>
  <c r="E32" i="16"/>
  <c r="Q31" i="16"/>
  <c r="P31" i="16"/>
  <c r="M31" i="16"/>
  <c r="L31" i="16"/>
  <c r="K31" i="16"/>
  <c r="G31" i="16"/>
  <c r="F31" i="16"/>
  <c r="E31" i="16"/>
  <c r="Q30" i="16"/>
  <c r="P30" i="16"/>
  <c r="L30" i="16"/>
  <c r="K30" i="16"/>
  <c r="G30" i="16"/>
  <c r="F30" i="16"/>
  <c r="E30" i="16"/>
  <c r="Q29" i="16"/>
  <c r="P29" i="16"/>
  <c r="L29" i="16"/>
  <c r="K29" i="16"/>
  <c r="G29" i="16"/>
  <c r="F29" i="16"/>
  <c r="E29" i="16"/>
  <c r="Q28" i="16"/>
  <c r="P28" i="16"/>
  <c r="L28" i="16"/>
  <c r="K28" i="16"/>
  <c r="G28" i="16"/>
  <c r="F28" i="16"/>
  <c r="E28" i="16"/>
  <c r="Q27" i="16"/>
  <c r="P27" i="16"/>
  <c r="M27" i="16"/>
  <c r="L27" i="16"/>
  <c r="K27" i="16"/>
  <c r="G27" i="16"/>
  <c r="F27" i="16"/>
  <c r="E27" i="16"/>
  <c r="Q26" i="16"/>
  <c r="P26" i="16"/>
  <c r="L26" i="16"/>
  <c r="K26" i="16"/>
  <c r="G26" i="16"/>
  <c r="F26" i="16"/>
  <c r="E26" i="16"/>
  <c r="Q25" i="16"/>
  <c r="P25" i="16"/>
  <c r="L25" i="16"/>
  <c r="K25" i="16"/>
  <c r="G25" i="16"/>
  <c r="F25" i="16"/>
  <c r="E25" i="16"/>
  <c r="Q24" i="16"/>
  <c r="P24" i="16"/>
  <c r="L24" i="16"/>
  <c r="K24" i="16"/>
  <c r="G24" i="16"/>
  <c r="F24" i="16"/>
  <c r="E24" i="16"/>
  <c r="Q23" i="16"/>
  <c r="P23" i="16"/>
  <c r="M23" i="16"/>
  <c r="L23" i="16"/>
  <c r="K23" i="16"/>
  <c r="G23" i="16"/>
  <c r="F23" i="16"/>
  <c r="E23" i="16"/>
  <c r="Q21" i="16"/>
  <c r="P21" i="16"/>
  <c r="L21" i="16"/>
  <c r="K21" i="16"/>
  <c r="G21" i="16"/>
  <c r="F21" i="16"/>
  <c r="E21" i="16"/>
  <c r="Q20" i="16"/>
  <c r="P20" i="16"/>
  <c r="L20" i="16"/>
  <c r="K20" i="16"/>
  <c r="G20" i="16"/>
  <c r="F20" i="16"/>
  <c r="E20" i="16"/>
  <c r="Q19" i="16"/>
  <c r="P19" i="16"/>
  <c r="L19" i="16"/>
  <c r="K19" i="16"/>
  <c r="G19" i="16"/>
  <c r="F19" i="16"/>
  <c r="E19" i="16"/>
  <c r="Q18" i="16"/>
  <c r="P18" i="16"/>
  <c r="M18" i="16"/>
  <c r="L18" i="16"/>
  <c r="K18" i="16"/>
  <c r="G18" i="16"/>
  <c r="F18" i="16"/>
  <c r="E18" i="16"/>
  <c r="Q16" i="16"/>
  <c r="P16" i="16"/>
  <c r="L16" i="16"/>
  <c r="K16" i="16"/>
  <c r="G16" i="16"/>
  <c r="F16" i="16"/>
  <c r="E16" i="16"/>
  <c r="Q15" i="16"/>
  <c r="P15" i="16"/>
  <c r="L15" i="16"/>
  <c r="K15" i="16"/>
  <c r="G15" i="16"/>
  <c r="F15" i="16"/>
  <c r="E15" i="16"/>
  <c r="Q14" i="16"/>
  <c r="P14" i="16"/>
  <c r="L14" i="16"/>
  <c r="K14" i="16"/>
  <c r="G14" i="16"/>
  <c r="F14" i="16"/>
  <c r="E14" i="16"/>
  <c r="Q13" i="16"/>
  <c r="P13" i="16"/>
  <c r="M13" i="16"/>
  <c r="L13" i="16"/>
  <c r="K13" i="16"/>
  <c r="G13" i="16"/>
  <c r="F13" i="16"/>
  <c r="E13" i="16"/>
  <c r="Q12" i="16"/>
  <c r="P12" i="16"/>
  <c r="L12" i="16"/>
  <c r="K12" i="16"/>
  <c r="G12" i="16"/>
  <c r="F12" i="16"/>
  <c r="E12" i="16"/>
  <c r="Q11" i="16"/>
  <c r="P11" i="16"/>
  <c r="L11" i="16"/>
  <c r="K11" i="16"/>
  <c r="G11" i="16"/>
  <c r="F11" i="16"/>
  <c r="E11" i="16"/>
  <c r="Q10" i="16"/>
  <c r="P10" i="16"/>
  <c r="L10" i="16"/>
  <c r="K10" i="16"/>
  <c r="G10" i="16"/>
  <c r="F10" i="16"/>
  <c r="E10" i="16"/>
  <c r="Q9" i="16"/>
  <c r="P9" i="16"/>
  <c r="M9" i="16"/>
  <c r="L9" i="16"/>
  <c r="K9" i="16"/>
  <c r="G9" i="16"/>
  <c r="F9" i="16"/>
  <c r="E9" i="16"/>
  <c r="Q8" i="16"/>
  <c r="P8" i="16"/>
  <c r="L8" i="16"/>
  <c r="K8" i="16"/>
  <c r="G8" i="16"/>
  <c r="F8" i="16"/>
  <c r="E8" i="16"/>
  <c r="Q7" i="16"/>
  <c r="P7" i="16"/>
  <c r="L7" i="16"/>
  <c r="K7" i="16"/>
  <c r="G7" i="16"/>
  <c r="F7" i="16"/>
  <c r="E7" i="16"/>
  <c r="O5" i="16"/>
  <c r="J5" i="16"/>
  <c r="G5" i="16"/>
  <c r="F5" i="16"/>
  <c r="E5" i="16"/>
  <c r="D5" i="16"/>
  <c r="R3" i="16"/>
  <c r="R32" i="16" s="1"/>
  <c r="M3" i="16"/>
  <c r="M30" i="16" s="1"/>
  <c r="H3" i="16"/>
  <c r="H31" i="16" s="1"/>
  <c r="C36" i="15"/>
  <c r="Q35" i="15"/>
  <c r="P35" i="15"/>
  <c r="O35" i="15"/>
  <c r="M35" i="15"/>
  <c r="L35" i="15"/>
  <c r="K35" i="15"/>
  <c r="J35" i="15"/>
  <c r="G35" i="15"/>
  <c r="F35" i="15"/>
  <c r="E35" i="15"/>
  <c r="Q34" i="15"/>
  <c r="P34" i="15"/>
  <c r="O34" i="15"/>
  <c r="L34" i="15"/>
  <c r="K34" i="15"/>
  <c r="J34" i="15"/>
  <c r="H34" i="15"/>
  <c r="G34" i="15"/>
  <c r="F34" i="15"/>
  <c r="E34" i="15"/>
  <c r="Q33" i="15"/>
  <c r="P33" i="15"/>
  <c r="O33" i="15"/>
  <c r="M33" i="15"/>
  <c r="L33" i="15"/>
  <c r="K33" i="15"/>
  <c r="J33" i="15"/>
  <c r="G33" i="15"/>
  <c r="F33" i="15"/>
  <c r="E33" i="15"/>
  <c r="Q32" i="15"/>
  <c r="P32" i="15"/>
  <c r="O32" i="15"/>
  <c r="L32" i="15"/>
  <c r="K32" i="15"/>
  <c r="J32" i="15"/>
  <c r="H32" i="15"/>
  <c r="G32" i="15"/>
  <c r="F32" i="15"/>
  <c r="E32" i="15"/>
  <c r="Q31" i="15"/>
  <c r="P31" i="15"/>
  <c r="O31" i="15"/>
  <c r="M31" i="15"/>
  <c r="L31" i="15"/>
  <c r="K31" i="15"/>
  <c r="J31" i="15"/>
  <c r="G31" i="15"/>
  <c r="F31" i="15"/>
  <c r="E31" i="15"/>
  <c r="Q30" i="15"/>
  <c r="P30" i="15"/>
  <c r="O30" i="15"/>
  <c r="L30" i="15"/>
  <c r="K30" i="15"/>
  <c r="J30" i="15"/>
  <c r="H30" i="15"/>
  <c r="G30" i="15"/>
  <c r="F30" i="15"/>
  <c r="E30" i="15"/>
  <c r="Q29" i="15"/>
  <c r="P29" i="15"/>
  <c r="O29" i="15"/>
  <c r="M29" i="15"/>
  <c r="L29" i="15"/>
  <c r="K29" i="15"/>
  <c r="J29" i="15"/>
  <c r="G29" i="15"/>
  <c r="F29" i="15"/>
  <c r="E29" i="15"/>
  <c r="Q28" i="15"/>
  <c r="P28" i="15"/>
  <c r="O28" i="15"/>
  <c r="L28" i="15"/>
  <c r="K28" i="15"/>
  <c r="J28" i="15"/>
  <c r="H28" i="15"/>
  <c r="G28" i="15"/>
  <c r="F28" i="15"/>
  <c r="E28" i="15"/>
  <c r="Q27" i="15"/>
  <c r="P27" i="15"/>
  <c r="O27" i="15"/>
  <c r="M27" i="15"/>
  <c r="L27" i="15"/>
  <c r="K27" i="15"/>
  <c r="J27" i="15"/>
  <c r="G27" i="15"/>
  <c r="F27" i="15"/>
  <c r="E27" i="15"/>
  <c r="R26" i="15"/>
  <c r="Q26" i="15"/>
  <c r="P26" i="15"/>
  <c r="O26" i="15"/>
  <c r="L26" i="15"/>
  <c r="K26" i="15"/>
  <c r="J26" i="15"/>
  <c r="H26" i="15"/>
  <c r="G26" i="15"/>
  <c r="F26" i="15"/>
  <c r="E26" i="15"/>
  <c r="Q24" i="15"/>
  <c r="P24" i="15"/>
  <c r="O24" i="15"/>
  <c r="M24" i="15"/>
  <c r="L24" i="15"/>
  <c r="K24" i="15"/>
  <c r="J24" i="15"/>
  <c r="G24" i="15"/>
  <c r="F24" i="15"/>
  <c r="E24" i="15"/>
  <c r="Q23" i="15"/>
  <c r="P23" i="15"/>
  <c r="O23" i="15"/>
  <c r="L23" i="15"/>
  <c r="K23" i="15"/>
  <c r="J23" i="15"/>
  <c r="H23" i="15"/>
  <c r="G23" i="15"/>
  <c r="F23" i="15"/>
  <c r="E23" i="15"/>
  <c r="Q22" i="15"/>
  <c r="P22" i="15"/>
  <c r="O22" i="15"/>
  <c r="M22" i="15"/>
  <c r="L22" i="15"/>
  <c r="K22" i="15"/>
  <c r="J22" i="15"/>
  <c r="G22" i="15"/>
  <c r="F22" i="15"/>
  <c r="E22" i="15"/>
  <c r="R21" i="15"/>
  <c r="Q21" i="15"/>
  <c r="P21" i="15"/>
  <c r="O21" i="15"/>
  <c r="L21" i="15"/>
  <c r="K21" i="15"/>
  <c r="J21" i="15"/>
  <c r="H21" i="15"/>
  <c r="G21" i="15"/>
  <c r="F21" i="15"/>
  <c r="E21" i="15"/>
  <c r="Q19" i="15"/>
  <c r="P19" i="15"/>
  <c r="O19" i="15"/>
  <c r="M19" i="15"/>
  <c r="L19" i="15"/>
  <c r="K19" i="15"/>
  <c r="J19" i="15"/>
  <c r="I19" i="15"/>
  <c r="G19" i="15"/>
  <c r="F19" i="15"/>
  <c r="E19" i="15"/>
  <c r="Q18" i="15"/>
  <c r="P18" i="15"/>
  <c r="O18" i="15"/>
  <c r="L18" i="15"/>
  <c r="K18" i="15"/>
  <c r="J18" i="15"/>
  <c r="I18" i="15"/>
  <c r="G18" i="15"/>
  <c r="F18" i="15"/>
  <c r="E18" i="15"/>
  <c r="Q17" i="15"/>
  <c r="P17" i="15"/>
  <c r="O17" i="15"/>
  <c r="L17" i="15"/>
  <c r="K17" i="15"/>
  <c r="J17" i="15"/>
  <c r="I17" i="15"/>
  <c r="H17" i="15"/>
  <c r="G17" i="15"/>
  <c r="F17" i="15"/>
  <c r="E17" i="15"/>
  <c r="Q16" i="15"/>
  <c r="P16" i="15"/>
  <c r="O16" i="15"/>
  <c r="M16" i="15"/>
  <c r="L16" i="15"/>
  <c r="K16" i="15"/>
  <c r="J16" i="15"/>
  <c r="I16" i="15"/>
  <c r="G16" i="15"/>
  <c r="F16" i="15"/>
  <c r="E16" i="15"/>
  <c r="R15" i="15"/>
  <c r="Q15" i="15"/>
  <c r="P15" i="15"/>
  <c r="O15" i="15"/>
  <c r="L15" i="15"/>
  <c r="K15" i="15"/>
  <c r="J15" i="15"/>
  <c r="I15" i="15"/>
  <c r="G15" i="15"/>
  <c r="F15" i="15"/>
  <c r="E15" i="15"/>
  <c r="Q14" i="15"/>
  <c r="P14" i="15"/>
  <c r="O14" i="15"/>
  <c r="L14" i="15"/>
  <c r="K14" i="15"/>
  <c r="J14" i="15"/>
  <c r="I14" i="15"/>
  <c r="G14" i="15"/>
  <c r="F14" i="15"/>
  <c r="E14" i="15"/>
  <c r="Q13" i="15"/>
  <c r="P13" i="15"/>
  <c r="O13" i="15"/>
  <c r="L13" i="15"/>
  <c r="K13" i="15"/>
  <c r="J13" i="15"/>
  <c r="I13" i="15"/>
  <c r="G13" i="15"/>
  <c r="F13" i="15"/>
  <c r="E13" i="15"/>
  <c r="R12" i="15"/>
  <c r="Q12" i="15"/>
  <c r="P12" i="15"/>
  <c r="O12" i="15"/>
  <c r="L12" i="15"/>
  <c r="K12" i="15"/>
  <c r="J12" i="15"/>
  <c r="I12" i="15"/>
  <c r="H12" i="15"/>
  <c r="G12" i="15"/>
  <c r="F12" i="15"/>
  <c r="E12" i="15"/>
  <c r="Q11" i="15"/>
  <c r="P11" i="15"/>
  <c r="O11" i="15"/>
  <c r="M11" i="15"/>
  <c r="L11" i="15"/>
  <c r="K11" i="15"/>
  <c r="J11" i="15"/>
  <c r="I11" i="15"/>
  <c r="G11" i="15"/>
  <c r="F11" i="15"/>
  <c r="E11" i="15"/>
  <c r="Q10" i="15"/>
  <c r="P10" i="15"/>
  <c r="O10" i="15"/>
  <c r="M10" i="15"/>
  <c r="L10" i="15"/>
  <c r="K10" i="15"/>
  <c r="J10" i="15"/>
  <c r="I10" i="15"/>
  <c r="G10" i="15"/>
  <c r="F10" i="15"/>
  <c r="E10" i="15"/>
  <c r="Q9" i="15"/>
  <c r="P9" i="15"/>
  <c r="O9" i="15"/>
  <c r="M9" i="15"/>
  <c r="L9" i="15"/>
  <c r="K9" i="15"/>
  <c r="J9" i="15"/>
  <c r="I9" i="15"/>
  <c r="H9" i="15"/>
  <c r="G9" i="15"/>
  <c r="F9" i="15"/>
  <c r="E9" i="15"/>
  <c r="Q8" i="15"/>
  <c r="P8" i="15"/>
  <c r="O8" i="15"/>
  <c r="M8" i="15"/>
  <c r="L8" i="15"/>
  <c r="K8" i="15"/>
  <c r="J8" i="15"/>
  <c r="I8" i="15"/>
  <c r="G8" i="15"/>
  <c r="F8" i="15"/>
  <c r="E8" i="15"/>
  <c r="R7" i="15"/>
  <c r="Q7" i="15"/>
  <c r="P7" i="15"/>
  <c r="O7" i="15"/>
  <c r="L7" i="15"/>
  <c r="K7" i="15"/>
  <c r="J7" i="15"/>
  <c r="I7" i="15"/>
  <c r="G7" i="15"/>
  <c r="F7" i="15"/>
  <c r="E7" i="15"/>
  <c r="O5" i="15"/>
  <c r="J5" i="15"/>
  <c r="G5" i="15"/>
  <c r="F5" i="15"/>
  <c r="E5" i="15"/>
  <c r="D5" i="15"/>
  <c r="R3" i="15"/>
  <c r="R18" i="15" s="1"/>
  <c r="M3" i="15"/>
  <c r="M14" i="15" s="1"/>
  <c r="H3" i="15"/>
  <c r="H15" i="15" s="1"/>
  <c r="C36" i="14"/>
  <c r="R35" i="14"/>
  <c r="M35" i="14"/>
  <c r="L35" i="14"/>
  <c r="K35" i="14"/>
  <c r="J35" i="14"/>
  <c r="H35" i="14"/>
  <c r="G35" i="14"/>
  <c r="F35" i="14"/>
  <c r="E35" i="14"/>
  <c r="R34" i="14"/>
  <c r="Q34" i="14"/>
  <c r="P34" i="14"/>
  <c r="O34" i="14"/>
  <c r="M34" i="14"/>
  <c r="L34" i="14"/>
  <c r="K34" i="14"/>
  <c r="J34" i="14"/>
  <c r="H34" i="14"/>
  <c r="G34" i="14"/>
  <c r="F34" i="14"/>
  <c r="E34" i="14"/>
  <c r="R33" i="14"/>
  <c r="Q33" i="14"/>
  <c r="P33" i="14"/>
  <c r="O33" i="14"/>
  <c r="M33" i="14"/>
  <c r="L33" i="14"/>
  <c r="K33" i="14"/>
  <c r="J33" i="14"/>
  <c r="H33" i="14"/>
  <c r="G33" i="14"/>
  <c r="F33" i="14"/>
  <c r="E33" i="14"/>
  <c r="R32" i="14"/>
  <c r="Q32" i="14"/>
  <c r="P32" i="14"/>
  <c r="O32" i="14"/>
  <c r="M32" i="14"/>
  <c r="L32" i="14"/>
  <c r="K32" i="14"/>
  <c r="J32" i="14"/>
  <c r="H32" i="14"/>
  <c r="G32" i="14"/>
  <c r="F32" i="14"/>
  <c r="E32" i="14"/>
  <c r="R31" i="14"/>
  <c r="Q31" i="14"/>
  <c r="P31" i="14"/>
  <c r="O31" i="14"/>
  <c r="M31" i="14"/>
  <c r="L31" i="14"/>
  <c r="K31" i="14"/>
  <c r="J31" i="14"/>
  <c r="H31" i="14"/>
  <c r="G31" i="14"/>
  <c r="F31" i="14"/>
  <c r="E31" i="14"/>
  <c r="R30" i="14"/>
  <c r="Q30" i="14"/>
  <c r="P30" i="14"/>
  <c r="O30" i="14"/>
  <c r="M30" i="14"/>
  <c r="L30" i="14"/>
  <c r="K30" i="14"/>
  <c r="J30" i="14"/>
  <c r="H30" i="14"/>
  <c r="G30" i="14"/>
  <c r="F30" i="14"/>
  <c r="E30" i="14"/>
  <c r="R29" i="14"/>
  <c r="Q29" i="14"/>
  <c r="P29" i="14"/>
  <c r="O29" i="14"/>
  <c r="M29" i="14"/>
  <c r="L29" i="14"/>
  <c r="K29" i="14"/>
  <c r="J29" i="14"/>
  <c r="H29" i="14"/>
  <c r="G29" i="14"/>
  <c r="F29" i="14"/>
  <c r="E29" i="14"/>
  <c r="R28" i="14"/>
  <c r="Q28" i="14"/>
  <c r="P28" i="14"/>
  <c r="O28" i="14"/>
  <c r="M28" i="14"/>
  <c r="L28" i="14"/>
  <c r="K28" i="14"/>
  <c r="J28" i="14"/>
  <c r="H28" i="14"/>
  <c r="G28" i="14"/>
  <c r="F28" i="14"/>
  <c r="E28" i="14"/>
  <c r="R27" i="14"/>
  <c r="Q27" i="14"/>
  <c r="P27" i="14"/>
  <c r="O27" i="14"/>
  <c r="M27" i="14"/>
  <c r="L27" i="14"/>
  <c r="K27" i="14"/>
  <c r="J27" i="14"/>
  <c r="H27" i="14"/>
  <c r="G27" i="14"/>
  <c r="F27" i="14"/>
  <c r="E27" i="14"/>
  <c r="R26" i="14"/>
  <c r="Q26" i="14"/>
  <c r="P26" i="14"/>
  <c r="O26" i="14"/>
  <c r="M26" i="14"/>
  <c r="L26" i="14"/>
  <c r="K26" i="14"/>
  <c r="J26" i="14"/>
  <c r="H26" i="14"/>
  <c r="G26" i="14"/>
  <c r="F26" i="14"/>
  <c r="E26" i="14"/>
  <c r="R24" i="14"/>
  <c r="Q24" i="14"/>
  <c r="P24" i="14"/>
  <c r="O24" i="14"/>
  <c r="M24" i="14"/>
  <c r="L24" i="14"/>
  <c r="K24" i="14"/>
  <c r="J24" i="14"/>
  <c r="H24" i="14"/>
  <c r="G24" i="14"/>
  <c r="F24" i="14"/>
  <c r="E24" i="14"/>
  <c r="R23" i="14"/>
  <c r="Q23" i="14"/>
  <c r="P23" i="14"/>
  <c r="O23" i="14"/>
  <c r="M23" i="14"/>
  <c r="L23" i="14"/>
  <c r="K23" i="14"/>
  <c r="J23" i="14"/>
  <c r="H23" i="14"/>
  <c r="G23" i="14"/>
  <c r="F23" i="14"/>
  <c r="E23" i="14"/>
  <c r="R22" i="14"/>
  <c r="Q22" i="14"/>
  <c r="P22" i="14"/>
  <c r="O22" i="14"/>
  <c r="M22" i="14"/>
  <c r="L22" i="14"/>
  <c r="K22" i="14"/>
  <c r="J22" i="14"/>
  <c r="H22" i="14"/>
  <c r="G22" i="14"/>
  <c r="F22" i="14"/>
  <c r="E22" i="14"/>
  <c r="R21" i="14"/>
  <c r="Q21" i="14"/>
  <c r="P21" i="14"/>
  <c r="O21" i="14"/>
  <c r="M21" i="14"/>
  <c r="L21" i="14"/>
  <c r="K21" i="14"/>
  <c r="J21" i="14"/>
  <c r="H21" i="14"/>
  <c r="G21" i="14"/>
  <c r="F21" i="14"/>
  <c r="E21" i="14"/>
  <c r="R19" i="14"/>
  <c r="Q19" i="14"/>
  <c r="P19" i="14"/>
  <c r="O19" i="14"/>
  <c r="M19" i="14"/>
  <c r="L19" i="14"/>
  <c r="K19" i="14"/>
  <c r="J19" i="14"/>
  <c r="I19" i="14"/>
  <c r="H19" i="14"/>
  <c r="G19" i="14"/>
  <c r="F19" i="14"/>
  <c r="E19" i="14"/>
  <c r="R18" i="14"/>
  <c r="Q18" i="14"/>
  <c r="P18" i="14"/>
  <c r="O18" i="14"/>
  <c r="M18" i="14"/>
  <c r="L18" i="14"/>
  <c r="K18" i="14"/>
  <c r="J18" i="14"/>
  <c r="I18" i="14"/>
  <c r="H18" i="14"/>
  <c r="G18" i="14"/>
  <c r="F18" i="14"/>
  <c r="E18" i="14"/>
  <c r="R17" i="14"/>
  <c r="Q17" i="14"/>
  <c r="P17" i="14"/>
  <c r="O17" i="14"/>
  <c r="M17" i="14"/>
  <c r="L17" i="14"/>
  <c r="K17" i="14"/>
  <c r="J17" i="14"/>
  <c r="I17" i="14"/>
  <c r="H17" i="14"/>
  <c r="G17" i="14"/>
  <c r="F17" i="14"/>
  <c r="E17" i="14"/>
  <c r="R16" i="14"/>
  <c r="Q16" i="14"/>
  <c r="P16" i="14"/>
  <c r="O16" i="14"/>
  <c r="M16" i="14"/>
  <c r="L16" i="14"/>
  <c r="K16" i="14"/>
  <c r="J16" i="14"/>
  <c r="I16" i="14"/>
  <c r="H16" i="14"/>
  <c r="G16" i="14"/>
  <c r="F16" i="14"/>
  <c r="E16" i="14"/>
  <c r="R15" i="14"/>
  <c r="Q15" i="14"/>
  <c r="P15" i="14"/>
  <c r="O15" i="14"/>
  <c r="M15" i="14"/>
  <c r="L15" i="14"/>
  <c r="K15" i="14"/>
  <c r="J15" i="14"/>
  <c r="I15" i="14"/>
  <c r="H15" i="14"/>
  <c r="G15" i="14"/>
  <c r="F15" i="14"/>
  <c r="E15" i="14"/>
  <c r="R14" i="14"/>
  <c r="Q14" i="14"/>
  <c r="P14" i="14"/>
  <c r="O14" i="14"/>
  <c r="M14" i="14"/>
  <c r="L14" i="14"/>
  <c r="K14" i="14"/>
  <c r="J14" i="14"/>
  <c r="I14" i="14"/>
  <c r="H14" i="14"/>
  <c r="G14" i="14"/>
  <c r="F14" i="14"/>
  <c r="E14" i="14"/>
  <c r="R13" i="14"/>
  <c r="Q13" i="14"/>
  <c r="P13" i="14"/>
  <c r="O13" i="14"/>
  <c r="M13" i="14"/>
  <c r="L13" i="14"/>
  <c r="K13" i="14"/>
  <c r="J13" i="14"/>
  <c r="I13" i="14"/>
  <c r="H13" i="14"/>
  <c r="G13" i="14"/>
  <c r="F13" i="14"/>
  <c r="E13" i="14"/>
  <c r="R12" i="14"/>
  <c r="Q12" i="14"/>
  <c r="P12" i="14"/>
  <c r="O12" i="14"/>
  <c r="M12" i="14"/>
  <c r="L12" i="14"/>
  <c r="K12" i="14"/>
  <c r="J12" i="14"/>
  <c r="I12" i="14"/>
  <c r="H12" i="14"/>
  <c r="G12" i="14"/>
  <c r="F12" i="14"/>
  <c r="E12" i="14"/>
  <c r="R11" i="14"/>
  <c r="Q11" i="14"/>
  <c r="P11" i="14"/>
  <c r="O11" i="14"/>
  <c r="M11" i="14"/>
  <c r="L11" i="14"/>
  <c r="K11" i="14"/>
  <c r="J11" i="14"/>
  <c r="I11" i="14"/>
  <c r="H11" i="14"/>
  <c r="G11" i="14"/>
  <c r="F11" i="14"/>
  <c r="E11" i="14"/>
  <c r="R10" i="14"/>
  <c r="Q10" i="14"/>
  <c r="P10" i="14"/>
  <c r="O10" i="14"/>
  <c r="M10" i="14"/>
  <c r="L10" i="14"/>
  <c r="K10" i="14"/>
  <c r="J10" i="14"/>
  <c r="I10" i="14"/>
  <c r="H10" i="14"/>
  <c r="G10" i="14"/>
  <c r="F10" i="14"/>
  <c r="E10" i="14"/>
  <c r="R9" i="14"/>
  <c r="Q9" i="14"/>
  <c r="P9" i="14"/>
  <c r="O9" i="14"/>
  <c r="M9" i="14"/>
  <c r="L9" i="14"/>
  <c r="K9" i="14"/>
  <c r="J9" i="14"/>
  <c r="I9" i="14"/>
  <c r="H9" i="14"/>
  <c r="G9" i="14"/>
  <c r="F9" i="14"/>
  <c r="E9" i="14"/>
  <c r="R8" i="14"/>
  <c r="Q8" i="14"/>
  <c r="P8" i="14"/>
  <c r="O8" i="14"/>
  <c r="M8" i="14"/>
  <c r="L8" i="14"/>
  <c r="K8" i="14"/>
  <c r="J8" i="14"/>
  <c r="I8" i="14"/>
  <c r="H8" i="14"/>
  <c r="G8" i="14"/>
  <c r="F8" i="14"/>
  <c r="E8" i="14"/>
  <c r="R7" i="14"/>
  <c r="Q7" i="14"/>
  <c r="P7" i="14"/>
  <c r="O7" i="14"/>
  <c r="N7" i="14"/>
  <c r="M7" i="14"/>
  <c r="L7" i="14"/>
  <c r="K7" i="14"/>
  <c r="J7" i="14"/>
  <c r="I7" i="14"/>
  <c r="H7" i="14"/>
  <c r="G7" i="14"/>
  <c r="F7" i="14"/>
  <c r="E7" i="14"/>
  <c r="D7" i="14"/>
  <c r="O5" i="14"/>
  <c r="J5" i="14"/>
  <c r="G5" i="14"/>
  <c r="F5" i="14"/>
  <c r="E5" i="14"/>
  <c r="D5" i="14"/>
  <c r="R3" i="14"/>
  <c r="M3" i="14"/>
  <c r="H3" i="14"/>
  <c r="D61" i="12"/>
  <c r="F59" i="12"/>
  <c r="G59" i="12" s="1"/>
  <c r="E59" i="12"/>
  <c r="H58" i="12"/>
  <c r="F58" i="12"/>
  <c r="E58" i="12"/>
  <c r="F57" i="12"/>
  <c r="E57" i="12"/>
  <c r="H57" i="12" s="1"/>
  <c r="F55" i="12"/>
  <c r="E55" i="12"/>
  <c r="H55" i="12" s="1"/>
  <c r="F53" i="12"/>
  <c r="Q53" i="12" s="1"/>
  <c r="E53" i="12"/>
  <c r="V53" i="12" s="1"/>
  <c r="F52" i="12"/>
  <c r="E52" i="12"/>
  <c r="F51" i="12"/>
  <c r="E51" i="12"/>
  <c r="F50" i="12"/>
  <c r="E50" i="12"/>
  <c r="F49" i="12"/>
  <c r="E49" i="12"/>
  <c r="F48" i="12"/>
  <c r="E48" i="12"/>
  <c r="H47" i="12"/>
  <c r="F47" i="12"/>
  <c r="E47" i="12"/>
  <c r="G47" i="12" s="1"/>
  <c r="H45" i="12"/>
  <c r="F45" i="12"/>
  <c r="E45" i="12"/>
  <c r="G45" i="12" s="1"/>
  <c r="H44" i="12"/>
  <c r="F44" i="12"/>
  <c r="E44" i="12"/>
  <c r="F43" i="12"/>
  <c r="E43" i="12"/>
  <c r="F42" i="12"/>
  <c r="E42" i="12"/>
  <c r="H42" i="12" s="1"/>
  <c r="F40" i="12"/>
  <c r="E40" i="12"/>
  <c r="AA39" i="12"/>
  <c r="S39" i="12"/>
  <c r="F39" i="12"/>
  <c r="U39" i="12" s="1"/>
  <c r="E39" i="12"/>
  <c r="F38" i="12"/>
  <c r="W38" i="12" s="1"/>
  <c r="E38" i="12"/>
  <c r="Z38" i="12" s="1"/>
  <c r="F37" i="12"/>
  <c r="W37" i="12" s="1"/>
  <c r="E37" i="12"/>
  <c r="M36" i="12"/>
  <c r="F36" i="12"/>
  <c r="W36" i="12" s="1"/>
  <c r="E36" i="12"/>
  <c r="R35" i="12"/>
  <c r="J35" i="12"/>
  <c r="F35" i="12"/>
  <c r="U35" i="12" s="1"/>
  <c r="E35" i="12"/>
  <c r="V35" i="12" s="1"/>
  <c r="F34" i="12"/>
  <c r="W34" i="12" s="1"/>
  <c r="E34" i="12"/>
  <c r="X34" i="12" s="1"/>
  <c r="Z33" i="12"/>
  <c r="R33" i="12"/>
  <c r="L33" i="12"/>
  <c r="J33" i="12"/>
  <c r="H33" i="12"/>
  <c r="F33" i="12"/>
  <c r="E33" i="12"/>
  <c r="G33" i="12" s="1"/>
  <c r="F32" i="12"/>
  <c r="E32" i="12"/>
  <c r="H32" i="12" s="1"/>
  <c r="R31" i="12"/>
  <c r="N31" i="12"/>
  <c r="J31" i="12"/>
  <c r="H31" i="12"/>
  <c r="F31" i="12"/>
  <c r="O31" i="12" s="1"/>
  <c r="E31" i="12"/>
  <c r="T31" i="12" s="1"/>
  <c r="F30" i="12"/>
  <c r="Y30" i="12" s="1"/>
  <c r="E30" i="12"/>
  <c r="X30" i="12" s="1"/>
  <c r="F28" i="12"/>
  <c r="E28" i="12"/>
  <c r="H28" i="12" s="1"/>
  <c r="S27" i="12"/>
  <c r="O27" i="12"/>
  <c r="F27" i="12"/>
  <c r="AA27" i="12" s="1"/>
  <c r="E27" i="12"/>
  <c r="Z27" i="12" s="1"/>
  <c r="F26" i="12"/>
  <c r="AA26" i="12" s="1"/>
  <c r="E26" i="12"/>
  <c r="Y25" i="12"/>
  <c r="X25" i="12"/>
  <c r="K25" i="12"/>
  <c r="I25" i="12"/>
  <c r="F25" i="12"/>
  <c r="W25" i="12" s="1"/>
  <c r="E25" i="12"/>
  <c r="T25" i="12" s="1"/>
  <c r="U24" i="12"/>
  <c r="S24" i="12"/>
  <c r="O24" i="12"/>
  <c r="M24" i="12"/>
  <c r="F24" i="12"/>
  <c r="Y24" i="12" s="1"/>
  <c r="E24" i="12"/>
  <c r="F23" i="12"/>
  <c r="E23" i="12"/>
  <c r="F22" i="12"/>
  <c r="E22" i="12"/>
  <c r="U21" i="12"/>
  <c r="L21" i="12"/>
  <c r="J21" i="12"/>
  <c r="F21" i="12"/>
  <c r="W21" i="12" s="1"/>
  <c r="E21" i="12"/>
  <c r="R21" i="12" s="1"/>
  <c r="F20" i="12"/>
  <c r="Y20" i="12" s="1"/>
  <c r="E20" i="12"/>
  <c r="F19" i="12"/>
  <c r="K19" i="12" s="1"/>
  <c r="E19" i="12"/>
  <c r="H18" i="12"/>
  <c r="F18" i="12"/>
  <c r="E18" i="12"/>
  <c r="G18" i="12" s="1"/>
  <c r="R17" i="12"/>
  <c r="F17" i="12"/>
  <c r="W17" i="12" s="1"/>
  <c r="E17" i="12"/>
  <c r="Z17" i="12" s="1"/>
  <c r="F16" i="12"/>
  <c r="I16" i="12" s="1"/>
  <c r="E16" i="12"/>
  <c r="F15" i="12"/>
  <c r="E15" i="12"/>
  <c r="AA14" i="12"/>
  <c r="W14" i="12"/>
  <c r="S14" i="12"/>
  <c r="O14" i="12"/>
  <c r="K14" i="12"/>
  <c r="F14" i="12"/>
  <c r="Y14" i="12" s="1"/>
  <c r="E14" i="12"/>
  <c r="F13" i="12"/>
  <c r="E13" i="12"/>
  <c r="F12" i="12"/>
  <c r="E12" i="12"/>
  <c r="L12" i="12" s="1"/>
  <c r="P11" i="12"/>
  <c r="L11" i="12"/>
  <c r="H11" i="12"/>
  <c r="F11" i="12"/>
  <c r="AA11" i="12" s="1"/>
  <c r="E11" i="12"/>
  <c r="G11" i="12" s="1"/>
  <c r="F10" i="12"/>
  <c r="E10" i="12"/>
  <c r="F9" i="12"/>
  <c r="E9" i="12"/>
  <c r="L9" i="12" s="1"/>
  <c r="I8" i="12"/>
  <c r="F8" i="12"/>
  <c r="E8" i="12"/>
  <c r="N8" i="12" s="1"/>
  <c r="Y7" i="12"/>
  <c r="U7" i="12"/>
  <c r="Q7" i="12"/>
  <c r="M7" i="12"/>
  <c r="I7" i="12"/>
  <c r="F7" i="12"/>
  <c r="E7" i="12"/>
  <c r="J7" i="12" s="1"/>
  <c r="AA6" i="12"/>
  <c r="Z6" i="12"/>
  <c r="Y6" i="12"/>
  <c r="X6" i="12"/>
  <c r="W6" i="12"/>
  <c r="V6" i="12"/>
  <c r="U6" i="12"/>
  <c r="T6" i="12"/>
  <c r="S6" i="12"/>
  <c r="R6" i="12"/>
  <c r="Q6" i="12"/>
  <c r="P6" i="12"/>
  <c r="O6" i="12"/>
  <c r="N6" i="12"/>
  <c r="M6" i="12"/>
  <c r="L6" i="12"/>
  <c r="K6" i="12"/>
  <c r="J6" i="12"/>
  <c r="I6" i="12"/>
  <c r="H6" i="12"/>
  <c r="G6" i="12"/>
  <c r="F6" i="12"/>
  <c r="E6" i="12"/>
  <c r="L1" i="12"/>
  <c r="J1" i="12"/>
  <c r="J9" i="12" s="1"/>
  <c r="I1" i="12"/>
  <c r="D60" i="11"/>
  <c r="F58" i="11"/>
  <c r="E58" i="11"/>
  <c r="F57" i="11"/>
  <c r="E57" i="11"/>
  <c r="F56" i="11"/>
  <c r="E56" i="11"/>
  <c r="F54" i="11"/>
  <c r="F67" i="11" s="1"/>
  <c r="E54" i="11"/>
  <c r="G54" i="11" s="1"/>
  <c r="F52" i="11"/>
  <c r="E52" i="11"/>
  <c r="F51" i="11"/>
  <c r="E51" i="11"/>
  <c r="H51" i="11" s="1"/>
  <c r="F50" i="11"/>
  <c r="E50" i="11"/>
  <c r="F49" i="11"/>
  <c r="E49" i="11"/>
  <c r="H48" i="11"/>
  <c r="F48" i="11"/>
  <c r="E48" i="11"/>
  <c r="H47" i="11"/>
  <c r="F47" i="11"/>
  <c r="E47" i="11"/>
  <c r="J46" i="11"/>
  <c r="F46" i="11"/>
  <c r="E46" i="11"/>
  <c r="F44" i="11"/>
  <c r="E44" i="11"/>
  <c r="H44" i="11" s="1"/>
  <c r="F43" i="11"/>
  <c r="E43" i="11"/>
  <c r="F42" i="11"/>
  <c r="E42" i="11"/>
  <c r="L42" i="11" s="1"/>
  <c r="F41" i="11"/>
  <c r="E41" i="11"/>
  <c r="G39" i="11"/>
  <c r="F39" i="11"/>
  <c r="E39" i="11"/>
  <c r="H39" i="11" s="1"/>
  <c r="H38" i="11"/>
  <c r="F38" i="11"/>
  <c r="S38" i="11" s="1"/>
  <c r="E38" i="11"/>
  <c r="U37" i="11"/>
  <c r="S37" i="11"/>
  <c r="Q37" i="11"/>
  <c r="M37" i="11"/>
  <c r="L37" i="11"/>
  <c r="K37" i="11"/>
  <c r="I37" i="11"/>
  <c r="F37" i="11"/>
  <c r="O37" i="11" s="1"/>
  <c r="E37" i="11"/>
  <c r="U36" i="11"/>
  <c r="S36" i="11"/>
  <c r="Q36" i="11"/>
  <c r="M36" i="11"/>
  <c r="K36" i="11"/>
  <c r="I36" i="11"/>
  <c r="F36" i="11"/>
  <c r="O36" i="11" s="1"/>
  <c r="E36" i="11"/>
  <c r="P36" i="11" s="1"/>
  <c r="S35" i="11"/>
  <c r="K35" i="11"/>
  <c r="F35" i="11"/>
  <c r="E35" i="11"/>
  <c r="T35" i="11" s="1"/>
  <c r="T34" i="11"/>
  <c r="R34" i="11"/>
  <c r="O34" i="11"/>
  <c r="L34" i="11"/>
  <c r="J34" i="11"/>
  <c r="G34" i="11"/>
  <c r="F34" i="11"/>
  <c r="E34" i="11"/>
  <c r="N34" i="11" s="1"/>
  <c r="U33" i="11"/>
  <c r="S33" i="11"/>
  <c r="K33" i="11"/>
  <c r="F33" i="11"/>
  <c r="O33" i="11" s="1"/>
  <c r="E33" i="11"/>
  <c r="P33" i="11" s="1"/>
  <c r="T32" i="11"/>
  <c r="N32" i="11"/>
  <c r="F32" i="11"/>
  <c r="E32" i="11"/>
  <c r="F31" i="11"/>
  <c r="U31" i="11" s="1"/>
  <c r="E31" i="11"/>
  <c r="T30" i="11"/>
  <c r="R30" i="11"/>
  <c r="Q30" i="11"/>
  <c r="N30" i="11"/>
  <c r="L30" i="11"/>
  <c r="J30" i="11"/>
  <c r="H30" i="11"/>
  <c r="G30" i="11"/>
  <c r="F30" i="11"/>
  <c r="E30" i="11"/>
  <c r="P30" i="11" s="1"/>
  <c r="U29" i="11"/>
  <c r="T29" i="11"/>
  <c r="S29" i="11"/>
  <c r="R29" i="11"/>
  <c r="P29" i="11"/>
  <c r="O29" i="11"/>
  <c r="L29" i="11"/>
  <c r="K29" i="11"/>
  <c r="J29" i="11"/>
  <c r="H29" i="11"/>
  <c r="G29" i="11"/>
  <c r="F29" i="11"/>
  <c r="E29" i="11"/>
  <c r="N29" i="11" s="1"/>
  <c r="F27" i="11"/>
  <c r="E27" i="11"/>
  <c r="J27" i="11" s="1"/>
  <c r="R26" i="11"/>
  <c r="N26" i="11"/>
  <c r="J26" i="11"/>
  <c r="F26" i="11"/>
  <c r="Q26" i="11" s="1"/>
  <c r="E26" i="11"/>
  <c r="P26" i="11" s="1"/>
  <c r="T25" i="11"/>
  <c r="J25" i="11"/>
  <c r="F25" i="11"/>
  <c r="U25" i="11" s="1"/>
  <c r="E25" i="11"/>
  <c r="N25" i="11" s="1"/>
  <c r="F24" i="11"/>
  <c r="O24" i="11" s="1"/>
  <c r="E24" i="11"/>
  <c r="P24" i="11" s="1"/>
  <c r="Q23" i="11"/>
  <c r="O23" i="11"/>
  <c r="H23" i="11"/>
  <c r="G23" i="11"/>
  <c r="F23" i="11"/>
  <c r="U23" i="11" s="1"/>
  <c r="E23" i="11"/>
  <c r="N23" i="11" s="1"/>
  <c r="F22" i="11"/>
  <c r="E22" i="11"/>
  <c r="J21" i="11"/>
  <c r="F21" i="11"/>
  <c r="E21" i="11"/>
  <c r="H21" i="11" s="1"/>
  <c r="U20" i="11"/>
  <c r="S20" i="11"/>
  <c r="Q20" i="11"/>
  <c r="O20" i="11"/>
  <c r="M20" i="11"/>
  <c r="L20" i="11"/>
  <c r="I20" i="11"/>
  <c r="F20" i="11"/>
  <c r="K20" i="11" s="1"/>
  <c r="E20" i="11"/>
  <c r="U19" i="11"/>
  <c r="Q19" i="11"/>
  <c r="M19" i="11"/>
  <c r="L19" i="11"/>
  <c r="I19" i="11"/>
  <c r="H19" i="11"/>
  <c r="F19" i="11"/>
  <c r="E19" i="11"/>
  <c r="F18" i="11"/>
  <c r="E18" i="11"/>
  <c r="U17" i="11"/>
  <c r="K17" i="11"/>
  <c r="F17" i="11"/>
  <c r="M17" i="11" s="1"/>
  <c r="E17" i="11"/>
  <c r="N17" i="11" s="1"/>
  <c r="L16" i="11"/>
  <c r="G16" i="11"/>
  <c r="F16" i="11"/>
  <c r="E16" i="11"/>
  <c r="H15" i="11"/>
  <c r="F15" i="11"/>
  <c r="E15" i="11"/>
  <c r="U14" i="11"/>
  <c r="R14" i="11"/>
  <c r="Q14" i="11"/>
  <c r="N14" i="11"/>
  <c r="M14" i="11"/>
  <c r="I14" i="11"/>
  <c r="F14" i="11"/>
  <c r="O14" i="11" s="1"/>
  <c r="E14" i="11"/>
  <c r="R13" i="11"/>
  <c r="Q13" i="11"/>
  <c r="P13" i="11"/>
  <c r="K13" i="11"/>
  <c r="F13" i="11"/>
  <c r="E13" i="11"/>
  <c r="F12" i="11"/>
  <c r="I12" i="11" s="1"/>
  <c r="E12" i="11"/>
  <c r="L12" i="11" s="1"/>
  <c r="S11" i="11"/>
  <c r="Q11" i="11"/>
  <c r="M11" i="11"/>
  <c r="K11" i="11"/>
  <c r="I11" i="11"/>
  <c r="F11" i="11"/>
  <c r="O11" i="11" s="1"/>
  <c r="E11" i="11"/>
  <c r="N11" i="11" s="1"/>
  <c r="J10" i="11"/>
  <c r="F10" i="11"/>
  <c r="E10" i="11"/>
  <c r="F9" i="11"/>
  <c r="E9" i="11"/>
  <c r="L9" i="11" s="1"/>
  <c r="F8" i="11"/>
  <c r="E8" i="11"/>
  <c r="F7" i="11"/>
  <c r="E7" i="11"/>
  <c r="L7" i="11" s="1"/>
  <c r="U6" i="11"/>
  <c r="T6" i="11"/>
  <c r="S6" i="11"/>
  <c r="R6" i="11"/>
  <c r="Q6" i="11"/>
  <c r="P6" i="11"/>
  <c r="O6" i="11"/>
  <c r="N6" i="11"/>
  <c r="M6" i="11"/>
  <c r="L6" i="11"/>
  <c r="K6" i="11"/>
  <c r="J6" i="11"/>
  <c r="I6" i="11"/>
  <c r="H6" i="11"/>
  <c r="G6" i="11"/>
  <c r="F6" i="11"/>
  <c r="E6" i="11"/>
  <c r="L1" i="11"/>
  <c r="J1" i="11"/>
  <c r="I1" i="11"/>
  <c r="D63" i="10"/>
  <c r="I61" i="10"/>
  <c r="H61" i="10"/>
  <c r="F61" i="10"/>
  <c r="E61" i="10"/>
  <c r="K61" i="10" s="1"/>
  <c r="I60" i="10"/>
  <c r="J60" i="10" s="1"/>
  <c r="H60" i="10"/>
  <c r="F60" i="10"/>
  <c r="E60" i="10"/>
  <c r="K59" i="10"/>
  <c r="I59" i="10"/>
  <c r="H59" i="10"/>
  <c r="J59" i="10" s="1"/>
  <c r="G59" i="10"/>
  <c r="F59" i="10"/>
  <c r="E59" i="10"/>
  <c r="AG58" i="10"/>
  <c r="AF58" i="10"/>
  <c r="AE58" i="10"/>
  <c r="AC58" i="10"/>
  <c r="AB58" i="10"/>
  <c r="AA58" i="10"/>
  <c r="Y58" i="10"/>
  <c r="X58" i="10"/>
  <c r="W58" i="10"/>
  <c r="U58" i="10"/>
  <c r="T58" i="10"/>
  <c r="S58" i="10"/>
  <c r="Q58" i="10"/>
  <c r="P58" i="10"/>
  <c r="O58" i="10"/>
  <c r="M58" i="10"/>
  <c r="K58" i="10"/>
  <c r="J58" i="10"/>
  <c r="I58" i="10"/>
  <c r="N58" i="10" s="1"/>
  <c r="G58" i="10"/>
  <c r="I57" i="10"/>
  <c r="M63" i="10" s="1"/>
  <c r="H57" i="10"/>
  <c r="F57" i="10"/>
  <c r="L63" i="10" s="1"/>
  <c r="E57" i="10"/>
  <c r="AH55" i="10"/>
  <c r="AD55" i="10"/>
  <c r="V55" i="10"/>
  <c r="R55" i="10"/>
  <c r="N55" i="10"/>
  <c r="I55" i="10"/>
  <c r="Z55" i="10" s="1"/>
  <c r="H55" i="10"/>
  <c r="M55" i="10" s="1"/>
  <c r="F55" i="10"/>
  <c r="E55" i="10"/>
  <c r="AA55" i="10" s="1"/>
  <c r="K54" i="10"/>
  <c r="I54" i="10"/>
  <c r="H54" i="10"/>
  <c r="F54" i="10"/>
  <c r="E54" i="10"/>
  <c r="K53" i="10"/>
  <c r="I53" i="10"/>
  <c r="H53" i="10"/>
  <c r="F53" i="10"/>
  <c r="E53" i="10"/>
  <c r="I52" i="10"/>
  <c r="H52" i="10"/>
  <c r="F52" i="10"/>
  <c r="E52" i="10"/>
  <c r="I51" i="10"/>
  <c r="J51" i="10" s="1"/>
  <c r="H51" i="10"/>
  <c r="F51" i="10"/>
  <c r="E51" i="10"/>
  <c r="I50" i="10"/>
  <c r="H50" i="10"/>
  <c r="F50" i="10"/>
  <c r="E50" i="10"/>
  <c r="K50" i="10" s="1"/>
  <c r="K49" i="10"/>
  <c r="I49" i="10"/>
  <c r="H49" i="10"/>
  <c r="F49" i="10"/>
  <c r="G49" i="10" s="1"/>
  <c r="E49" i="10"/>
  <c r="I47" i="10"/>
  <c r="H47" i="10"/>
  <c r="F47" i="10"/>
  <c r="E47" i="10"/>
  <c r="I46" i="10"/>
  <c r="H46" i="10"/>
  <c r="F46" i="10"/>
  <c r="L46" i="10" s="1"/>
  <c r="E46" i="10"/>
  <c r="G46" i="10" s="1"/>
  <c r="I45" i="10"/>
  <c r="H45" i="10"/>
  <c r="J45" i="10" s="1"/>
  <c r="F45" i="10"/>
  <c r="E45" i="10"/>
  <c r="I44" i="10"/>
  <c r="H44" i="10"/>
  <c r="F44" i="10"/>
  <c r="L44" i="10" s="1"/>
  <c r="E44" i="10"/>
  <c r="K44" i="10" s="1"/>
  <c r="I42" i="10"/>
  <c r="H42" i="10"/>
  <c r="F42" i="10"/>
  <c r="E42" i="10"/>
  <c r="AF41" i="10"/>
  <c r="X41" i="10"/>
  <c r="P41" i="10"/>
  <c r="I41" i="10"/>
  <c r="AD41" i="10" s="1"/>
  <c r="H41" i="10"/>
  <c r="F41" i="10"/>
  <c r="E41" i="10"/>
  <c r="AG40" i="10"/>
  <c r="Z40" i="10"/>
  <c r="Y40" i="10"/>
  <c r="U40" i="10"/>
  <c r="Q40" i="10"/>
  <c r="M40" i="10"/>
  <c r="J40" i="10"/>
  <c r="I40" i="10"/>
  <c r="H40" i="10"/>
  <c r="AC40" i="10" s="1"/>
  <c r="F40" i="10"/>
  <c r="E40" i="10"/>
  <c r="AA40" i="10" s="1"/>
  <c r="S39" i="10"/>
  <c r="P39" i="10"/>
  <c r="L39" i="10"/>
  <c r="K39" i="10"/>
  <c r="I39" i="10"/>
  <c r="H39" i="10"/>
  <c r="F39" i="10"/>
  <c r="X39" i="10" s="1"/>
  <c r="E39" i="10"/>
  <c r="AE38" i="10"/>
  <c r="Y38" i="10"/>
  <c r="W38" i="10"/>
  <c r="O38" i="10"/>
  <c r="I38" i="10"/>
  <c r="N38" i="10" s="1"/>
  <c r="H38" i="10"/>
  <c r="Q38" i="10" s="1"/>
  <c r="F38" i="10"/>
  <c r="E38" i="10"/>
  <c r="AA37" i="10"/>
  <c r="W37" i="10"/>
  <c r="U37" i="10"/>
  <c r="T37" i="10"/>
  <c r="K37" i="10"/>
  <c r="I37" i="10"/>
  <c r="AD37" i="10" s="1"/>
  <c r="H37" i="10"/>
  <c r="AC37" i="10" s="1"/>
  <c r="G37" i="10"/>
  <c r="F37" i="10"/>
  <c r="L37" i="10" s="1"/>
  <c r="E37" i="10"/>
  <c r="O37" i="10" s="1"/>
  <c r="AD36" i="10"/>
  <c r="AC36" i="10"/>
  <c r="U36" i="10"/>
  <c r="Q36" i="10"/>
  <c r="J36" i="10"/>
  <c r="I36" i="10"/>
  <c r="Z36" i="10" s="1"/>
  <c r="H36" i="10"/>
  <c r="F36" i="10"/>
  <c r="E36" i="10"/>
  <c r="AA36" i="10" s="1"/>
  <c r="W35" i="10"/>
  <c r="S35" i="10"/>
  <c r="O35" i="10"/>
  <c r="I35" i="10"/>
  <c r="H35" i="10"/>
  <c r="Y35" i="10" s="1"/>
  <c r="F35" i="10"/>
  <c r="L35" i="10" s="1"/>
  <c r="E35" i="10"/>
  <c r="AA35" i="10" s="1"/>
  <c r="I34" i="10"/>
  <c r="H34" i="10"/>
  <c r="F34" i="10"/>
  <c r="E34" i="10"/>
  <c r="AF33" i="10"/>
  <c r="U33" i="10"/>
  <c r="T33" i="10"/>
  <c r="L33" i="10"/>
  <c r="K33" i="10"/>
  <c r="I33" i="10"/>
  <c r="AD33" i="10" s="1"/>
  <c r="H33" i="10"/>
  <c r="F33" i="10"/>
  <c r="E33" i="10"/>
  <c r="AE33" i="10" s="1"/>
  <c r="Y32" i="10"/>
  <c r="S32" i="10"/>
  <c r="R32" i="10"/>
  <c r="Q32" i="10"/>
  <c r="I32" i="10"/>
  <c r="N32" i="10" s="1"/>
  <c r="H32" i="10"/>
  <c r="F32" i="10"/>
  <c r="E32" i="10"/>
  <c r="M30" i="10"/>
  <c r="I30" i="10"/>
  <c r="H30" i="10"/>
  <c r="F30" i="10"/>
  <c r="E30" i="10"/>
  <c r="P29" i="10"/>
  <c r="I29" i="10"/>
  <c r="H29" i="10"/>
  <c r="Q29" i="10" s="1"/>
  <c r="F29" i="10"/>
  <c r="AB29" i="10" s="1"/>
  <c r="E29" i="10"/>
  <c r="K29" i="10" s="1"/>
  <c r="AD28" i="10"/>
  <c r="I28" i="10"/>
  <c r="AH28" i="10" s="1"/>
  <c r="H28" i="10"/>
  <c r="AC28" i="10" s="1"/>
  <c r="F28" i="10"/>
  <c r="E28" i="10"/>
  <c r="AF27" i="10"/>
  <c r="AB27" i="10"/>
  <c r="T27" i="10"/>
  <c r="P27" i="10"/>
  <c r="L27" i="10"/>
  <c r="K27" i="10"/>
  <c r="I27" i="10"/>
  <c r="AD27" i="10" s="1"/>
  <c r="H27" i="10"/>
  <c r="F27" i="10"/>
  <c r="X27" i="10" s="1"/>
  <c r="E27" i="10"/>
  <c r="O27" i="10" s="1"/>
  <c r="AG26" i="10"/>
  <c r="AC26" i="10"/>
  <c r="AA26" i="10"/>
  <c r="Y26" i="10"/>
  <c r="U26" i="10"/>
  <c r="Q26" i="10"/>
  <c r="M26" i="10"/>
  <c r="J26" i="10"/>
  <c r="I26" i="10"/>
  <c r="Z26" i="10" s="1"/>
  <c r="H26" i="10"/>
  <c r="F26" i="10"/>
  <c r="E26" i="10"/>
  <c r="T25" i="10"/>
  <c r="I25" i="10"/>
  <c r="H25" i="10"/>
  <c r="F25" i="10"/>
  <c r="P25" i="10" s="1"/>
  <c r="E25" i="10"/>
  <c r="S25" i="10" s="1"/>
  <c r="R24" i="10"/>
  <c r="I24" i="10"/>
  <c r="H24" i="10"/>
  <c r="J24" i="10" s="1"/>
  <c r="F24" i="10"/>
  <c r="E24" i="10"/>
  <c r="AA23" i="10"/>
  <c r="U23" i="10"/>
  <c r="K23" i="10"/>
  <c r="I23" i="10"/>
  <c r="AD23" i="10" s="1"/>
  <c r="H23" i="10"/>
  <c r="F23" i="10"/>
  <c r="T23" i="10" s="1"/>
  <c r="E23" i="10"/>
  <c r="AE23" i="10" s="1"/>
  <c r="AG22" i="10"/>
  <c r="AC22" i="10"/>
  <c r="Y22" i="10"/>
  <c r="W22" i="10"/>
  <c r="S22" i="10"/>
  <c r="Q22" i="10"/>
  <c r="O22" i="10"/>
  <c r="M22" i="10"/>
  <c r="K22" i="10"/>
  <c r="J22" i="10"/>
  <c r="I22" i="10"/>
  <c r="Z22" i="10" s="1"/>
  <c r="H22" i="10"/>
  <c r="U22" i="10" s="1"/>
  <c r="F22" i="10"/>
  <c r="E22" i="10"/>
  <c r="AF21" i="10"/>
  <c r="P21" i="10"/>
  <c r="L21" i="10"/>
  <c r="K21" i="10"/>
  <c r="I21" i="10"/>
  <c r="H21" i="10"/>
  <c r="J21" i="10" s="1"/>
  <c r="F21" i="10"/>
  <c r="AB21" i="10" s="1"/>
  <c r="E21" i="10"/>
  <c r="AC20" i="10"/>
  <c r="Y20" i="10"/>
  <c r="S20" i="10"/>
  <c r="Q20" i="10"/>
  <c r="J20" i="10"/>
  <c r="I20" i="10"/>
  <c r="H20" i="10"/>
  <c r="F20" i="10"/>
  <c r="E20" i="10"/>
  <c r="O20" i="10" s="1"/>
  <c r="L18" i="10"/>
  <c r="K18" i="10"/>
  <c r="I18" i="10"/>
  <c r="H18" i="10"/>
  <c r="J18" i="10" s="1"/>
  <c r="F18" i="10"/>
  <c r="G18" i="10" s="1"/>
  <c r="E18" i="10"/>
  <c r="O18" i="10" s="1"/>
  <c r="M17" i="10"/>
  <c r="I17" i="10"/>
  <c r="N17" i="10" s="1"/>
  <c r="H17" i="10"/>
  <c r="F17" i="10"/>
  <c r="E17" i="10"/>
  <c r="I16" i="10"/>
  <c r="H16" i="10"/>
  <c r="J16" i="10" s="1"/>
  <c r="F16" i="10"/>
  <c r="L16" i="10" s="1"/>
  <c r="E16" i="10"/>
  <c r="O15" i="10"/>
  <c r="K15" i="10"/>
  <c r="I15" i="10"/>
  <c r="H15" i="10"/>
  <c r="F15" i="10"/>
  <c r="E15" i="10"/>
  <c r="I14" i="10"/>
  <c r="H14" i="10"/>
  <c r="J14" i="10" s="1"/>
  <c r="F14" i="10"/>
  <c r="L14" i="10" s="1"/>
  <c r="E14" i="10"/>
  <c r="O14" i="10" s="1"/>
  <c r="N13" i="10"/>
  <c r="M13" i="10"/>
  <c r="J13" i="10"/>
  <c r="I13" i="10"/>
  <c r="H13" i="10"/>
  <c r="F13" i="10"/>
  <c r="E13" i="10"/>
  <c r="L12" i="10"/>
  <c r="I12" i="10"/>
  <c r="H12" i="10"/>
  <c r="M12" i="10" s="1"/>
  <c r="F12" i="10"/>
  <c r="E12" i="10"/>
  <c r="K12" i="10" s="1"/>
  <c r="O11" i="10"/>
  <c r="I11" i="10"/>
  <c r="J11" i="10" s="1"/>
  <c r="H11" i="10"/>
  <c r="M11" i="10" s="1"/>
  <c r="F11" i="10"/>
  <c r="E11" i="10"/>
  <c r="AG10" i="10"/>
  <c r="AC10" i="10"/>
  <c r="U10" i="10"/>
  <c r="O10" i="10"/>
  <c r="N10" i="10"/>
  <c r="I10" i="10"/>
  <c r="H10" i="10"/>
  <c r="F10" i="10"/>
  <c r="E10" i="10"/>
  <c r="AE10" i="10" s="1"/>
  <c r="Y9" i="10"/>
  <c r="I9" i="10"/>
  <c r="H9" i="10"/>
  <c r="M9" i="10" s="1"/>
  <c r="F9" i="10"/>
  <c r="L9" i="10" s="1"/>
  <c r="E9" i="10"/>
  <c r="O9" i="10" s="1"/>
  <c r="AH7" i="10"/>
  <c r="AG7" i="10"/>
  <c r="AF7" i="10"/>
  <c r="AE7" i="10"/>
  <c r="AD7" i="10"/>
  <c r="AC7" i="10"/>
  <c r="AB7" i="10"/>
  <c r="AA7" i="10"/>
  <c r="Z7" i="10"/>
  <c r="Y7" i="10"/>
  <c r="X7" i="10"/>
  <c r="W7" i="10"/>
  <c r="V7" i="10"/>
  <c r="U7" i="10"/>
  <c r="T7" i="10"/>
  <c r="S7" i="10"/>
  <c r="R7" i="10"/>
  <c r="Q7" i="10"/>
  <c r="P7" i="10"/>
  <c r="O7" i="10"/>
  <c r="N7" i="10"/>
  <c r="M7" i="10"/>
  <c r="L7" i="10"/>
  <c r="K7" i="10"/>
  <c r="J7" i="10"/>
  <c r="I7" i="10"/>
  <c r="H7" i="10"/>
  <c r="G7" i="10"/>
  <c r="F7" i="10"/>
  <c r="E7" i="10"/>
  <c r="Q1" i="10"/>
  <c r="O1" i="10"/>
  <c r="O42" i="10" s="1"/>
  <c r="N1" i="10"/>
  <c r="N49" i="10" s="1"/>
  <c r="M1" i="10"/>
  <c r="M50" i="10" s="1"/>
  <c r="L1" i="10"/>
  <c r="L59" i="10" s="1"/>
  <c r="D61" i="9"/>
  <c r="F59" i="9"/>
  <c r="E59" i="9"/>
  <c r="G59" i="9" s="1"/>
  <c r="F58" i="9"/>
  <c r="E58" i="9"/>
  <c r="F57" i="9"/>
  <c r="E57" i="9"/>
  <c r="H57" i="9" s="1"/>
  <c r="F55" i="9"/>
  <c r="E55" i="9"/>
  <c r="G55" i="9" s="1"/>
  <c r="H53" i="9"/>
  <c r="F53" i="9"/>
  <c r="E53" i="9"/>
  <c r="F52" i="9"/>
  <c r="E52" i="9"/>
  <c r="F51" i="9"/>
  <c r="E51" i="9"/>
  <c r="F50" i="9"/>
  <c r="E50" i="9"/>
  <c r="F49" i="9"/>
  <c r="E49" i="9"/>
  <c r="I48" i="9"/>
  <c r="F48" i="9"/>
  <c r="E48" i="9"/>
  <c r="H48" i="9" s="1"/>
  <c r="F47" i="9"/>
  <c r="E47" i="9"/>
  <c r="G47" i="9" s="1"/>
  <c r="H45" i="9"/>
  <c r="F45" i="9"/>
  <c r="E45" i="9"/>
  <c r="F44" i="9"/>
  <c r="E44" i="9"/>
  <c r="F43" i="9"/>
  <c r="E43" i="9"/>
  <c r="H43" i="9" s="1"/>
  <c r="I42" i="9"/>
  <c r="G42" i="9"/>
  <c r="F42" i="9"/>
  <c r="E42" i="9"/>
  <c r="V40" i="9"/>
  <c r="U40" i="9"/>
  <c r="L40" i="9"/>
  <c r="K40" i="9"/>
  <c r="J40" i="9"/>
  <c r="F40" i="9"/>
  <c r="AA40" i="9" s="1"/>
  <c r="E40" i="9"/>
  <c r="U39" i="9"/>
  <c r="S39" i="9"/>
  <c r="R39" i="9"/>
  <c r="O39" i="9"/>
  <c r="M39" i="9"/>
  <c r="L39" i="9"/>
  <c r="G39" i="9"/>
  <c r="F39" i="9"/>
  <c r="E39" i="9"/>
  <c r="Z38" i="9"/>
  <c r="X38" i="9"/>
  <c r="V38" i="9"/>
  <c r="R38" i="9"/>
  <c r="P38" i="9"/>
  <c r="N38" i="9"/>
  <c r="L38" i="9"/>
  <c r="J38" i="9"/>
  <c r="H38" i="9"/>
  <c r="F38" i="9"/>
  <c r="E38" i="9"/>
  <c r="G38" i="9" s="1"/>
  <c r="F37" i="9"/>
  <c r="W37" i="9" s="1"/>
  <c r="E37" i="9"/>
  <c r="R37" i="9" s="1"/>
  <c r="X36" i="9"/>
  <c r="V36" i="9"/>
  <c r="R36" i="9"/>
  <c r="P36" i="9"/>
  <c r="J36" i="9"/>
  <c r="I36" i="9"/>
  <c r="H36" i="9"/>
  <c r="F36" i="9"/>
  <c r="Y36" i="9" s="1"/>
  <c r="E36" i="9"/>
  <c r="F35" i="9"/>
  <c r="Y35" i="9" s="1"/>
  <c r="E35" i="9"/>
  <c r="N35" i="9" s="1"/>
  <c r="F34" i="9"/>
  <c r="E34" i="9"/>
  <c r="Z34" i="9" s="1"/>
  <c r="AA33" i="9"/>
  <c r="F33" i="9"/>
  <c r="S33" i="9" s="1"/>
  <c r="E33" i="9"/>
  <c r="V32" i="9"/>
  <c r="F32" i="9"/>
  <c r="S32" i="9" s="1"/>
  <c r="E32" i="9"/>
  <c r="T32" i="9" s="1"/>
  <c r="AA31" i="9"/>
  <c r="Y31" i="9"/>
  <c r="O31" i="9"/>
  <c r="M31" i="9"/>
  <c r="K31" i="9"/>
  <c r="J31" i="9"/>
  <c r="I31" i="9"/>
  <c r="F31" i="9"/>
  <c r="Q31" i="9" s="1"/>
  <c r="E31" i="9"/>
  <c r="L31" i="9" s="1"/>
  <c r="S30" i="9"/>
  <c r="F30" i="9"/>
  <c r="K30" i="9" s="1"/>
  <c r="E30" i="9"/>
  <c r="R30" i="9" s="1"/>
  <c r="F28" i="9"/>
  <c r="I28" i="9" s="1"/>
  <c r="E28" i="9"/>
  <c r="T27" i="9"/>
  <c r="R27" i="9"/>
  <c r="N27" i="9"/>
  <c r="F27" i="9"/>
  <c r="O27" i="9" s="1"/>
  <c r="E27" i="9"/>
  <c r="Y26" i="9"/>
  <c r="X26" i="9"/>
  <c r="V26" i="9"/>
  <c r="F26" i="9"/>
  <c r="AA26" i="9" s="1"/>
  <c r="E26" i="9"/>
  <c r="P26" i="9" s="1"/>
  <c r="X25" i="9"/>
  <c r="O25" i="9"/>
  <c r="F25" i="9"/>
  <c r="E25" i="9"/>
  <c r="X24" i="9"/>
  <c r="T24" i="9"/>
  <c r="P24" i="9"/>
  <c r="F24" i="9"/>
  <c r="E24" i="9"/>
  <c r="V24" i="9" s="1"/>
  <c r="F23" i="9"/>
  <c r="E23" i="9"/>
  <c r="J22" i="9"/>
  <c r="G22" i="9"/>
  <c r="F22" i="9"/>
  <c r="E22" i="9"/>
  <c r="AA21" i="9"/>
  <c r="P21" i="9"/>
  <c r="N21" i="9"/>
  <c r="K21" i="9"/>
  <c r="I21" i="9"/>
  <c r="F21" i="9"/>
  <c r="Q21" i="9" s="1"/>
  <c r="E21" i="9"/>
  <c r="X21" i="9" s="1"/>
  <c r="AA20" i="9"/>
  <c r="Z20" i="9"/>
  <c r="Y20" i="9"/>
  <c r="W20" i="9"/>
  <c r="U20" i="9"/>
  <c r="S20" i="9"/>
  <c r="O20" i="9"/>
  <c r="M20" i="9"/>
  <c r="L20" i="9"/>
  <c r="K20" i="9"/>
  <c r="I20" i="9"/>
  <c r="G20" i="9"/>
  <c r="F20" i="9"/>
  <c r="Q20" i="9" s="1"/>
  <c r="E20" i="9"/>
  <c r="P20" i="9" s="1"/>
  <c r="F19" i="9"/>
  <c r="E19" i="9"/>
  <c r="G19" i="9" s="1"/>
  <c r="G18" i="9"/>
  <c r="F18" i="9"/>
  <c r="E18" i="9"/>
  <c r="R17" i="9"/>
  <c r="N17" i="9"/>
  <c r="H17" i="9"/>
  <c r="F17" i="9"/>
  <c r="E17" i="9"/>
  <c r="Z17" i="9" s="1"/>
  <c r="F16" i="9"/>
  <c r="E16" i="9"/>
  <c r="F15" i="9"/>
  <c r="E15" i="9"/>
  <c r="Z14" i="9"/>
  <c r="V14" i="9"/>
  <c r="N14" i="9"/>
  <c r="J14" i="9"/>
  <c r="G14" i="9"/>
  <c r="F14" i="9"/>
  <c r="Q14" i="9" s="1"/>
  <c r="E14" i="9"/>
  <c r="T14" i="9" s="1"/>
  <c r="AA13" i="9"/>
  <c r="U13" i="9"/>
  <c r="T13" i="9"/>
  <c r="N13" i="9"/>
  <c r="L13" i="9"/>
  <c r="J13" i="9"/>
  <c r="I13" i="9"/>
  <c r="F13" i="9"/>
  <c r="K13" i="9" s="1"/>
  <c r="E13" i="9"/>
  <c r="P13" i="9" s="1"/>
  <c r="H12" i="9"/>
  <c r="F12" i="9"/>
  <c r="I12" i="9" s="1"/>
  <c r="E12" i="9"/>
  <c r="W11" i="9"/>
  <c r="O11" i="9"/>
  <c r="K11" i="9"/>
  <c r="F11" i="9"/>
  <c r="M11" i="9" s="1"/>
  <c r="E11" i="9"/>
  <c r="Z11" i="9" s="1"/>
  <c r="F10" i="9"/>
  <c r="E10" i="9"/>
  <c r="J10" i="9" s="1"/>
  <c r="I9" i="9"/>
  <c r="F9" i="9"/>
  <c r="E9" i="9"/>
  <c r="H9" i="9" s="1"/>
  <c r="F8" i="9"/>
  <c r="E8" i="9"/>
  <c r="G8" i="9" s="1"/>
  <c r="J7" i="9"/>
  <c r="F7" i="9"/>
  <c r="E7" i="9"/>
  <c r="AA6" i="9"/>
  <c r="Z6" i="9"/>
  <c r="Y6" i="9"/>
  <c r="X6" i="9"/>
  <c r="W6" i="9"/>
  <c r="V6" i="9"/>
  <c r="U6" i="9"/>
  <c r="T6" i="9"/>
  <c r="S6" i="9"/>
  <c r="R6" i="9"/>
  <c r="Q6" i="9"/>
  <c r="P6" i="9"/>
  <c r="O6" i="9"/>
  <c r="N6" i="9"/>
  <c r="M6" i="9"/>
  <c r="L6" i="9"/>
  <c r="K6" i="9"/>
  <c r="J6" i="9"/>
  <c r="I6" i="9"/>
  <c r="H6" i="9"/>
  <c r="G6" i="9"/>
  <c r="F6" i="9"/>
  <c r="E6" i="9"/>
  <c r="K1" i="9"/>
  <c r="J1" i="9"/>
  <c r="I1" i="9"/>
  <c r="D60" i="8"/>
  <c r="F58" i="8"/>
  <c r="E58" i="8"/>
  <c r="J58" i="8" s="1"/>
  <c r="H57" i="8"/>
  <c r="F57" i="8"/>
  <c r="E57" i="8"/>
  <c r="G56" i="8"/>
  <c r="F56" i="8"/>
  <c r="E56" i="8"/>
  <c r="F54" i="8"/>
  <c r="E54" i="8"/>
  <c r="H54" i="8" s="1"/>
  <c r="F52" i="8"/>
  <c r="E52" i="8"/>
  <c r="H52" i="8" s="1"/>
  <c r="F51" i="8"/>
  <c r="E51" i="8"/>
  <c r="F50" i="8"/>
  <c r="E50" i="8"/>
  <c r="F49" i="8"/>
  <c r="E49" i="8"/>
  <c r="L49" i="8" s="1"/>
  <c r="F48" i="8"/>
  <c r="E48" i="8"/>
  <c r="H47" i="8"/>
  <c r="F47" i="8"/>
  <c r="E47" i="8"/>
  <c r="F46" i="8"/>
  <c r="E46" i="8"/>
  <c r="G46" i="8" s="1"/>
  <c r="F44" i="8"/>
  <c r="E44" i="8"/>
  <c r="H44" i="8" s="1"/>
  <c r="H43" i="8"/>
  <c r="F43" i="8"/>
  <c r="E43" i="8"/>
  <c r="H42" i="8"/>
  <c r="F42" i="8"/>
  <c r="G42" i="8" s="1"/>
  <c r="E42" i="8"/>
  <c r="H41" i="8"/>
  <c r="F41" i="8"/>
  <c r="G41" i="8" s="1"/>
  <c r="E41" i="8"/>
  <c r="L39" i="8"/>
  <c r="F39" i="8"/>
  <c r="M39" i="8" s="1"/>
  <c r="E39" i="8"/>
  <c r="J39" i="8" s="1"/>
  <c r="L38" i="8"/>
  <c r="K38" i="8"/>
  <c r="F38" i="8"/>
  <c r="I38" i="8" s="1"/>
  <c r="E38" i="8"/>
  <c r="J38" i="8" s="1"/>
  <c r="F37" i="8"/>
  <c r="I37" i="8" s="1"/>
  <c r="E37" i="8"/>
  <c r="M36" i="8"/>
  <c r="H36" i="8"/>
  <c r="F36" i="8"/>
  <c r="E36" i="8"/>
  <c r="J36" i="8" s="1"/>
  <c r="F35" i="8"/>
  <c r="K35" i="8" s="1"/>
  <c r="E35" i="8"/>
  <c r="H35" i="8" s="1"/>
  <c r="L34" i="8"/>
  <c r="J34" i="8"/>
  <c r="H34" i="8"/>
  <c r="F34" i="8"/>
  <c r="I34" i="8" s="1"/>
  <c r="E34" i="8"/>
  <c r="G34" i="8" s="1"/>
  <c r="F33" i="8"/>
  <c r="I33" i="8" s="1"/>
  <c r="E33" i="8"/>
  <c r="J33" i="8" s="1"/>
  <c r="K32" i="8"/>
  <c r="I32" i="8"/>
  <c r="F32" i="8"/>
  <c r="M32" i="8" s="1"/>
  <c r="E32" i="8"/>
  <c r="G32" i="8" s="1"/>
  <c r="M31" i="8"/>
  <c r="K31" i="8"/>
  <c r="J31" i="8"/>
  <c r="I31" i="8"/>
  <c r="F31" i="8"/>
  <c r="E31" i="8"/>
  <c r="L31" i="8" s="1"/>
  <c r="F30" i="8"/>
  <c r="E30" i="8"/>
  <c r="M29" i="8"/>
  <c r="K29" i="8"/>
  <c r="F29" i="8"/>
  <c r="I29" i="8" s="1"/>
  <c r="E29" i="8"/>
  <c r="F27" i="8"/>
  <c r="E27" i="8"/>
  <c r="L27" i="8" s="1"/>
  <c r="H26" i="8"/>
  <c r="F26" i="8"/>
  <c r="K26" i="8" s="1"/>
  <c r="E26" i="8"/>
  <c r="G26" i="8" s="1"/>
  <c r="F25" i="8"/>
  <c r="E25" i="8"/>
  <c r="H25" i="8" s="1"/>
  <c r="M24" i="8"/>
  <c r="K24" i="8"/>
  <c r="J24" i="8"/>
  <c r="I24" i="8"/>
  <c r="G24" i="8"/>
  <c r="F24" i="8"/>
  <c r="E24" i="8"/>
  <c r="L23" i="8"/>
  <c r="K23" i="8"/>
  <c r="J23" i="8"/>
  <c r="H23" i="8"/>
  <c r="F23" i="8"/>
  <c r="M23" i="8" s="1"/>
  <c r="E23" i="8"/>
  <c r="G23" i="8" s="1"/>
  <c r="F22" i="8"/>
  <c r="E22" i="8"/>
  <c r="L22" i="8" s="1"/>
  <c r="L21" i="8"/>
  <c r="F21" i="8"/>
  <c r="E21" i="8"/>
  <c r="K20" i="8"/>
  <c r="I20" i="8"/>
  <c r="F20" i="8"/>
  <c r="M20" i="8" s="1"/>
  <c r="E20" i="8"/>
  <c r="H19" i="8"/>
  <c r="G19" i="8"/>
  <c r="F19" i="8"/>
  <c r="E19" i="8"/>
  <c r="J19" i="8" s="1"/>
  <c r="F18" i="8"/>
  <c r="E18" i="8"/>
  <c r="H18" i="8" s="1"/>
  <c r="L17" i="8"/>
  <c r="J17" i="8"/>
  <c r="G17" i="8"/>
  <c r="F17" i="8"/>
  <c r="I17" i="8" s="1"/>
  <c r="E17" i="8"/>
  <c r="H17" i="8" s="1"/>
  <c r="F16" i="8"/>
  <c r="E16" i="8"/>
  <c r="L16" i="8" s="1"/>
  <c r="F15" i="8"/>
  <c r="E15" i="8"/>
  <c r="H15" i="8" s="1"/>
  <c r="F14" i="8"/>
  <c r="M14" i="8" s="1"/>
  <c r="E14" i="8"/>
  <c r="L14" i="8" s="1"/>
  <c r="L13" i="8"/>
  <c r="J13" i="8"/>
  <c r="H13" i="8"/>
  <c r="F13" i="8"/>
  <c r="I13" i="8" s="1"/>
  <c r="E13" i="8"/>
  <c r="G13" i="8" s="1"/>
  <c r="L12" i="8"/>
  <c r="J12" i="8"/>
  <c r="F12" i="8"/>
  <c r="I12" i="8" s="1"/>
  <c r="E12" i="8"/>
  <c r="H12" i="8" s="1"/>
  <c r="L11" i="8"/>
  <c r="F11" i="8"/>
  <c r="I11" i="8" s="1"/>
  <c r="E11" i="8"/>
  <c r="F10" i="8"/>
  <c r="E10" i="8"/>
  <c r="J10" i="8" s="1"/>
  <c r="L9" i="8"/>
  <c r="F9" i="8"/>
  <c r="E9" i="8"/>
  <c r="F8" i="8"/>
  <c r="E8" i="8"/>
  <c r="J8" i="8" s="1"/>
  <c r="G7" i="8"/>
  <c r="F7" i="8"/>
  <c r="I7" i="8" s="1"/>
  <c r="E7" i="8"/>
  <c r="M6" i="8"/>
  <c r="L6" i="8"/>
  <c r="K6" i="8"/>
  <c r="J6" i="8"/>
  <c r="I6" i="8"/>
  <c r="H6" i="8"/>
  <c r="G6" i="8"/>
  <c r="F6" i="8"/>
  <c r="E6" i="8"/>
  <c r="L1" i="8"/>
  <c r="J1" i="8"/>
  <c r="J57" i="8" s="1"/>
  <c r="I1" i="8"/>
  <c r="I22" i="8" s="1"/>
  <c r="D63" i="7"/>
  <c r="I61" i="7"/>
  <c r="H61" i="7"/>
  <c r="F61" i="7"/>
  <c r="G61" i="7" s="1"/>
  <c r="E61" i="7"/>
  <c r="I60" i="7"/>
  <c r="J60" i="7" s="1"/>
  <c r="H60" i="7"/>
  <c r="F60" i="7"/>
  <c r="E60" i="7"/>
  <c r="K59" i="7"/>
  <c r="I59" i="7"/>
  <c r="H59" i="7"/>
  <c r="F59" i="7"/>
  <c r="G59" i="7" s="1"/>
  <c r="E59" i="7"/>
  <c r="K57" i="7"/>
  <c r="I57" i="7"/>
  <c r="Y63" i="7" s="1"/>
  <c r="H57" i="7"/>
  <c r="F57" i="7"/>
  <c r="E57" i="7"/>
  <c r="G57" i="7" s="1"/>
  <c r="I55" i="7"/>
  <c r="H55" i="7"/>
  <c r="G55" i="7"/>
  <c r="F55" i="7"/>
  <c r="E55" i="7"/>
  <c r="I54" i="7"/>
  <c r="H54" i="7"/>
  <c r="J54" i="7" s="1"/>
  <c r="F54" i="7"/>
  <c r="E54" i="7"/>
  <c r="I53" i="7"/>
  <c r="H53" i="7"/>
  <c r="F53" i="7"/>
  <c r="E53" i="7"/>
  <c r="I52" i="7"/>
  <c r="H52" i="7"/>
  <c r="F52" i="7"/>
  <c r="E52" i="7"/>
  <c r="G52" i="7" s="1"/>
  <c r="I51" i="7"/>
  <c r="H51" i="7"/>
  <c r="F51" i="7"/>
  <c r="E51" i="7"/>
  <c r="K50" i="7"/>
  <c r="I50" i="7"/>
  <c r="H50" i="7"/>
  <c r="J50" i="7" s="1"/>
  <c r="G50" i="7"/>
  <c r="F50" i="7"/>
  <c r="E50" i="7"/>
  <c r="I49" i="7"/>
  <c r="H49" i="7"/>
  <c r="F49" i="7"/>
  <c r="E49" i="7"/>
  <c r="K47" i="7"/>
  <c r="I47" i="7"/>
  <c r="H47" i="7"/>
  <c r="G47" i="7"/>
  <c r="F47" i="7"/>
  <c r="E47" i="7"/>
  <c r="I46" i="7"/>
  <c r="H46" i="7"/>
  <c r="F46" i="7"/>
  <c r="E46" i="7"/>
  <c r="I45" i="7"/>
  <c r="H45" i="7"/>
  <c r="J45" i="7" s="1"/>
  <c r="F45" i="7"/>
  <c r="E45" i="7"/>
  <c r="I44" i="7"/>
  <c r="H44" i="7"/>
  <c r="J44" i="7" s="1"/>
  <c r="F44" i="7"/>
  <c r="E44" i="7"/>
  <c r="U42" i="7"/>
  <c r="I42" i="7"/>
  <c r="V42" i="7" s="1"/>
  <c r="H42" i="7"/>
  <c r="F42" i="7"/>
  <c r="E42" i="7"/>
  <c r="AA42" i="7" s="1"/>
  <c r="AA41" i="7"/>
  <c r="T41" i="7"/>
  <c r="S41" i="7"/>
  <c r="L41" i="7"/>
  <c r="K41" i="7"/>
  <c r="I41" i="7"/>
  <c r="H41" i="7"/>
  <c r="F41" i="7"/>
  <c r="E41" i="7"/>
  <c r="AE41" i="7" s="1"/>
  <c r="AH40" i="7"/>
  <c r="AC40" i="7"/>
  <c r="Z40" i="7"/>
  <c r="Y40" i="7"/>
  <c r="W40" i="7"/>
  <c r="V40" i="7"/>
  <c r="U40" i="7"/>
  <c r="Q40" i="7"/>
  <c r="N40" i="7"/>
  <c r="M40" i="7"/>
  <c r="K40" i="7"/>
  <c r="J40" i="7"/>
  <c r="I40" i="7"/>
  <c r="H40" i="7"/>
  <c r="AG40" i="7" s="1"/>
  <c r="F40" i="7"/>
  <c r="E40" i="7"/>
  <c r="S40" i="7" s="1"/>
  <c r="AG39" i="7"/>
  <c r="AF39" i="7"/>
  <c r="AE39" i="7"/>
  <c r="AB39" i="7"/>
  <c r="W39" i="7"/>
  <c r="U39" i="7"/>
  <c r="P39" i="7"/>
  <c r="M39" i="7"/>
  <c r="L39" i="7"/>
  <c r="I39" i="7"/>
  <c r="H39" i="7"/>
  <c r="J39" i="7" s="1"/>
  <c r="G39" i="7"/>
  <c r="F39" i="7"/>
  <c r="X39" i="7" s="1"/>
  <c r="E39" i="7"/>
  <c r="Y38" i="7"/>
  <c r="V38" i="7"/>
  <c r="I38" i="7"/>
  <c r="AD38" i="7" s="1"/>
  <c r="H38" i="7"/>
  <c r="U38" i="7" s="1"/>
  <c r="G38" i="7"/>
  <c r="F38" i="7"/>
  <c r="E38" i="7"/>
  <c r="S38" i="7" s="1"/>
  <c r="U37" i="7"/>
  <c r="T37" i="7"/>
  <c r="S37" i="7"/>
  <c r="I37" i="7"/>
  <c r="H37" i="7"/>
  <c r="J37" i="7" s="1"/>
  <c r="F37" i="7"/>
  <c r="E37" i="7"/>
  <c r="G37" i="7" s="1"/>
  <c r="AE36" i="7"/>
  <c r="S36" i="7"/>
  <c r="I36" i="7"/>
  <c r="R36" i="7" s="1"/>
  <c r="H36" i="7"/>
  <c r="U36" i="7" s="1"/>
  <c r="F36" i="7"/>
  <c r="E36" i="7"/>
  <c r="AF35" i="7"/>
  <c r="Y35" i="7"/>
  <c r="T35" i="7"/>
  <c r="Q35" i="7"/>
  <c r="P35" i="7"/>
  <c r="L35" i="7"/>
  <c r="I35" i="7"/>
  <c r="H35" i="7"/>
  <c r="J35" i="7" s="1"/>
  <c r="F35" i="7"/>
  <c r="X35" i="7" s="1"/>
  <c r="E35" i="7"/>
  <c r="AC34" i="7"/>
  <c r="Y34" i="7"/>
  <c r="I34" i="7"/>
  <c r="Z34" i="7" s="1"/>
  <c r="H34" i="7"/>
  <c r="AG34" i="7" s="1"/>
  <c r="F34" i="7"/>
  <c r="E34" i="7"/>
  <c r="AA33" i="7"/>
  <c r="W33" i="7"/>
  <c r="S33" i="7"/>
  <c r="P33" i="7"/>
  <c r="K33" i="7"/>
  <c r="I33" i="7"/>
  <c r="H33" i="7"/>
  <c r="J33" i="7" s="1"/>
  <c r="G33" i="7"/>
  <c r="F33" i="7"/>
  <c r="E33" i="7"/>
  <c r="O33" i="7" s="1"/>
  <c r="AE32" i="7"/>
  <c r="AC32" i="7"/>
  <c r="AA32" i="7"/>
  <c r="W32" i="7"/>
  <c r="O32" i="7"/>
  <c r="M32" i="7"/>
  <c r="J32" i="7"/>
  <c r="I32" i="7"/>
  <c r="Z32" i="7" s="1"/>
  <c r="H32" i="7"/>
  <c r="Y32" i="7" s="1"/>
  <c r="G32" i="7"/>
  <c r="F32" i="7"/>
  <c r="E32" i="7"/>
  <c r="K32" i="7" s="1"/>
  <c r="I30" i="7"/>
  <c r="H30" i="7"/>
  <c r="F30" i="7"/>
  <c r="G30" i="7" s="1"/>
  <c r="E30" i="7"/>
  <c r="V29" i="7"/>
  <c r="U29" i="7"/>
  <c r="N29" i="7"/>
  <c r="I29" i="7"/>
  <c r="AD29" i="7" s="1"/>
  <c r="H29" i="7"/>
  <c r="F29" i="7"/>
  <c r="E29" i="7"/>
  <c r="AE29" i="7" s="1"/>
  <c r="AG28" i="7"/>
  <c r="Y28" i="7"/>
  <c r="U28" i="7"/>
  <c r="T28" i="7"/>
  <c r="M28" i="7"/>
  <c r="I28" i="7"/>
  <c r="H28" i="7"/>
  <c r="J28" i="7" s="1"/>
  <c r="F28" i="7"/>
  <c r="P28" i="7" s="1"/>
  <c r="E28" i="7"/>
  <c r="K28" i="7" s="1"/>
  <c r="AG27" i="7"/>
  <c r="R27" i="7"/>
  <c r="Q27" i="7"/>
  <c r="I27" i="7"/>
  <c r="H27" i="7"/>
  <c r="AC27" i="7" s="1"/>
  <c r="F27" i="7"/>
  <c r="E27" i="7"/>
  <c r="S27" i="7" s="1"/>
  <c r="U26" i="7"/>
  <c r="T26" i="7"/>
  <c r="Q26" i="7"/>
  <c r="P26" i="7"/>
  <c r="L26" i="7"/>
  <c r="I26" i="7"/>
  <c r="H26" i="7"/>
  <c r="F26" i="7"/>
  <c r="AF26" i="7" s="1"/>
  <c r="E26" i="7"/>
  <c r="O26" i="7" s="1"/>
  <c r="AC25" i="7"/>
  <c r="U25" i="7"/>
  <c r="I25" i="7"/>
  <c r="V25" i="7" s="1"/>
  <c r="H25" i="7"/>
  <c r="Y25" i="7" s="1"/>
  <c r="F25" i="7"/>
  <c r="E25" i="7"/>
  <c r="I24" i="7"/>
  <c r="H24" i="7"/>
  <c r="F24" i="7"/>
  <c r="E24" i="7"/>
  <c r="G24" i="7" s="1"/>
  <c r="AG23" i="7"/>
  <c r="AE23" i="7"/>
  <c r="Q23" i="7"/>
  <c r="O23" i="7"/>
  <c r="M23" i="7"/>
  <c r="I23" i="7"/>
  <c r="H23" i="7"/>
  <c r="AC23" i="7" s="1"/>
  <c r="F23" i="7"/>
  <c r="E23" i="7"/>
  <c r="AA23" i="7" s="1"/>
  <c r="AG22" i="7"/>
  <c r="AF22" i="7"/>
  <c r="X22" i="7"/>
  <c r="Q22" i="7"/>
  <c r="P22" i="7"/>
  <c r="L22" i="7"/>
  <c r="I22" i="7"/>
  <c r="H22" i="7"/>
  <c r="J22" i="7" s="1"/>
  <c r="F22" i="7"/>
  <c r="T22" i="7" s="1"/>
  <c r="E22" i="7"/>
  <c r="AG21" i="7"/>
  <c r="AE21" i="7"/>
  <c r="AC21" i="7"/>
  <c r="R21" i="7"/>
  <c r="Q21" i="7"/>
  <c r="M21" i="7"/>
  <c r="K21" i="7"/>
  <c r="I21" i="7"/>
  <c r="AD21" i="7" s="1"/>
  <c r="H21" i="7"/>
  <c r="J21" i="7" s="1"/>
  <c r="F21" i="7"/>
  <c r="E21" i="7"/>
  <c r="O21" i="7" s="1"/>
  <c r="AF20" i="7"/>
  <c r="AE20" i="7"/>
  <c r="Q20" i="7"/>
  <c r="P20" i="7"/>
  <c r="I20" i="7"/>
  <c r="H20" i="7"/>
  <c r="J20" i="7" s="1"/>
  <c r="F20" i="7"/>
  <c r="L20" i="7" s="1"/>
  <c r="E20" i="7"/>
  <c r="K20" i="7" s="1"/>
  <c r="K18" i="7"/>
  <c r="I18" i="7"/>
  <c r="H18" i="7"/>
  <c r="F18" i="7"/>
  <c r="E18" i="7"/>
  <c r="I17" i="7"/>
  <c r="H17" i="7"/>
  <c r="F17" i="7"/>
  <c r="E17" i="7"/>
  <c r="I16" i="7"/>
  <c r="H16" i="7"/>
  <c r="F16" i="7"/>
  <c r="E16" i="7"/>
  <c r="I15" i="7"/>
  <c r="H15" i="7"/>
  <c r="F15" i="7"/>
  <c r="E15" i="7"/>
  <c r="M14" i="7"/>
  <c r="I14" i="7"/>
  <c r="H14" i="7"/>
  <c r="J14" i="7" s="1"/>
  <c r="F14" i="7"/>
  <c r="E14" i="7"/>
  <c r="I13" i="7"/>
  <c r="H13" i="7"/>
  <c r="M13" i="7" s="1"/>
  <c r="F13" i="7"/>
  <c r="L13" i="7" s="1"/>
  <c r="E13" i="7"/>
  <c r="G13" i="7" s="1"/>
  <c r="M12" i="7"/>
  <c r="I12" i="7"/>
  <c r="J12" i="7" s="1"/>
  <c r="H12" i="7"/>
  <c r="F12" i="7"/>
  <c r="E12" i="7"/>
  <c r="K12" i="7" s="1"/>
  <c r="K11" i="7"/>
  <c r="I11" i="7"/>
  <c r="H11" i="7"/>
  <c r="F11" i="7"/>
  <c r="E11" i="7"/>
  <c r="M10" i="7"/>
  <c r="I10" i="7"/>
  <c r="H10" i="7"/>
  <c r="F10" i="7"/>
  <c r="E10" i="7"/>
  <c r="K9" i="7"/>
  <c r="I9" i="7"/>
  <c r="H9" i="7"/>
  <c r="F9" i="7"/>
  <c r="L9" i="7" s="1"/>
  <c r="E9" i="7"/>
  <c r="AH7" i="7"/>
  <c r="AG7" i="7"/>
  <c r="AF7" i="7"/>
  <c r="AE7" i="7"/>
  <c r="AD7" i="7"/>
  <c r="AC7" i="7"/>
  <c r="AB7" i="7"/>
  <c r="AA7" i="7"/>
  <c r="Z7" i="7"/>
  <c r="Y7" i="7"/>
  <c r="X7" i="7"/>
  <c r="W7" i="7"/>
  <c r="V7" i="7"/>
  <c r="U7" i="7"/>
  <c r="T7" i="7"/>
  <c r="S7" i="7"/>
  <c r="R7" i="7"/>
  <c r="Q7" i="7"/>
  <c r="P7" i="7"/>
  <c r="O7" i="7"/>
  <c r="N7" i="7"/>
  <c r="M7" i="7"/>
  <c r="L7" i="7"/>
  <c r="K7" i="7"/>
  <c r="J7" i="7"/>
  <c r="I7" i="7"/>
  <c r="H7" i="7"/>
  <c r="G7" i="7"/>
  <c r="F7" i="7"/>
  <c r="E7" i="7"/>
  <c r="M1" i="7"/>
  <c r="L1" i="7"/>
  <c r="D60" i="6"/>
  <c r="AA6" i="6"/>
  <c r="Z6" i="6"/>
  <c r="Y6" i="6"/>
  <c r="X6" i="6"/>
  <c r="W6" i="6"/>
  <c r="V6" i="6"/>
  <c r="U6" i="6"/>
  <c r="T6" i="6"/>
  <c r="S6" i="6"/>
  <c r="R6" i="6"/>
  <c r="Q6" i="6"/>
  <c r="P6" i="6"/>
  <c r="O6" i="6"/>
  <c r="N6" i="6"/>
  <c r="M6" i="6"/>
  <c r="L6" i="6"/>
  <c r="K6" i="6"/>
  <c r="J6" i="6"/>
  <c r="I6" i="6"/>
  <c r="H6" i="6"/>
  <c r="G6" i="6"/>
  <c r="F6" i="6"/>
  <c r="E6" i="6"/>
  <c r="L1" i="6"/>
  <c r="N1" i="6" s="1"/>
  <c r="P1" i="6" s="1"/>
  <c r="R1" i="6" s="1"/>
  <c r="T1" i="6" s="1"/>
  <c r="V1" i="6" s="1"/>
  <c r="Z1" i="6" s="1"/>
  <c r="K1" i="6"/>
  <c r="M1" i="6" s="1"/>
  <c r="O1" i="6" s="1"/>
  <c r="Q1" i="6" s="1"/>
  <c r="S1" i="6" s="1"/>
  <c r="U1" i="6" s="1"/>
  <c r="W1" i="6" s="1"/>
  <c r="AA1" i="6" s="1"/>
  <c r="J1" i="6"/>
  <c r="I1" i="6"/>
  <c r="D61" i="5"/>
  <c r="S21" i="5"/>
  <c r="N21" i="5"/>
  <c r="I21" i="5"/>
  <c r="F21" i="5"/>
  <c r="O21" i="5" s="1"/>
  <c r="E21" i="5"/>
  <c r="L21" i="5" s="1"/>
  <c r="U6" i="5"/>
  <c r="T6" i="5"/>
  <c r="S6" i="5"/>
  <c r="R6" i="5"/>
  <c r="Q6" i="5"/>
  <c r="P6" i="5"/>
  <c r="O6" i="5"/>
  <c r="N6" i="5"/>
  <c r="M6" i="5"/>
  <c r="L6" i="5"/>
  <c r="K6" i="5"/>
  <c r="J6" i="5"/>
  <c r="I6" i="5"/>
  <c r="H6" i="5"/>
  <c r="G6" i="5"/>
  <c r="F6" i="5"/>
  <c r="E6" i="5"/>
  <c r="M1" i="5"/>
  <c r="O1" i="5" s="1"/>
  <c r="Q1" i="5" s="1"/>
  <c r="S1" i="5" s="1"/>
  <c r="U1" i="5" s="1"/>
  <c r="L1" i="5"/>
  <c r="N1" i="5" s="1"/>
  <c r="P1" i="5" s="1"/>
  <c r="R1" i="5" s="1"/>
  <c r="T1" i="5" s="1"/>
  <c r="J1" i="5"/>
  <c r="I1" i="5"/>
  <c r="K1" i="5" s="1"/>
  <c r="D60" i="4"/>
  <c r="Y6" i="4"/>
  <c r="X6" i="4"/>
  <c r="W6" i="4"/>
  <c r="V6" i="4"/>
  <c r="U6" i="4"/>
  <c r="T6" i="4"/>
  <c r="S6" i="4"/>
  <c r="R6" i="4"/>
  <c r="Q6" i="4"/>
  <c r="P6" i="4"/>
  <c r="N6" i="4"/>
  <c r="M6" i="4"/>
  <c r="L6" i="4"/>
  <c r="K6" i="4"/>
  <c r="J6" i="4"/>
  <c r="I6" i="4"/>
  <c r="G6" i="4"/>
  <c r="F6" i="4"/>
  <c r="E6" i="4"/>
  <c r="K1" i="4"/>
  <c r="M1" i="4" s="1"/>
  <c r="P1" i="4" s="1"/>
  <c r="R1" i="4" s="1"/>
  <c r="T1" i="4" s="1"/>
  <c r="V1" i="4" s="1"/>
  <c r="X1" i="4" s="1"/>
  <c r="J1" i="4"/>
  <c r="L1" i="4" s="1"/>
  <c r="N1" i="4" s="1"/>
  <c r="Q1" i="4" s="1"/>
  <c r="S1" i="4" s="1"/>
  <c r="U1" i="4" s="1"/>
  <c r="W1" i="4" s="1"/>
  <c r="Y1" i="4" s="1"/>
  <c r="D63" i="3"/>
  <c r="E58" i="3"/>
  <c r="E56" i="3"/>
  <c r="E48" i="3"/>
  <c r="E43" i="3"/>
  <c r="E31" i="3"/>
  <c r="AE28" i="3"/>
  <c r="AA28" i="3"/>
  <c r="W28" i="3"/>
  <c r="S28" i="3"/>
  <c r="O28" i="3"/>
  <c r="K28" i="3"/>
  <c r="G28"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M1" i="3"/>
  <c r="O1" i="3" s="1"/>
  <c r="Q1" i="3" s="1"/>
  <c r="S1" i="3" s="1"/>
  <c r="U1" i="3" s="1"/>
  <c r="W1" i="3" s="1"/>
  <c r="Y1" i="3" s="1"/>
  <c r="AA1" i="3" s="1"/>
  <c r="AC1" i="3" s="1"/>
  <c r="AE1" i="3" s="1"/>
  <c r="AG1" i="3" s="1"/>
  <c r="L1" i="3"/>
  <c r="N1" i="3" s="1"/>
  <c r="P1" i="3" s="1"/>
  <c r="R1" i="3" s="1"/>
  <c r="T1" i="3" s="1"/>
  <c r="V1" i="3" s="1"/>
  <c r="X1" i="3" s="1"/>
  <c r="Z1" i="3" s="1"/>
  <c r="AB1" i="3" s="1"/>
  <c r="AD1" i="3" s="1"/>
  <c r="AF1" i="3" s="1"/>
  <c r="AH1" i="3" s="1"/>
  <c r="D60" i="2"/>
  <c r="E58" i="2"/>
  <c r="E57" i="2"/>
  <c r="E56" i="2"/>
  <c r="E54" i="2"/>
  <c r="E52" i="2"/>
  <c r="K52" i="2" s="1"/>
  <c r="E51" i="2"/>
  <c r="E50" i="2"/>
  <c r="E49" i="2"/>
  <c r="E48" i="2"/>
  <c r="E47" i="2"/>
  <c r="E46" i="2"/>
  <c r="E44" i="2"/>
  <c r="E43" i="2"/>
  <c r="E42" i="2"/>
  <c r="E41" i="2"/>
  <c r="E39" i="2"/>
  <c r="E38" i="2"/>
  <c r="AG37" i="2"/>
  <c r="F40" i="3" s="1"/>
  <c r="AF37" i="2"/>
  <c r="E40" i="3" s="1"/>
  <c r="G40" i="3" s="1"/>
  <c r="AD37" i="2"/>
  <c r="AJ37" i="2" s="1"/>
  <c r="AC37" i="2"/>
  <c r="AI37" i="2" s="1"/>
  <c r="Y37" i="2"/>
  <c r="X37" i="2"/>
  <c r="Z37" i="2" s="1"/>
  <c r="V37" i="2"/>
  <c r="U37" i="2"/>
  <c r="W37" i="2" s="1"/>
  <c r="S37" i="2"/>
  <c r="R37" i="2"/>
  <c r="T37" i="2" s="1"/>
  <c r="P37" i="2"/>
  <c r="AB37" i="2" s="1"/>
  <c r="O37" i="2"/>
  <c r="AA37" i="2" s="1"/>
  <c r="N37" i="2"/>
  <c r="M37" i="2"/>
  <c r="I37" i="2"/>
  <c r="H37" i="2"/>
  <c r="J37" i="2" s="1"/>
  <c r="F37" i="2"/>
  <c r="L37" i="2" s="1"/>
  <c r="E37" i="2"/>
  <c r="K37" i="2" s="1"/>
  <c r="AG36" i="2"/>
  <c r="F39" i="3" s="1"/>
  <c r="AF36" i="2"/>
  <c r="E39" i="3" s="1"/>
  <c r="AE36" i="2"/>
  <c r="AD36" i="2"/>
  <c r="AJ36" i="2" s="1"/>
  <c r="AC36" i="2"/>
  <c r="AI36" i="2" s="1"/>
  <c r="Y36" i="2"/>
  <c r="X36" i="2"/>
  <c r="Z36" i="2" s="1"/>
  <c r="V36" i="2"/>
  <c r="U36" i="2"/>
  <c r="W36" i="2" s="1"/>
  <c r="S36" i="2"/>
  <c r="R36" i="2"/>
  <c r="T36" i="2" s="1"/>
  <c r="P36" i="2"/>
  <c r="AB36" i="2" s="1"/>
  <c r="O36" i="2"/>
  <c r="AA36" i="2" s="1"/>
  <c r="N36" i="2"/>
  <c r="M36" i="2"/>
  <c r="I36" i="2"/>
  <c r="H36" i="2"/>
  <c r="J36" i="2" s="1"/>
  <c r="F36" i="2"/>
  <c r="L36" i="2" s="1"/>
  <c r="E36" i="2"/>
  <c r="G36" i="2" s="1"/>
  <c r="AG35" i="2"/>
  <c r="F38" i="3" s="1"/>
  <c r="AF35" i="2"/>
  <c r="E38" i="3" s="1"/>
  <c r="AA38" i="3" s="1"/>
  <c r="AD35" i="2"/>
  <c r="AJ35" i="2" s="1"/>
  <c r="AC35" i="2"/>
  <c r="AE35" i="2" s="1"/>
  <c r="Y35" i="2"/>
  <c r="X35" i="2"/>
  <c r="Z35" i="2" s="1"/>
  <c r="V35" i="2"/>
  <c r="U35" i="2"/>
  <c r="W35" i="2" s="1"/>
  <c r="S35" i="2"/>
  <c r="R35" i="2"/>
  <c r="T35" i="2" s="1"/>
  <c r="Q35" i="2"/>
  <c r="P35" i="2"/>
  <c r="AB35" i="2" s="1"/>
  <c r="O35" i="2"/>
  <c r="AA35" i="2" s="1"/>
  <c r="N35" i="2"/>
  <c r="M35" i="2"/>
  <c r="I35" i="2"/>
  <c r="H35" i="2"/>
  <c r="J35" i="2" s="1"/>
  <c r="F35" i="2"/>
  <c r="L35" i="2" s="1"/>
  <c r="E35" i="2"/>
  <c r="G35" i="2" s="1"/>
  <c r="AG34" i="2"/>
  <c r="F37" i="3" s="1"/>
  <c r="AF34" i="2"/>
  <c r="E37" i="3" s="1"/>
  <c r="AD34" i="2"/>
  <c r="AJ34" i="2" s="1"/>
  <c r="AC34" i="2"/>
  <c r="AI34" i="2" s="1"/>
  <c r="AA34" i="2"/>
  <c r="Y34" i="2"/>
  <c r="X34" i="2"/>
  <c r="Z34" i="2" s="1"/>
  <c r="V34" i="2"/>
  <c r="U34" i="2"/>
  <c r="W34" i="2" s="1"/>
  <c r="T34" i="2"/>
  <c r="S34" i="2"/>
  <c r="R34" i="2"/>
  <c r="P34" i="2"/>
  <c r="AB34" i="2" s="1"/>
  <c r="O34" i="2"/>
  <c r="Q34" i="2" s="1"/>
  <c r="N34" i="2"/>
  <c r="M34" i="2"/>
  <c r="L34" i="2"/>
  <c r="J34" i="2"/>
  <c r="I34" i="2"/>
  <c r="H34" i="2"/>
  <c r="F34" i="2"/>
  <c r="E34" i="2"/>
  <c r="K34" i="2" s="1"/>
  <c r="AG33" i="2"/>
  <c r="F36" i="3" s="1"/>
  <c r="AF33" i="2"/>
  <c r="E36" i="3" s="1"/>
  <c r="AE33" i="2"/>
  <c r="AD33" i="2"/>
  <c r="AJ33" i="2" s="1"/>
  <c r="AC33" i="2"/>
  <c r="AI33" i="2" s="1"/>
  <c r="Y33" i="2"/>
  <c r="X33" i="2"/>
  <c r="Z33" i="2" s="1"/>
  <c r="V33" i="2"/>
  <c r="U33" i="2"/>
  <c r="W33" i="2" s="1"/>
  <c r="S33" i="2"/>
  <c r="R33" i="2"/>
  <c r="T33" i="2" s="1"/>
  <c r="P33" i="2"/>
  <c r="AB33" i="2" s="1"/>
  <c r="O33" i="2"/>
  <c r="AA33" i="2" s="1"/>
  <c r="N33" i="2"/>
  <c r="M33" i="2"/>
  <c r="I33" i="2"/>
  <c r="H33" i="2"/>
  <c r="J33" i="2" s="1"/>
  <c r="F33" i="2"/>
  <c r="L33" i="2" s="1"/>
  <c r="E33" i="2"/>
  <c r="K33" i="2" s="1"/>
  <c r="K32" i="2"/>
  <c r="E32" i="2"/>
  <c r="G32" i="2" s="1"/>
  <c r="E31" i="2"/>
  <c r="AI30" i="2"/>
  <c r="AG30" i="2"/>
  <c r="F33" i="3" s="1"/>
  <c r="AF30" i="2"/>
  <c r="E33" i="3" s="1"/>
  <c r="G33" i="3" s="1"/>
  <c r="AD30" i="2"/>
  <c r="AJ30" i="2" s="1"/>
  <c r="AC30" i="2"/>
  <c r="Y30" i="2"/>
  <c r="X30" i="2"/>
  <c r="Z30" i="2" s="1"/>
  <c r="V30" i="2"/>
  <c r="U30" i="2"/>
  <c r="W30" i="2" s="1"/>
  <c r="S30" i="2"/>
  <c r="R30" i="2"/>
  <c r="T30" i="2" s="1"/>
  <c r="P30" i="2"/>
  <c r="AB30" i="2" s="1"/>
  <c r="O30" i="2"/>
  <c r="Q30" i="2" s="1"/>
  <c r="N30" i="2"/>
  <c r="M30" i="2"/>
  <c r="I30" i="2"/>
  <c r="H30" i="2"/>
  <c r="J30" i="2" s="1"/>
  <c r="F30" i="2"/>
  <c r="L30" i="2" s="1"/>
  <c r="E30" i="2"/>
  <c r="K30" i="2" s="1"/>
  <c r="AG29" i="2"/>
  <c r="F32" i="3" s="1"/>
  <c r="AF29" i="2"/>
  <c r="AH29" i="2" s="1"/>
  <c r="AD29" i="2"/>
  <c r="AJ29" i="2" s="1"/>
  <c r="AC29" i="2"/>
  <c r="AI29" i="2" s="1"/>
  <c r="Y29" i="2"/>
  <c r="X29" i="2"/>
  <c r="Z29" i="2" s="1"/>
  <c r="V29" i="2"/>
  <c r="U29" i="2"/>
  <c r="W29" i="2" s="1"/>
  <c r="S29" i="2"/>
  <c r="R29" i="2"/>
  <c r="T29" i="2" s="1"/>
  <c r="P29" i="2"/>
  <c r="AB29" i="2" s="1"/>
  <c r="O29" i="2"/>
  <c r="AA29" i="2" s="1"/>
  <c r="N29" i="2"/>
  <c r="M29" i="2"/>
  <c r="I29" i="2"/>
  <c r="H29" i="2"/>
  <c r="J29" i="2" s="1"/>
  <c r="F29" i="2"/>
  <c r="L29" i="2" s="1"/>
  <c r="E29" i="2"/>
  <c r="K29" i="2" s="1"/>
  <c r="E27" i="2"/>
  <c r="AJ26" i="2"/>
  <c r="AH26" i="2"/>
  <c r="AG26" i="2"/>
  <c r="F29" i="3" s="1"/>
  <c r="L29" i="3" s="1"/>
  <c r="AF26" i="2"/>
  <c r="E29" i="3" s="1"/>
  <c r="AD26" i="2"/>
  <c r="AC26" i="2"/>
  <c r="AI26" i="2" s="1"/>
  <c r="Z26" i="2"/>
  <c r="Y26" i="2"/>
  <c r="X26" i="2"/>
  <c r="V26" i="2"/>
  <c r="U26" i="2"/>
  <c r="W26" i="2" s="1"/>
  <c r="S26" i="2"/>
  <c r="R26" i="2"/>
  <c r="T26" i="2" s="1"/>
  <c r="Q26" i="2"/>
  <c r="P26" i="2"/>
  <c r="AB26" i="2" s="1"/>
  <c r="O26" i="2"/>
  <c r="AA26" i="2" s="1"/>
  <c r="N26" i="2"/>
  <c r="M26" i="2"/>
  <c r="I26" i="2"/>
  <c r="H26" i="2"/>
  <c r="J26" i="2" s="1"/>
  <c r="F26" i="2"/>
  <c r="L26" i="2" s="1"/>
  <c r="E26" i="2"/>
  <c r="G26" i="2" s="1"/>
  <c r="AG25" i="2"/>
  <c r="F28" i="3" s="1"/>
  <c r="AB28" i="3" s="1"/>
  <c r="AF25" i="2"/>
  <c r="AH25" i="2" s="1"/>
  <c r="AD25" i="2"/>
  <c r="AC25" i="2"/>
  <c r="AI25" i="2" s="1"/>
  <c r="AA25" i="2"/>
  <c r="Y25" i="2"/>
  <c r="X25" i="2"/>
  <c r="Z25" i="2" s="1"/>
  <c r="W25" i="2"/>
  <c r="V25" i="2"/>
  <c r="U25" i="2"/>
  <c r="S25" i="2"/>
  <c r="R25" i="2"/>
  <c r="T25" i="2" s="1"/>
  <c r="P25" i="2"/>
  <c r="AB25" i="2" s="1"/>
  <c r="O25" i="2"/>
  <c r="Q25" i="2" s="1"/>
  <c r="N25" i="2"/>
  <c r="M25" i="2"/>
  <c r="I25" i="2"/>
  <c r="H25" i="2"/>
  <c r="J25" i="2" s="1"/>
  <c r="F25" i="2"/>
  <c r="L25" i="2" s="1"/>
  <c r="E25" i="2"/>
  <c r="G25" i="2" s="1"/>
  <c r="AG24" i="2"/>
  <c r="F27" i="3" s="1"/>
  <c r="AF24" i="2"/>
  <c r="E27" i="3" s="1"/>
  <c r="AD24" i="2"/>
  <c r="AJ24" i="2" s="1"/>
  <c r="AC24" i="2"/>
  <c r="AI24" i="2" s="1"/>
  <c r="Y24" i="2"/>
  <c r="X24" i="2"/>
  <c r="Z24" i="2" s="1"/>
  <c r="V24" i="2"/>
  <c r="U24" i="2"/>
  <c r="W24" i="2" s="1"/>
  <c r="S24" i="2"/>
  <c r="R24" i="2"/>
  <c r="T24" i="2" s="1"/>
  <c r="P24" i="2"/>
  <c r="AB24" i="2" s="1"/>
  <c r="O24" i="2"/>
  <c r="AA24" i="2" s="1"/>
  <c r="N24" i="2"/>
  <c r="M24" i="2"/>
  <c r="I24" i="2"/>
  <c r="H24" i="2"/>
  <c r="J24" i="2" s="1"/>
  <c r="F24" i="2"/>
  <c r="L24" i="2" s="1"/>
  <c r="E24" i="2"/>
  <c r="K24" i="2" s="1"/>
  <c r="AI23" i="2"/>
  <c r="AG23" i="2"/>
  <c r="F26" i="3" s="1"/>
  <c r="AF23" i="2"/>
  <c r="E26" i="3" s="1"/>
  <c r="AE23" i="2"/>
  <c r="AD23" i="2"/>
  <c r="AJ23" i="2" s="1"/>
  <c r="AC23" i="2"/>
  <c r="Y23" i="2"/>
  <c r="X23" i="2"/>
  <c r="Z23" i="2" s="1"/>
  <c r="W23" i="2"/>
  <c r="V23" i="2"/>
  <c r="U23" i="2"/>
  <c r="S23" i="2"/>
  <c r="R23" i="2"/>
  <c r="T23" i="2" s="1"/>
  <c r="P23" i="2"/>
  <c r="AB23" i="2" s="1"/>
  <c r="O23" i="2"/>
  <c r="AA23" i="2" s="1"/>
  <c r="N23" i="2"/>
  <c r="M23" i="2"/>
  <c r="J23" i="2"/>
  <c r="I23" i="2"/>
  <c r="H23" i="2"/>
  <c r="F23" i="2"/>
  <c r="L23" i="2" s="1"/>
  <c r="E23" i="2"/>
  <c r="G23" i="2" s="1"/>
  <c r="E22" i="2"/>
  <c r="E21" i="2"/>
  <c r="AG20" i="2"/>
  <c r="F25" i="3" s="1"/>
  <c r="AF20" i="2"/>
  <c r="AD20" i="2"/>
  <c r="AJ20" i="2" s="1"/>
  <c r="AC20" i="2"/>
  <c r="AI20" i="2" s="1"/>
  <c r="Y20" i="2"/>
  <c r="X20" i="2"/>
  <c r="Z20" i="2" s="1"/>
  <c r="V20" i="2"/>
  <c r="U20" i="2"/>
  <c r="W20" i="2" s="1"/>
  <c r="S20" i="2"/>
  <c r="R20" i="2"/>
  <c r="T20" i="2" s="1"/>
  <c r="P20" i="2"/>
  <c r="AB20" i="2" s="1"/>
  <c r="O20" i="2"/>
  <c r="AA20" i="2" s="1"/>
  <c r="N20" i="2"/>
  <c r="M20" i="2"/>
  <c r="I20" i="2"/>
  <c r="H20" i="2"/>
  <c r="J20" i="2" s="1"/>
  <c r="F20" i="2"/>
  <c r="L20" i="2" s="1"/>
  <c r="E20" i="2"/>
  <c r="E19" i="2"/>
  <c r="E18" i="2"/>
  <c r="AI17" i="2"/>
  <c r="AG17" i="2"/>
  <c r="F23" i="3" s="1"/>
  <c r="AF17" i="2"/>
  <c r="AH17" i="2" s="1"/>
  <c r="AE17" i="2"/>
  <c r="AD17" i="2"/>
  <c r="AC17" i="2"/>
  <c r="Y17" i="2"/>
  <c r="X17" i="2"/>
  <c r="Z17" i="2" s="1"/>
  <c r="V17" i="2"/>
  <c r="U17" i="2"/>
  <c r="W17" i="2" s="1"/>
  <c r="S17" i="2"/>
  <c r="R17" i="2"/>
  <c r="T17" i="2" s="1"/>
  <c r="P17" i="2"/>
  <c r="AB17" i="2" s="1"/>
  <c r="O17" i="2"/>
  <c r="Q17" i="2" s="1"/>
  <c r="N17" i="2"/>
  <c r="M17" i="2"/>
  <c r="I17" i="2"/>
  <c r="H17" i="2"/>
  <c r="J17" i="2" s="1"/>
  <c r="F17" i="2"/>
  <c r="L17" i="2" s="1"/>
  <c r="E17" i="2"/>
  <c r="G17" i="2" s="1"/>
  <c r="E16" i="2"/>
  <c r="E15" i="2"/>
  <c r="AK14" i="2"/>
  <c r="AG14" i="2"/>
  <c r="F22" i="3" s="1"/>
  <c r="AF14" i="2"/>
  <c r="E22" i="3" s="1"/>
  <c r="AD14" i="2"/>
  <c r="AJ14" i="2" s="1"/>
  <c r="AC14" i="2"/>
  <c r="AB14" i="2"/>
  <c r="Y14" i="2"/>
  <c r="X14" i="2"/>
  <c r="Z14" i="2" s="1"/>
  <c r="V14" i="2"/>
  <c r="U14" i="2"/>
  <c r="W14" i="2" s="1"/>
  <c r="S14" i="2"/>
  <c r="R14" i="2"/>
  <c r="T14" i="2" s="1"/>
  <c r="P14" i="2"/>
  <c r="O14" i="2"/>
  <c r="AA14" i="2" s="1"/>
  <c r="N14" i="2"/>
  <c r="M14" i="2"/>
  <c r="J14" i="2"/>
  <c r="I14" i="2"/>
  <c r="H14" i="2"/>
  <c r="F14" i="2"/>
  <c r="L14" i="2" s="1"/>
  <c r="E14" i="2"/>
  <c r="G14" i="2" s="1"/>
  <c r="F13" i="2"/>
  <c r="L13" i="2" s="1"/>
  <c r="E13" i="2"/>
  <c r="G13" i="2" s="1"/>
  <c r="F12" i="2"/>
  <c r="E12" i="2"/>
  <c r="G12" i="2" s="1"/>
  <c r="AG11" i="2"/>
  <c r="F20" i="3" s="1"/>
  <c r="AF11" i="2"/>
  <c r="E20" i="3" s="1"/>
  <c r="AE11" i="2"/>
  <c r="AD11" i="2"/>
  <c r="AJ11" i="2" s="1"/>
  <c r="AC11" i="2"/>
  <c r="AI11" i="2" s="1"/>
  <c r="Y11" i="2"/>
  <c r="X11" i="2"/>
  <c r="Z11" i="2" s="1"/>
  <c r="V11" i="2"/>
  <c r="U11" i="2"/>
  <c r="W11" i="2" s="1"/>
  <c r="S11" i="2"/>
  <c r="R11" i="2"/>
  <c r="T11" i="2" s="1"/>
  <c r="P11" i="2"/>
  <c r="AB11" i="2" s="1"/>
  <c r="O11" i="2"/>
  <c r="AA11" i="2" s="1"/>
  <c r="N11" i="2"/>
  <c r="M11" i="2"/>
  <c r="K11" i="2"/>
  <c r="I11" i="2"/>
  <c r="H11" i="2"/>
  <c r="J11" i="2" s="1"/>
  <c r="G11" i="2"/>
  <c r="F11" i="2"/>
  <c r="L11" i="2" s="1"/>
  <c r="E11" i="2"/>
  <c r="F10" i="2"/>
  <c r="E10" i="2"/>
  <c r="F9" i="2"/>
  <c r="E9" i="2"/>
  <c r="G9" i="2" s="1"/>
  <c r="G8" i="2"/>
  <c r="E8" i="2"/>
  <c r="K8" i="2" s="1"/>
  <c r="E7" i="2"/>
  <c r="K7" i="2" s="1"/>
  <c r="AL6" i="2"/>
  <c r="AK6" i="2"/>
  <c r="AJ6" i="2"/>
  <c r="AI6" i="2"/>
  <c r="AH6" i="2"/>
  <c r="AG6" i="2"/>
  <c r="AF6" i="2"/>
  <c r="AE6" i="2"/>
  <c r="AD6" i="2"/>
  <c r="AB6" i="2"/>
  <c r="AA6" i="2"/>
  <c r="AC6" i="2" s="1"/>
  <c r="Z6" i="2"/>
  <c r="Y6" i="2"/>
  <c r="W6" i="2"/>
  <c r="V6" i="2"/>
  <c r="T6" i="2"/>
  <c r="S6" i="2"/>
  <c r="R6" i="2"/>
  <c r="Q6" i="2"/>
  <c r="P6" i="2"/>
  <c r="O6" i="2"/>
  <c r="U6" i="2" s="1"/>
  <c r="X6" i="2" s="1"/>
  <c r="N6" i="2"/>
  <c r="M6" i="2"/>
  <c r="L6" i="2"/>
  <c r="K6" i="2"/>
  <c r="J6" i="2"/>
  <c r="I6" i="2"/>
  <c r="H6" i="2"/>
  <c r="G6" i="2"/>
  <c r="F6" i="2"/>
  <c r="E6" i="2"/>
  <c r="I1" i="2"/>
  <c r="I12" i="2" s="1"/>
  <c r="H1" i="2"/>
  <c r="H13" i="2" s="1"/>
  <c r="J13" i="2" s="1"/>
  <c r="F1" i="2"/>
  <c r="K13" i="2" l="1"/>
  <c r="AH14" i="2"/>
  <c r="Q20" i="2"/>
  <c r="K25" i="2"/>
  <c r="AE25" i="2"/>
  <c r="AH34" i="2"/>
  <c r="T20" i="7"/>
  <c r="AA22" i="7"/>
  <c r="G22" i="7"/>
  <c r="S22" i="7"/>
  <c r="S23" i="7"/>
  <c r="AD27" i="7"/>
  <c r="AH27" i="7"/>
  <c r="V27" i="7"/>
  <c r="AG29" i="7"/>
  <c r="Q29" i="7"/>
  <c r="AC29" i="7"/>
  <c r="M29" i="7"/>
  <c r="Y29" i="7"/>
  <c r="AH32" i="7"/>
  <c r="Q36" i="7"/>
  <c r="W37" i="7"/>
  <c r="AG38" i="7"/>
  <c r="M42" i="7"/>
  <c r="Q42" i="7"/>
  <c r="W42" i="7"/>
  <c r="G8" i="8"/>
  <c r="L10" i="8"/>
  <c r="G14" i="8"/>
  <c r="H32" i="8"/>
  <c r="M37" i="8"/>
  <c r="K39" i="8"/>
  <c r="K14" i="9"/>
  <c r="H19" i="9"/>
  <c r="Z21" i="9"/>
  <c r="P25" i="9"/>
  <c r="L25" i="9"/>
  <c r="P27" i="9"/>
  <c r="J27" i="9"/>
  <c r="V27" i="9"/>
  <c r="I30" i="9"/>
  <c r="X30" i="9"/>
  <c r="H32" i="9"/>
  <c r="U35" i="9"/>
  <c r="M37" i="9"/>
  <c r="H59" i="9"/>
  <c r="V9" i="10"/>
  <c r="AH9" i="10"/>
  <c r="AG9" i="10"/>
  <c r="M14" i="10"/>
  <c r="AB25" i="10"/>
  <c r="J28" i="10"/>
  <c r="G29" i="10"/>
  <c r="X29" i="10"/>
  <c r="J38" i="10"/>
  <c r="V40" i="10"/>
  <c r="N40" i="10"/>
  <c r="AD40" i="10"/>
  <c r="J55" i="10"/>
  <c r="I7" i="11"/>
  <c r="Q7" i="11"/>
  <c r="N13" i="11"/>
  <c r="H13" i="11"/>
  <c r="G13" i="11"/>
  <c r="T13" i="11"/>
  <c r="N20" i="11"/>
  <c r="T20" i="11"/>
  <c r="P20" i="11"/>
  <c r="G20" i="11"/>
  <c r="R20" i="11"/>
  <c r="N37" i="11"/>
  <c r="P37" i="11"/>
  <c r="T37" i="11"/>
  <c r="J37" i="11"/>
  <c r="O38" i="11"/>
  <c r="H52" i="11"/>
  <c r="T52" i="11"/>
  <c r="X14" i="12"/>
  <c r="T14" i="12"/>
  <c r="L14" i="12"/>
  <c r="G14" i="12"/>
  <c r="Z14" i="12"/>
  <c r="R14" i="12"/>
  <c r="Q14" i="2"/>
  <c r="K17" i="2"/>
  <c r="Q24" i="2"/>
  <c r="AA30" i="2"/>
  <c r="AH35" i="2"/>
  <c r="J11" i="7"/>
  <c r="G20" i="7"/>
  <c r="U20" i="7"/>
  <c r="G21" i="7"/>
  <c r="S21" i="7"/>
  <c r="W22" i="7"/>
  <c r="U23" i="7"/>
  <c r="J24" i="7"/>
  <c r="J25" i="7"/>
  <c r="X26" i="7"/>
  <c r="J27" i="7"/>
  <c r="W27" i="7"/>
  <c r="AA28" i="7"/>
  <c r="Z29" i="7"/>
  <c r="Q32" i="7"/>
  <c r="J34" i="7"/>
  <c r="AB35" i="7"/>
  <c r="AB37" i="7"/>
  <c r="L37" i="7"/>
  <c r="AF37" i="7"/>
  <c r="P37" i="7"/>
  <c r="X37" i="7"/>
  <c r="K38" i="7"/>
  <c r="S39" i="7"/>
  <c r="K39" i="7"/>
  <c r="Q39" i="7"/>
  <c r="W41" i="7"/>
  <c r="Y42" i="7"/>
  <c r="K52" i="7"/>
  <c r="H11" i="8"/>
  <c r="G11" i="8"/>
  <c r="J11" i="8"/>
  <c r="I14" i="8"/>
  <c r="G25" i="8"/>
  <c r="K33" i="8"/>
  <c r="H8" i="9"/>
  <c r="M14" i="9"/>
  <c r="T17" i="9"/>
  <c r="H21" i="9"/>
  <c r="O24" i="9"/>
  <c r="S24" i="9"/>
  <c r="Y25" i="9"/>
  <c r="W25" i="9"/>
  <c r="G26" i="9"/>
  <c r="X27" i="9"/>
  <c r="J30" i="9"/>
  <c r="Y30" i="9"/>
  <c r="S31" i="9"/>
  <c r="L32" i="9"/>
  <c r="Q37" i="9"/>
  <c r="J9" i="10"/>
  <c r="G16" i="10"/>
  <c r="L23" i="10"/>
  <c r="AF25" i="10"/>
  <c r="R26" i="10"/>
  <c r="W27" i="10"/>
  <c r="N28" i="10"/>
  <c r="AA29" i="10"/>
  <c r="AD32" i="10"/>
  <c r="Z34" i="10"/>
  <c r="R34" i="10"/>
  <c r="AB37" i="10"/>
  <c r="W39" i="10"/>
  <c r="AE39" i="10"/>
  <c r="O39" i="10"/>
  <c r="G39" i="10"/>
  <c r="T39" i="10"/>
  <c r="H7" i="11"/>
  <c r="I13" i="11"/>
  <c r="S13" i="11"/>
  <c r="K26" i="11"/>
  <c r="I29" i="11"/>
  <c r="M29" i="11"/>
  <c r="Q29" i="11"/>
  <c r="H33" i="11"/>
  <c r="J35" i="11"/>
  <c r="J36" i="11"/>
  <c r="R37" i="11"/>
  <c r="Q38" i="11"/>
  <c r="G49" i="11"/>
  <c r="AI35" i="2"/>
  <c r="W20" i="7"/>
  <c r="U21" i="7"/>
  <c r="AD23" i="7"/>
  <c r="AH23" i="7"/>
  <c r="R23" i="7"/>
  <c r="W23" i="7"/>
  <c r="M25" i="7"/>
  <c r="J26" i="7"/>
  <c r="M26" i="7"/>
  <c r="Y26" i="7"/>
  <c r="K27" i="7"/>
  <c r="Z27" i="7"/>
  <c r="AB28" i="7"/>
  <c r="J29" i="7"/>
  <c r="AA29" i="7"/>
  <c r="AF33" i="7"/>
  <c r="L33" i="7"/>
  <c r="T33" i="7"/>
  <c r="X33" i="7"/>
  <c r="M34" i="7"/>
  <c r="AA37" i="7"/>
  <c r="M38" i="7"/>
  <c r="AF41" i="7"/>
  <c r="P41" i="7"/>
  <c r="X41" i="7"/>
  <c r="J42" i="7"/>
  <c r="AC42" i="7"/>
  <c r="H9" i="8"/>
  <c r="J9" i="8"/>
  <c r="G9" i="8"/>
  <c r="K14" i="8"/>
  <c r="J16" i="8"/>
  <c r="G18" i="8"/>
  <c r="J25" i="8"/>
  <c r="J32" i="8"/>
  <c r="M33" i="8"/>
  <c r="I19" i="9"/>
  <c r="J8" i="9"/>
  <c r="X13" i="9"/>
  <c r="G24" i="9"/>
  <c r="G25" i="9"/>
  <c r="K26" i="9"/>
  <c r="G27" i="9"/>
  <c r="Z27" i="9"/>
  <c r="U31" i="9"/>
  <c r="N32" i="9"/>
  <c r="T36" i="9"/>
  <c r="G36" i="9"/>
  <c r="Z36" i="9"/>
  <c r="L36" i="9"/>
  <c r="N36" i="9"/>
  <c r="W36" i="9"/>
  <c r="Q39" i="9"/>
  <c r="W39" i="9"/>
  <c r="K39" i="9"/>
  <c r="AA39" i="9"/>
  <c r="I39" i="9"/>
  <c r="Y39" i="9"/>
  <c r="AE20" i="10"/>
  <c r="T21" i="10"/>
  <c r="AH24" i="10"/>
  <c r="AD24" i="10"/>
  <c r="Z24" i="10"/>
  <c r="K25" i="10"/>
  <c r="Q28" i="10"/>
  <c r="AF29" i="10"/>
  <c r="AG32" i="10"/>
  <c r="M32" i="10"/>
  <c r="U32" i="10"/>
  <c r="AC32" i="10"/>
  <c r="W33" i="10"/>
  <c r="AD34" i="10"/>
  <c r="R36" i="10"/>
  <c r="AA39" i="10"/>
  <c r="AH40" i="10"/>
  <c r="G42" i="10"/>
  <c r="J13" i="11"/>
  <c r="H20" i="11"/>
  <c r="G37" i="11"/>
  <c r="L52" i="11"/>
  <c r="S11" i="12"/>
  <c r="J14" i="12"/>
  <c r="Q11" i="2"/>
  <c r="K23" i="2"/>
  <c r="AE37" i="2"/>
  <c r="X20" i="7"/>
  <c r="Y21" i="7"/>
  <c r="AB22" i="7"/>
  <c r="J23" i="7"/>
  <c r="Y23" i="7"/>
  <c r="K24" i="7"/>
  <c r="N25" i="7"/>
  <c r="AB26" i="7"/>
  <c r="N27" i="7"/>
  <c r="L28" i="7"/>
  <c r="AF28" i="7"/>
  <c r="K29" i="7"/>
  <c r="AH29" i="7"/>
  <c r="Q34" i="7"/>
  <c r="AA36" i="7"/>
  <c r="O36" i="7"/>
  <c r="AE37" i="7"/>
  <c r="J41" i="7"/>
  <c r="M41" i="7"/>
  <c r="K42" i="7"/>
  <c r="AE42" i="7"/>
  <c r="H7" i="8"/>
  <c r="J7" i="8"/>
  <c r="L25" i="8"/>
  <c r="J19" i="9"/>
  <c r="O14" i="9"/>
  <c r="I24" i="9"/>
  <c r="J25" i="9"/>
  <c r="O26" i="9"/>
  <c r="H27" i="9"/>
  <c r="P30" i="9"/>
  <c r="W31" i="9"/>
  <c r="R32" i="9"/>
  <c r="S37" i="9"/>
  <c r="G40" i="9"/>
  <c r="T40" i="9"/>
  <c r="Q9" i="10"/>
  <c r="J10" i="10"/>
  <c r="M10" i="10"/>
  <c r="Y10" i="10"/>
  <c r="U20" i="10"/>
  <c r="AG20" i="10"/>
  <c r="M20" i="10"/>
  <c r="AA21" i="10"/>
  <c r="AE21" i="10"/>
  <c r="S21" i="10"/>
  <c r="X21" i="10"/>
  <c r="N24" i="10"/>
  <c r="L25" i="10"/>
  <c r="Z28" i="10"/>
  <c r="P33" i="10"/>
  <c r="X33" i="10"/>
  <c r="AA33" i="10"/>
  <c r="G35" i="10"/>
  <c r="K35" i="10"/>
  <c r="AE35" i="10"/>
  <c r="AF37" i="10"/>
  <c r="AB39" i="10"/>
  <c r="I27" i="11"/>
  <c r="M7" i="11"/>
  <c r="L17" i="11"/>
  <c r="L33" i="11"/>
  <c r="N35" i="11"/>
  <c r="H37" i="11"/>
  <c r="H43" i="11"/>
  <c r="G43" i="11"/>
  <c r="H49" i="11"/>
  <c r="J10" i="12"/>
  <c r="H10" i="12"/>
  <c r="M21" i="5"/>
  <c r="G9" i="7"/>
  <c r="M11" i="7"/>
  <c r="J18" i="7"/>
  <c r="AB20" i="7"/>
  <c r="AA21" i="7"/>
  <c r="K22" i="7"/>
  <c r="AE22" i="7"/>
  <c r="K23" i="7"/>
  <c r="M24" i="7"/>
  <c r="Q25" i="7"/>
  <c r="AG26" i="7"/>
  <c r="O27" i="7"/>
  <c r="AE27" i="7"/>
  <c r="AG32" i="7"/>
  <c r="U32" i="7"/>
  <c r="AB33" i="7"/>
  <c r="U34" i="7"/>
  <c r="W36" i="7"/>
  <c r="K37" i="7"/>
  <c r="O38" i="7"/>
  <c r="AA38" i="7"/>
  <c r="Y39" i="7"/>
  <c r="AD40" i="7"/>
  <c r="R40" i="7"/>
  <c r="AB41" i="7"/>
  <c r="N42" i="7"/>
  <c r="AG42" i="7"/>
  <c r="L32" i="8"/>
  <c r="L21" i="9"/>
  <c r="L24" i="9"/>
  <c r="N25" i="9"/>
  <c r="L27" i="9"/>
  <c r="X37" i="9"/>
  <c r="H37" i="9"/>
  <c r="G37" i="9"/>
  <c r="G49" i="9"/>
  <c r="U9" i="10"/>
  <c r="Z20" i="10"/>
  <c r="R20" i="10"/>
  <c r="W23" i="10"/>
  <c r="L29" i="10"/>
  <c r="J32" i="10"/>
  <c r="AC33" i="10"/>
  <c r="M33" i="10"/>
  <c r="AB33" i="10"/>
  <c r="AF39" i="10"/>
  <c r="R40" i="10"/>
  <c r="AB41" i="10"/>
  <c r="L41" i="10"/>
  <c r="T41" i="10"/>
  <c r="S55" i="10"/>
  <c r="U7" i="11"/>
  <c r="L13" i="11"/>
  <c r="J20" i="11"/>
  <c r="M23" i="11"/>
  <c r="R25" i="11"/>
  <c r="R35" i="11"/>
  <c r="G38" i="11"/>
  <c r="G50" i="11"/>
  <c r="H50" i="11"/>
  <c r="N32" i="7"/>
  <c r="R32" i="7"/>
  <c r="AA34" i="7"/>
  <c r="S34" i="7"/>
  <c r="AC36" i="7"/>
  <c r="J36" i="7"/>
  <c r="Y36" i="7"/>
  <c r="O42" i="7"/>
  <c r="L33" i="8"/>
  <c r="G33" i="8"/>
  <c r="H33" i="8"/>
  <c r="W14" i="9"/>
  <c r="G30" i="9"/>
  <c r="Z30" i="9"/>
  <c r="N30" i="9"/>
  <c r="L30" i="9"/>
  <c r="K35" i="9"/>
  <c r="M35" i="9"/>
  <c r="W35" i="9"/>
  <c r="S35" i="9"/>
  <c r="U37" i="9"/>
  <c r="O37" i="9"/>
  <c r="Y37" i="9"/>
  <c r="AA37" i="9"/>
  <c r="AE9" i="10"/>
  <c r="S9" i="10"/>
  <c r="G9" i="10"/>
  <c r="AA9" i="10"/>
  <c r="W9" i="10"/>
  <c r="K17" i="10"/>
  <c r="G17" i="10"/>
  <c r="P23" i="10"/>
  <c r="X23" i="10"/>
  <c r="AB23" i="10"/>
  <c r="AE25" i="10"/>
  <c r="O25" i="10"/>
  <c r="W25" i="10"/>
  <c r="AH26" i="10"/>
  <c r="N26" i="10"/>
  <c r="V26" i="10"/>
  <c r="N8" i="11"/>
  <c r="T8" i="11"/>
  <c r="U38" i="11"/>
  <c r="M38" i="11"/>
  <c r="I38" i="11"/>
  <c r="L20" i="12"/>
  <c r="P20" i="12"/>
  <c r="V20" i="12"/>
  <c r="T20" i="12"/>
  <c r="G20" i="12"/>
  <c r="AA17" i="2"/>
  <c r="AH23" i="2"/>
  <c r="AE28" i="7"/>
  <c r="W28" i="7"/>
  <c r="N36" i="7"/>
  <c r="Z36" i="7"/>
  <c r="S42" i="7"/>
  <c r="G12" i="8"/>
  <c r="H14" i="8"/>
  <c r="J14" i="8"/>
  <c r="Y14" i="9"/>
  <c r="T30" i="9"/>
  <c r="G32" i="9"/>
  <c r="X32" i="9"/>
  <c r="J32" i="9"/>
  <c r="Z32" i="9"/>
  <c r="I35" i="9"/>
  <c r="I37" i="9"/>
  <c r="N11" i="10"/>
  <c r="AF23" i="10"/>
  <c r="X25" i="10"/>
  <c r="Y28" i="10"/>
  <c r="AG28" i="10"/>
  <c r="M28" i="10"/>
  <c r="U28" i="10"/>
  <c r="W29" i="10"/>
  <c r="AE29" i="10"/>
  <c r="O29" i="10"/>
  <c r="S29" i="10"/>
  <c r="M38" i="10"/>
  <c r="AG38" i="10"/>
  <c r="U38" i="10"/>
  <c r="AC38" i="10"/>
  <c r="AG55" i="10"/>
  <c r="U55" i="10"/>
  <c r="AC55" i="10"/>
  <c r="AH58" i="10"/>
  <c r="V58" i="10"/>
  <c r="R36" i="11"/>
  <c r="H36" i="11"/>
  <c r="X7" i="12"/>
  <c r="G7" i="12"/>
  <c r="Z7" i="12"/>
  <c r="P7" i="12"/>
  <c r="W11" i="12"/>
  <c r="Y11" i="12"/>
  <c r="I11" i="12"/>
  <c r="Q11" i="12"/>
  <c r="K11" i="12"/>
  <c r="O17" i="12"/>
  <c r="O20" i="7"/>
  <c r="AA20" i="7"/>
  <c r="S20" i="7"/>
  <c r="AG25" i="7"/>
  <c r="Y27" i="7"/>
  <c r="M27" i="7"/>
  <c r="U27" i="7"/>
  <c r="X28" i="7"/>
  <c r="G29" i="7"/>
  <c r="W29" i="7"/>
  <c r="M36" i="7"/>
  <c r="AG36" i="7"/>
  <c r="J38" i="7"/>
  <c r="Q38" i="7"/>
  <c r="AC38" i="7"/>
  <c r="G42" i="7"/>
  <c r="G10" i="8"/>
  <c r="J15" i="8"/>
  <c r="H22" i="8"/>
  <c r="G22" i="8"/>
  <c r="I26" i="8"/>
  <c r="I30" i="8"/>
  <c r="M30" i="8"/>
  <c r="I39" i="8"/>
  <c r="T21" i="9"/>
  <c r="J26" i="9"/>
  <c r="R26" i="9"/>
  <c r="H30" i="9"/>
  <c r="V30" i="9"/>
  <c r="O35" i="9"/>
  <c r="K37" i="9"/>
  <c r="AC9" i="10"/>
  <c r="G25" i="10"/>
  <c r="AA25" i="10"/>
  <c r="AD26" i="10"/>
  <c r="T29" i="10"/>
  <c r="X37" i="10"/>
  <c r="P37" i="10"/>
  <c r="AH38" i="10"/>
  <c r="Z38" i="10"/>
  <c r="R38" i="10"/>
  <c r="AD38" i="10"/>
  <c r="AD58" i="10"/>
  <c r="P7" i="11"/>
  <c r="R7" i="11"/>
  <c r="H11" i="11"/>
  <c r="H12" i="11"/>
  <c r="K30" i="11"/>
  <c r="I30" i="11"/>
  <c r="S30" i="11"/>
  <c r="K38" i="11"/>
  <c r="X20" i="12"/>
  <c r="G23" i="12"/>
  <c r="H23" i="12"/>
  <c r="G35" i="7"/>
  <c r="AE35" i="7"/>
  <c r="T39" i="7"/>
  <c r="O40" i="7"/>
  <c r="AE40" i="7"/>
  <c r="J53" i="7"/>
  <c r="L24" i="8"/>
  <c r="H24" i="8"/>
  <c r="Y13" i="9"/>
  <c r="T31" i="9"/>
  <c r="AA22" i="10"/>
  <c r="AE22" i="10"/>
  <c r="M36" i="10"/>
  <c r="Y36" i="10"/>
  <c r="AG36" i="10"/>
  <c r="AA38" i="10"/>
  <c r="G38" i="10"/>
  <c r="J53" i="10"/>
  <c r="J14" i="11"/>
  <c r="H14" i="11"/>
  <c r="O19" i="11"/>
  <c r="S19" i="11"/>
  <c r="K19" i="11"/>
  <c r="U34" i="11"/>
  <c r="S34" i="11"/>
  <c r="K34" i="11"/>
  <c r="Q35" i="11"/>
  <c r="I35" i="11"/>
  <c r="G48" i="11"/>
  <c r="G22" i="12"/>
  <c r="H22" i="12"/>
  <c r="T17" i="12"/>
  <c r="V17" i="12"/>
  <c r="J17" i="12"/>
  <c r="W32" i="12"/>
  <c r="U32" i="12"/>
  <c r="Q32" i="12"/>
  <c r="O32" i="12"/>
  <c r="M32" i="12"/>
  <c r="AA32" i="12"/>
  <c r="K32" i="12"/>
  <c r="Y32" i="12"/>
  <c r="I32" i="12"/>
  <c r="AA7" i="12"/>
  <c r="W7" i="12"/>
  <c r="O7" i="12"/>
  <c r="T11" i="12"/>
  <c r="G17" i="12"/>
  <c r="S32" i="12"/>
  <c r="X11" i="12"/>
  <c r="N17" i="12"/>
  <c r="K24" i="12"/>
  <c r="AA24" i="12"/>
  <c r="Q25" i="12"/>
  <c r="V30" i="12"/>
  <c r="K34" i="12"/>
  <c r="Y34" i="12"/>
  <c r="R25" i="12"/>
  <c r="V31" i="12"/>
  <c r="T33" i="12"/>
  <c r="L34" i="12"/>
  <c r="Z34" i="12"/>
  <c r="S35" i="12"/>
  <c r="S36" i="12"/>
  <c r="R32" i="15"/>
  <c r="M45" i="30"/>
  <c r="K45" i="30"/>
  <c r="S25" i="12"/>
  <c r="G28" i="12"/>
  <c r="X31" i="12"/>
  <c r="X33" i="12"/>
  <c r="M34" i="12"/>
  <c r="AA34" i="12"/>
  <c r="T35" i="12"/>
  <c r="U36" i="12"/>
  <c r="V21" i="7"/>
  <c r="G45" i="7"/>
  <c r="J55" i="7"/>
  <c r="U21" i="9"/>
  <c r="T38" i="9"/>
  <c r="G43" i="9"/>
  <c r="U11" i="11"/>
  <c r="O17" i="11"/>
  <c r="L23" i="11"/>
  <c r="L26" i="11"/>
  <c r="M33" i="11"/>
  <c r="T21" i="12"/>
  <c r="Q24" i="12"/>
  <c r="H25" i="12"/>
  <c r="U25" i="12"/>
  <c r="K27" i="12"/>
  <c r="G31" i="12"/>
  <c r="Z31" i="12"/>
  <c r="Q34" i="12"/>
  <c r="Z35" i="12"/>
  <c r="AA36" i="12"/>
  <c r="R34" i="12"/>
  <c r="AA35" i="12"/>
  <c r="I39" i="12"/>
  <c r="G57" i="12"/>
  <c r="R30" i="15"/>
  <c r="S34" i="12"/>
  <c r="M39" i="12"/>
  <c r="R23" i="15"/>
  <c r="G53" i="30"/>
  <c r="I48" i="30"/>
  <c r="K48" i="30"/>
  <c r="W24" i="12"/>
  <c r="L25" i="12"/>
  <c r="AA25" i="12"/>
  <c r="U27" i="12"/>
  <c r="G30" i="12"/>
  <c r="G32" i="12"/>
  <c r="I34" i="12"/>
  <c r="T34" i="12"/>
  <c r="K35" i="12"/>
  <c r="M37" i="12"/>
  <c r="W10" i="10"/>
  <c r="S37" i="10"/>
  <c r="AE37" i="10"/>
  <c r="T23" i="11"/>
  <c r="T26" i="11"/>
  <c r="I24" i="12"/>
  <c r="M25" i="12"/>
  <c r="L30" i="12"/>
  <c r="P31" i="12"/>
  <c r="P33" i="12"/>
  <c r="J34" i="12"/>
  <c r="U34" i="12"/>
  <c r="L35" i="12"/>
  <c r="K36" i="12"/>
  <c r="U37" i="12"/>
  <c r="W39" i="12"/>
  <c r="R28" i="15"/>
  <c r="L28" i="31"/>
  <c r="L49" i="30"/>
  <c r="N49" i="30"/>
  <c r="G49" i="30"/>
  <c r="J49" i="30"/>
  <c r="H49" i="30"/>
  <c r="T1" i="26"/>
  <c r="R24" i="26"/>
  <c r="R25" i="26"/>
  <c r="R35" i="26"/>
  <c r="R45" i="26"/>
  <c r="R46" i="26"/>
  <c r="R21" i="26"/>
  <c r="R33" i="26"/>
  <c r="R34" i="26"/>
  <c r="R19" i="26"/>
  <c r="R20" i="26"/>
  <c r="R41" i="26"/>
  <c r="R12" i="26"/>
  <c r="R30" i="26"/>
  <c r="R17" i="26"/>
  <c r="R28" i="26"/>
  <c r="R29" i="26"/>
  <c r="R9" i="26"/>
  <c r="R11" i="26"/>
  <c r="R16" i="26"/>
  <c r="R37" i="26"/>
  <c r="R26" i="26"/>
  <c r="R36" i="26"/>
  <c r="R49" i="26"/>
  <c r="R51" i="26"/>
  <c r="R53" i="26"/>
  <c r="R55" i="26"/>
  <c r="R38" i="26"/>
  <c r="R40" i="26"/>
  <c r="R59" i="26"/>
  <c r="R50" i="26"/>
  <c r="R39" i="26"/>
  <c r="R61" i="26"/>
  <c r="U46" i="23"/>
  <c r="L45" i="31"/>
  <c r="U48" i="31"/>
  <c r="V48" i="31" s="1"/>
  <c r="X1" i="31"/>
  <c r="U7" i="31"/>
  <c r="V7" i="31" s="1"/>
  <c r="U8" i="31"/>
  <c r="V8" i="31" s="1"/>
  <c r="U9" i="31"/>
  <c r="V9" i="31" s="1"/>
  <c r="U10" i="31"/>
  <c r="V10" i="31" s="1"/>
  <c r="U11" i="31"/>
  <c r="V11" i="31" s="1"/>
  <c r="U12" i="31"/>
  <c r="V12" i="31" s="1"/>
  <c r="U13" i="31"/>
  <c r="V13" i="31" s="1"/>
  <c r="U15" i="31"/>
  <c r="V15" i="31" s="1"/>
  <c r="U16" i="31"/>
  <c r="V16" i="31" s="1"/>
  <c r="U17" i="31"/>
  <c r="V17" i="31" s="1"/>
  <c r="U18" i="31"/>
  <c r="V18" i="31" s="1"/>
  <c r="U21" i="31"/>
  <c r="V21" i="31" s="1"/>
  <c r="U22" i="31"/>
  <c r="V22" i="31" s="1"/>
  <c r="U23" i="31"/>
  <c r="V23" i="31" s="1"/>
  <c r="U26" i="31"/>
  <c r="V26" i="31" s="1"/>
  <c r="U28" i="31"/>
  <c r="V28" i="31" s="1"/>
  <c r="U52" i="31"/>
  <c r="V52" i="31" s="1"/>
  <c r="U49" i="31"/>
  <c r="V49" i="31" s="1"/>
  <c r="U55" i="31"/>
  <c r="U57" i="31"/>
  <c r="U47" i="31"/>
  <c r="V47" i="31" s="1"/>
  <c r="U53" i="31"/>
  <c r="V53" i="31" s="1"/>
  <c r="U44" i="31"/>
  <c r="V44" i="31" s="1"/>
  <c r="U43" i="31"/>
  <c r="V43" i="31" s="1"/>
  <c r="U58" i="31"/>
  <c r="V58" i="31" s="1"/>
  <c r="U42" i="31"/>
  <c r="V42" i="31" s="1"/>
  <c r="U50" i="31"/>
  <c r="V50" i="31" s="1"/>
  <c r="U51" i="31"/>
  <c r="V51" i="31" s="1"/>
  <c r="U59" i="31"/>
  <c r="U45" i="31"/>
  <c r="V45" i="31" s="1"/>
  <c r="P9" i="28"/>
  <c r="P30" i="28"/>
  <c r="T32" i="27"/>
  <c r="U37" i="23"/>
  <c r="P44" i="23"/>
  <c r="L22" i="31"/>
  <c r="L11" i="31"/>
  <c r="L15" i="29"/>
  <c r="N15" i="29"/>
  <c r="L14" i="29"/>
  <c r="G13" i="29"/>
  <c r="G17" i="29"/>
  <c r="P14" i="28"/>
  <c r="P31" i="28"/>
  <c r="T24" i="27"/>
  <c r="T38" i="27"/>
  <c r="S24" i="26"/>
  <c r="Q7" i="27"/>
  <c r="S1" i="27"/>
  <c r="Q13" i="27"/>
  <c r="Q14" i="27"/>
  <c r="Q11" i="27"/>
  <c r="Q30" i="27"/>
  <c r="Q33" i="27"/>
  <c r="Q22" i="27"/>
  <c r="Q44" i="27"/>
  <c r="Q17" i="27"/>
  <c r="Q32" i="27"/>
  <c r="Q37" i="27"/>
  <c r="Q20" i="27"/>
  <c r="Q23" i="27"/>
  <c r="Q27" i="27"/>
  <c r="Q8" i="27"/>
  <c r="Q9" i="27"/>
  <c r="Q57" i="27"/>
  <c r="Q43" i="27"/>
  <c r="Q56" i="27"/>
  <c r="Q54" i="27"/>
  <c r="Q39" i="27"/>
  <c r="Q46" i="27"/>
  <c r="Q48" i="27"/>
  <c r="Q52" i="27"/>
  <c r="S46" i="26"/>
  <c r="R44" i="26"/>
  <c r="Q58" i="27"/>
  <c r="K39" i="25"/>
  <c r="P36" i="25"/>
  <c r="K57" i="25"/>
  <c r="U15" i="23"/>
  <c r="G12" i="32"/>
  <c r="I12" i="32"/>
  <c r="L15" i="31"/>
  <c r="M1" i="31"/>
  <c r="M45" i="31" s="1"/>
  <c r="L44" i="31"/>
  <c r="L58" i="31"/>
  <c r="L43" i="31"/>
  <c r="L51" i="31"/>
  <c r="L55" i="31"/>
  <c r="L59" i="31"/>
  <c r="L49" i="31"/>
  <c r="L48" i="31"/>
  <c r="L47" i="31"/>
  <c r="L50" i="31"/>
  <c r="L52" i="31"/>
  <c r="H55" i="30"/>
  <c r="G55" i="30"/>
  <c r="J55" i="30"/>
  <c r="L55" i="30"/>
  <c r="N55" i="30"/>
  <c r="P13" i="28"/>
  <c r="R1" i="28"/>
  <c r="P33" i="28"/>
  <c r="P36" i="28"/>
  <c r="P39" i="28"/>
  <c r="P43" i="28"/>
  <c r="P15" i="28"/>
  <c r="P20" i="28"/>
  <c r="P34" i="28"/>
  <c r="P49" i="28"/>
  <c r="P51" i="28"/>
  <c r="P46" i="28"/>
  <c r="P11" i="28"/>
  <c r="P56" i="28"/>
  <c r="P42" i="28"/>
  <c r="P24" i="28"/>
  <c r="P41" i="28"/>
  <c r="P12" i="28"/>
  <c r="P22" i="28"/>
  <c r="P50" i="28"/>
  <c r="P52" i="28"/>
  <c r="U55" i="23"/>
  <c r="L26" i="31"/>
  <c r="M26" i="31"/>
  <c r="L57" i="31"/>
  <c r="L10" i="29"/>
  <c r="Q1" i="30"/>
  <c r="O7" i="30"/>
  <c r="O10" i="30"/>
  <c r="O22" i="30"/>
  <c r="O6" i="30"/>
  <c r="O21" i="30"/>
  <c r="O15" i="30"/>
  <c r="O47" i="30"/>
  <c r="O55" i="30"/>
  <c r="O49" i="30"/>
  <c r="O53" i="30"/>
  <c r="O46" i="30"/>
  <c r="O11" i="30"/>
  <c r="O14" i="30"/>
  <c r="O40" i="30"/>
  <c r="O48" i="30"/>
  <c r="O27" i="30"/>
  <c r="O45" i="30"/>
  <c r="O56" i="30"/>
  <c r="O42" i="30"/>
  <c r="T43" i="27"/>
  <c r="U33" i="23"/>
  <c r="L21" i="31"/>
  <c r="M21" i="31"/>
  <c r="L10" i="31"/>
  <c r="M10" i="31"/>
  <c r="O9" i="30"/>
  <c r="P19" i="28"/>
  <c r="P16" i="28"/>
  <c r="P47" i="28"/>
  <c r="T37" i="27"/>
  <c r="S40" i="26"/>
  <c r="S15" i="26"/>
  <c r="R10" i="26"/>
  <c r="S21" i="26"/>
  <c r="S34" i="26"/>
  <c r="S11" i="26"/>
  <c r="S51" i="26"/>
  <c r="S61" i="26"/>
  <c r="R13" i="26"/>
  <c r="K20" i="25"/>
  <c r="K51" i="25"/>
  <c r="P15" i="23"/>
  <c r="U10" i="23"/>
  <c r="U51" i="23"/>
  <c r="P47" i="23"/>
  <c r="L8" i="31"/>
  <c r="M8" i="31"/>
  <c r="M23" i="29"/>
  <c r="N23" i="29"/>
  <c r="T48" i="27"/>
  <c r="T58" i="27"/>
  <c r="W1" i="23"/>
  <c r="U9" i="23"/>
  <c r="U29" i="23"/>
  <c r="U17" i="23"/>
  <c r="U42" i="23"/>
  <c r="U44" i="23"/>
  <c r="U54" i="23"/>
  <c r="U21" i="23"/>
  <c r="U36" i="23"/>
  <c r="U12" i="23"/>
  <c r="U20" i="23"/>
  <c r="U28" i="23"/>
  <c r="U35" i="23"/>
  <c r="U49" i="23"/>
  <c r="U45" i="23"/>
  <c r="U52" i="23"/>
  <c r="U60" i="23"/>
  <c r="P7" i="28"/>
  <c r="T47" i="27"/>
  <c r="R23" i="26"/>
  <c r="S37" i="26"/>
  <c r="S45" i="26"/>
  <c r="S50" i="26"/>
  <c r="L19" i="29"/>
  <c r="N19" i="29"/>
  <c r="O17" i="30"/>
  <c r="M12" i="32"/>
  <c r="M10" i="32"/>
  <c r="O1" i="32"/>
  <c r="M8" i="32"/>
  <c r="L18" i="31"/>
  <c r="M18" i="31"/>
  <c r="L9" i="31"/>
  <c r="M9" i="31"/>
  <c r="N16" i="30"/>
  <c r="N25" i="30"/>
  <c r="N9" i="30"/>
  <c r="N27" i="30"/>
  <c r="N22" i="30"/>
  <c r="N53" i="30"/>
  <c r="N46" i="30"/>
  <c r="N8" i="30"/>
  <c r="N45" i="30"/>
  <c r="N56" i="30"/>
  <c r="N17" i="30"/>
  <c r="P1" i="30"/>
  <c r="P55" i="30" s="1"/>
  <c r="N6" i="30"/>
  <c r="N41" i="30"/>
  <c r="N47" i="30"/>
  <c r="N40" i="30"/>
  <c r="N48" i="30"/>
  <c r="N11" i="30"/>
  <c r="N14" i="30"/>
  <c r="L18" i="29"/>
  <c r="N10" i="30"/>
  <c r="N51" i="30"/>
  <c r="P26" i="28"/>
  <c r="P37" i="28"/>
  <c r="T9" i="27"/>
  <c r="P48" i="28"/>
  <c r="T23" i="27"/>
  <c r="T27" i="27"/>
  <c r="K49" i="28"/>
  <c r="T20" i="27"/>
  <c r="S25" i="26"/>
  <c r="S35" i="26"/>
  <c r="S42" i="26"/>
  <c r="T57" i="27"/>
  <c r="R54" i="26"/>
  <c r="S26" i="26"/>
  <c r="R47" i="26"/>
  <c r="K47" i="25"/>
  <c r="P8" i="25"/>
  <c r="P11" i="25"/>
  <c r="P12" i="25"/>
  <c r="P16" i="25"/>
  <c r="P17" i="25"/>
  <c r="P30" i="25"/>
  <c r="P37" i="25"/>
  <c r="R1" i="25"/>
  <c r="P44" i="25"/>
  <c r="P13" i="25"/>
  <c r="P9" i="25"/>
  <c r="P21" i="25"/>
  <c r="P26" i="25"/>
  <c r="P20" i="25"/>
  <c r="P10" i="25"/>
  <c r="P25" i="25"/>
  <c r="P24" i="25"/>
  <c r="P57" i="25"/>
  <c r="P32" i="25"/>
  <c r="P38" i="25"/>
  <c r="P23" i="25"/>
  <c r="P47" i="25"/>
  <c r="P35" i="25"/>
  <c r="P54" i="25"/>
  <c r="P49" i="25"/>
  <c r="P52" i="25"/>
  <c r="P19" i="23"/>
  <c r="K37" i="25"/>
  <c r="U39" i="23"/>
  <c r="M1" i="18"/>
  <c r="K45" i="18"/>
  <c r="K50" i="18"/>
  <c r="K55" i="18"/>
  <c r="O1" i="18"/>
  <c r="K8" i="18"/>
  <c r="K12" i="18"/>
  <c r="K16" i="18"/>
  <c r="K20" i="18"/>
  <c r="K24" i="18"/>
  <c r="K28" i="18"/>
  <c r="K33" i="18"/>
  <c r="K38" i="18"/>
  <c r="K48" i="18"/>
  <c r="K44" i="18"/>
  <c r="K40" i="18"/>
  <c r="K52" i="18"/>
  <c r="K58" i="18"/>
  <c r="K10" i="18"/>
  <c r="K14" i="18"/>
  <c r="K18" i="18"/>
  <c r="K22" i="18"/>
  <c r="K26" i="18"/>
  <c r="K31" i="18"/>
  <c r="K35" i="18"/>
  <c r="K7" i="18"/>
  <c r="K57" i="18"/>
  <c r="K15" i="18"/>
  <c r="K27" i="18"/>
  <c r="R15" i="26"/>
  <c r="R57" i="26"/>
  <c r="U31" i="23"/>
  <c r="P9" i="23"/>
  <c r="P21" i="23"/>
  <c r="P18" i="23"/>
  <c r="P13" i="23"/>
  <c r="P17" i="23"/>
  <c r="P10" i="23"/>
  <c r="R1" i="23"/>
  <c r="P26" i="23"/>
  <c r="P23" i="23"/>
  <c r="P12" i="23"/>
  <c r="P14" i="23"/>
  <c r="P33" i="23"/>
  <c r="P38" i="23"/>
  <c r="P40" i="23"/>
  <c r="P49" i="23"/>
  <c r="P27" i="23"/>
  <c r="P28" i="23"/>
  <c r="P35" i="23"/>
  <c r="P45" i="23"/>
  <c r="P46" i="23"/>
  <c r="P11" i="23"/>
  <c r="P37" i="23"/>
  <c r="P42" i="23"/>
  <c r="P54" i="23"/>
  <c r="P55" i="23"/>
  <c r="P34" i="23"/>
  <c r="P39" i="23"/>
  <c r="P36" i="23"/>
  <c r="P41" i="23"/>
  <c r="P31" i="23"/>
  <c r="P50" i="23"/>
  <c r="P52" i="23"/>
  <c r="P53" i="23"/>
  <c r="P59" i="23"/>
  <c r="P60" i="23"/>
  <c r="U50" i="23"/>
  <c r="U41" i="23"/>
  <c r="U27" i="23"/>
  <c r="P61" i="23"/>
  <c r="K12" i="32"/>
  <c r="L16" i="31"/>
  <c r="M16" i="31"/>
  <c r="L7" i="31"/>
  <c r="M7" i="31"/>
  <c r="O57" i="30"/>
  <c r="L53" i="31"/>
  <c r="N7" i="30"/>
  <c r="K17" i="28"/>
  <c r="P28" i="28"/>
  <c r="T30" i="27"/>
  <c r="P57" i="28"/>
  <c r="T36" i="27"/>
  <c r="S31" i="26"/>
  <c r="K16" i="25"/>
  <c r="K13" i="25"/>
  <c r="K9" i="25"/>
  <c r="K24" i="25"/>
  <c r="K25" i="25"/>
  <c r="K10" i="25"/>
  <c r="K28" i="25"/>
  <c r="M1" i="25"/>
  <c r="K19" i="25"/>
  <c r="K42" i="25"/>
  <c r="K11" i="25"/>
  <c r="K18" i="25"/>
  <c r="K33" i="25"/>
  <c r="K38" i="25"/>
  <c r="K44" i="25"/>
  <c r="K50" i="25"/>
  <c r="K22" i="25"/>
  <c r="K35" i="25"/>
  <c r="K54" i="25"/>
  <c r="K58" i="25"/>
  <c r="K48" i="25"/>
  <c r="K52" i="25"/>
  <c r="K31" i="25"/>
  <c r="K34" i="25"/>
  <c r="K7" i="25"/>
  <c r="R52" i="26"/>
  <c r="K12" i="25"/>
  <c r="U14" i="23"/>
  <c r="U26" i="23"/>
  <c r="U11" i="23"/>
  <c r="K49" i="25"/>
  <c r="U13" i="23"/>
  <c r="U40" i="23"/>
  <c r="U57" i="23"/>
  <c r="U59" i="23"/>
  <c r="U61" i="23"/>
  <c r="K43" i="18"/>
  <c r="K23" i="18"/>
  <c r="K11" i="18"/>
  <c r="K36" i="18"/>
  <c r="V1" i="18"/>
  <c r="S7" i="18"/>
  <c r="S11" i="18"/>
  <c r="S15" i="18"/>
  <c r="S19" i="18"/>
  <c r="S23" i="18"/>
  <c r="S27" i="18"/>
  <c r="S32" i="18"/>
  <c r="S36" i="18"/>
  <c r="S40" i="18"/>
  <c r="S8" i="18"/>
  <c r="S12" i="18"/>
  <c r="S16" i="18"/>
  <c r="S20" i="18"/>
  <c r="S24" i="18"/>
  <c r="S28" i="18"/>
  <c r="S33" i="18"/>
  <c r="S47" i="18"/>
  <c r="S51" i="18"/>
  <c r="S57" i="18"/>
  <c r="S38" i="18"/>
  <c r="S48" i="18"/>
  <c r="S52" i="18"/>
  <c r="S58" i="18"/>
  <c r="S44" i="18"/>
  <c r="S45" i="18"/>
  <c r="S50" i="18"/>
  <c r="S42" i="18"/>
  <c r="S55" i="18"/>
  <c r="S9" i="18"/>
  <c r="S13" i="18"/>
  <c r="S17" i="18"/>
  <c r="S21" i="18"/>
  <c r="S25" i="18"/>
  <c r="S30" i="18"/>
  <c r="S34" i="18"/>
  <c r="S43" i="18"/>
  <c r="S10" i="18"/>
  <c r="S14" i="18"/>
  <c r="S18" i="18"/>
  <c r="S22" i="18"/>
  <c r="S26" i="18"/>
  <c r="S31" i="18"/>
  <c r="S35" i="18"/>
  <c r="S39" i="18"/>
  <c r="S49" i="18"/>
  <c r="S53" i="18"/>
  <c r="S59" i="18"/>
  <c r="L17" i="31"/>
  <c r="M17" i="31"/>
  <c r="Q50" i="30"/>
  <c r="I50" i="30"/>
  <c r="M50" i="30"/>
  <c r="O50" i="30"/>
  <c r="K50" i="30"/>
  <c r="T12" i="27"/>
  <c r="T11" i="27"/>
  <c r="T16" i="27"/>
  <c r="T31" i="27"/>
  <c r="T34" i="27"/>
  <c r="T10" i="27"/>
  <c r="T33" i="27"/>
  <c r="T14" i="27"/>
  <c r="T22" i="27"/>
  <c r="T26" i="27"/>
  <c r="T17" i="27"/>
  <c r="T19" i="27"/>
  <c r="T25" i="27"/>
  <c r="T46" i="27"/>
  <c r="T56" i="27"/>
  <c r="T8" i="27"/>
  <c r="T54" i="27"/>
  <c r="T52" i="27"/>
  <c r="T44" i="27"/>
  <c r="T42" i="27"/>
  <c r="T49" i="27"/>
  <c r="T51" i="27"/>
  <c r="U18" i="23"/>
  <c r="U53" i="23"/>
  <c r="N8" i="32"/>
  <c r="N12" i="32"/>
  <c r="N10" i="32"/>
  <c r="Q1" i="32"/>
  <c r="L13" i="31"/>
  <c r="M13" i="31"/>
  <c r="P17" i="28"/>
  <c r="T41" i="27"/>
  <c r="T50" i="27"/>
  <c r="U1" i="26"/>
  <c r="S10" i="26"/>
  <c r="S44" i="26"/>
  <c r="S14" i="26"/>
  <c r="S18" i="26"/>
  <c r="S19" i="26"/>
  <c r="S20" i="26"/>
  <c r="S12" i="26"/>
  <c r="S30" i="26"/>
  <c r="S17" i="26"/>
  <c r="S28" i="26"/>
  <c r="S29" i="26"/>
  <c r="S38" i="26"/>
  <c r="S39" i="26"/>
  <c r="S16" i="26"/>
  <c r="S49" i="26"/>
  <c r="S60" i="26"/>
  <c r="S41" i="26"/>
  <c r="S47" i="26"/>
  <c r="S53" i="26"/>
  <c r="S52" i="26"/>
  <c r="S59" i="26"/>
  <c r="S57" i="26"/>
  <c r="U16" i="23"/>
  <c r="U38" i="23"/>
  <c r="U34" i="23"/>
  <c r="P51" i="23"/>
  <c r="I10" i="32"/>
  <c r="G10" i="32"/>
  <c r="L23" i="31"/>
  <c r="M23" i="31"/>
  <c r="L12" i="31"/>
  <c r="M12" i="31"/>
  <c r="L42" i="31"/>
  <c r="O43" i="30"/>
  <c r="N57" i="30"/>
  <c r="O25" i="30"/>
  <c r="G9" i="29"/>
  <c r="P10" i="28"/>
  <c r="P44" i="28"/>
  <c r="P58" i="28"/>
  <c r="K8" i="28"/>
  <c r="M1" i="28"/>
  <c r="K12" i="28"/>
  <c r="K20" i="28"/>
  <c r="K37" i="28"/>
  <c r="K9" i="28"/>
  <c r="K10" i="28"/>
  <c r="K13" i="28"/>
  <c r="K19" i="28"/>
  <c r="K11" i="28"/>
  <c r="K16" i="28"/>
  <c r="K28" i="28"/>
  <c r="K30" i="28"/>
  <c r="K47" i="28"/>
  <c r="K26" i="28"/>
  <c r="K57" i="28"/>
  <c r="K58" i="28"/>
  <c r="K50" i="28"/>
  <c r="S23" i="26"/>
  <c r="T28" i="27"/>
  <c r="R18" i="26"/>
  <c r="R14" i="26"/>
  <c r="R60" i="26"/>
  <c r="R42" i="26"/>
  <c r="S55" i="26"/>
  <c r="K30" i="25"/>
  <c r="P56" i="25"/>
  <c r="K32" i="25"/>
  <c r="P39" i="25"/>
  <c r="P46" i="25"/>
  <c r="U23" i="23"/>
  <c r="U19" i="23"/>
  <c r="U25" i="23"/>
  <c r="P16" i="23"/>
  <c r="P57" i="23"/>
  <c r="K47" i="18"/>
  <c r="K10" i="2"/>
  <c r="K1" i="2"/>
  <c r="I10" i="2"/>
  <c r="H8" i="2"/>
  <c r="J8" i="2" s="1"/>
  <c r="K9" i="2"/>
  <c r="K14" i="2"/>
  <c r="F57" i="2"/>
  <c r="F51" i="2"/>
  <c r="F47" i="2"/>
  <c r="F42" i="2"/>
  <c r="F56" i="2"/>
  <c r="G56" i="2" s="1"/>
  <c r="F50" i="2"/>
  <c r="F46" i="2"/>
  <c r="F41" i="2"/>
  <c r="F32" i="2"/>
  <c r="F27" i="2"/>
  <c r="F19" i="2"/>
  <c r="F15" i="2"/>
  <c r="F7" i="2"/>
  <c r="L7" i="2" s="1"/>
  <c r="F54" i="2"/>
  <c r="F49" i="2"/>
  <c r="G49" i="2" s="1"/>
  <c r="F44" i="2"/>
  <c r="F39" i="2"/>
  <c r="F31" i="2"/>
  <c r="L31" i="2" s="1"/>
  <c r="F22" i="2"/>
  <c r="F18" i="2"/>
  <c r="G18" i="2" s="1"/>
  <c r="F58" i="2"/>
  <c r="G58" i="2" s="1"/>
  <c r="F52" i="2"/>
  <c r="L52" i="2" s="1"/>
  <c r="F48" i="2"/>
  <c r="G48" i="2" s="1"/>
  <c r="F43" i="2"/>
  <c r="F38" i="2"/>
  <c r="L38" i="2" s="1"/>
  <c r="F21" i="2"/>
  <c r="G7" i="2"/>
  <c r="I8" i="2"/>
  <c r="E14" i="6"/>
  <c r="E14" i="5"/>
  <c r="E14" i="4"/>
  <c r="AE14" i="2"/>
  <c r="H22" i="3"/>
  <c r="H16" i="2"/>
  <c r="J16" i="2" s="1"/>
  <c r="AA39" i="3"/>
  <c r="S39" i="3"/>
  <c r="K39" i="3"/>
  <c r="AE39" i="3"/>
  <c r="W39" i="3"/>
  <c r="O39" i="3"/>
  <c r="G39" i="3"/>
  <c r="K38" i="2"/>
  <c r="K48" i="2"/>
  <c r="K58" i="2"/>
  <c r="I16" i="2"/>
  <c r="F17" i="6"/>
  <c r="F17" i="5"/>
  <c r="F17" i="4"/>
  <c r="I23" i="3"/>
  <c r="I18" i="2"/>
  <c r="G39" i="2"/>
  <c r="O22" i="3"/>
  <c r="AA22" i="3"/>
  <c r="W22" i="3"/>
  <c r="K22" i="3"/>
  <c r="G22" i="3"/>
  <c r="AE22" i="3"/>
  <c r="S22" i="3"/>
  <c r="H15" i="2"/>
  <c r="K20" i="2"/>
  <c r="G20" i="2"/>
  <c r="G50" i="2"/>
  <c r="AF22" i="3"/>
  <c r="P22" i="3"/>
  <c r="AB22" i="3"/>
  <c r="X22" i="3"/>
  <c r="L22" i="3"/>
  <c r="T22" i="3"/>
  <c r="I15" i="2"/>
  <c r="AH20" i="2"/>
  <c r="E25" i="3"/>
  <c r="G31" i="2"/>
  <c r="K42" i="2"/>
  <c r="K51" i="2"/>
  <c r="AB23" i="3"/>
  <c r="T23" i="3"/>
  <c r="L23" i="3"/>
  <c r="AF23" i="3"/>
  <c r="X23" i="3"/>
  <c r="P23" i="3"/>
  <c r="AA27" i="3"/>
  <c r="S27" i="3"/>
  <c r="K27" i="3"/>
  <c r="AE27" i="3"/>
  <c r="G27" i="3"/>
  <c r="W27" i="3"/>
  <c r="O27" i="3"/>
  <c r="K43" i="2"/>
  <c r="L20" i="3"/>
  <c r="X20" i="3"/>
  <c r="T20" i="3"/>
  <c r="AF20" i="3"/>
  <c r="AB20" i="3"/>
  <c r="P20" i="3"/>
  <c r="F8" i="2"/>
  <c r="L8" i="2" s="1"/>
  <c r="H9" i="2"/>
  <c r="N12" i="2"/>
  <c r="AI14" i="2"/>
  <c r="K16" i="2"/>
  <c r="G44" i="2"/>
  <c r="G54" i="2"/>
  <c r="K20" i="3"/>
  <c r="W20" i="3"/>
  <c r="S20" i="3"/>
  <c r="G20" i="3"/>
  <c r="AE20" i="3"/>
  <c r="AA20" i="3"/>
  <c r="O20" i="3"/>
  <c r="H12" i="2"/>
  <c r="J12" i="2" s="1"/>
  <c r="I54" i="2"/>
  <c r="I49" i="2"/>
  <c r="I44" i="2"/>
  <c r="I39" i="2"/>
  <c r="I31" i="2"/>
  <c r="I22" i="2"/>
  <c r="L1" i="2"/>
  <c r="N1" i="2" s="1"/>
  <c r="N47" i="2" s="1"/>
  <c r="I58" i="2"/>
  <c r="I52" i="2"/>
  <c r="I48" i="2"/>
  <c r="I43" i="2"/>
  <c r="I38" i="2"/>
  <c r="I21" i="2"/>
  <c r="I13" i="2"/>
  <c r="I57" i="2"/>
  <c r="I51" i="2"/>
  <c r="I47" i="2"/>
  <c r="I42" i="2"/>
  <c r="I56" i="2"/>
  <c r="I50" i="2"/>
  <c r="I46" i="2"/>
  <c r="I41" i="2"/>
  <c r="I32" i="2"/>
  <c r="I27" i="2"/>
  <c r="I19" i="2"/>
  <c r="I7" i="2"/>
  <c r="G10" i="2"/>
  <c r="AH11" i="2"/>
  <c r="I9" i="2"/>
  <c r="K12" i="2"/>
  <c r="F16" i="2"/>
  <c r="AJ17" i="2"/>
  <c r="G22" i="2"/>
  <c r="S26" i="3"/>
  <c r="AE26" i="3"/>
  <c r="O26" i="3"/>
  <c r="AA26" i="3"/>
  <c r="K26" i="3"/>
  <c r="W26" i="3"/>
  <c r="G26" i="3"/>
  <c r="H56" i="2"/>
  <c r="H50" i="2"/>
  <c r="H46" i="2"/>
  <c r="J46" i="2" s="1"/>
  <c r="H41" i="2"/>
  <c r="H32" i="2"/>
  <c r="J32" i="2" s="1"/>
  <c r="H27" i="2"/>
  <c r="H54" i="2"/>
  <c r="J54" i="2" s="1"/>
  <c r="H49" i="2"/>
  <c r="J49" i="2" s="1"/>
  <c r="H44" i="2"/>
  <c r="H39" i="2"/>
  <c r="J39" i="2" s="1"/>
  <c r="H31" i="2"/>
  <c r="J31" i="2" s="1"/>
  <c r="H22" i="2"/>
  <c r="H18" i="2"/>
  <c r="J18" i="2" s="1"/>
  <c r="H10" i="2"/>
  <c r="H58" i="2"/>
  <c r="J58" i="2" s="1"/>
  <c r="H52" i="2"/>
  <c r="J52" i="2" s="1"/>
  <c r="H48" i="2"/>
  <c r="J48" i="2" s="1"/>
  <c r="H43" i="2"/>
  <c r="J43" i="2" s="1"/>
  <c r="H38" i="2"/>
  <c r="J38" i="2" s="1"/>
  <c r="H21" i="2"/>
  <c r="J21" i="2" s="1"/>
  <c r="H57" i="2"/>
  <c r="J57" i="2" s="1"/>
  <c r="H51" i="2"/>
  <c r="H47" i="2"/>
  <c r="J47" i="2" s="1"/>
  <c r="H42" i="2"/>
  <c r="J42" i="2" s="1"/>
  <c r="H7" i="2"/>
  <c r="J7" i="2" s="1"/>
  <c r="AL17" i="2"/>
  <c r="H19" i="2"/>
  <c r="J19" i="2" s="1"/>
  <c r="K47" i="2"/>
  <c r="K57" i="2"/>
  <c r="E17" i="6"/>
  <c r="E17" i="5"/>
  <c r="E17" i="4"/>
  <c r="H23" i="3"/>
  <c r="AK17" i="2"/>
  <c r="K18" i="2"/>
  <c r="AE20" i="2"/>
  <c r="K22" i="2"/>
  <c r="Q23" i="2"/>
  <c r="AF26" i="3"/>
  <c r="X26" i="3"/>
  <c r="P26" i="3"/>
  <c r="G24" i="2"/>
  <c r="AE24" i="2"/>
  <c r="E25" i="6"/>
  <c r="E26" i="5"/>
  <c r="E25" i="4"/>
  <c r="AK25" i="2"/>
  <c r="K26" i="2"/>
  <c r="G29" i="2"/>
  <c r="AE29" i="2"/>
  <c r="E30" i="6"/>
  <c r="E31" i="5"/>
  <c r="E30" i="4"/>
  <c r="H33" i="3"/>
  <c r="AK30" i="2"/>
  <c r="K31" i="2"/>
  <c r="G33" i="2"/>
  <c r="E34" i="6"/>
  <c r="E34" i="4"/>
  <c r="E35" i="5"/>
  <c r="H37" i="3"/>
  <c r="AK34" i="2"/>
  <c r="K35" i="2"/>
  <c r="Q36" i="2"/>
  <c r="AF39" i="3"/>
  <c r="X39" i="3"/>
  <c r="P39" i="3"/>
  <c r="AB39" i="3"/>
  <c r="T39" i="3"/>
  <c r="L39" i="3"/>
  <c r="G37" i="2"/>
  <c r="AB29" i="3"/>
  <c r="AE33" i="3"/>
  <c r="F25" i="6"/>
  <c r="F26" i="5"/>
  <c r="F25" i="4"/>
  <c r="I28" i="3"/>
  <c r="AL25" i="2"/>
  <c r="F30" i="6"/>
  <c r="F31" i="5"/>
  <c r="F30" i="4"/>
  <c r="AL30" i="2"/>
  <c r="AA36" i="3"/>
  <c r="S36" i="3"/>
  <c r="K36" i="3"/>
  <c r="F34" i="6"/>
  <c r="F35" i="5"/>
  <c r="F34" i="4"/>
  <c r="AL34" i="2"/>
  <c r="AH36" i="2"/>
  <c r="AA40" i="3"/>
  <c r="S40" i="3"/>
  <c r="K40" i="3"/>
  <c r="E23" i="3"/>
  <c r="I25" i="3"/>
  <c r="AF28" i="3"/>
  <c r="G36" i="3"/>
  <c r="K38" i="3"/>
  <c r="O40" i="3"/>
  <c r="AF25" i="3"/>
  <c r="X25" i="3"/>
  <c r="P25" i="3"/>
  <c r="AB25" i="3"/>
  <c r="T25" i="3"/>
  <c r="L25" i="3"/>
  <c r="AB27" i="3"/>
  <c r="T27" i="3"/>
  <c r="L27" i="3"/>
  <c r="AF27" i="3"/>
  <c r="X27" i="3"/>
  <c r="P27" i="3"/>
  <c r="E26" i="6"/>
  <c r="E27" i="5"/>
  <c r="E26" i="4"/>
  <c r="H29" i="3"/>
  <c r="AK26" i="2"/>
  <c r="Q29" i="2"/>
  <c r="AB32" i="3"/>
  <c r="T32" i="3"/>
  <c r="L32" i="3"/>
  <c r="AF32" i="3"/>
  <c r="X32" i="3"/>
  <c r="P32" i="3"/>
  <c r="G30" i="2"/>
  <c r="AE30" i="2"/>
  <c r="Q33" i="2"/>
  <c r="AB36" i="3"/>
  <c r="T36" i="3"/>
  <c r="L36" i="3"/>
  <c r="AF36" i="3"/>
  <c r="X36" i="3"/>
  <c r="P36" i="3"/>
  <c r="G34" i="2"/>
  <c r="AE34" i="2"/>
  <c r="E35" i="6"/>
  <c r="E36" i="5"/>
  <c r="E35" i="4"/>
  <c r="H38" i="3"/>
  <c r="AK35" i="2"/>
  <c r="K36" i="2"/>
  <c r="Q37" i="2"/>
  <c r="AB40" i="3"/>
  <c r="T40" i="3"/>
  <c r="L40" i="3"/>
  <c r="AF40" i="3"/>
  <c r="X40" i="3"/>
  <c r="P40" i="3"/>
  <c r="G38" i="2"/>
  <c r="G43" i="2"/>
  <c r="G52" i="2"/>
  <c r="K56" i="2"/>
  <c r="L26" i="3"/>
  <c r="AB26" i="3"/>
  <c r="H28" i="3"/>
  <c r="T28" i="3"/>
  <c r="E32" i="3"/>
  <c r="O36" i="3"/>
  <c r="S38" i="3"/>
  <c r="W40" i="3"/>
  <c r="F14" i="5"/>
  <c r="F14" i="6"/>
  <c r="F14" i="4"/>
  <c r="I22" i="3"/>
  <c r="AL14" i="2"/>
  <c r="AH24" i="2"/>
  <c r="F26" i="6"/>
  <c r="F26" i="4"/>
  <c r="F27" i="5"/>
  <c r="I29" i="3"/>
  <c r="AL26" i="2"/>
  <c r="AA33" i="3"/>
  <c r="S33" i="3"/>
  <c r="K33" i="3"/>
  <c r="AH33" i="2"/>
  <c r="AE37" i="3"/>
  <c r="W37" i="3"/>
  <c r="O37" i="3"/>
  <c r="G37" i="3"/>
  <c r="AA37" i="3"/>
  <c r="S37" i="3"/>
  <c r="K37" i="3"/>
  <c r="F35" i="6"/>
  <c r="F36" i="5"/>
  <c r="F35" i="4"/>
  <c r="I38" i="3"/>
  <c r="AL35" i="2"/>
  <c r="AH37" i="2"/>
  <c r="I33" i="3"/>
  <c r="W36" i="3"/>
  <c r="AE40" i="3"/>
  <c r="E11" i="6"/>
  <c r="E11" i="5"/>
  <c r="E11" i="4"/>
  <c r="AK11" i="2"/>
  <c r="E23" i="6"/>
  <c r="E24" i="5"/>
  <c r="E23" i="4"/>
  <c r="H26" i="3"/>
  <c r="AK23" i="2"/>
  <c r="AE26" i="2"/>
  <c r="AB33" i="3"/>
  <c r="T33" i="3"/>
  <c r="L33" i="3"/>
  <c r="AF33" i="3"/>
  <c r="X33" i="3"/>
  <c r="P33" i="3"/>
  <c r="AB37" i="3"/>
  <c r="T37" i="3"/>
  <c r="L37" i="3"/>
  <c r="AF37" i="3"/>
  <c r="X37" i="3"/>
  <c r="P37" i="3"/>
  <c r="E36" i="6"/>
  <c r="E37" i="5"/>
  <c r="E36" i="4"/>
  <c r="H39" i="3"/>
  <c r="AK36" i="2"/>
  <c r="H20" i="3"/>
  <c r="X28" i="3"/>
  <c r="O33" i="3"/>
  <c r="AE36" i="3"/>
  <c r="F11" i="6"/>
  <c r="F11" i="5"/>
  <c r="F11" i="4"/>
  <c r="AL11" i="2"/>
  <c r="F23" i="6"/>
  <c r="F23" i="4"/>
  <c r="I26" i="3"/>
  <c r="F24" i="5"/>
  <c r="AL23" i="2"/>
  <c r="AE29" i="3"/>
  <c r="W29" i="3"/>
  <c r="O29" i="3"/>
  <c r="G29" i="3"/>
  <c r="AA29" i="3"/>
  <c r="S29" i="3"/>
  <c r="K29" i="3"/>
  <c r="AH30" i="2"/>
  <c r="AE38" i="3"/>
  <c r="W38" i="3"/>
  <c r="O38" i="3"/>
  <c r="G38" i="3"/>
  <c r="F36" i="6"/>
  <c r="F37" i="5"/>
  <c r="F36" i="4"/>
  <c r="I39" i="3"/>
  <c r="AL36" i="2"/>
  <c r="I20" i="3"/>
  <c r="L28" i="3"/>
  <c r="I37" i="3"/>
  <c r="E20" i="6"/>
  <c r="E20" i="5"/>
  <c r="E20" i="4"/>
  <c r="H25" i="3"/>
  <c r="AK20" i="2"/>
  <c r="E24" i="6"/>
  <c r="E25" i="5"/>
  <c r="E24" i="4"/>
  <c r="H27" i="3"/>
  <c r="AK24" i="2"/>
  <c r="AF29" i="3"/>
  <c r="X29" i="3"/>
  <c r="P29" i="3"/>
  <c r="E29" i="6"/>
  <c r="E30" i="5"/>
  <c r="E29" i="4"/>
  <c r="H32" i="3"/>
  <c r="AK29" i="2"/>
  <c r="E33" i="6"/>
  <c r="E34" i="5"/>
  <c r="E33" i="4"/>
  <c r="H36" i="3"/>
  <c r="AK33" i="2"/>
  <c r="AF38" i="3"/>
  <c r="X38" i="3"/>
  <c r="P38" i="3"/>
  <c r="AB38" i="3"/>
  <c r="T38" i="3"/>
  <c r="L38" i="3"/>
  <c r="E37" i="6"/>
  <c r="E38" i="5"/>
  <c r="E37" i="4"/>
  <c r="H40" i="3"/>
  <c r="AK37" i="2"/>
  <c r="T26" i="3"/>
  <c r="T29" i="3"/>
  <c r="W33" i="3"/>
  <c r="F20" i="6"/>
  <c r="F20" i="5"/>
  <c r="F20" i="4"/>
  <c r="AL20" i="2"/>
  <c r="F24" i="6"/>
  <c r="F25" i="5"/>
  <c r="F24" i="4"/>
  <c r="AL24" i="2"/>
  <c r="AJ25" i="2"/>
  <c r="F29" i="6"/>
  <c r="F30" i="5"/>
  <c r="F29" i="4"/>
  <c r="I32" i="3"/>
  <c r="AL29" i="2"/>
  <c r="F33" i="6"/>
  <c r="F34" i="5"/>
  <c r="F33" i="4"/>
  <c r="I36" i="3"/>
  <c r="AL33" i="2"/>
  <c r="F37" i="6"/>
  <c r="F38" i="5"/>
  <c r="F37" i="4"/>
  <c r="I40" i="3"/>
  <c r="AL37" i="2"/>
  <c r="I27" i="3"/>
  <c r="P28" i="3"/>
  <c r="P21" i="5"/>
  <c r="H21" i="5"/>
  <c r="G21" i="5"/>
  <c r="Q21" i="5"/>
  <c r="R21" i="5"/>
  <c r="J21" i="5"/>
  <c r="T21" i="5"/>
  <c r="K21" i="5"/>
  <c r="U21" i="5"/>
  <c r="K10" i="7"/>
  <c r="G12" i="7"/>
  <c r="K25" i="7"/>
  <c r="AE25" i="7"/>
  <c r="S25" i="7"/>
  <c r="AA25" i="7"/>
  <c r="G25" i="7"/>
  <c r="O25" i="7"/>
  <c r="W25" i="7"/>
  <c r="L10" i="7"/>
  <c r="G16" i="7"/>
  <c r="O16" i="7"/>
  <c r="K16" i="7"/>
  <c r="G17" i="7"/>
  <c r="K17" i="7"/>
  <c r="M60" i="7"/>
  <c r="M55" i="7"/>
  <c r="M52" i="7"/>
  <c r="M47" i="7"/>
  <c r="M46" i="7"/>
  <c r="M44" i="7"/>
  <c r="M30" i="7"/>
  <c r="M53" i="7"/>
  <c r="M16" i="7"/>
  <c r="M45" i="7"/>
  <c r="M18" i="7"/>
  <c r="O1" i="7"/>
  <c r="M50" i="7"/>
  <c r="M54" i="7"/>
  <c r="M49" i="7"/>
  <c r="G10" i="7"/>
  <c r="L18" i="7"/>
  <c r="G18" i="7"/>
  <c r="M9" i="7"/>
  <c r="O13" i="7"/>
  <c r="J15" i="7"/>
  <c r="J10" i="7"/>
  <c r="J16" i="7"/>
  <c r="W26" i="7"/>
  <c r="K26" i="7"/>
  <c r="AE26" i="7"/>
  <c r="S26" i="7"/>
  <c r="G26" i="7"/>
  <c r="AA26" i="7"/>
  <c r="O30" i="7"/>
  <c r="O51" i="7"/>
  <c r="J9" i="7"/>
  <c r="L11" i="7"/>
  <c r="M15" i="7"/>
  <c r="O12" i="7"/>
  <c r="O14" i="7"/>
  <c r="O46" i="7"/>
  <c r="L59" i="7"/>
  <c r="L53" i="7"/>
  <c r="L61" i="7"/>
  <c r="L55" i="7"/>
  <c r="L51" i="7"/>
  <c r="O11" i="7"/>
  <c r="L12" i="7"/>
  <c r="G14" i="7"/>
  <c r="G15" i="7"/>
  <c r="J17" i="7"/>
  <c r="AH20" i="7"/>
  <c r="Z20" i="7"/>
  <c r="R20" i="7"/>
  <c r="AD20" i="7"/>
  <c r="V20" i="7"/>
  <c r="N20" i="7"/>
  <c r="U22" i="7"/>
  <c r="V23" i="7"/>
  <c r="L24" i="7"/>
  <c r="AH25" i="7"/>
  <c r="O28" i="7"/>
  <c r="AB29" i="7"/>
  <c r="T29" i="7"/>
  <c r="L29" i="7"/>
  <c r="AF29" i="7"/>
  <c r="X29" i="7"/>
  <c r="P29" i="7"/>
  <c r="O29" i="7"/>
  <c r="Q33" i="7"/>
  <c r="R34" i="7"/>
  <c r="S35" i="7"/>
  <c r="AC35" i="7"/>
  <c r="AD36" i="7"/>
  <c r="AH37" i="7"/>
  <c r="Z37" i="7"/>
  <c r="R37" i="7"/>
  <c r="AD37" i="7"/>
  <c r="V37" i="7"/>
  <c r="N37" i="7"/>
  <c r="AE38" i="7"/>
  <c r="AG41" i="7"/>
  <c r="AH42" i="7"/>
  <c r="J51" i="7"/>
  <c r="O53" i="7"/>
  <c r="G53" i="7"/>
  <c r="AF27" i="7"/>
  <c r="X27" i="7"/>
  <c r="P27" i="7"/>
  <c r="AB27" i="7"/>
  <c r="T27" i="7"/>
  <c r="L27" i="7"/>
  <c r="AC33" i="7"/>
  <c r="AD34" i="7"/>
  <c r="AD35" i="7"/>
  <c r="V35" i="7"/>
  <c r="N35" i="7"/>
  <c r="AH35" i="7"/>
  <c r="Z35" i="7"/>
  <c r="R35" i="7"/>
  <c r="O44" i="7"/>
  <c r="G44" i="7"/>
  <c r="K46" i="7"/>
  <c r="N1" i="7"/>
  <c r="G11" i="7"/>
  <c r="J13" i="7"/>
  <c r="N15" i="7"/>
  <c r="AG20" i="7"/>
  <c r="W21" i="7"/>
  <c r="AH21" i="7"/>
  <c r="M22" i="7"/>
  <c r="N23" i="7"/>
  <c r="O24" i="7"/>
  <c r="AB25" i="7"/>
  <c r="T25" i="7"/>
  <c r="L25" i="7"/>
  <c r="AF25" i="7"/>
  <c r="X25" i="7"/>
  <c r="P25" i="7"/>
  <c r="Z25" i="7"/>
  <c r="G27" i="7"/>
  <c r="AA27" i="7"/>
  <c r="G28" i="7"/>
  <c r="Q28" i="7"/>
  <c r="R29" i="7"/>
  <c r="J30" i="7"/>
  <c r="S32" i="7"/>
  <c r="AD32" i="7"/>
  <c r="AH33" i="7"/>
  <c r="Z33" i="7"/>
  <c r="R33" i="7"/>
  <c r="AD33" i="7"/>
  <c r="V33" i="7"/>
  <c r="N33" i="7"/>
  <c r="AE33" i="7"/>
  <c r="AE34" i="7"/>
  <c r="K35" i="7"/>
  <c r="U35" i="7"/>
  <c r="K36" i="7"/>
  <c r="V36" i="7"/>
  <c r="AG37" i="7"/>
  <c r="W38" i="7"/>
  <c r="AH38" i="7"/>
  <c r="O41" i="7"/>
  <c r="Y41" i="7"/>
  <c r="AB42" i="7"/>
  <c r="T42" i="7"/>
  <c r="L42" i="7"/>
  <c r="AF42" i="7"/>
  <c r="X42" i="7"/>
  <c r="P42" i="7"/>
  <c r="Z42" i="7"/>
  <c r="K45" i="7"/>
  <c r="J47" i="7"/>
  <c r="O49" i="7"/>
  <c r="G49" i="7"/>
  <c r="M51" i="7"/>
  <c r="K54" i="7"/>
  <c r="K15" i="7"/>
  <c r="L17" i="7"/>
  <c r="M20" i="7"/>
  <c r="N21" i="7"/>
  <c r="O22" i="7"/>
  <c r="Y22" i="7"/>
  <c r="AF23" i="7"/>
  <c r="X23" i="7"/>
  <c r="P23" i="7"/>
  <c r="AB23" i="7"/>
  <c r="T23" i="7"/>
  <c r="L23" i="7"/>
  <c r="Z23" i="7"/>
  <c r="S28" i="7"/>
  <c r="AC28" i="7"/>
  <c r="S29" i="7"/>
  <c r="U33" i="7"/>
  <c r="K34" i="7"/>
  <c r="V34" i="7"/>
  <c r="W35" i="7"/>
  <c r="AG35" i="7"/>
  <c r="AH36" i="7"/>
  <c r="M37" i="7"/>
  <c r="N38" i="7"/>
  <c r="O39" i="7"/>
  <c r="AF40" i="7"/>
  <c r="X40" i="7"/>
  <c r="P40" i="7"/>
  <c r="AB40" i="7"/>
  <c r="T40" i="7"/>
  <c r="L40" i="7"/>
  <c r="G46" i="7"/>
  <c r="N11" i="7"/>
  <c r="K13" i="7"/>
  <c r="K14" i="7"/>
  <c r="L15" i="7"/>
  <c r="M17" i="7"/>
  <c r="Y20" i="7"/>
  <c r="AB21" i="7"/>
  <c r="T21" i="7"/>
  <c r="L21" i="7"/>
  <c r="AF21" i="7"/>
  <c r="X21" i="7"/>
  <c r="P21" i="7"/>
  <c r="Z21" i="7"/>
  <c r="G23" i="7"/>
  <c r="R25" i="7"/>
  <c r="AC26" i="7"/>
  <c r="AH28" i="7"/>
  <c r="Z28" i="7"/>
  <c r="R28" i="7"/>
  <c r="AD28" i="7"/>
  <c r="V28" i="7"/>
  <c r="N28" i="7"/>
  <c r="K30" i="7"/>
  <c r="V32" i="7"/>
  <c r="AG33" i="7"/>
  <c r="W34" i="7"/>
  <c r="AH34" i="7"/>
  <c r="M35" i="7"/>
  <c r="O37" i="7"/>
  <c r="Y37" i="7"/>
  <c r="AB38" i="7"/>
  <c r="T38" i="7"/>
  <c r="L38" i="7"/>
  <c r="AF38" i="7"/>
  <c r="X38" i="7"/>
  <c r="P38" i="7"/>
  <c r="Z38" i="7"/>
  <c r="AA39" i="7"/>
  <c r="G40" i="7"/>
  <c r="AA40" i="7"/>
  <c r="G41" i="7"/>
  <c r="Q41" i="7"/>
  <c r="R42" i="7"/>
  <c r="N44" i="7"/>
  <c r="J46" i="7"/>
  <c r="N47" i="7"/>
  <c r="J49" i="7"/>
  <c r="L50" i="7"/>
  <c r="O50" i="7"/>
  <c r="K53" i="7"/>
  <c r="G54" i="7"/>
  <c r="AD25" i="7"/>
  <c r="AD26" i="7"/>
  <c r="V26" i="7"/>
  <c r="N26" i="7"/>
  <c r="AH26" i="7"/>
  <c r="Z26" i="7"/>
  <c r="R26" i="7"/>
  <c r="L30" i="7"/>
  <c r="M33" i="7"/>
  <c r="N34" i="7"/>
  <c r="O35" i="7"/>
  <c r="AF36" i="7"/>
  <c r="X36" i="7"/>
  <c r="P36" i="7"/>
  <c r="AB36" i="7"/>
  <c r="T36" i="7"/>
  <c r="L36" i="7"/>
  <c r="AC41" i="7"/>
  <c r="AD42" i="7"/>
  <c r="K44" i="7"/>
  <c r="L45" i="7"/>
  <c r="N46" i="7"/>
  <c r="N49" i="7"/>
  <c r="K51" i="7"/>
  <c r="O15" i="7"/>
  <c r="L16" i="7"/>
  <c r="F58" i="7"/>
  <c r="AC22" i="7"/>
  <c r="N24" i="7"/>
  <c r="Y33" i="7"/>
  <c r="AB34" i="7"/>
  <c r="T34" i="7"/>
  <c r="L34" i="7"/>
  <c r="AF34" i="7"/>
  <c r="X34" i="7"/>
  <c r="P34" i="7"/>
  <c r="O34" i="7"/>
  <c r="AA35" i="7"/>
  <c r="G36" i="7"/>
  <c r="Q37" i="7"/>
  <c r="R38" i="7"/>
  <c r="AC39" i="7"/>
  <c r="AH41" i="7"/>
  <c r="Z41" i="7"/>
  <c r="R41" i="7"/>
  <c r="AD41" i="7"/>
  <c r="V41" i="7"/>
  <c r="N41" i="7"/>
  <c r="L44" i="7"/>
  <c r="L46" i="7"/>
  <c r="L47" i="7"/>
  <c r="K49" i="7"/>
  <c r="K18" i="8"/>
  <c r="L14" i="7"/>
  <c r="AC20" i="7"/>
  <c r="AD22" i="7"/>
  <c r="V22" i="7"/>
  <c r="N22" i="7"/>
  <c r="AH22" i="7"/>
  <c r="Z22" i="7"/>
  <c r="R22" i="7"/>
  <c r="AF32" i="7"/>
  <c r="X32" i="7"/>
  <c r="P32" i="7"/>
  <c r="AB32" i="7"/>
  <c r="T32" i="7"/>
  <c r="L32" i="7"/>
  <c r="G34" i="7"/>
  <c r="AC37" i="7"/>
  <c r="AD39" i="7"/>
  <c r="V39" i="7"/>
  <c r="N39" i="7"/>
  <c r="AH39" i="7"/>
  <c r="Z39" i="7"/>
  <c r="R39" i="7"/>
  <c r="U41" i="7"/>
  <c r="L49" i="7"/>
  <c r="G51" i="7"/>
  <c r="J52" i="7"/>
  <c r="N52" i="7"/>
  <c r="K55" i="7"/>
  <c r="M57" i="7"/>
  <c r="N59" i="7"/>
  <c r="J61" i="7"/>
  <c r="K1" i="8"/>
  <c r="K10" i="8" s="1"/>
  <c r="I8" i="8"/>
  <c r="I9" i="8"/>
  <c r="I10" i="8"/>
  <c r="H16" i="8"/>
  <c r="I18" i="8"/>
  <c r="L19" i="8"/>
  <c r="H27" i="8"/>
  <c r="J41" i="8"/>
  <c r="J42" i="8"/>
  <c r="G44" i="8"/>
  <c r="I47" i="8"/>
  <c r="G47" i="8"/>
  <c r="I52" i="8"/>
  <c r="G52" i="8"/>
  <c r="AA17" i="9"/>
  <c r="S17" i="9"/>
  <c r="K17" i="9"/>
  <c r="Y17" i="9"/>
  <c r="M17" i="9"/>
  <c r="O17" i="9"/>
  <c r="W17" i="9"/>
  <c r="U17" i="9"/>
  <c r="I17" i="9"/>
  <c r="Q17" i="9"/>
  <c r="N57" i="7"/>
  <c r="K61" i="7"/>
  <c r="L56" i="8"/>
  <c r="L47" i="8"/>
  <c r="L43" i="8"/>
  <c r="L57" i="8"/>
  <c r="K11" i="8"/>
  <c r="K12" i="8"/>
  <c r="K13" i="8"/>
  <c r="I15" i="8"/>
  <c r="I16" i="8"/>
  <c r="G21" i="8"/>
  <c r="M25" i="8"/>
  <c r="K25" i="8"/>
  <c r="H30" i="8"/>
  <c r="G30" i="8"/>
  <c r="I35" i="8"/>
  <c r="J37" i="8"/>
  <c r="H37" i="8"/>
  <c r="J50" i="8"/>
  <c r="H50" i="8"/>
  <c r="G50" i="8"/>
  <c r="L52" i="8"/>
  <c r="J23" i="9"/>
  <c r="H23" i="9"/>
  <c r="G23" i="9"/>
  <c r="M63" i="7"/>
  <c r="J20" i="8"/>
  <c r="H20" i="8"/>
  <c r="I21" i="8"/>
  <c r="M35" i="8"/>
  <c r="L41" i="8"/>
  <c r="K43" i="8"/>
  <c r="K50" i="8"/>
  <c r="I50" i="8"/>
  <c r="T11" i="9"/>
  <c r="L11" i="9"/>
  <c r="J11" i="9"/>
  <c r="H11" i="9"/>
  <c r="R11" i="9"/>
  <c r="G11" i="9"/>
  <c r="P11" i="9"/>
  <c r="X11" i="9"/>
  <c r="N11" i="9"/>
  <c r="L54" i="7"/>
  <c r="K60" i="7"/>
  <c r="M61" i="7"/>
  <c r="O63" i="7"/>
  <c r="L7" i="8"/>
  <c r="M11" i="8"/>
  <c r="M13" i="8"/>
  <c r="H21" i="8"/>
  <c r="J29" i="8"/>
  <c r="H29" i="8"/>
  <c r="J30" i="8"/>
  <c r="G37" i="8"/>
  <c r="L42" i="8"/>
  <c r="G43" i="8"/>
  <c r="J46" i="8"/>
  <c r="L48" i="8"/>
  <c r="J48" i="8"/>
  <c r="H48" i="8"/>
  <c r="G48" i="8"/>
  <c r="L50" i="8"/>
  <c r="K54" i="8"/>
  <c r="L60" i="8"/>
  <c r="I54" i="8"/>
  <c r="K60" i="8"/>
  <c r="J59" i="7"/>
  <c r="L60" i="7"/>
  <c r="W63" i="7"/>
  <c r="L8" i="8"/>
  <c r="L15" i="8"/>
  <c r="L18" i="8"/>
  <c r="J18" i="8"/>
  <c r="K19" i="8"/>
  <c r="I19" i="8"/>
  <c r="G20" i="8"/>
  <c r="J21" i="8"/>
  <c r="J22" i="8"/>
  <c r="I23" i="8"/>
  <c r="I25" i="8"/>
  <c r="M26" i="8"/>
  <c r="K30" i="8"/>
  <c r="K36" i="8"/>
  <c r="I36" i="8"/>
  <c r="K37" i="8"/>
  <c r="M38" i="8"/>
  <c r="I48" i="8"/>
  <c r="J51" i="8"/>
  <c r="K59" i="9"/>
  <c r="K49" i="9"/>
  <c r="K53" i="9"/>
  <c r="K28" i="9"/>
  <c r="K19" i="9"/>
  <c r="K22" i="9"/>
  <c r="K7" i="9"/>
  <c r="M1" i="9"/>
  <c r="K15" i="9"/>
  <c r="K47" i="9"/>
  <c r="K42" i="9"/>
  <c r="K8" i="9"/>
  <c r="K50" i="9"/>
  <c r="J16" i="9"/>
  <c r="H16" i="9"/>
  <c r="G16" i="9"/>
  <c r="J57" i="7"/>
  <c r="K9" i="8"/>
  <c r="K21" i="8"/>
  <c r="J27" i="8"/>
  <c r="G29" i="8"/>
  <c r="L30" i="8"/>
  <c r="L35" i="8"/>
  <c r="J35" i="8"/>
  <c r="G36" i="8"/>
  <c r="L37" i="8"/>
  <c r="H39" i="8"/>
  <c r="G39" i="8"/>
  <c r="I43" i="8"/>
  <c r="I51" i="8"/>
  <c r="K51" i="8"/>
  <c r="L54" i="8"/>
  <c r="K10" i="9"/>
  <c r="I10" i="9"/>
  <c r="G10" i="9"/>
  <c r="I56" i="8"/>
  <c r="I46" i="8"/>
  <c r="M17" i="8"/>
  <c r="K17" i="8"/>
  <c r="K27" i="8"/>
  <c r="I27" i="8"/>
  <c r="L44" i="8"/>
  <c r="J44" i="8"/>
  <c r="L46" i="8"/>
  <c r="J49" i="8"/>
  <c r="H49" i="8"/>
  <c r="G49" i="8"/>
  <c r="L51" i="8"/>
  <c r="J56" i="8"/>
  <c r="L58" i="8"/>
  <c r="H58" i="8"/>
  <c r="G58" i="8"/>
  <c r="L52" i="7"/>
  <c r="N53" i="7"/>
  <c r="L57" i="7"/>
  <c r="M59" i="7"/>
  <c r="G60" i="7"/>
  <c r="O60" i="7"/>
  <c r="J47" i="8"/>
  <c r="J43" i="8"/>
  <c r="H8" i="8"/>
  <c r="H10" i="8"/>
  <c r="G15" i="8"/>
  <c r="G16" i="8"/>
  <c r="L20" i="8"/>
  <c r="L26" i="8"/>
  <c r="J26" i="8"/>
  <c r="G27" i="8"/>
  <c r="L29" i="8"/>
  <c r="H31" i="8"/>
  <c r="G31" i="8"/>
  <c r="M34" i="8"/>
  <c r="K34" i="8"/>
  <c r="G35" i="8"/>
  <c r="L36" i="8"/>
  <c r="H38" i="8"/>
  <c r="G38" i="8"/>
  <c r="I41" i="8"/>
  <c r="I42" i="8"/>
  <c r="K44" i="8"/>
  <c r="K49" i="8"/>
  <c r="I49" i="8"/>
  <c r="K58" i="8"/>
  <c r="M10" i="9"/>
  <c r="V11" i="9"/>
  <c r="G54" i="8"/>
  <c r="H10" i="9"/>
  <c r="K12" i="9"/>
  <c r="P17" i="9"/>
  <c r="G17" i="9"/>
  <c r="V17" i="9"/>
  <c r="K18" i="9"/>
  <c r="V20" i="9"/>
  <c r="N20" i="9"/>
  <c r="R20" i="9"/>
  <c r="X20" i="9"/>
  <c r="Y21" i="9"/>
  <c r="U24" i="9"/>
  <c r="V34" i="9"/>
  <c r="L34" i="9"/>
  <c r="J34" i="9"/>
  <c r="T34" i="9"/>
  <c r="H34" i="9"/>
  <c r="R34" i="9"/>
  <c r="G34" i="9"/>
  <c r="X35" i="9"/>
  <c r="U27" i="9"/>
  <c r="M27" i="9"/>
  <c r="K27" i="9"/>
  <c r="Q27" i="9"/>
  <c r="Y27" i="9"/>
  <c r="AA27" i="9"/>
  <c r="Z33" i="9"/>
  <c r="R33" i="9"/>
  <c r="J33" i="9"/>
  <c r="X33" i="9"/>
  <c r="P33" i="9"/>
  <c r="H33" i="9"/>
  <c r="N33" i="9"/>
  <c r="V33" i="9"/>
  <c r="L33" i="9"/>
  <c r="T33" i="9"/>
  <c r="AA34" i="9"/>
  <c r="S34" i="9"/>
  <c r="K34" i="9"/>
  <c r="Y34" i="9"/>
  <c r="Q34" i="9"/>
  <c r="I34" i="9"/>
  <c r="W34" i="9"/>
  <c r="M34" i="9"/>
  <c r="U34" i="9"/>
  <c r="W38" i="9"/>
  <c r="O38" i="9"/>
  <c r="U38" i="9"/>
  <c r="M38" i="9"/>
  <c r="K38" i="9"/>
  <c r="S38" i="9"/>
  <c r="I38" i="9"/>
  <c r="I44" i="8"/>
  <c r="H46" i="8"/>
  <c r="G51" i="8"/>
  <c r="H7" i="9"/>
  <c r="Y11" i="9"/>
  <c r="Q11" i="9"/>
  <c r="I11" i="9"/>
  <c r="AA11" i="9"/>
  <c r="G15" i="9"/>
  <c r="I18" i="9"/>
  <c r="I23" i="9"/>
  <c r="M23" i="9"/>
  <c r="K24" i="9"/>
  <c r="Q26" i="9"/>
  <c r="W26" i="9"/>
  <c r="M26" i="9"/>
  <c r="S26" i="9"/>
  <c r="J28" i="9"/>
  <c r="Y33" i="9"/>
  <c r="W33" i="9"/>
  <c r="M33" i="9"/>
  <c r="U33" i="9"/>
  <c r="K33" i="9"/>
  <c r="I33" i="9"/>
  <c r="N34" i="9"/>
  <c r="H51" i="8"/>
  <c r="H56" i="8"/>
  <c r="G57" i="8"/>
  <c r="K9" i="9"/>
  <c r="X14" i="9"/>
  <c r="P14" i="9"/>
  <c r="H14" i="9"/>
  <c r="L14" i="9"/>
  <c r="R14" i="9"/>
  <c r="I15" i="9"/>
  <c r="M15" i="9"/>
  <c r="J18" i="9"/>
  <c r="H20" i="9"/>
  <c r="G21" i="9"/>
  <c r="V21" i="9"/>
  <c r="J21" i="9"/>
  <c r="Y24" i="9"/>
  <c r="U26" i="9"/>
  <c r="S27" i="9"/>
  <c r="G33" i="9"/>
  <c r="O34" i="9"/>
  <c r="I51" i="9"/>
  <c r="K51" i="9"/>
  <c r="M51" i="9"/>
  <c r="J52" i="8"/>
  <c r="J54" i="8"/>
  <c r="I59" i="9"/>
  <c r="I49" i="9"/>
  <c r="I47" i="9"/>
  <c r="I57" i="9"/>
  <c r="I45" i="9"/>
  <c r="G7" i="9"/>
  <c r="S11" i="9"/>
  <c r="M12" i="9"/>
  <c r="G13" i="9"/>
  <c r="Z13" i="9"/>
  <c r="H13" i="9"/>
  <c r="V13" i="9"/>
  <c r="R13" i="9"/>
  <c r="U14" i="9"/>
  <c r="AA14" i="9"/>
  <c r="I14" i="9"/>
  <c r="S14" i="9"/>
  <c r="H15" i="9"/>
  <c r="I16" i="9"/>
  <c r="J17" i="9"/>
  <c r="M18" i="9"/>
  <c r="W21" i="9"/>
  <c r="O21" i="9"/>
  <c r="M21" i="9"/>
  <c r="S21" i="9"/>
  <c r="R21" i="9"/>
  <c r="I22" i="9"/>
  <c r="K23" i="9"/>
  <c r="V25" i="9"/>
  <c r="R25" i="9"/>
  <c r="Z25" i="9"/>
  <c r="H25" i="9"/>
  <c r="T25" i="9"/>
  <c r="I26" i="9"/>
  <c r="I27" i="9"/>
  <c r="G28" i="9"/>
  <c r="O33" i="9"/>
  <c r="P34" i="9"/>
  <c r="Y38" i="9"/>
  <c r="I57" i="8"/>
  <c r="I58" i="8"/>
  <c r="J59" i="9"/>
  <c r="J57" i="9"/>
  <c r="J47" i="9"/>
  <c r="J49" i="9"/>
  <c r="J45" i="9"/>
  <c r="L1" i="9"/>
  <c r="J53" i="9"/>
  <c r="J12" i="9"/>
  <c r="J48" i="9"/>
  <c r="J43" i="9"/>
  <c r="I7" i="9"/>
  <c r="M9" i="9"/>
  <c r="U11" i="9"/>
  <c r="G12" i="9"/>
  <c r="W13" i="9"/>
  <c r="O13" i="9"/>
  <c r="Q13" i="9"/>
  <c r="M13" i="9"/>
  <c r="S13" i="9"/>
  <c r="J15" i="9"/>
  <c r="K16" i="9"/>
  <c r="L17" i="9"/>
  <c r="X17" i="9"/>
  <c r="J20" i="9"/>
  <c r="T20" i="9"/>
  <c r="AA25" i="9"/>
  <c r="S25" i="9"/>
  <c r="K25" i="9"/>
  <c r="M25" i="9"/>
  <c r="I25" i="9"/>
  <c r="Q25" i="9"/>
  <c r="U25" i="9"/>
  <c r="H28" i="9"/>
  <c r="Q33" i="9"/>
  <c r="X34" i="9"/>
  <c r="L44" i="9"/>
  <c r="J44" i="9"/>
  <c r="H44" i="9"/>
  <c r="K52" i="9"/>
  <c r="I52" i="9"/>
  <c r="M52" i="9"/>
  <c r="W27" i="9"/>
  <c r="Y32" i="9"/>
  <c r="Q32" i="9"/>
  <c r="I32" i="9"/>
  <c r="W32" i="9"/>
  <c r="O32" i="9"/>
  <c r="AA32" i="9"/>
  <c r="M32" i="9"/>
  <c r="U32" i="9"/>
  <c r="K32" i="9"/>
  <c r="AA38" i="9"/>
  <c r="K57" i="8"/>
  <c r="J9" i="9"/>
  <c r="G9" i="9"/>
  <c r="L18" i="9"/>
  <c r="H18" i="9"/>
  <c r="AA24" i="9"/>
  <c r="Q24" i="9"/>
  <c r="W24" i="9"/>
  <c r="M24" i="9"/>
  <c r="T35" i="9"/>
  <c r="L35" i="9"/>
  <c r="Z35" i="9"/>
  <c r="R35" i="9"/>
  <c r="J35" i="9"/>
  <c r="V35" i="9"/>
  <c r="H35" i="9"/>
  <c r="G35" i="9"/>
  <c r="P35" i="9"/>
  <c r="Q38" i="9"/>
  <c r="K43" i="9"/>
  <c r="I43" i="9"/>
  <c r="M43" i="9"/>
  <c r="G44" i="9"/>
  <c r="AA35" i="9"/>
  <c r="J37" i="9"/>
  <c r="X39" i="9"/>
  <c r="P39" i="9"/>
  <c r="H39" i="9"/>
  <c r="V39" i="9"/>
  <c r="N39" i="9"/>
  <c r="Z39" i="9"/>
  <c r="M40" i="9"/>
  <c r="X40" i="9"/>
  <c r="L42" i="9"/>
  <c r="M45" i="9"/>
  <c r="K45" i="9"/>
  <c r="L50" i="9"/>
  <c r="L51" i="9"/>
  <c r="G52" i="9"/>
  <c r="J55" i="9"/>
  <c r="L55" i="9"/>
  <c r="H55" i="9"/>
  <c r="H22" i="9"/>
  <c r="Z24" i="9"/>
  <c r="R24" i="9"/>
  <c r="J24" i="9"/>
  <c r="N24" i="9"/>
  <c r="T26" i="9"/>
  <c r="L26" i="9"/>
  <c r="N26" i="9"/>
  <c r="W30" i="9"/>
  <c r="O30" i="9"/>
  <c r="U30" i="9"/>
  <c r="M30" i="9"/>
  <c r="Q30" i="9"/>
  <c r="AA30" i="9"/>
  <c r="Q35" i="9"/>
  <c r="O36" i="9"/>
  <c r="N40" i="9"/>
  <c r="Z40" i="9"/>
  <c r="I44" i="9"/>
  <c r="G45" i="9"/>
  <c r="L47" i="9"/>
  <c r="K48" i="9"/>
  <c r="K55" i="9"/>
  <c r="I55" i="9"/>
  <c r="M55" i="9"/>
  <c r="X31" i="9"/>
  <c r="P31" i="9"/>
  <c r="H31" i="9"/>
  <c r="V31" i="9"/>
  <c r="N31" i="9"/>
  <c r="Z31" i="9"/>
  <c r="U36" i="9"/>
  <c r="M36" i="9"/>
  <c r="AA36" i="9"/>
  <c r="S36" i="9"/>
  <c r="K36" i="9"/>
  <c r="P40" i="9"/>
  <c r="K44" i="9"/>
  <c r="Q36" i="9"/>
  <c r="V37" i="9"/>
  <c r="N37" i="9"/>
  <c r="T37" i="9"/>
  <c r="L37" i="9"/>
  <c r="Y40" i="9"/>
  <c r="Q40" i="9"/>
  <c r="I40" i="9"/>
  <c r="W40" i="9"/>
  <c r="O40" i="9"/>
  <c r="R40" i="9"/>
  <c r="J42" i="9"/>
  <c r="H42" i="9"/>
  <c r="M44" i="9"/>
  <c r="K13" i="10"/>
  <c r="S13" i="10"/>
  <c r="G13" i="10"/>
  <c r="O13" i="10"/>
  <c r="K14" i="10"/>
  <c r="S14" i="10"/>
  <c r="G14" i="10"/>
  <c r="I8" i="9"/>
  <c r="M19" i="9"/>
  <c r="H24" i="9"/>
  <c r="H26" i="9"/>
  <c r="Z26" i="9"/>
  <c r="G31" i="9"/>
  <c r="R31" i="9"/>
  <c r="P32" i="9"/>
  <c r="P37" i="9"/>
  <c r="Z37" i="9"/>
  <c r="J39" i="9"/>
  <c r="T39" i="9"/>
  <c r="H40" i="9"/>
  <c r="S40" i="9"/>
  <c r="H47" i="9"/>
  <c r="G48" i="9"/>
  <c r="L15" i="10"/>
  <c r="G15" i="10"/>
  <c r="M48" i="9"/>
  <c r="H50" i="9"/>
  <c r="G50" i="9"/>
  <c r="J50" i="9"/>
  <c r="Q52" i="10"/>
  <c r="Q57" i="10"/>
  <c r="Q60" i="10"/>
  <c r="Q59" i="10"/>
  <c r="Q53" i="10"/>
  <c r="Q45" i="10"/>
  <c r="Q42" i="10"/>
  <c r="Q12" i="10"/>
  <c r="Q11" i="10"/>
  <c r="Q30" i="10"/>
  <c r="Q14" i="10"/>
  <c r="Q13" i="10"/>
  <c r="S1" i="10"/>
  <c r="Q24" i="10"/>
  <c r="Q15" i="10"/>
  <c r="Q46" i="10"/>
  <c r="Q34" i="10"/>
  <c r="Q18" i="10"/>
  <c r="Q17" i="10"/>
  <c r="J51" i="9"/>
  <c r="H51" i="9"/>
  <c r="G51" i="9"/>
  <c r="H52" i="9"/>
  <c r="L52" i="9"/>
  <c r="J52" i="9"/>
  <c r="L58" i="9"/>
  <c r="J58" i="9"/>
  <c r="H58" i="9"/>
  <c r="G58" i="9"/>
  <c r="M58" i="9"/>
  <c r="P1" i="10"/>
  <c r="P17" i="10" s="1"/>
  <c r="AF9" i="10"/>
  <c r="X9" i="10"/>
  <c r="P9" i="10"/>
  <c r="N9" i="10"/>
  <c r="L10" i="10"/>
  <c r="K11" i="10"/>
  <c r="N15" i="10"/>
  <c r="O16" i="10"/>
  <c r="L17" i="10"/>
  <c r="O17" i="10"/>
  <c r="G20" i="10"/>
  <c r="AA20" i="10"/>
  <c r="G21" i="10"/>
  <c r="Q21" i="10"/>
  <c r="R22" i="10"/>
  <c r="AG23" i="10"/>
  <c r="Y23" i="10"/>
  <c r="Q23" i="10"/>
  <c r="J23" i="10"/>
  <c r="G27" i="10"/>
  <c r="S27" i="10"/>
  <c r="AE27" i="10"/>
  <c r="K30" i="10"/>
  <c r="AE32" i="10"/>
  <c r="W32" i="10"/>
  <c r="O32" i="10"/>
  <c r="G32" i="10"/>
  <c r="S34" i="10"/>
  <c r="K34" i="10"/>
  <c r="O34" i="10"/>
  <c r="AC35" i="10"/>
  <c r="U35" i="10"/>
  <c r="M35" i="10"/>
  <c r="J35" i="10"/>
  <c r="AG35" i="10"/>
  <c r="N36" i="10"/>
  <c r="AG37" i="10"/>
  <c r="Y37" i="10"/>
  <c r="Q37" i="10"/>
  <c r="J37" i="10"/>
  <c r="G41" i="10"/>
  <c r="L42" i="10"/>
  <c r="O46" i="10"/>
  <c r="Q49" i="10"/>
  <c r="O60" i="10"/>
  <c r="AC21" i="10"/>
  <c r="AD22" i="10"/>
  <c r="S24" i="10"/>
  <c r="K24" i="10"/>
  <c r="O24" i="10"/>
  <c r="AC25" i="10"/>
  <c r="U25" i="10"/>
  <c r="M25" i="10"/>
  <c r="J25" i="10"/>
  <c r="AG25" i="10"/>
  <c r="AG27" i="10"/>
  <c r="Y27" i="10"/>
  <c r="Q27" i="10"/>
  <c r="J27" i="10"/>
  <c r="AB32" i="10"/>
  <c r="T32" i="10"/>
  <c r="L32" i="10"/>
  <c r="AF32" i="10"/>
  <c r="X32" i="10"/>
  <c r="P32" i="10"/>
  <c r="AF34" i="10"/>
  <c r="X34" i="10"/>
  <c r="P34" i="10"/>
  <c r="AB34" i="10"/>
  <c r="T34" i="10"/>
  <c r="L34" i="10"/>
  <c r="N35" i="10"/>
  <c r="AE36" i="10"/>
  <c r="W36" i="10"/>
  <c r="O36" i="10"/>
  <c r="G36" i="10"/>
  <c r="AC39" i="10"/>
  <c r="U39" i="10"/>
  <c r="M39" i="10"/>
  <c r="J39" i="10"/>
  <c r="AG39" i="10"/>
  <c r="Q41" i="10"/>
  <c r="J41" i="10"/>
  <c r="M47" i="10"/>
  <c r="O52" i="10"/>
  <c r="Z9" i="10"/>
  <c r="O12" i="10"/>
  <c r="L13" i="10"/>
  <c r="P13" i="10"/>
  <c r="Q16" i="10"/>
  <c r="AD20" i="10"/>
  <c r="AH21" i="10"/>
  <c r="Z21" i="10"/>
  <c r="R21" i="10"/>
  <c r="AD21" i="10"/>
  <c r="V21" i="10"/>
  <c r="N21" i="10"/>
  <c r="AF24" i="10"/>
  <c r="X24" i="10"/>
  <c r="P24" i="10"/>
  <c r="AB24" i="10"/>
  <c r="T24" i="10"/>
  <c r="L24" i="10"/>
  <c r="AH25" i="10"/>
  <c r="Z25" i="10"/>
  <c r="R25" i="10"/>
  <c r="AD25" i="10"/>
  <c r="V25" i="10"/>
  <c r="N25" i="10"/>
  <c r="AE26" i="10"/>
  <c r="W26" i="10"/>
  <c r="O26" i="10"/>
  <c r="G26" i="10"/>
  <c r="U27" i="10"/>
  <c r="AA28" i="10"/>
  <c r="S28" i="10"/>
  <c r="K28" i="10"/>
  <c r="O28" i="10"/>
  <c r="AC29" i="10"/>
  <c r="U29" i="10"/>
  <c r="M29" i="10"/>
  <c r="J29" i="10"/>
  <c r="AG29" i="10"/>
  <c r="N30" i="10"/>
  <c r="G34" i="10"/>
  <c r="AB36" i="10"/>
  <c r="T36" i="10"/>
  <c r="L36" i="10"/>
  <c r="AF36" i="10"/>
  <c r="X36" i="10"/>
  <c r="P36" i="10"/>
  <c r="AF38" i="10"/>
  <c r="X38" i="10"/>
  <c r="P38" i="10"/>
  <c r="AB38" i="10"/>
  <c r="T38" i="10"/>
  <c r="L38" i="10"/>
  <c r="AH39" i="10"/>
  <c r="Z39" i="10"/>
  <c r="R39" i="10"/>
  <c r="AD39" i="10"/>
  <c r="V39" i="10"/>
  <c r="N39" i="10"/>
  <c r="AE40" i="10"/>
  <c r="W40" i="10"/>
  <c r="O40" i="10"/>
  <c r="G40" i="10"/>
  <c r="M44" i="10"/>
  <c r="J44" i="10"/>
  <c r="Q44" i="10"/>
  <c r="M45" i="10"/>
  <c r="N47" i="10"/>
  <c r="R9" i="10"/>
  <c r="P11" i="10"/>
  <c r="L11" i="10"/>
  <c r="N18" i="10"/>
  <c r="U21" i="10"/>
  <c r="V22" i="10"/>
  <c r="G24" i="10"/>
  <c r="AB26" i="10"/>
  <c r="T26" i="10"/>
  <c r="L26" i="10"/>
  <c r="AF26" i="10"/>
  <c r="X26" i="10"/>
  <c r="P26" i="10"/>
  <c r="AF28" i="10"/>
  <c r="X28" i="10"/>
  <c r="P28" i="10"/>
  <c r="AB28" i="10"/>
  <c r="T28" i="10"/>
  <c r="L28" i="10"/>
  <c r="AH29" i="10"/>
  <c r="Z29" i="10"/>
  <c r="R29" i="10"/>
  <c r="AD29" i="10"/>
  <c r="V29" i="10"/>
  <c r="N29" i="10"/>
  <c r="O30" i="10"/>
  <c r="G30" i="10"/>
  <c r="AH32" i="10"/>
  <c r="S36" i="10"/>
  <c r="AB40" i="10"/>
  <c r="T40" i="10"/>
  <c r="L40" i="10"/>
  <c r="AF40" i="10"/>
  <c r="X40" i="10"/>
  <c r="P40" i="10"/>
  <c r="N45" i="10"/>
  <c r="M53" i="9"/>
  <c r="M57" i="9"/>
  <c r="AB9" i="10"/>
  <c r="G10" i="10"/>
  <c r="P10" i="10"/>
  <c r="AA10" i="10"/>
  <c r="G11" i="10"/>
  <c r="G12" i="10"/>
  <c r="S15" i="10"/>
  <c r="N16" i="10"/>
  <c r="J17" i="10"/>
  <c r="K20" i="10"/>
  <c r="V20" i="10"/>
  <c r="W21" i="10"/>
  <c r="AG21" i="10"/>
  <c r="AH22" i="10"/>
  <c r="M23" i="10"/>
  <c r="Y25" i="10"/>
  <c r="S26" i="10"/>
  <c r="G28" i="10"/>
  <c r="R28" i="10"/>
  <c r="AE28" i="10"/>
  <c r="L30" i="10"/>
  <c r="P30" i="10"/>
  <c r="V32" i="10"/>
  <c r="O33" i="10"/>
  <c r="V34" i="10"/>
  <c r="AH34" i="10"/>
  <c r="AH36" i="10"/>
  <c r="M37" i="10"/>
  <c r="Y39" i="10"/>
  <c r="S40" i="10"/>
  <c r="M41" i="10"/>
  <c r="J42" i="10"/>
  <c r="I58" i="9"/>
  <c r="M51" i="10"/>
  <c r="M57" i="10"/>
  <c r="M60" i="10"/>
  <c r="M46" i="10"/>
  <c r="M61" i="10"/>
  <c r="M42" i="10"/>
  <c r="K9" i="10"/>
  <c r="T9" i="10"/>
  <c r="Q10" i="10"/>
  <c r="J12" i="10"/>
  <c r="S12" i="10"/>
  <c r="N14" i="10"/>
  <c r="J15" i="10"/>
  <c r="K16" i="10"/>
  <c r="W20" i="10"/>
  <c r="AH20" i="10"/>
  <c r="M21" i="10"/>
  <c r="N22" i="10"/>
  <c r="O23" i="10"/>
  <c r="V24" i="10"/>
  <c r="M27" i="10"/>
  <c r="AA27" i="10"/>
  <c r="Y29" i="10"/>
  <c r="S30" i="10"/>
  <c r="K32" i="10"/>
  <c r="J34" i="10"/>
  <c r="V36" i="10"/>
  <c r="V38" i="10"/>
  <c r="O41" i="10"/>
  <c r="N42" i="10"/>
  <c r="O45" i="10"/>
  <c r="G45" i="10"/>
  <c r="S45" i="10"/>
  <c r="K45" i="10"/>
  <c r="O47" i="10"/>
  <c r="K47" i="10"/>
  <c r="S47" i="10"/>
  <c r="G47" i="10"/>
  <c r="I53" i="9"/>
  <c r="K57" i="9"/>
  <c r="N51" i="10"/>
  <c r="N61" i="10"/>
  <c r="AD9" i="10"/>
  <c r="S10" i="10"/>
  <c r="S11" i="10"/>
  <c r="N12" i="10"/>
  <c r="M18" i="10"/>
  <c r="N20" i="10"/>
  <c r="O21" i="10"/>
  <c r="Y21" i="10"/>
  <c r="AB22" i="10"/>
  <c r="T22" i="10"/>
  <c r="L22" i="10"/>
  <c r="AF22" i="10"/>
  <c r="X22" i="10"/>
  <c r="P22" i="10"/>
  <c r="AC23" i="10"/>
  <c r="V28" i="10"/>
  <c r="Z32" i="10"/>
  <c r="G33" i="10"/>
  <c r="S33" i="10"/>
  <c r="M34" i="10"/>
  <c r="Q35" i="10"/>
  <c r="K36" i="10"/>
  <c r="S41" i="10"/>
  <c r="K41" i="10"/>
  <c r="L45" i="10"/>
  <c r="P45" i="10"/>
  <c r="H49" i="9"/>
  <c r="I50" i="9"/>
  <c r="G53" i="9"/>
  <c r="G57" i="9"/>
  <c r="K58" i="9"/>
  <c r="M59" i="9"/>
  <c r="O59" i="10"/>
  <c r="O49" i="10"/>
  <c r="O53" i="10"/>
  <c r="K10" i="10"/>
  <c r="M15" i="10"/>
  <c r="M16" i="10"/>
  <c r="AF20" i="10"/>
  <c r="X20" i="10"/>
  <c r="P20" i="10"/>
  <c r="AB20" i="10"/>
  <c r="T20" i="10"/>
  <c r="L20" i="10"/>
  <c r="G22" i="10"/>
  <c r="G23" i="10"/>
  <c r="S23" i="10"/>
  <c r="M24" i="10"/>
  <c r="Q25" i="10"/>
  <c r="K26" i="10"/>
  <c r="AC27" i="10"/>
  <c r="W28" i="10"/>
  <c r="J30" i="10"/>
  <c r="F31" i="10"/>
  <c r="G31" i="10" s="1"/>
  <c r="AA32" i="10"/>
  <c r="AG33" i="10"/>
  <c r="Y33" i="10"/>
  <c r="Q33" i="10"/>
  <c r="J33" i="10"/>
  <c r="N34" i="10"/>
  <c r="Q39" i="10"/>
  <c r="K40" i="10"/>
  <c r="R23" i="10"/>
  <c r="Z23" i="10"/>
  <c r="AH23" i="10"/>
  <c r="R27" i="10"/>
  <c r="Z27" i="10"/>
  <c r="AH27" i="10"/>
  <c r="R33" i="10"/>
  <c r="Z33" i="10"/>
  <c r="AH33" i="10"/>
  <c r="R37" i="10"/>
  <c r="Z37" i="10"/>
  <c r="AH37" i="10"/>
  <c r="R41" i="10"/>
  <c r="Z41" i="10"/>
  <c r="AH41" i="10"/>
  <c r="N44" i="10"/>
  <c r="J46" i="10"/>
  <c r="S46" i="10"/>
  <c r="P47" i="10"/>
  <c r="L49" i="10"/>
  <c r="P49" i="10"/>
  <c r="Q50" i="10"/>
  <c r="G51" i="10"/>
  <c r="O51" i="10"/>
  <c r="G52" i="10"/>
  <c r="N54" i="10"/>
  <c r="G57" i="10"/>
  <c r="M59" i="10"/>
  <c r="L49" i="11"/>
  <c r="L48" i="11"/>
  <c r="L21" i="11"/>
  <c r="L39" i="11"/>
  <c r="L10" i="11"/>
  <c r="L54" i="11"/>
  <c r="L15" i="11"/>
  <c r="N1" i="11"/>
  <c r="N56" i="11" s="1"/>
  <c r="L43" i="11"/>
  <c r="G11" i="11"/>
  <c r="L11" i="11"/>
  <c r="T11" i="11"/>
  <c r="J11" i="11"/>
  <c r="P11" i="11"/>
  <c r="R11" i="11"/>
  <c r="N16" i="11"/>
  <c r="I18" i="11"/>
  <c r="H22" i="11"/>
  <c r="L51" i="11"/>
  <c r="G51" i="11"/>
  <c r="N51" i="11"/>
  <c r="J51" i="11"/>
  <c r="G44" i="10"/>
  <c r="O44" i="10"/>
  <c r="K46" i="10"/>
  <c r="J47" i="10"/>
  <c r="Q47" i="10"/>
  <c r="J52" i="10"/>
  <c r="N53" i="10"/>
  <c r="J57" i="10"/>
  <c r="J18" i="11"/>
  <c r="P32" i="11"/>
  <c r="H32" i="11"/>
  <c r="G32" i="11"/>
  <c r="R32" i="11"/>
  <c r="J32" i="11"/>
  <c r="L32" i="11"/>
  <c r="M49" i="10"/>
  <c r="N50" i="10"/>
  <c r="S51" i="10"/>
  <c r="N52" i="10"/>
  <c r="L54" i="10"/>
  <c r="K55" i="10"/>
  <c r="L60" i="10"/>
  <c r="I10" i="11"/>
  <c r="I15" i="11"/>
  <c r="N54" i="11"/>
  <c r="J50" i="10"/>
  <c r="L52" i="10"/>
  <c r="L53" i="10"/>
  <c r="P53" i="10"/>
  <c r="L57" i="10"/>
  <c r="J9" i="11"/>
  <c r="H9" i="11"/>
  <c r="G9" i="11"/>
  <c r="G10" i="11"/>
  <c r="G15" i="11"/>
  <c r="Q25" i="11"/>
  <c r="I25" i="11"/>
  <c r="O25" i="11"/>
  <c r="M25" i="11"/>
  <c r="S25" i="11"/>
  <c r="L38" i="11"/>
  <c r="I51" i="11"/>
  <c r="G57" i="11"/>
  <c r="H57" i="11"/>
  <c r="L57" i="11"/>
  <c r="N57" i="11"/>
  <c r="J57" i="11"/>
  <c r="N23" i="10"/>
  <c r="V23" i="10"/>
  <c r="N27" i="10"/>
  <c r="V27" i="10"/>
  <c r="N33" i="10"/>
  <c r="V33" i="10"/>
  <c r="N37" i="10"/>
  <c r="V37" i="10"/>
  <c r="N41" i="10"/>
  <c r="V41" i="10"/>
  <c r="P46" i="10"/>
  <c r="N46" i="10"/>
  <c r="L47" i="10"/>
  <c r="J49" i="10"/>
  <c r="K51" i="10"/>
  <c r="M52" i="10"/>
  <c r="G53" i="10"/>
  <c r="Q54" i="10"/>
  <c r="I9" i="11"/>
  <c r="L50" i="10"/>
  <c r="L51" i="10"/>
  <c r="AE55" i="10"/>
  <c r="W55" i="10"/>
  <c r="O55" i="10"/>
  <c r="G55" i="10"/>
  <c r="K60" i="10"/>
  <c r="S60" i="10"/>
  <c r="S61" i="10"/>
  <c r="G61" i="10"/>
  <c r="O61" i="10"/>
  <c r="I58" i="11"/>
  <c r="I48" i="11"/>
  <c r="I21" i="11"/>
  <c r="I8" i="11"/>
  <c r="I41" i="11"/>
  <c r="I39" i="11"/>
  <c r="I56" i="11"/>
  <c r="I32" i="11"/>
  <c r="I22" i="11"/>
  <c r="R8" i="11"/>
  <c r="J8" i="11"/>
  <c r="H8" i="11"/>
  <c r="P8" i="11"/>
  <c r="G8" i="11"/>
  <c r="L8" i="11"/>
  <c r="L22" i="11"/>
  <c r="N22" i="11"/>
  <c r="J22" i="11"/>
  <c r="R24" i="11"/>
  <c r="J24" i="11"/>
  <c r="L24" i="11"/>
  <c r="T24" i="11"/>
  <c r="H24" i="11"/>
  <c r="G24" i="11"/>
  <c r="N24" i="11"/>
  <c r="K25" i="11"/>
  <c r="H31" i="11"/>
  <c r="L31" i="11"/>
  <c r="N31" i="11"/>
  <c r="J31" i="11"/>
  <c r="G31" i="11"/>
  <c r="T8" i="12"/>
  <c r="L8" i="12"/>
  <c r="G8" i="12"/>
  <c r="R8" i="12"/>
  <c r="H8" i="12"/>
  <c r="X8" i="12"/>
  <c r="V8" i="12"/>
  <c r="J8" i="12"/>
  <c r="Z8" i="12"/>
  <c r="P8" i="12"/>
  <c r="S52" i="10"/>
  <c r="K52" i="10"/>
  <c r="AF55" i="10"/>
  <c r="X55" i="10"/>
  <c r="P55" i="10"/>
  <c r="AB55" i="10"/>
  <c r="T55" i="10"/>
  <c r="L55" i="10"/>
  <c r="K57" i="10"/>
  <c r="S57" i="10"/>
  <c r="O57" i="10"/>
  <c r="P61" i="10"/>
  <c r="H18" i="11"/>
  <c r="G18" i="11"/>
  <c r="N18" i="11"/>
  <c r="L18" i="11"/>
  <c r="Q24" i="11"/>
  <c r="I24" i="11"/>
  <c r="U24" i="11"/>
  <c r="K24" i="11"/>
  <c r="S24" i="11"/>
  <c r="Q31" i="11"/>
  <c r="I31" i="11"/>
  <c r="S31" i="11"/>
  <c r="K31" i="11"/>
  <c r="M31" i="11"/>
  <c r="M52" i="11"/>
  <c r="Q52" i="11"/>
  <c r="S52" i="11"/>
  <c r="O52" i="11"/>
  <c r="K52" i="11"/>
  <c r="U52" i="11"/>
  <c r="N58" i="11"/>
  <c r="H58" i="11"/>
  <c r="L58" i="11"/>
  <c r="J58" i="11"/>
  <c r="G58" i="11"/>
  <c r="K38" i="10"/>
  <c r="S38" i="10"/>
  <c r="K42" i="10"/>
  <c r="S42" i="10"/>
  <c r="O50" i="10"/>
  <c r="G50" i="10"/>
  <c r="P51" i="10"/>
  <c r="M54" i="10"/>
  <c r="J54" i="10"/>
  <c r="G60" i="10"/>
  <c r="K1" i="11"/>
  <c r="K21" i="11" s="1"/>
  <c r="P17" i="11"/>
  <c r="H17" i="11"/>
  <c r="T17" i="11"/>
  <c r="J17" i="11"/>
  <c r="G17" i="11"/>
  <c r="R17" i="11"/>
  <c r="G22" i="11"/>
  <c r="M24" i="11"/>
  <c r="O31" i="11"/>
  <c r="L41" i="11"/>
  <c r="G41" i="11"/>
  <c r="J41" i="11"/>
  <c r="H41" i="11"/>
  <c r="I50" i="11"/>
  <c r="I52" i="11"/>
  <c r="H56" i="11"/>
  <c r="G56" i="11"/>
  <c r="J56" i="11"/>
  <c r="L56" i="11"/>
  <c r="N59" i="10"/>
  <c r="P60" i="10"/>
  <c r="N60" i="10"/>
  <c r="L61" i="10"/>
  <c r="J49" i="11"/>
  <c r="J48" i="11"/>
  <c r="J50" i="11"/>
  <c r="J39" i="11"/>
  <c r="J38" i="11"/>
  <c r="J7" i="11"/>
  <c r="T7" i="11"/>
  <c r="H10" i="11"/>
  <c r="N10" i="11"/>
  <c r="G12" i="11"/>
  <c r="J15" i="11"/>
  <c r="H16" i="11"/>
  <c r="J19" i="11"/>
  <c r="I23" i="11"/>
  <c r="G25" i="11"/>
  <c r="H27" i="11"/>
  <c r="U35" i="11"/>
  <c r="M35" i="11"/>
  <c r="O35" i="11"/>
  <c r="T36" i="11"/>
  <c r="L36" i="11"/>
  <c r="G36" i="11"/>
  <c r="N36" i="11"/>
  <c r="L44" i="11"/>
  <c r="N47" i="11"/>
  <c r="I9" i="12"/>
  <c r="G9" i="12"/>
  <c r="X13" i="12"/>
  <c r="P13" i="12"/>
  <c r="H13" i="12"/>
  <c r="G13" i="12"/>
  <c r="T13" i="12"/>
  <c r="L13" i="12"/>
  <c r="Z13" i="12"/>
  <c r="J13" i="12"/>
  <c r="R13" i="12"/>
  <c r="N13" i="12"/>
  <c r="Y13" i="12"/>
  <c r="Q13" i="12"/>
  <c r="I13" i="12"/>
  <c r="W13" i="12"/>
  <c r="O13" i="12"/>
  <c r="AA13" i="12"/>
  <c r="K13" i="12"/>
  <c r="S13" i="12"/>
  <c r="N57" i="10"/>
  <c r="R58" i="10"/>
  <c r="Z58" i="10"/>
  <c r="N7" i="11"/>
  <c r="J12" i="11"/>
  <c r="T14" i="11"/>
  <c r="L14" i="11"/>
  <c r="Q17" i="11"/>
  <c r="I17" i="11"/>
  <c r="L25" i="11"/>
  <c r="U30" i="11"/>
  <c r="M30" i="11"/>
  <c r="O30" i="11"/>
  <c r="K32" i="11"/>
  <c r="G33" i="11"/>
  <c r="N33" i="11"/>
  <c r="R33" i="11"/>
  <c r="J33" i="11"/>
  <c r="T33" i="11"/>
  <c r="N42" i="11"/>
  <c r="I57" i="11"/>
  <c r="K57" i="11"/>
  <c r="I47" i="12"/>
  <c r="I44" i="12"/>
  <c r="I42" i="12"/>
  <c r="I52" i="12"/>
  <c r="I57" i="12"/>
  <c r="I45" i="12"/>
  <c r="I43" i="12"/>
  <c r="I15" i="12"/>
  <c r="I33" i="12"/>
  <c r="I23" i="12"/>
  <c r="K1" i="12"/>
  <c r="I12" i="12"/>
  <c r="M13" i="12"/>
  <c r="J15" i="12"/>
  <c r="G15" i="12"/>
  <c r="N15" i="12"/>
  <c r="H15" i="12"/>
  <c r="S7" i="11"/>
  <c r="K7" i="11"/>
  <c r="O7" i="11"/>
  <c r="S14" i="11"/>
  <c r="K14" i="11"/>
  <c r="P14" i="11"/>
  <c r="S17" i="11"/>
  <c r="G19" i="11"/>
  <c r="N19" i="11"/>
  <c r="G21" i="11"/>
  <c r="R23" i="11"/>
  <c r="J23" i="11"/>
  <c r="U26" i="11"/>
  <c r="M26" i="11"/>
  <c r="O26" i="11"/>
  <c r="S26" i="11"/>
  <c r="K42" i="11"/>
  <c r="G47" i="11"/>
  <c r="J47" i="11"/>
  <c r="L47" i="11"/>
  <c r="H12" i="12"/>
  <c r="G12" i="12"/>
  <c r="J12" i="12"/>
  <c r="U13" i="12"/>
  <c r="Y19" i="12"/>
  <c r="Q19" i="12"/>
  <c r="I19" i="12"/>
  <c r="S19" i="12"/>
  <c r="AA19" i="12"/>
  <c r="W19" i="12"/>
  <c r="M19" i="12"/>
  <c r="O19" i="12"/>
  <c r="U19" i="12"/>
  <c r="Q51" i="10"/>
  <c r="M53" i="10"/>
  <c r="G54" i="10"/>
  <c r="O54" i="10"/>
  <c r="Q55" i="10"/>
  <c r="Y55" i="10"/>
  <c r="J61" i="10"/>
  <c r="Q61" i="10"/>
  <c r="G7" i="11"/>
  <c r="U13" i="11"/>
  <c r="M13" i="11"/>
  <c r="O13" i="11"/>
  <c r="G14" i="11"/>
  <c r="J16" i="11"/>
  <c r="S23" i="11"/>
  <c r="K23" i="11"/>
  <c r="P23" i="11"/>
  <c r="I26" i="11"/>
  <c r="I42" i="11"/>
  <c r="G44" i="11"/>
  <c r="J44" i="11"/>
  <c r="H46" i="11"/>
  <c r="G46" i="11"/>
  <c r="L46" i="11"/>
  <c r="I47" i="11"/>
  <c r="L59" i="12"/>
  <c r="L57" i="12"/>
  <c r="L45" i="12"/>
  <c r="L47" i="12"/>
  <c r="L58" i="12"/>
  <c r="L55" i="12"/>
  <c r="L32" i="12"/>
  <c r="L23" i="12"/>
  <c r="L19" i="12"/>
  <c r="N1" i="12"/>
  <c r="N12" i="12" s="1"/>
  <c r="V13" i="12"/>
  <c r="L15" i="12"/>
  <c r="K22" i="12"/>
  <c r="I22" i="12"/>
  <c r="N12" i="11"/>
  <c r="I16" i="11"/>
  <c r="P25" i="11"/>
  <c r="H25" i="11"/>
  <c r="L27" i="11"/>
  <c r="G27" i="11"/>
  <c r="N27" i="11"/>
  <c r="J42" i="11"/>
  <c r="K44" i="11"/>
  <c r="I46" i="11"/>
  <c r="K46" i="11"/>
  <c r="I49" i="11"/>
  <c r="W20" i="12"/>
  <c r="M20" i="12"/>
  <c r="U20" i="12"/>
  <c r="S20" i="12"/>
  <c r="I20" i="12"/>
  <c r="AA20" i="12"/>
  <c r="Q20" i="12"/>
  <c r="O20" i="12"/>
  <c r="K20" i="12"/>
  <c r="G26" i="11"/>
  <c r="I33" i="11"/>
  <c r="Q33" i="11"/>
  <c r="H34" i="11"/>
  <c r="P34" i="11"/>
  <c r="G35" i="11"/>
  <c r="N38" i="11"/>
  <c r="G42" i="11"/>
  <c r="L50" i="11"/>
  <c r="N50" i="11"/>
  <c r="K51" i="11"/>
  <c r="G52" i="11"/>
  <c r="P52" i="11"/>
  <c r="H54" i="11"/>
  <c r="L7" i="12"/>
  <c r="N10" i="12"/>
  <c r="L18" i="12"/>
  <c r="H26" i="11"/>
  <c r="I34" i="11"/>
  <c r="Q34" i="11"/>
  <c r="H35" i="11"/>
  <c r="P35" i="11"/>
  <c r="H42" i="11"/>
  <c r="I43" i="11"/>
  <c r="N48" i="11"/>
  <c r="J54" i="11"/>
  <c r="K56" i="11"/>
  <c r="K8" i="12"/>
  <c r="V7" i="12"/>
  <c r="N7" i="12"/>
  <c r="G10" i="12"/>
  <c r="J19" i="12"/>
  <c r="V24" i="12"/>
  <c r="N24" i="12"/>
  <c r="T24" i="12"/>
  <c r="J24" i="12"/>
  <c r="R24" i="12"/>
  <c r="Z24" i="12"/>
  <c r="H24" i="12"/>
  <c r="P24" i="12"/>
  <c r="G24" i="12"/>
  <c r="X24" i="12"/>
  <c r="M34" i="11"/>
  <c r="L35" i="11"/>
  <c r="J43" i="11"/>
  <c r="N43" i="11"/>
  <c r="I44" i="11"/>
  <c r="J55" i="12"/>
  <c r="J52" i="12"/>
  <c r="J39" i="12"/>
  <c r="J50" i="12"/>
  <c r="J48" i="12"/>
  <c r="J59" i="12"/>
  <c r="J45" i="12"/>
  <c r="J47" i="12"/>
  <c r="J22" i="12"/>
  <c r="J18" i="12"/>
  <c r="J32" i="12"/>
  <c r="H7" i="12"/>
  <c r="R7" i="12"/>
  <c r="L16" i="12"/>
  <c r="J16" i="12"/>
  <c r="H16" i="12"/>
  <c r="G16" i="12"/>
  <c r="R52" i="11"/>
  <c r="J52" i="11"/>
  <c r="N52" i="11"/>
  <c r="I54" i="11"/>
  <c r="T7" i="12"/>
  <c r="L10" i="12"/>
  <c r="K16" i="12"/>
  <c r="U17" i="12"/>
  <c r="M17" i="12"/>
  <c r="AA17" i="12"/>
  <c r="S17" i="12"/>
  <c r="K17" i="12"/>
  <c r="Y17" i="12"/>
  <c r="Q17" i="12"/>
  <c r="I17" i="12"/>
  <c r="J23" i="12"/>
  <c r="L24" i="12"/>
  <c r="X26" i="12"/>
  <c r="P26" i="12"/>
  <c r="H26" i="12"/>
  <c r="G26" i="12"/>
  <c r="Q26" i="12"/>
  <c r="N27" i="12"/>
  <c r="I31" i="12"/>
  <c r="W31" i="12"/>
  <c r="G36" i="12"/>
  <c r="V36" i="12"/>
  <c r="N36" i="12"/>
  <c r="Z36" i="12"/>
  <c r="R36" i="12"/>
  <c r="J36" i="12"/>
  <c r="X36" i="12"/>
  <c r="P36" i="12"/>
  <c r="H36" i="12"/>
  <c r="W26" i="12"/>
  <c r="O26" i="12"/>
  <c r="R26" i="12"/>
  <c r="X27" i="12"/>
  <c r="P27" i="12"/>
  <c r="H27" i="12"/>
  <c r="M30" i="12"/>
  <c r="W30" i="12"/>
  <c r="X37" i="12"/>
  <c r="P37" i="12"/>
  <c r="H37" i="12"/>
  <c r="G37" i="12"/>
  <c r="V37" i="12"/>
  <c r="N37" i="12"/>
  <c r="Z37" i="12"/>
  <c r="R37" i="12"/>
  <c r="J37" i="12"/>
  <c r="J57" i="12"/>
  <c r="H9" i="12"/>
  <c r="I10" i="12"/>
  <c r="J11" i="12"/>
  <c r="R11" i="12"/>
  <c r="Z11" i="12"/>
  <c r="M14" i="12"/>
  <c r="U14" i="12"/>
  <c r="H17" i="12"/>
  <c r="P17" i="12"/>
  <c r="X17" i="12"/>
  <c r="I18" i="12"/>
  <c r="H20" i="12"/>
  <c r="M21" i="12"/>
  <c r="V21" i="12"/>
  <c r="J25" i="12"/>
  <c r="I26" i="12"/>
  <c r="S26" i="12"/>
  <c r="Y27" i="12"/>
  <c r="Q27" i="12"/>
  <c r="I27" i="12"/>
  <c r="R27" i="12"/>
  <c r="J28" i="12"/>
  <c r="N30" i="12"/>
  <c r="Y31" i="12"/>
  <c r="N14" i="12"/>
  <c r="V14" i="12"/>
  <c r="N19" i="12"/>
  <c r="N21" i="12"/>
  <c r="J26" i="12"/>
  <c r="T26" i="12"/>
  <c r="G27" i="12"/>
  <c r="I28" i="12"/>
  <c r="Z30" i="12"/>
  <c r="R30" i="12"/>
  <c r="J30" i="12"/>
  <c r="O30" i="12"/>
  <c r="L36" i="12"/>
  <c r="L37" i="12"/>
  <c r="AA21" i="12"/>
  <c r="S21" i="12"/>
  <c r="K21" i="12"/>
  <c r="O21" i="12"/>
  <c r="X21" i="12"/>
  <c r="K26" i="12"/>
  <c r="U26" i="12"/>
  <c r="J27" i="12"/>
  <c r="T27" i="12"/>
  <c r="AA30" i="12"/>
  <c r="S30" i="12"/>
  <c r="K30" i="12"/>
  <c r="P30" i="12"/>
  <c r="M11" i="12"/>
  <c r="U11" i="12"/>
  <c r="H14" i="12"/>
  <c r="P14" i="12"/>
  <c r="G19" i="12"/>
  <c r="G21" i="12"/>
  <c r="P21" i="12"/>
  <c r="Y21" i="12"/>
  <c r="L26" i="12"/>
  <c r="V26" i="12"/>
  <c r="Q30" i="12"/>
  <c r="U31" i="12"/>
  <c r="M31" i="12"/>
  <c r="AA31" i="12"/>
  <c r="S31" i="12"/>
  <c r="K31" i="12"/>
  <c r="Q31" i="12"/>
  <c r="T37" i="12"/>
  <c r="N11" i="12"/>
  <c r="V11" i="12"/>
  <c r="I14" i="12"/>
  <c r="Q14" i="12"/>
  <c r="L17" i="12"/>
  <c r="H19" i="12"/>
  <c r="H21" i="12"/>
  <c r="Q21" i="12"/>
  <c r="Z21" i="12"/>
  <c r="G25" i="12"/>
  <c r="V25" i="12"/>
  <c r="N25" i="12"/>
  <c r="P25" i="12"/>
  <c r="Z25" i="12"/>
  <c r="M26" i="12"/>
  <c r="Y26" i="12"/>
  <c r="L27" i="12"/>
  <c r="V27" i="12"/>
  <c r="K28" i="12"/>
  <c r="H30" i="12"/>
  <c r="T30" i="12"/>
  <c r="T36" i="12"/>
  <c r="K7" i="12"/>
  <c r="S7" i="12"/>
  <c r="O11" i="12"/>
  <c r="N18" i="12"/>
  <c r="Z20" i="12"/>
  <c r="R20" i="12"/>
  <c r="J20" i="12"/>
  <c r="N20" i="12"/>
  <c r="I21" i="12"/>
  <c r="L22" i="12"/>
  <c r="N22" i="12"/>
  <c r="N26" i="12"/>
  <c r="Z26" i="12"/>
  <c r="M27" i="12"/>
  <c r="W27" i="12"/>
  <c r="L28" i="12"/>
  <c r="I30" i="12"/>
  <c r="U30" i="12"/>
  <c r="N34" i="12"/>
  <c r="V34" i="12"/>
  <c r="G35" i="12"/>
  <c r="O35" i="12"/>
  <c r="W35" i="12"/>
  <c r="I37" i="12"/>
  <c r="Q37" i="12"/>
  <c r="Y37" i="12"/>
  <c r="J38" i="12"/>
  <c r="R38" i="12"/>
  <c r="AA38" i="12"/>
  <c r="H40" i="12"/>
  <c r="H43" i="12"/>
  <c r="G48" i="12"/>
  <c r="N48" i="12"/>
  <c r="J49" i="12"/>
  <c r="N50" i="12"/>
  <c r="I51" i="12"/>
  <c r="N52" i="12"/>
  <c r="I53" i="12"/>
  <c r="R53" i="12"/>
  <c r="AA53" i="12"/>
  <c r="O25" i="12"/>
  <c r="L31" i="12"/>
  <c r="N33" i="12"/>
  <c r="V33" i="12"/>
  <c r="G34" i="12"/>
  <c r="O34" i="12"/>
  <c r="H35" i="12"/>
  <c r="P35" i="12"/>
  <c r="X35" i="12"/>
  <c r="I36" i="12"/>
  <c r="Q36" i="12"/>
  <c r="Y36" i="12"/>
  <c r="K38" i="12"/>
  <c r="S38" i="12"/>
  <c r="H39" i="12"/>
  <c r="N39" i="12"/>
  <c r="J40" i="12"/>
  <c r="J42" i="12"/>
  <c r="N42" i="12"/>
  <c r="L44" i="12"/>
  <c r="N44" i="12"/>
  <c r="K49" i="12"/>
  <c r="I50" i="12"/>
  <c r="K51" i="12"/>
  <c r="K52" i="12"/>
  <c r="J53" i="12"/>
  <c r="S53" i="12"/>
  <c r="N32" i="12"/>
  <c r="H34" i="12"/>
  <c r="P34" i="12"/>
  <c r="I35" i="12"/>
  <c r="Q35" i="12"/>
  <c r="Y35" i="12"/>
  <c r="K37" i="12"/>
  <c r="S37" i="12"/>
  <c r="AA37" i="12"/>
  <c r="L38" i="12"/>
  <c r="T38" i="12"/>
  <c r="O39" i="12"/>
  <c r="Y39" i="12"/>
  <c r="J43" i="12"/>
  <c r="H48" i="12"/>
  <c r="L49" i="12"/>
  <c r="G50" i="12"/>
  <c r="L51" i="12"/>
  <c r="G52" i="12"/>
  <c r="K53" i="12"/>
  <c r="U53" i="12"/>
  <c r="I59" i="12"/>
  <c r="M38" i="12"/>
  <c r="U38" i="12"/>
  <c r="G39" i="12"/>
  <c r="Q39" i="12"/>
  <c r="L40" i="12"/>
  <c r="G42" i="12"/>
  <c r="L43" i="12"/>
  <c r="G44" i="12"/>
  <c r="N47" i="12"/>
  <c r="I48" i="12"/>
  <c r="H50" i="12"/>
  <c r="H52" i="12"/>
  <c r="M53" i="12"/>
  <c r="G55" i="12"/>
  <c r="G58" i="12"/>
  <c r="N58" i="12"/>
  <c r="N38" i="12"/>
  <c r="V38" i="12"/>
  <c r="H49" i="12"/>
  <c r="N49" i="12"/>
  <c r="J51" i="12"/>
  <c r="N51" i="12"/>
  <c r="T53" i="12"/>
  <c r="L53" i="12"/>
  <c r="N53" i="12"/>
  <c r="W53" i="12"/>
  <c r="K59" i="12"/>
  <c r="G38" i="12"/>
  <c r="O38" i="12"/>
  <c r="X38" i="12"/>
  <c r="N40" i="12"/>
  <c r="N43" i="12"/>
  <c r="O53" i="12"/>
  <c r="X53" i="12"/>
  <c r="I55" i="12"/>
  <c r="M35" i="12"/>
  <c r="O37" i="12"/>
  <c r="H38" i="12"/>
  <c r="P38" i="12"/>
  <c r="Y38" i="12"/>
  <c r="K39" i="12"/>
  <c r="I40" i="12"/>
  <c r="K42" i="12"/>
  <c r="K43" i="12"/>
  <c r="J44" i="12"/>
  <c r="L48" i="12"/>
  <c r="G49" i="12"/>
  <c r="L50" i="12"/>
  <c r="G51" i="12"/>
  <c r="L52" i="12"/>
  <c r="G53" i="12"/>
  <c r="P53" i="12"/>
  <c r="Y53" i="12"/>
  <c r="N57" i="12"/>
  <c r="I58" i="12"/>
  <c r="N35" i="12"/>
  <c r="O36" i="12"/>
  <c r="I38" i="12"/>
  <c r="Q38" i="12"/>
  <c r="L39" i="12"/>
  <c r="G40" i="12"/>
  <c r="L42" i="12"/>
  <c r="G43" i="12"/>
  <c r="K44" i="12"/>
  <c r="I49" i="12"/>
  <c r="H51" i="12"/>
  <c r="H53" i="12"/>
  <c r="Z53" i="12"/>
  <c r="K55" i="12"/>
  <c r="J58" i="12"/>
  <c r="H59" i="12"/>
  <c r="N59" i="12"/>
  <c r="R34" i="15"/>
  <c r="R7" i="16"/>
  <c r="H10" i="16"/>
  <c r="R11" i="16"/>
  <c r="H14" i="16"/>
  <c r="R15" i="16"/>
  <c r="H19" i="16"/>
  <c r="R20" i="16"/>
  <c r="H24" i="16"/>
  <c r="R25" i="16"/>
  <c r="H28" i="16"/>
  <c r="R29" i="16"/>
  <c r="H32" i="16"/>
  <c r="R9" i="15"/>
  <c r="M13" i="15"/>
  <c r="H14" i="15"/>
  <c r="R17" i="15"/>
  <c r="H7" i="16"/>
  <c r="R8" i="16"/>
  <c r="H11" i="16"/>
  <c r="R12" i="16"/>
  <c r="H15" i="16"/>
  <c r="R16" i="16"/>
  <c r="H20" i="16"/>
  <c r="R21" i="16"/>
  <c r="H25" i="16"/>
  <c r="R26" i="16"/>
  <c r="H29" i="16"/>
  <c r="R30" i="16"/>
  <c r="H11" i="15"/>
  <c r="R14" i="15"/>
  <c r="M18" i="15"/>
  <c r="H19" i="15"/>
  <c r="M10" i="16"/>
  <c r="M14" i="16"/>
  <c r="M19" i="16"/>
  <c r="M24" i="16"/>
  <c r="M28" i="16"/>
  <c r="M32" i="16"/>
  <c r="M7" i="15"/>
  <c r="H8" i="15"/>
  <c r="R11" i="15"/>
  <c r="M15" i="15"/>
  <c r="H16" i="15"/>
  <c r="R19" i="15"/>
  <c r="M21" i="15"/>
  <c r="H22" i="15"/>
  <c r="R22" i="15"/>
  <c r="M23" i="15"/>
  <c r="H24" i="15"/>
  <c r="R24" i="15"/>
  <c r="M26" i="15"/>
  <c r="H27" i="15"/>
  <c r="R27" i="15"/>
  <c r="M28" i="15"/>
  <c r="H29" i="15"/>
  <c r="R29" i="15"/>
  <c r="M30" i="15"/>
  <c r="H31" i="15"/>
  <c r="R31" i="15"/>
  <c r="M32" i="15"/>
  <c r="H33" i="15"/>
  <c r="R33" i="15"/>
  <c r="M34" i="15"/>
  <c r="H35" i="15"/>
  <c r="R35" i="15"/>
  <c r="H8" i="16"/>
  <c r="R9" i="16"/>
  <c r="H12" i="16"/>
  <c r="R13" i="16"/>
  <c r="H16" i="16"/>
  <c r="R18" i="16"/>
  <c r="H21" i="16"/>
  <c r="R23" i="16"/>
  <c r="H26" i="16"/>
  <c r="R27" i="16"/>
  <c r="H30" i="16"/>
  <c r="R31" i="16"/>
  <c r="R8" i="15"/>
  <c r="M12" i="15"/>
  <c r="H13" i="15"/>
  <c r="R16" i="15"/>
  <c r="M7" i="16"/>
  <c r="M11" i="16"/>
  <c r="M15" i="16"/>
  <c r="M20" i="16"/>
  <c r="M25" i="16"/>
  <c r="M29" i="16"/>
  <c r="H10" i="15"/>
  <c r="R13" i="15"/>
  <c r="M17" i="15"/>
  <c r="H18" i="15"/>
  <c r="H9" i="16"/>
  <c r="R10" i="16"/>
  <c r="H13" i="16"/>
  <c r="R14" i="16"/>
  <c r="H18" i="16"/>
  <c r="R19" i="16"/>
  <c r="H23" i="16"/>
  <c r="R24" i="16"/>
  <c r="H27" i="16"/>
  <c r="R28" i="16"/>
  <c r="H7" i="15"/>
  <c r="R10" i="15"/>
  <c r="M8" i="16"/>
  <c r="M12" i="16"/>
  <c r="M16" i="16"/>
  <c r="M21" i="16"/>
  <c r="M26" i="16"/>
  <c r="J51" i="2" l="1"/>
  <c r="J10" i="2"/>
  <c r="J22" i="2"/>
  <c r="J44" i="2"/>
  <c r="J56" i="2"/>
  <c r="Y1" i="18"/>
  <c r="V9" i="18"/>
  <c r="V13" i="18"/>
  <c r="V17" i="18"/>
  <c r="V21" i="18"/>
  <c r="V25" i="18"/>
  <c r="V30" i="18"/>
  <c r="V34" i="18"/>
  <c r="V10" i="18"/>
  <c r="V14" i="18"/>
  <c r="V18" i="18"/>
  <c r="V22" i="18"/>
  <c r="V26" i="18"/>
  <c r="V31" i="18"/>
  <c r="V35" i="18"/>
  <c r="V39" i="18"/>
  <c r="V49" i="18"/>
  <c r="V53" i="18"/>
  <c r="V59" i="18"/>
  <c r="V52" i="18"/>
  <c r="V58" i="18"/>
  <c r="V44" i="18"/>
  <c r="V38" i="18"/>
  <c r="V48" i="18"/>
  <c r="V43" i="18"/>
  <c r="V7" i="18"/>
  <c r="V11" i="18"/>
  <c r="V15" i="18"/>
  <c r="V19" i="18"/>
  <c r="V23" i="18"/>
  <c r="V27" i="18"/>
  <c r="V32" i="18"/>
  <c r="V36" i="18"/>
  <c r="V40" i="18"/>
  <c r="V45" i="18"/>
  <c r="V50" i="18"/>
  <c r="V55" i="18"/>
  <c r="V47" i="18"/>
  <c r="V51" i="18"/>
  <c r="V57" i="18"/>
  <c r="V8" i="18"/>
  <c r="V12" i="18"/>
  <c r="V16" i="18"/>
  <c r="V20" i="18"/>
  <c r="V24" i="18"/>
  <c r="V28" i="18"/>
  <c r="V33" i="18"/>
  <c r="V42" i="18"/>
  <c r="O9" i="18"/>
  <c r="O13" i="18"/>
  <c r="O17" i="18"/>
  <c r="O21" i="18"/>
  <c r="O25" i="18"/>
  <c r="O30" i="18"/>
  <c r="O34" i="18"/>
  <c r="O43" i="18"/>
  <c r="O48" i="18"/>
  <c r="O10" i="18"/>
  <c r="O14" i="18"/>
  <c r="O18" i="18"/>
  <c r="O22" i="18"/>
  <c r="O26" i="18"/>
  <c r="O31" i="18"/>
  <c r="O35" i="18"/>
  <c r="O39" i="18"/>
  <c r="O49" i="18"/>
  <c r="O53" i="18"/>
  <c r="O59" i="18"/>
  <c r="O40" i="18"/>
  <c r="O45" i="18"/>
  <c r="O50" i="18"/>
  <c r="O42" i="18"/>
  <c r="O38" i="18"/>
  <c r="O58" i="18"/>
  <c r="O44" i="18"/>
  <c r="O55" i="18"/>
  <c r="O52" i="18"/>
  <c r="R1" i="18"/>
  <c r="O7" i="18"/>
  <c r="O11" i="18"/>
  <c r="O15" i="18"/>
  <c r="O19" i="18"/>
  <c r="O23" i="18"/>
  <c r="O27" i="18"/>
  <c r="O32" i="18"/>
  <c r="O36" i="18"/>
  <c r="O8" i="18"/>
  <c r="O12" i="18"/>
  <c r="O16" i="18"/>
  <c r="O20" i="18"/>
  <c r="O24" i="18"/>
  <c r="O28" i="18"/>
  <c r="O33" i="18"/>
  <c r="O47" i="18"/>
  <c r="O51" i="18"/>
  <c r="O57" i="18"/>
  <c r="P49" i="30"/>
  <c r="R12" i="23"/>
  <c r="R9" i="23"/>
  <c r="R21" i="23"/>
  <c r="R18" i="23"/>
  <c r="R19" i="23"/>
  <c r="R11" i="23"/>
  <c r="R13" i="23"/>
  <c r="R17" i="23"/>
  <c r="R16" i="23"/>
  <c r="T1" i="23"/>
  <c r="R26" i="23"/>
  <c r="R15" i="23"/>
  <c r="R41" i="23"/>
  <c r="R50" i="23"/>
  <c r="R51" i="23"/>
  <c r="R33" i="23"/>
  <c r="R38" i="23"/>
  <c r="R40" i="23"/>
  <c r="R49" i="23"/>
  <c r="R27" i="23"/>
  <c r="R35" i="23"/>
  <c r="R47" i="23"/>
  <c r="R20" i="23"/>
  <c r="R25" i="23"/>
  <c r="R45" i="23"/>
  <c r="R46" i="23"/>
  <c r="R23" i="23"/>
  <c r="R37" i="23"/>
  <c r="R44" i="23"/>
  <c r="R39" i="23"/>
  <c r="R42" i="23"/>
  <c r="R36" i="23"/>
  <c r="R53" i="23"/>
  <c r="R59" i="23"/>
  <c r="R52" i="23"/>
  <c r="R60" i="23"/>
  <c r="R61" i="23"/>
  <c r="R57" i="23"/>
  <c r="R55" i="23"/>
  <c r="R31" i="23"/>
  <c r="R29" i="23"/>
  <c r="R10" i="23"/>
  <c r="R54" i="23"/>
  <c r="R14" i="23"/>
  <c r="R28" i="23"/>
  <c r="R34" i="23"/>
  <c r="S1" i="30"/>
  <c r="Q7" i="30"/>
  <c r="Q22" i="30"/>
  <c r="Q27" i="30"/>
  <c r="Q6" i="30"/>
  <c r="Q55" i="30"/>
  <c r="Q15" i="30"/>
  <c r="Q41" i="30"/>
  <c r="Q43" i="30"/>
  <c r="Q47" i="30"/>
  <c r="Q21" i="30"/>
  <c r="Q42" i="30"/>
  <c r="Q8" i="30"/>
  <c r="Q11" i="30"/>
  <c r="Q14" i="30"/>
  <c r="Q49" i="30"/>
  <c r="Q46" i="30"/>
  <c r="Q51" i="30"/>
  <c r="Q9" i="30"/>
  <c r="Q57" i="30"/>
  <c r="Q48" i="30"/>
  <c r="Q16" i="30"/>
  <c r="Q17" i="30"/>
  <c r="Q56" i="30"/>
  <c r="Q25" i="30"/>
  <c r="Q53" i="30"/>
  <c r="Q45" i="30"/>
  <c r="Q10" i="30"/>
  <c r="Q40" i="30"/>
  <c r="V57" i="31"/>
  <c r="R76" i="31"/>
  <c r="S76" i="31" s="1"/>
  <c r="F81" i="31"/>
  <c r="W1" i="26"/>
  <c r="U28" i="26"/>
  <c r="U11" i="26"/>
  <c r="U13" i="26"/>
  <c r="U15" i="26"/>
  <c r="U23" i="26"/>
  <c r="U24" i="26"/>
  <c r="U35" i="26"/>
  <c r="U45" i="26"/>
  <c r="U10" i="26"/>
  <c r="U21" i="26"/>
  <c r="U31" i="26"/>
  <c r="U33" i="26"/>
  <c r="U34" i="26"/>
  <c r="U18" i="26"/>
  <c r="U19" i="26"/>
  <c r="U20" i="26"/>
  <c r="U30" i="26"/>
  <c r="U61" i="26"/>
  <c r="U46" i="26"/>
  <c r="U41" i="26"/>
  <c r="U42" i="26"/>
  <c r="U47" i="26"/>
  <c r="U55" i="26"/>
  <c r="U40" i="26"/>
  <c r="U9" i="26"/>
  <c r="U36" i="26"/>
  <c r="U53" i="26"/>
  <c r="U44" i="26"/>
  <c r="U51" i="26"/>
  <c r="U26" i="26"/>
  <c r="U57" i="26"/>
  <c r="U14" i="26"/>
  <c r="U16" i="26"/>
  <c r="U52" i="26"/>
  <c r="U17" i="26"/>
  <c r="U12" i="26"/>
  <c r="U50" i="26"/>
  <c r="U25" i="26"/>
  <c r="U49" i="26"/>
  <c r="U59" i="26"/>
  <c r="U60" i="26"/>
  <c r="U54" i="26"/>
  <c r="U39" i="26"/>
  <c r="U38" i="26"/>
  <c r="U37" i="26"/>
  <c r="U29" i="26"/>
  <c r="Q10" i="32"/>
  <c r="E17" i="32"/>
  <c r="Q8" i="32"/>
  <c r="Q12" i="32"/>
  <c r="M8" i="25"/>
  <c r="M16" i="25"/>
  <c r="M9" i="25"/>
  <c r="O1" i="25"/>
  <c r="M15" i="25"/>
  <c r="M18" i="25"/>
  <c r="M19" i="25"/>
  <c r="M42" i="25"/>
  <c r="M22" i="25"/>
  <c r="M38" i="25"/>
  <c r="M24" i="25"/>
  <c r="M25" i="25"/>
  <c r="M31" i="25"/>
  <c r="M34" i="25"/>
  <c r="M7" i="25"/>
  <c r="M33" i="25"/>
  <c r="M39" i="25"/>
  <c r="M50" i="25"/>
  <c r="M36" i="25"/>
  <c r="M52" i="25"/>
  <c r="M58" i="25"/>
  <c r="M28" i="25"/>
  <c r="M48" i="25"/>
  <c r="M51" i="25"/>
  <c r="M10" i="25"/>
  <c r="M41" i="25"/>
  <c r="M54" i="25"/>
  <c r="M57" i="25"/>
  <c r="M43" i="25"/>
  <c r="M37" i="25"/>
  <c r="M35" i="25"/>
  <c r="M56" i="25"/>
  <c r="M26" i="25"/>
  <c r="M49" i="25"/>
  <c r="M47" i="25"/>
  <c r="M12" i="25"/>
  <c r="M11" i="25"/>
  <c r="M23" i="25"/>
  <c r="M17" i="25"/>
  <c r="M30" i="25"/>
  <c r="M20" i="25"/>
  <c r="M46" i="25"/>
  <c r="M32" i="25"/>
  <c r="M44" i="25"/>
  <c r="M13" i="25"/>
  <c r="M21" i="25"/>
  <c r="T1" i="25"/>
  <c r="R21" i="25"/>
  <c r="R11" i="25"/>
  <c r="R19" i="25"/>
  <c r="R23" i="25"/>
  <c r="R32" i="25"/>
  <c r="R22" i="25"/>
  <c r="R30" i="25"/>
  <c r="R8" i="25"/>
  <c r="R9" i="25"/>
  <c r="R35" i="25"/>
  <c r="R38" i="25"/>
  <c r="R7" i="25"/>
  <c r="R10" i="25"/>
  <c r="R39" i="25"/>
  <c r="R51" i="25"/>
  <c r="R57" i="25"/>
  <c r="R44" i="25"/>
  <c r="R47" i="25"/>
  <c r="R36" i="25"/>
  <c r="R54" i="25"/>
  <c r="R16" i="25"/>
  <c r="R25" i="25"/>
  <c r="R42" i="25"/>
  <c r="R49" i="25"/>
  <c r="R26" i="25"/>
  <c r="R41" i="25"/>
  <c r="R34" i="25"/>
  <c r="R31" i="25"/>
  <c r="R15" i="25"/>
  <c r="R46" i="25"/>
  <c r="R56" i="25"/>
  <c r="R28" i="25"/>
  <c r="R33" i="25"/>
  <c r="R43" i="25"/>
  <c r="R37" i="25"/>
  <c r="R24" i="25"/>
  <c r="R13" i="25"/>
  <c r="R52" i="25"/>
  <c r="R48" i="25"/>
  <c r="R17" i="25"/>
  <c r="R20" i="25"/>
  <c r="R58" i="25"/>
  <c r="R12" i="25"/>
  <c r="R50" i="25"/>
  <c r="R18" i="25"/>
  <c r="R1" i="32"/>
  <c r="O8" i="32"/>
  <c r="P8" i="32" s="1"/>
  <c r="O12" i="32"/>
  <c r="P12" i="32" s="1"/>
  <c r="O10" i="32"/>
  <c r="P10" i="32" s="1"/>
  <c r="M50" i="31"/>
  <c r="M43" i="31"/>
  <c r="M44" i="31"/>
  <c r="M58" i="31"/>
  <c r="M51" i="31"/>
  <c r="M59" i="31"/>
  <c r="M52" i="31"/>
  <c r="M48" i="31"/>
  <c r="M55" i="31"/>
  <c r="M47" i="31"/>
  <c r="M57" i="31"/>
  <c r="M49" i="31"/>
  <c r="M42" i="31"/>
  <c r="M53" i="31"/>
  <c r="F80" i="31"/>
  <c r="V55" i="31"/>
  <c r="R75" i="31"/>
  <c r="S75" i="31" s="1"/>
  <c r="M15" i="31"/>
  <c r="M16" i="28"/>
  <c r="O1" i="28"/>
  <c r="M47" i="28"/>
  <c r="M7" i="28"/>
  <c r="M8" i="28"/>
  <c r="M10" i="28"/>
  <c r="M37" i="28"/>
  <c r="M9" i="28"/>
  <c r="M11" i="28"/>
  <c r="M19" i="28"/>
  <c r="M12" i="28"/>
  <c r="M18" i="28"/>
  <c r="M39" i="28"/>
  <c r="M28" i="28"/>
  <c r="M23" i="28"/>
  <c r="M36" i="28"/>
  <c r="M51" i="28"/>
  <c r="M33" i="28"/>
  <c r="M57" i="28"/>
  <c r="M58" i="28"/>
  <c r="M24" i="28"/>
  <c r="M14" i="28"/>
  <c r="M50" i="28"/>
  <c r="M52" i="28"/>
  <c r="M13" i="28"/>
  <c r="M38" i="28"/>
  <c r="M54" i="28"/>
  <c r="M42" i="28"/>
  <c r="M35" i="28"/>
  <c r="M46" i="28"/>
  <c r="M17" i="28"/>
  <c r="M34" i="28"/>
  <c r="M41" i="28"/>
  <c r="M32" i="28"/>
  <c r="M48" i="28"/>
  <c r="M22" i="28"/>
  <c r="M15" i="28"/>
  <c r="M26" i="28"/>
  <c r="M31" i="28"/>
  <c r="M30" i="28"/>
  <c r="M49" i="28"/>
  <c r="M44" i="28"/>
  <c r="M43" i="28"/>
  <c r="M56" i="28"/>
  <c r="M20" i="28"/>
  <c r="M10" i="18"/>
  <c r="M14" i="18"/>
  <c r="M18" i="18"/>
  <c r="M22" i="18"/>
  <c r="M26" i="18"/>
  <c r="M31" i="18"/>
  <c r="M35" i="18"/>
  <c r="M44" i="18"/>
  <c r="M49" i="18"/>
  <c r="M7" i="18"/>
  <c r="M11" i="18"/>
  <c r="M15" i="18"/>
  <c r="M19" i="18"/>
  <c r="M23" i="18"/>
  <c r="M27" i="18"/>
  <c r="M32" i="18"/>
  <c r="M36" i="18"/>
  <c r="M40" i="18"/>
  <c r="M45" i="18"/>
  <c r="M50" i="18"/>
  <c r="M55" i="18"/>
  <c r="M47" i="18"/>
  <c r="M43" i="18"/>
  <c r="M39" i="18"/>
  <c r="M53" i="18"/>
  <c r="M51" i="18"/>
  <c r="M57" i="18"/>
  <c r="M59" i="18"/>
  <c r="M8" i="18"/>
  <c r="M12" i="18"/>
  <c r="M16" i="18"/>
  <c r="M20" i="18"/>
  <c r="M24" i="18"/>
  <c r="M28" i="18"/>
  <c r="M33" i="18"/>
  <c r="M42" i="18"/>
  <c r="M9" i="18"/>
  <c r="M13" i="18"/>
  <c r="M17" i="18"/>
  <c r="M21" i="18"/>
  <c r="M25" i="18"/>
  <c r="M30" i="18"/>
  <c r="M34" i="18"/>
  <c r="M38" i="18"/>
  <c r="M48" i="18"/>
  <c r="M52" i="18"/>
  <c r="M58" i="18"/>
  <c r="S11" i="27"/>
  <c r="S7" i="27"/>
  <c r="U1" i="27"/>
  <c r="S13" i="27"/>
  <c r="S9" i="27"/>
  <c r="S18" i="27"/>
  <c r="S30" i="27"/>
  <c r="S10" i="27"/>
  <c r="S28" i="27"/>
  <c r="S19" i="27"/>
  <c r="S25" i="27"/>
  <c r="S32" i="27"/>
  <c r="S44" i="27"/>
  <c r="S15" i="27"/>
  <c r="S20" i="27"/>
  <c r="S27" i="27"/>
  <c r="S46" i="27"/>
  <c r="S52" i="27"/>
  <c r="S37" i="27"/>
  <c r="S43" i="27"/>
  <c r="S50" i="27"/>
  <c r="S56" i="27"/>
  <c r="S41" i="27"/>
  <c r="S54" i="27"/>
  <c r="S49" i="27"/>
  <c r="S48" i="27"/>
  <c r="S16" i="27"/>
  <c r="S33" i="27"/>
  <c r="S24" i="27"/>
  <c r="S57" i="27"/>
  <c r="S17" i="27"/>
  <c r="S51" i="27"/>
  <c r="S14" i="27"/>
  <c r="S34" i="27"/>
  <c r="S42" i="27"/>
  <c r="S26" i="27"/>
  <c r="S39" i="27"/>
  <c r="S23" i="27"/>
  <c r="S47" i="27"/>
  <c r="S22" i="27"/>
  <c r="S12" i="27"/>
  <c r="S38" i="27"/>
  <c r="S36" i="27"/>
  <c r="S8" i="27"/>
  <c r="S35" i="27"/>
  <c r="S58" i="27"/>
  <c r="S31" i="27"/>
  <c r="T16" i="26"/>
  <c r="V1" i="26"/>
  <c r="T15" i="26"/>
  <c r="T25" i="26"/>
  <c r="T10" i="26"/>
  <c r="T31" i="26"/>
  <c r="T33" i="26"/>
  <c r="T34" i="26"/>
  <c r="T14" i="26"/>
  <c r="T18" i="26"/>
  <c r="T19" i="26"/>
  <c r="T20" i="26"/>
  <c r="T12" i="26"/>
  <c r="T29" i="26"/>
  <c r="T38" i="26"/>
  <c r="T54" i="26"/>
  <c r="T45" i="26"/>
  <c r="T41" i="26"/>
  <c r="T42" i="26"/>
  <c r="T44" i="26"/>
  <c r="T47" i="26"/>
  <c r="T40" i="26"/>
  <c r="T50" i="26"/>
  <c r="T61" i="26"/>
  <c r="T51" i="26"/>
  <c r="T39" i="26"/>
  <c r="T13" i="26"/>
  <c r="T24" i="26"/>
  <c r="T28" i="26"/>
  <c r="T49" i="26"/>
  <c r="T23" i="26"/>
  <c r="T53" i="26"/>
  <c r="T9" i="26"/>
  <c r="T60" i="26"/>
  <c r="T55" i="26"/>
  <c r="T46" i="26"/>
  <c r="T11" i="26"/>
  <c r="T21" i="26"/>
  <c r="T57" i="26"/>
  <c r="T26" i="26"/>
  <c r="T30" i="26"/>
  <c r="T36" i="26"/>
  <c r="T52" i="26"/>
  <c r="T35" i="26"/>
  <c r="T17" i="26"/>
  <c r="T37" i="26"/>
  <c r="T59" i="26"/>
  <c r="Y1" i="23"/>
  <c r="W16" i="23"/>
  <c r="W25" i="23"/>
  <c r="W33" i="23"/>
  <c r="W37" i="23"/>
  <c r="W41" i="23"/>
  <c r="W12" i="23"/>
  <c r="W20" i="23"/>
  <c r="W11" i="23"/>
  <c r="W19" i="23"/>
  <c r="W46" i="23"/>
  <c r="W29" i="23"/>
  <c r="W34" i="23"/>
  <c r="W39" i="23"/>
  <c r="W42" i="23"/>
  <c r="W44" i="23"/>
  <c r="W59" i="23"/>
  <c r="W52" i="23"/>
  <c r="W53" i="23"/>
  <c r="W15" i="23"/>
  <c r="W38" i="23"/>
  <c r="W51" i="23"/>
  <c r="W27" i="23"/>
  <c r="W47" i="23"/>
  <c r="W57" i="23"/>
  <c r="W55" i="23"/>
  <c r="W49" i="23"/>
  <c r="W36" i="23"/>
  <c r="W23" i="23"/>
  <c r="W17" i="23"/>
  <c r="W60" i="23"/>
  <c r="W54" i="23"/>
  <c r="W28" i="23"/>
  <c r="W40" i="23"/>
  <c r="W18" i="23"/>
  <c r="W35" i="23"/>
  <c r="W31" i="23"/>
  <c r="W10" i="23"/>
  <c r="W61" i="23"/>
  <c r="W26" i="23"/>
  <c r="W9" i="23"/>
  <c r="W21" i="23"/>
  <c r="W50" i="23"/>
  <c r="W14" i="23"/>
  <c r="W45" i="23"/>
  <c r="W13" i="23"/>
  <c r="M11" i="31"/>
  <c r="AA1" i="31"/>
  <c r="X7" i="31"/>
  <c r="Y7" i="31" s="1"/>
  <c r="X8" i="31"/>
  <c r="Y8" i="31" s="1"/>
  <c r="X9" i="31"/>
  <c r="Y9" i="31" s="1"/>
  <c r="X10" i="31"/>
  <c r="Y10" i="31" s="1"/>
  <c r="X11" i="31"/>
  <c r="Y11" i="31" s="1"/>
  <c r="X12" i="31"/>
  <c r="Y12" i="31" s="1"/>
  <c r="X13" i="31"/>
  <c r="Y13" i="31" s="1"/>
  <c r="X15" i="31"/>
  <c r="Y15" i="31" s="1"/>
  <c r="X16" i="31"/>
  <c r="Y16" i="31" s="1"/>
  <c r="X17" i="31"/>
  <c r="Y17" i="31" s="1"/>
  <c r="X18" i="31"/>
  <c r="Y18" i="31" s="1"/>
  <c r="X21" i="31"/>
  <c r="Y21" i="31" s="1"/>
  <c r="X22" i="31"/>
  <c r="Y22" i="31" s="1"/>
  <c r="X23" i="31"/>
  <c r="Y23" i="31" s="1"/>
  <c r="X26" i="31"/>
  <c r="Y26" i="31" s="1"/>
  <c r="X28" i="31"/>
  <c r="X58" i="31"/>
  <c r="X59" i="31"/>
  <c r="M28" i="31"/>
  <c r="R14" i="28"/>
  <c r="R22" i="28"/>
  <c r="R16" i="28"/>
  <c r="T1" i="28"/>
  <c r="R13" i="28"/>
  <c r="R17" i="28"/>
  <c r="R26" i="28"/>
  <c r="R47" i="28"/>
  <c r="R50" i="28"/>
  <c r="R43" i="28"/>
  <c r="R19" i="28"/>
  <c r="R46" i="28"/>
  <c r="R52" i="28"/>
  <c r="R34" i="28"/>
  <c r="R39" i="28"/>
  <c r="R44" i="28"/>
  <c r="R56" i="28"/>
  <c r="R30" i="28"/>
  <c r="R36" i="28"/>
  <c r="R31" i="28"/>
  <c r="R37" i="28"/>
  <c r="R41" i="28"/>
  <c r="R49" i="28"/>
  <c r="R58" i="28"/>
  <c r="R54" i="28"/>
  <c r="R38" i="28"/>
  <c r="R33" i="28"/>
  <c r="R15" i="28"/>
  <c r="R48" i="28"/>
  <c r="R24" i="28"/>
  <c r="R18" i="28"/>
  <c r="R7" i="28"/>
  <c r="R10" i="28"/>
  <c r="R28" i="28"/>
  <c r="R11" i="28"/>
  <c r="R32" i="28"/>
  <c r="R57" i="28"/>
  <c r="R9" i="28"/>
  <c r="R12" i="28"/>
  <c r="R42" i="28"/>
  <c r="R23" i="28"/>
  <c r="R35" i="28"/>
  <c r="R8" i="28"/>
  <c r="R51" i="28"/>
  <c r="R20" i="28"/>
  <c r="R1" i="30"/>
  <c r="P6" i="30"/>
  <c r="P15" i="30"/>
  <c r="P22" i="30"/>
  <c r="P41" i="30"/>
  <c r="P47" i="30"/>
  <c r="P16" i="30"/>
  <c r="P42" i="30"/>
  <c r="P8" i="30"/>
  <c r="P11" i="30"/>
  <c r="P14" i="30"/>
  <c r="P27" i="30"/>
  <c r="P7" i="30"/>
  <c r="P21" i="30"/>
  <c r="P46" i="30"/>
  <c r="P48" i="30"/>
  <c r="P57" i="30"/>
  <c r="P56" i="30"/>
  <c r="P45" i="30"/>
  <c r="P53" i="30"/>
  <c r="P50" i="30"/>
  <c r="P40" i="30"/>
  <c r="P51" i="30"/>
  <c r="P9" i="30"/>
  <c r="P25" i="30"/>
  <c r="P10" i="30"/>
  <c r="P43" i="30"/>
  <c r="P17" i="30"/>
  <c r="M22" i="31"/>
  <c r="P42" i="10"/>
  <c r="P15" i="10"/>
  <c r="L59" i="9"/>
  <c r="L57" i="9"/>
  <c r="L53" i="9"/>
  <c r="L48" i="9"/>
  <c r="L43" i="9"/>
  <c r="L28" i="9"/>
  <c r="L15" i="9"/>
  <c r="L49" i="9"/>
  <c r="L45" i="9"/>
  <c r="L19" i="9"/>
  <c r="L22" i="9"/>
  <c r="N1" i="9"/>
  <c r="L12" i="9"/>
  <c r="AH27" i="3"/>
  <c r="Z27" i="3"/>
  <c r="R27" i="3"/>
  <c r="AD27" i="3"/>
  <c r="V27" i="3"/>
  <c r="N27" i="3"/>
  <c r="U33" i="4"/>
  <c r="L33" i="4"/>
  <c r="S33" i="4"/>
  <c r="J33" i="4"/>
  <c r="Y33" i="4"/>
  <c r="Q33" i="4"/>
  <c r="W33" i="4"/>
  <c r="N33" i="4"/>
  <c r="U20" i="6"/>
  <c r="M20" i="6"/>
  <c r="AA20" i="6"/>
  <c r="S20" i="6"/>
  <c r="K20" i="6"/>
  <c r="Y20" i="6"/>
  <c r="Q20" i="6"/>
  <c r="I20" i="6"/>
  <c r="W20" i="6"/>
  <c r="O20" i="6"/>
  <c r="G37" i="6"/>
  <c r="X37" i="6"/>
  <c r="L37" i="6"/>
  <c r="V37" i="6"/>
  <c r="T37" i="6"/>
  <c r="J37" i="6"/>
  <c r="R37" i="6"/>
  <c r="H37" i="6"/>
  <c r="Z37" i="6"/>
  <c r="P37" i="6"/>
  <c r="N37" i="6"/>
  <c r="AC36" i="3"/>
  <c r="U36" i="3"/>
  <c r="M36" i="3"/>
  <c r="J36" i="3"/>
  <c r="AG36" i="3"/>
  <c r="Y36" i="3"/>
  <c r="Q36" i="3"/>
  <c r="G29" i="6"/>
  <c r="Z29" i="6"/>
  <c r="P29" i="6"/>
  <c r="X29" i="6"/>
  <c r="L29" i="6"/>
  <c r="V29" i="6"/>
  <c r="T29" i="6"/>
  <c r="J29" i="6"/>
  <c r="R29" i="6"/>
  <c r="H29" i="6"/>
  <c r="N29" i="6"/>
  <c r="V24" i="6"/>
  <c r="L24" i="6"/>
  <c r="T24" i="6"/>
  <c r="J24" i="6"/>
  <c r="R24" i="6"/>
  <c r="H24" i="6"/>
  <c r="P24" i="6"/>
  <c r="G24" i="6"/>
  <c r="Z24" i="6"/>
  <c r="X24" i="6"/>
  <c r="N24" i="6"/>
  <c r="AD20" i="3"/>
  <c r="V20" i="3"/>
  <c r="N20" i="3"/>
  <c r="AH20" i="3"/>
  <c r="Z20" i="3"/>
  <c r="R20" i="3"/>
  <c r="S11" i="4"/>
  <c r="J11" i="4"/>
  <c r="Y11" i="4"/>
  <c r="Q11" i="4"/>
  <c r="W11" i="4"/>
  <c r="N11" i="4"/>
  <c r="U11" i="4"/>
  <c r="L11" i="4"/>
  <c r="J39" i="3"/>
  <c r="AG39" i="3"/>
  <c r="Y39" i="3"/>
  <c r="Q39" i="3"/>
  <c r="AC39" i="3"/>
  <c r="U39" i="3"/>
  <c r="M39" i="3"/>
  <c r="N11" i="5"/>
  <c r="T11" i="5"/>
  <c r="L11" i="5"/>
  <c r="R11" i="5"/>
  <c r="J11" i="5"/>
  <c r="P11" i="5"/>
  <c r="H11" i="5"/>
  <c r="G11" i="5"/>
  <c r="W35" i="4"/>
  <c r="N35" i="4"/>
  <c r="U35" i="4"/>
  <c r="L35" i="4"/>
  <c r="S35" i="4"/>
  <c r="J35" i="4"/>
  <c r="Y35" i="4"/>
  <c r="Q35" i="4"/>
  <c r="Q27" i="5"/>
  <c r="I27" i="5"/>
  <c r="U27" i="5"/>
  <c r="M27" i="5"/>
  <c r="S27" i="5"/>
  <c r="K27" i="5"/>
  <c r="O27" i="5"/>
  <c r="Q14" i="5"/>
  <c r="O14" i="5"/>
  <c r="M14" i="5"/>
  <c r="U14" i="5"/>
  <c r="K14" i="5"/>
  <c r="S14" i="5"/>
  <c r="I14" i="5"/>
  <c r="AG38" i="3"/>
  <c r="Y38" i="3"/>
  <c r="Q38" i="3"/>
  <c r="AC38" i="3"/>
  <c r="U38" i="3"/>
  <c r="M38" i="3"/>
  <c r="J38" i="3"/>
  <c r="X26" i="4"/>
  <c r="P26" i="4"/>
  <c r="V26" i="4"/>
  <c r="M26" i="4"/>
  <c r="T26" i="4"/>
  <c r="K26" i="4"/>
  <c r="R26" i="4"/>
  <c r="I26" i="4"/>
  <c r="G26" i="4"/>
  <c r="U25" i="6"/>
  <c r="I25" i="6"/>
  <c r="Q25" i="6"/>
  <c r="AA25" i="6"/>
  <c r="Y25" i="6"/>
  <c r="O25" i="6"/>
  <c r="W25" i="6"/>
  <c r="M25" i="6"/>
  <c r="K25" i="6"/>
  <c r="S25" i="6"/>
  <c r="T34" i="6"/>
  <c r="L34" i="6"/>
  <c r="Z34" i="6"/>
  <c r="R34" i="6"/>
  <c r="J34" i="6"/>
  <c r="G34" i="6"/>
  <c r="P34" i="6"/>
  <c r="X34" i="6"/>
  <c r="N34" i="6"/>
  <c r="V34" i="6"/>
  <c r="H34" i="6"/>
  <c r="J50" i="2"/>
  <c r="J9" i="2"/>
  <c r="N10" i="2"/>
  <c r="N43" i="2"/>
  <c r="N18" i="2"/>
  <c r="N44" i="2"/>
  <c r="N15" i="2"/>
  <c r="N41" i="2"/>
  <c r="N42" i="2"/>
  <c r="L12" i="2"/>
  <c r="N45" i="12"/>
  <c r="N55" i="12"/>
  <c r="N23" i="12"/>
  <c r="N28" i="12"/>
  <c r="N9" i="12"/>
  <c r="P1" i="12"/>
  <c r="K22" i="11"/>
  <c r="S53" i="10"/>
  <c r="S59" i="10"/>
  <c r="S54" i="10"/>
  <c r="S49" i="10"/>
  <c r="S50" i="10"/>
  <c r="S44" i="10"/>
  <c r="U1" i="10"/>
  <c r="S17" i="10"/>
  <c r="S16" i="10"/>
  <c r="S18" i="10"/>
  <c r="N60" i="7"/>
  <c r="N54" i="7"/>
  <c r="N61" i="7"/>
  <c r="N12" i="7"/>
  <c r="N14" i="7"/>
  <c r="N45" i="7"/>
  <c r="P1" i="7"/>
  <c r="N50" i="7"/>
  <c r="N16" i="7"/>
  <c r="S34" i="5"/>
  <c r="K34" i="5"/>
  <c r="I34" i="5"/>
  <c r="Q34" i="5"/>
  <c r="O34" i="5"/>
  <c r="U34" i="5"/>
  <c r="M34" i="5"/>
  <c r="V33" i="4"/>
  <c r="M33" i="4"/>
  <c r="T33" i="4"/>
  <c r="K33" i="4"/>
  <c r="R33" i="4"/>
  <c r="I33" i="4"/>
  <c r="G33" i="4"/>
  <c r="X33" i="4"/>
  <c r="P33" i="4"/>
  <c r="U11" i="5"/>
  <c r="M11" i="5"/>
  <c r="S11" i="5"/>
  <c r="K11" i="5"/>
  <c r="Q11" i="5"/>
  <c r="I11" i="5"/>
  <c r="O11" i="5"/>
  <c r="T36" i="4"/>
  <c r="K36" i="4"/>
  <c r="R36" i="4"/>
  <c r="I36" i="4"/>
  <c r="G36" i="4"/>
  <c r="X36" i="4"/>
  <c r="P36" i="4"/>
  <c r="V36" i="4"/>
  <c r="M36" i="4"/>
  <c r="T11" i="6"/>
  <c r="L11" i="6"/>
  <c r="Z11" i="6"/>
  <c r="R11" i="6"/>
  <c r="J11" i="6"/>
  <c r="X11" i="6"/>
  <c r="P11" i="6"/>
  <c r="H11" i="6"/>
  <c r="G11" i="6"/>
  <c r="V11" i="6"/>
  <c r="N11" i="6"/>
  <c r="Q36" i="5"/>
  <c r="I36" i="5"/>
  <c r="M36" i="5"/>
  <c r="U36" i="5"/>
  <c r="K36" i="5"/>
  <c r="S36" i="5"/>
  <c r="O36" i="5"/>
  <c r="W26" i="4"/>
  <c r="N26" i="4"/>
  <c r="U26" i="4"/>
  <c r="L26" i="4"/>
  <c r="S26" i="4"/>
  <c r="J26" i="4"/>
  <c r="Y26" i="4"/>
  <c r="Q26" i="4"/>
  <c r="X35" i="4"/>
  <c r="P35" i="4"/>
  <c r="V35" i="4"/>
  <c r="M35" i="4"/>
  <c r="T35" i="4"/>
  <c r="K35" i="4"/>
  <c r="R35" i="4"/>
  <c r="I35" i="4"/>
  <c r="G35" i="4"/>
  <c r="R27" i="5"/>
  <c r="J27" i="5"/>
  <c r="P27" i="5"/>
  <c r="N27" i="5"/>
  <c r="L27" i="5"/>
  <c r="H27" i="5"/>
  <c r="G27" i="5"/>
  <c r="T27" i="5"/>
  <c r="W30" i="4"/>
  <c r="N30" i="4"/>
  <c r="U30" i="4"/>
  <c r="L30" i="4"/>
  <c r="S30" i="4"/>
  <c r="J30" i="4"/>
  <c r="Y30" i="4"/>
  <c r="Q30" i="4"/>
  <c r="J23" i="3"/>
  <c r="AC23" i="3"/>
  <c r="M23" i="3"/>
  <c r="Y23" i="3"/>
  <c r="U23" i="3"/>
  <c r="AG23" i="3"/>
  <c r="Q23" i="3"/>
  <c r="L48" i="2"/>
  <c r="L22" i="2"/>
  <c r="L49" i="2"/>
  <c r="L19" i="2"/>
  <c r="G19" i="2"/>
  <c r="G46" i="2"/>
  <c r="L46" i="2"/>
  <c r="L47" i="2"/>
  <c r="G47" i="2"/>
  <c r="N16" i="12"/>
  <c r="K9" i="11"/>
  <c r="K10" i="11"/>
  <c r="L9" i="9"/>
  <c r="L16" i="9"/>
  <c r="K15" i="8"/>
  <c r="N17" i="7"/>
  <c r="AH40" i="3"/>
  <c r="Z40" i="3"/>
  <c r="R40" i="3"/>
  <c r="AD40" i="3"/>
  <c r="V40" i="3"/>
  <c r="N40" i="3"/>
  <c r="AA33" i="6"/>
  <c r="S33" i="6"/>
  <c r="K33" i="6"/>
  <c r="Y33" i="6"/>
  <c r="Q33" i="6"/>
  <c r="I33" i="6"/>
  <c r="O33" i="6"/>
  <c r="W33" i="6"/>
  <c r="M33" i="6"/>
  <c r="U33" i="6"/>
  <c r="U24" i="4"/>
  <c r="L24" i="4"/>
  <c r="S24" i="4"/>
  <c r="J24" i="4"/>
  <c r="Y24" i="4"/>
  <c r="Q24" i="4"/>
  <c r="W24" i="4"/>
  <c r="N24" i="4"/>
  <c r="T34" i="5"/>
  <c r="J34" i="5"/>
  <c r="R34" i="5"/>
  <c r="H34" i="5"/>
  <c r="P34" i="5"/>
  <c r="G34" i="5"/>
  <c r="N34" i="5"/>
  <c r="L34" i="5"/>
  <c r="AG25" i="3"/>
  <c r="Q25" i="3"/>
  <c r="AC25" i="3"/>
  <c r="M25" i="3"/>
  <c r="J25" i="3"/>
  <c r="Y25" i="3"/>
  <c r="U25" i="3"/>
  <c r="AH39" i="3"/>
  <c r="Z39" i="3"/>
  <c r="R39" i="3"/>
  <c r="AD39" i="3"/>
  <c r="V39" i="3"/>
  <c r="N39" i="3"/>
  <c r="W11" i="6"/>
  <c r="O11" i="6"/>
  <c r="U11" i="6"/>
  <c r="M11" i="6"/>
  <c r="Y11" i="6"/>
  <c r="S11" i="6"/>
  <c r="Q11" i="6"/>
  <c r="K11" i="6"/>
  <c r="I11" i="6"/>
  <c r="AA11" i="6"/>
  <c r="P37" i="5"/>
  <c r="H37" i="5"/>
  <c r="N37" i="5"/>
  <c r="L37" i="5"/>
  <c r="T37" i="5"/>
  <c r="J37" i="5"/>
  <c r="R37" i="5"/>
  <c r="G37" i="5"/>
  <c r="J26" i="3"/>
  <c r="AG26" i="3"/>
  <c r="Y26" i="3"/>
  <c r="Q26" i="3"/>
  <c r="U26" i="3"/>
  <c r="AC26" i="3"/>
  <c r="M26" i="3"/>
  <c r="U35" i="6"/>
  <c r="M35" i="6"/>
  <c r="AA35" i="6"/>
  <c r="S35" i="6"/>
  <c r="K35" i="6"/>
  <c r="Y35" i="6"/>
  <c r="O35" i="6"/>
  <c r="W35" i="6"/>
  <c r="I35" i="6"/>
  <c r="Q35" i="6"/>
  <c r="U26" i="6"/>
  <c r="M26" i="6"/>
  <c r="AA26" i="6"/>
  <c r="S26" i="6"/>
  <c r="K26" i="6"/>
  <c r="Y26" i="6"/>
  <c r="O26" i="6"/>
  <c r="W26" i="6"/>
  <c r="I26" i="6"/>
  <c r="Q26" i="6"/>
  <c r="L36" i="5"/>
  <c r="T36" i="5"/>
  <c r="J36" i="5"/>
  <c r="R36" i="5"/>
  <c r="H36" i="5"/>
  <c r="P36" i="5"/>
  <c r="G36" i="5"/>
  <c r="N36" i="5"/>
  <c r="R26" i="6"/>
  <c r="H26" i="6"/>
  <c r="Z26" i="6"/>
  <c r="P26" i="6"/>
  <c r="X26" i="6"/>
  <c r="N26" i="6"/>
  <c r="L26" i="6"/>
  <c r="V26" i="6"/>
  <c r="J26" i="6"/>
  <c r="T26" i="6"/>
  <c r="G26" i="6"/>
  <c r="S34" i="4"/>
  <c r="J34" i="4"/>
  <c r="Y34" i="4"/>
  <c r="Q34" i="4"/>
  <c r="W34" i="4"/>
  <c r="N34" i="4"/>
  <c r="U34" i="4"/>
  <c r="L34" i="4"/>
  <c r="O31" i="5"/>
  <c r="M31" i="5"/>
  <c r="U31" i="5"/>
  <c r="K31" i="5"/>
  <c r="S31" i="5"/>
  <c r="Q31" i="5"/>
  <c r="I31" i="5"/>
  <c r="R17" i="4"/>
  <c r="I17" i="4"/>
  <c r="G17" i="4"/>
  <c r="V17" i="4"/>
  <c r="M17" i="4"/>
  <c r="X17" i="4"/>
  <c r="T17" i="4"/>
  <c r="P17" i="4"/>
  <c r="K17" i="4"/>
  <c r="AE25" i="3"/>
  <c r="W25" i="3"/>
  <c r="O25" i="3"/>
  <c r="G25" i="3"/>
  <c r="S25" i="3"/>
  <c r="AA25" i="3"/>
  <c r="K25" i="3"/>
  <c r="AH23" i="3"/>
  <c r="Z23" i="3"/>
  <c r="R23" i="3"/>
  <c r="AD23" i="3"/>
  <c r="N23" i="3"/>
  <c r="V23" i="3"/>
  <c r="N48" i="2"/>
  <c r="N22" i="2"/>
  <c r="N49" i="2"/>
  <c r="N19" i="2"/>
  <c r="N46" i="2"/>
  <c r="K50" i="12"/>
  <c r="K48" i="12"/>
  <c r="K57" i="12"/>
  <c r="K45" i="12"/>
  <c r="K40" i="12"/>
  <c r="K47" i="12"/>
  <c r="K58" i="12"/>
  <c r="K15" i="12"/>
  <c r="K33" i="12"/>
  <c r="K12" i="12"/>
  <c r="K10" i="12"/>
  <c r="M1" i="12"/>
  <c r="K18" i="12"/>
  <c r="K9" i="12"/>
  <c r="M49" i="9"/>
  <c r="M28" i="9"/>
  <c r="M50" i="9"/>
  <c r="M42" i="9"/>
  <c r="M47" i="9"/>
  <c r="M16" i="9"/>
  <c r="M8" i="9"/>
  <c r="O1" i="9"/>
  <c r="M7" i="9"/>
  <c r="M22" i="9"/>
  <c r="L23" i="9"/>
  <c r="Y37" i="4"/>
  <c r="Q37" i="4"/>
  <c r="W37" i="4"/>
  <c r="N37" i="4"/>
  <c r="U37" i="4"/>
  <c r="L37" i="4"/>
  <c r="S37" i="4"/>
  <c r="J37" i="4"/>
  <c r="S25" i="5"/>
  <c r="K25" i="5"/>
  <c r="U25" i="5"/>
  <c r="M25" i="5"/>
  <c r="I25" i="5"/>
  <c r="Q25" i="5"/>
  <c r="O25" i="5"/>
  <c r="T33" i="6"/>
  <c r="H33" i="6"/>
  <c r="P33" i="6"/>
  <c r="Z33" i="6"/>
  <c r="X33" i="6"/>
  <c r="N33" i="6"/>
  <c r="V33" i="6"/>
  <c r="L33" i="6"/>
  <c r="J33" i="6"/>
  <c r="R33" i="6"/>
  <c r="G33" i="6"/>
  <c r="G20" i="4"/>
  <c r="X20" i="4"/>
  <c r="P20" i="4"/>
  <c r="V20" i="4"/>
  <c r="M20" i="4"/>
  <c r="T20" i="4"/>
  <c r="K20" i="4"/>
  <c r="I20" i="4"/>
  <c r="R20" i="4"/>
  <c r="U36" i="4"/>
  <c r="L36" i="4"/>
  <c r="S36" i="4"/>
  <c r="J36" i="4"/>
  <c r="Y36" i="4"/>
  <c r="Q36" i="4"/>
  <c r="W36" i="4"/>
  <c r="N36" i="4"/>
  <c r="U24" i="5"/>
  <c r="M24" i="5"/>
  <c r="O24" i="5"/>
  <c r="K24" i="5"/>
  <c r="S24" i="5"/>
  <c r="I24" i="5"/>
  <c r="Q24" i="5"/>
  <c r="V36" i="6"/>
  <c r="N36" i="6"/>
  <c r="T36" i="6"/>
  <c r="L36" i="6"/>
  <c r="X36" i="6"/>
  <c r="J36" i="6"/>
  <c r="R36" i="6"/>
  <c r="H36" i="6"/>
  <c r="G36" i="6"/>
  <c r="Z36" i="6"/>
  <c r="P36" i="6"/>
  <c r="X23" i="4"/>
  <c r="P23" i="4"/>
  <c r="T23" i="4"/>
  <c r="K23" i="4"/>
  <c r="M23" i="4"/>
  <c r="I23" i="4"/>
  <c r="G23" i="4"/>
  <c r="V23" i="4"/>
  <c r="R23" i="4"/>
  <c r="Z35" i="6"/>
  <c r="P35" i="6"/>
  <c r="X35" i="6"/>
  <c r="N35" i="6"/>
  <c r="L35" i="6"/>
  <c r="V35" i="6"/>
  <c r="J35" i="6"/>
  <c r="T35" i="6"/>
  <c r="R35" i="6"/>
  <c r="H35" i="6"/>
  <c r="G35" i="6"/>
  <c r="AD25" i="3"/>
  <c r="V25" i="3"/>
  <c r="N25" i="3"/>
  <c r="AH25" i="3"/>
  <c r="R25" i="3"/>
  <c r="Z25" i="3"/>
  <c r="U35" i="5"/>
  <c r="K35" i="5"/>
  <c r="S35" i="5"/>
  <c r="I35" i="5"/>
  <c r="Q35" i="5"/>
  <c r="O35" i="5"/>
  <c r="M35" i="5"/>
  <c r="Y30" i="6"/>
  <c r="M30" i="6"/>
  <c r="U30" i="6"/>
  <c r="K30" i="6"/>
  <c r="S30" i="6"/>
  <c r="I30" i="6"/>
  <c r="AA30" i="6"/>
  <c r="Q30" i="6"/>
  <c r="O30" i="6"/>
  <c r="W30" i="6"/>
  <c r="T17" i="5"/>
  <c r="L17" i="5"/>
  <c r="P17" i="5"/>
  <c r="N17" i="5"/>
  <c r="J17" i="5"/>
  <c r="R17" i="5"/>
  <c r="H17" i="5"/>
  <c r="G17" i="5"/>
  <c r="Y17" i="4"/>
  <c r="Q17" i="4"/>
  <c r="W17" i="4"/>
  <c r="N17" i="4"/>
  <c r="U17" i="4"/>
  <c r="L17" i="4"/>
  <c r="S17" i="4"/>
  <c r="J17" i="4"/>
  <c r="J22" i="3"/>
  <c r="AG22" i="3"/>
  <c r="Q22" i="3"/>
  <c r="AC22" i="3"/>
  <c r="M22" i="3"/>
  <c r="U22" i="3"/>
  <c r="L21" i="2"/>
  <c r="G21" i="2"/>
  <c r="L54" i="2"/>
  <c r="G27" i="2"/>
  <c r="L27" i="2"/>
  <c r="L50" i="2"/>
  <c r="L51" i="2"/>
  <c r="G51" i="2"/>
  <c r="N30" i="7"/>
  <c r="O61" i="7"/>
  <c r="O55" i="7"/>
  <c r="O57" i="7"/>
  <c r="O59" i="7"/>
  <c r="O47" i="7"/>
  <c r="O45" i="7"/>
  <c r="O9" i="7"/>
  <c r="O54" i="7"/>
  <c r="O52" i="7"/>
  <c r="O18" i="7"/>
  <c r="O10" i="7"/>
  <c r="O17" i="7"/>
  <c r="Q1" i="7"/>
  <c r="O38" i="5"/>
  <c r="Q38" i="5"/>
  <c r="M38" i="5"/>
  <c r="U38" i="5"/>
  <c r="K38" i="5"/>
  <c r="S38" i="5"/>
  <c r="I38" i="5"/>
  <c r="AH32" i="3"/>
  <c r="Z32" i="3"/>
  <c r="R32" i="3"/>
  <c r="AD32" i="3"/>
  <c r="V32" i="3"/>
  <c r="N32" i="3"/>
  <c r="AA24" i="6"/>
  <c r="S24" i="6"/>
  <c r="Y24" i="6"/>
  <c r="Q24" i="6"/>
  <c r="I24" i="6"/>
  <c r="O24" i="6"/>
  <c r="W24" i="6"/>
  <c r="M24" i="6"/>
  <c r="U24" i="6"/>
  <c r="K24" i="6"/>
  <c r="P20" i="5"/>
  <c r="H20" i="5"/>
  <c r="G20" i="5"/>
  <c r="R20" i="5"/>
  <c r="N20" i="5"/>
  <c r="L20" i="5"/>
  <c r="T20" i="5"/>
  <c r="J20" i="5"/>
  <c r="M37" i="5"/>
  <c r="U37" i="5"/>
  <c r="K37" i="5"/>
  <c r="S37" i="5"/>
  <c r="I37" i="5"/>
  <c r="Q37" i="5"/>
  <c r="O37" i="5"/>
  <c r="AH26" i="3"/>
  <c r="Z26" i="3"/>
  <c r="R26" i="3"/>
  <c r="AD26" i="3"/>
  <c r="V26" i="3"/>
  <c r="N26" i="3"/>
  <c r="T24" i="5"/>
  <c r="L24" i="5"/>
  <c r="N24" i="5"/>
  <c r="J24" i="5"/>
  <c r="R24" i="5"/>
  <c r="H24" i="5"/>
  <c r="G24" i="5"/>
  <c r="P24" i="5"/>
  <c r="AD33" i="3"/>
  <c r="V33" i="3"/>
  <c r="N33" i="3"/>
  <c r="AH33" i="3"/>
  <c r="Z33" i="3"/>
  <c r="R33" i="3"/>
  <c r="AA32" i="3"/>
  <c r="S32" i="3"/>
  <c r="K32" i="3"/>
  <c r="W32" i="3"/>
  <c r="O32" i="3"/>
  <c r="G32" i="3"/>
  <c r="AE32" i="3"/>
  <c r="AA23" i="3"/>
  <c r="S23" i="3"/>
  <c r="K23" i="3"/>
  <c r="AE23" i="3"/>
  <c r="O23" i="3"/>
  <c r="W23" i="3"/>
  <c r="G23" i="3"/>
  <c r="Q34" i="6"/>
  <c r="AA34" i="6"/>
  <c r="Y34" i="6"/>
  <c r="O34" i="6"/>
  <c r="W34" i="6"/>
  <c r="M34" i="6"/>
  <c r="K34" i="6"/>
  <c r="U34" i="6"/>
  <c r="I34" i="6"/>
  <c r="S34" i="6"/>
  <c r="AC33" i="3"/>
  <c r="U33" i="3"/>
  <c r="M33" i="3"/>
  <c r="J33" i="3"/>
  <c r="Y33" i="3"/>
  <c r="Q33" i="3"/>
  <c r="AG33" i="3"/>
  <c r="R25" i="4"/>
  <c r="I25" i="4"/>
  <c r="G25" i="4"/>
  <c r="X25" i="4"/>
  <c r="P25" i="4"/>
  <c r="V25" i="4"/>
  <c r="M25" i="4"/>
  <c r="T25" i="4"/>
  <c r="K25" i="4"/>
  <c r="Z17" i="6"/>
  <c r="R17" i="6"/>
  <c r="J17" i="6"/>
  <c r="X17" i="6"/>
  <c r="P17" i="6"/>
  <c r="H17" i="6"/>
  <c r="G17" i="6"/>
  <c r="V17" i="6"/>
  <c r="N17" i="6"/>
  <c r="T17" i="6"/>
  <c r="L17" i="6"/>
  <c r="J27" i="2"/>
  <c r="L16" i="2"/>
  <c r="G16" i="2"/>
  <c r="N9" i="2"/>
  <c r="N13" i="2"/>
  <c r="P1" i="2"/>
  <c r="N16" i="2"/>
  <c r="S17" i="5"/>
  <c r="K17" i="5"/>
  <c r="O17" i="5"/>
  <c r="M17" i="5"/>
  <c r="U17" i="5"/>
  <c r="I17" i="5"/>
  <c r="Q17" i="5"/>
  <c r="N21" i="2"/>
  <c r="N52" i="2"/>
  <c r="N31" i="2"/>
  <c r="N54" i="2"/>
  <c r="N27" i="2"/>
  <c r="N50" i="2"/>
  <c r="N51" i="2"/>
  <c r="K21" i="2"/>
  <c r="K50" i="2"/>
  <c r="K46" i="2"/>
  <c r="K41" i="2"/>
  <c r="K27" i="2"/>
  <c r="K19" i="2"/>
  <c r="K54" i="2"/>
  <c r="K49" i="2"/>
  <c r="K44" i="2"/>
  <c r="K39" i="2"/>
  <c r="K15" i="2"/>
  <c r="M1" i="2"/>
  <c r="K50" i="11"/>
  <c r="K39" i="11"/>
  <c r="K41" i="11"/>
  <c r="M1" i="11"/>
  <c r="K58" i="11"/>
  <c r="K54" i="11"/>
  <c r="K12" i="11"/>
  <c r="K27" i="11"/>
  <c r="K18" i="11"/>
  <c r="K48" i="11"/>
  <c r="K8" i="11"/>
  <c r="K47" i="11"/>
  <c r="K43" i="11"/>
  <c r="K16" i="11"/>
  <c r="K49" i="11"/>
  <c r="N49" i="11"/>
  <c r="N39" i="11"/>
  <c r="P1" i="11"/>
  <c r="N46" i="11"/>
  <c r="N9" i="11"/>
  <c r="N15" i="11"/>
  <c r="N44" i="11"/>
  <c r="N21" i="11"/>
  <c r="L10" i="9"/>
  <c r="L7" i="9"/>
  <c r="K46" i="8"/>
  <c r="K42" i="8"/>
  <c r="K48" i="8"/>
  <c r="K22" i="8"/>
  <c r="K16" i="8"/>
  <c r="K47" i="8"/>
  <c r="K8" i="8"/>
  <c r="K7" i="8"/>
  <c r="M1" i="8"/>
  <c r="K56" i="8"/>
  <c r="K41" i="8"/>
  <c r="W37" i="6"/>
  <c r="O37" i="6"/>
  <c r="U37" i="6"/>
  <c r="M37" i="6"/>
  <c r="K37" i="6"/>
  <c r="S37" i="6"/>
  <c r="I37" i="6"/>
  <c r="AA37" i="6"/>
  <c r="Q37" i="6"/>
  <c r="Y37" i="6"/>
  <c r="Y29" i="4"/>
  <c r="Q29" i="4"/>
  <c r="W29" i="4"/>
  <c r="N29" i="4"/>
  <c r="U29" i="4"/>
  <c r="L29" i="4"/>
  <c r="S29" i="4"/>
  <c r="J29" i="4"/>
  <c r="AC40" i="3"/>
  <c r="U40" i="3"/>
  <c r="M40" i="3"/>
  <c r="J40" i="3"/>
  <c r="AG40" i="3"/>
  <c r="Y40" i="3"/>
  <c r="Q40" i="3"/>
  <c r="J32" i="3"/>
  <c r="AG32" i="3"/>
  <c r="Y32" i="3"/>
  <c r="Q32" i="3"/>
  <c r="U32" i="3"/>
  <c r="M32" i="3"/>
  <c r="AC32" i="3"/>
  <c r="J27" i="3"/>
  <c r="AC27" i="3"/>
  <c r="Y27" i="3"/>
  <c r="U27" i="3"/>
  <c r="Q27" i="3"/>
  <c r="AG27" i="3"/>
  <c r="M27" i="3"/>
  <c r="Z20" i="6"/>
  <c r="R20" i="6"/>
  <c r="J20" i="6"/>
  <c r="X20" i="6"/>
  <c r="P20" i="6"/>
  <c r="H20" i="6"/>
  <c r="G20" i="6"/>
  <c r="V20" i="6"/>
  <c r="N20" i="6"/>
  <c r="T20" i="6"/>
  <c r="L20" i="6"/>
  <c r="Y36" i="6"/>
  <c r="O36" i="6"/>
  <c r="M36" i="6"/>
  <c r="W36" i="6"/>
  <c r="K36" i="6"/>
  <c r="U36" i="6"/>
  <c r="S36" i="6"/>
  <c r="I36" i="6"/>
  <c r="AA36" i="6"/>
  <c r="Q36" i="6"/>
  <c r="W23" i="4"/>
  <c r="N23" i="4"/>
  <c r="U23" i="4"/>
  <c r="L23" i="4"/>
  <c r="S23" i="4"/>
  <c r="J23" i="4"/>
  <c r="Q23" i="4"/>
  <c r="Y23" i="4"/>
  <c r="X23" i="6"/>
  <c r="P23" i="6"/>
  <c r="Z23" i="6"/>
  <c r="H23" i="6"/>
  <c r="N23" i="6"/>
  <c r="V23" i="6"/>
  <c r="L23" i="6"/>
  <c r="T23" i="6"/>
  <c r="J23" i="6"/>
  <c r="R23" i="6"/>
  <c r="G23" i="6"/>
  <c r="AH22" i="3"/>
  <c r="Z22" i="3"/>
  <c r="R22" i="3"/>
  <c r="AD22" i="3"/>
  <c r="V22" i="3"/>
  <c r="N22" i="3"/>
  <c r="AD28" i="3"/>
  <c r="V28" i="3"/>
  <c r="N28" i="3"/>
  <c r="Z28" i="3"/>
  <c r="AH28" i="3"/>
  <c r="R28" i="3"/>
  <c r="AC37" i="3"/>
  <c r="U37" i="3"/>
  <c r="M37" i="3"/>
  <c r="J37" i="3"/>
  <c r="Y37" i="3"/>
  <c r="Q37" i="3"/>
  <c r="AG37" i="3"/>
  <c r="V30" i="4"/>
  <c r="M30" i="4"/>
  <c r="T30" i="4"/>
  <c r="K30" i="4"/>
  <c r="R30" i="4"/>
  <c r="I30" i="4"/>
  <c r="G30" i="4"/>
  <c r="X30" i="4"/>
  <c r="P30" i="4"/>
  <c r="R26" i="5"/>
  <c r="J26" i="5"/>
  <c r="T26" i="5"/>
  <c r="L26" i="5"/>
  <c r="P26" i="5"/>
  <c r="N26" i="5"/>
  <c r="H26" i="5"/>
  <c r="G26" i="5"/>
  <c r="W17" i="6"/>
  <c r="O17" i="6"/>
  <c r="U17" i="6"/>
  <c r="M17" i="6"/>
  <c r="AA17" i="6"/>
  <c r="S17" i="6"/>
  <c r="K17" i="6"/>
  <c r="I17" i="6"/>
  <c r="Y17" i="6"/>
  <c r="Q17" i="6"/>
  <c r="R14" i="4"/>
  <c r="I14" i="4"/>
  <c r="X14" i="4"/>
  <c r="P14" i="4"/>
  <c r="V14" i="4"/>
  <c r="M14" i="4"/>
  <c r="K14" i="4"/>
  <c r="G14" i="4"/>
  <c r="T14" i="4"/>
  <c r="L58" i="2"/>
  <c r="L39" i="2"/>
  <c r="L32" i="2"/>
  <c r="L56" i="2"/>
  <c r="L57" i="2"/>
  <c r="G57" i="2"/>
  <c r="L9" i="2"/>
  <c r="K23" i="12"/>
  <c r="K15" i="11"/>
  <c r="N41" i="11"/>
  <c r="L8" i="9"/>
  <c r="K52" i="8"/>
  <c r="N13" i="7"/>
  <c r="N51" i="7"/>
  <c r="N55" i="7"/>
  <c r="N18" i="7"/>
  <c r="O30" i="5"/>
  <c r="U30" i="5"/>
  <c r="M30" i="5"/>
  <c r="S30" i="5"/>
  <c r="K30" i="5"/>
  <c r="Q30" i="5"/>
  <c r="I30" i="5"/>
  <c r="Y20" i="4"/>
  <c r="Q20" i="4"/>
  <c r="U20" i="4"/>
  <c r="L20" i="4"/>
  <c r="W20" i="4"/>
  <c r="S20" i="4"/>
  <c r="N20" i="4"/>
  <c r="J20" i="4"/>
  <c r="R37" i="4"/>
  <c r="I37" i="4"/>
  <c r="G37" i="4"/>
  <c r="X37" i="4"/>
  <c r="P37" i="4"/>
  <c r="V37" i="4"/>
  <c r="M37" i="4"/>
  <c r="T37" i="4"/>
  <c r="K37" i="4"/>
  <c r="R29" i="4"/>
  <c r="I29" i="4"/>
  <c r="G29" i="4"/>
  <c r="X29" i="4"/>
  <c r="P29" i="4"/>
  <c r="V29" i="4"/>
  <c r="M29" i="4"/>
  <c r="T29" i="4"/>
  <c r="K29" i="4"/>
  <c r="T24" i="4"/>
  <c r="K24" i="4"/>
  <c r="R24" i="4"/>
  <c r="I24" i="4"/>
  <c r="G24" i="4"/>
  <c r="X24" i="4"/>
  <c r="P24" i="4"/>
  <c r="V24" i="4"/>
  <c r="M24" i="4"/>
  <c r="AD37" i="3"/>
  <c r="V37" i="3"/>
  <c r="N37" i="3"/>
  <c r="AH37" i="3"/>
  <c r="Z37" i="3"/>
  <c r="R37" i="3"/>
  <c r="Q23" i="6"/>
  <c r="W23" i="6"/>
  <c r="M23" i="6"/>
  <c r="U23" i="6"/>
  <c r="K23" i="6"/>
  <c r="S23" i="6"/>
  <c r="AA23" i="6"/>
  <c r="I23" i="6"/>
  <c r="Y23" i="6"/>
  <c r="O23" i="6"/>
  <c r="AC20" i="3"/>
  <c r="U20" i="3"/>
  <c r="M20" i="3"/>
  <c r="J20" i="3"/>
  <c r="Y20" i="3"/>
  <c r="AG20" i="3"/>
  <c r="Q20" i="3"/>
  <c r="S14" i="4"/>
  <c r="J14" i="4"/>
  <c r="W14" i="4"/>
  <c r="N14" i="4"/>
  <c r="Q14" i="4"/>
  <c r="L14" i="4"/>
  <c r="Y14" i="4"/>
  <c r="U14" i="4"/>
  <c r="AC28" i="3"/>
  <c r="U28" i="3"/>
  <c r="M28" i="3"/>
  <c r="AG28" i="3"/>
  <c r="Y28" i="3"/>
  <c r="Q28" i="3"/>
  <c r="J28" i="3"/>
  <c r="Y25" i="4"/>
  <c r="Q25" i="4"/>
  <c r="W25" i="4"/>
  <c r="N25" i="4"/>
  <c r="U25" i="4"/>
  <c r="L25" i="4"/>
  <c r="S25" i="4"/>
  <c r="J25" i="4"/>
  <c r="R35" i="5"/>
  <c r="J35" i="5"/>
  <c r="L35" i="5"/>
  <c r="T35" i="5"/>
  <c r="H35" i="5"/>
  <c r="P35" i="5"/>
  <c r="G35" i="5"/>
  <c r="N35" i="5"/>
  <c r="N31" i="5"/>
  <c r="P31" i="5"/>
  <c r="G31" i="5"/>
  <c r="L31" i="5"/>
  <c r="T31" i="5"/>
  <c r="J31" i="5"/>
  <c r="H31" i="5"/>
  <c r="R31" i="5"/>
  <c r="T25" i="6"/>
  <c r="L25" i="6"/>
  <c r="Z25" i="6"/>
  <c r="R25" i="6"/>
  <c r="J25" i="6"/>
  <c r="G25" i="6"/>
  <c r="P25" i="6"/>
  <c r="X25" i="6"/>
  <c r="N25" i="6"/>
  <c r="V25" i="6"/>
  <c r="H25" i="6"/>
  <c r="J41" i="2"/>
  <c r="N8" i="2"/>
  <c r="N14" i="5"/>
  <c r="H14" i="5"/>
  <c r="P14" i="5"/>
  <c r="G14" i="5"/>
  <c r="L14" i="5"/>
  <c r="T14" i="5"/>
  <c r="J14" i="5"/>
  <c r="R14" i="5"/>
  <c r="N38" i="2"/>
  <c r="N58" i="2"/>
  <c r="N39" i="2"/>
  <c r="N7" i="2"/>
  <c r="N32" i="2"/>
  <c r="N56" i="2"/>
  <c r="N57" i="2"/>
  <c r="L10" i="2"/>
  <c r="P50" i="10"/>
  <c r="P52" i="10"/>
  <c r="P57" i="10"/>
  <c r="P59" i="10"/>
  <c r="P54" i="10"/>
  <c r="P44" i="10"/>
  <c r="P35" i="10"/>
  <c r="P12" i="10"/>
  <c r="P14" i="10"/>
  <c r="R1" i="10"/>
  <c r="P16" i="10"/>
  <c r="P18" i="10"/>
  <c r="N10" i="7"/>
  <c r="N9" i="7"/>
  <c r="AH36" i="3"/>
  <c r="Z36" i="3"/>
  <c r="R36" i="3"/>
  <c r="AD36" i="3"/>
  <c r="V36" i="3"/>
  <c r="N36" i="3"/>
  <c r="W29" i="6"/>
  <c r="O29" i="6"/>
  <c r="U29" i="6"/>
  <c r="M29" i="6"/>
  <c r="K29" i="6"/>
  <c r="S29" i="6"/>
  <c r="I29" i="6"/>
  <c r="AA29" i="6"/>
  <c r="Q29" i="6"/>
  <c r="Y29" i="6"/>
  <c r="Q20" i="5"/>
  <c r="I20" i="5"/>
  <c r="S20" i="5"/>
  <c r="O20" i="5"/>
  <c r="M20" i="5"/>
  <c r="U20" i="5"/>
  <c r="K20" i="5"/>
  <c r="G38" i="5"/>
  <c r="N38" i="5"/>
  <c r="R38" i="5"/>
  <c r="H38" i="5"/>
  <c r="P38" i="5"/>
  <c r="L38" i="5"/>
  <c r="T38" i="5"/>
  <c r="J38" i="5"/>
  <c r="P30" i="5"/>
  <c r="H30" i="5"/>
  <c r="G30" i="5"/>
  <c r="N30" i="5"/>
  <c r="T30" i="5"/>
  <c r="L30" i="5"/>
  <c r="J30" i="5"/>
  <c r="R30" i="5"/>
  <c r="T25" i="5"/>
  <c r="L25" i="5"/>
  <c r="H25" i="5"/>
  <c r="R25" i="5"/>
  <c r="G25" i="5"/>
  <c r="P25" i="5"/>
  <c r="N25" i="5"/>
  <c r="J25" i="5"/>
  <c r="T11" i="4"/>
  <c r="K11" i="4"/>
  <c r="G11" i="4"/>
  <c r="X11" i="4"/>
  <c r="P11" i="4"/>
  <c r="I11" i="4"/>
  <c r="V11" i="4"/>
  <c r="R11" i="4"/>
  <c r="M11" i="4"/>
  <c r="AD38" i="3"/>
  <c r="V38" i="3"/>
  <c r="N38" i="3"/>
  <c r="AH38" i="3"/>
  <c r="Z38" i="3"/>
  <c r="R38" i="3"/>
  <c r="AD29" i="3"/>
  <c r="V29" i="3"/>
  <c r="N29" i="3"/>
  <c r="Z29" i="3"/>
  <c r="R29" i="3"/>
  <c r="AH29" i="3"/>
  <c r="W14" i="6"/>
  <c r="O14" i="6"/>
  <c r="U14" i="6"/>
  <c r="M14" i="6"/>
  <c r="AA14" i="6"/>
  <c r="S14" i="6"/>
  <c r="K14" i="6"/>
  <c r="Y14" i="6"/>
  <c r="Q14" i="6"/>
  <c r="I14" i="6"/>
  <c r="AG29" i="3"/>
  <c r="Y29" i="3"/>
  <c r="Q29" i="3"/>
  <c r="AC29" i="3"/>
  <c r="U29" i="3"/>
  <c r="M29" i="3"/>
  <c r="J29" i="3"/>
  <c r="S26" i="5"/>
  <c r="K26" i="5"/>
  <c r="Q26" i="5"/>
  <c r="O26" i="5"/>
  <c r="M26" i="5"/>
  <c r="I26" i="5"/>
  <c r="U26" i="5"/>
  <c r="R34" i="4"/>
  <c r="I34" i="4"/>
  <c r="G34" i="4"/>
  <c r="X34" i="4"/>
  <c r="P34" i="4"/>
  <c r="V34" i="4"/>
  <c r="M34" i="4"/>
  <c r="T34" i="4"/>
  <c r="K34" i="4"/>
  <c r="X30" i="6"/>
  <c r="P30" i="6"/>
  <c r="H30" i="6"/>
  <c r="V30" i="6"/>
  <c r="N30" i="6"/>
  <c r="T30" i="6"/>
  <c r="J30" i="6"/>
  <c r="R30" i="6"/>
  <c r="G30" i="6"/>
  <c r="Z30" i="6"/>
  <c r="L30" i="6"/>
  <c r="J15" i="2"/>
  <c r="G14" i="6"/>
  <c r="Z14" i="6"/>
  <c r="R14" i="6"/>
  <c r="J14" i="6"/>
  <c r="X14" i="6"/>
  <c r="P14" i="6"/>
  <c r="H14" i="6"/>
  <c r="T14" i="6"/>
  <c r="N14" i="6"/>
  <c r="L14" i="6"/>
  <c r="V14" i="6"/>
  <c r="L43" i="2"/>
  <c r="L18" i="2"/>
  <c r="L44" i="2"/>
  <c r="L15" i="2"/>
  <c r="G15" i="2"/>
  <c r="G41" i="2"/>
  <c r="L41" i="2"/>
  <c r="L42" i="2"/>
  <c r="G42" i="2"/>
  <c r="R14" i="30" l="1"/>
  <c r="R56" i="30"/>
  <c r="R6" i="30"/>
  <c r="R9" i="30"/>
  <c r="R22" i="30"/>
  <c r="R50" i="30"/>
  <c r="R15" i="30"/>
  <c r="R25" i="30"/>
  <c r="R41" i="30"/>
  <c r="R47" i="30"/>
  <c r="R16" i="30"/>
  <c r="R42" i="30"/>
  <c r="R53" i="30"/>
  <c r="R21" i="30"/>
  <c r="R48" i="30"/>
  <c r="R45" i="30"/>
  <c r="R17" i="30"/>
  <c r="R27" i="30"/>
  <c r="R10" i="30"/>
  <c r="R57" i="30"/>
  <c r="R40" i="30"/>
  <c r="R43" i="30"/>
  <c r="R7" i="30"/>
  <c r="R51" i="30"/>
  <c r="R8" i="30"/>
  <c r="R11" i="30"/>
  <c r="R46" i="30"/>
  <c r="R49" i="30"/>
  <c r="R55" i="30"/>
  <c r="AA7" i="31"/>
  <c r="AB7" i="31" s="1"/>
  <c r="AA8" i="31"/>
  <c r="AB8" i="31" s="1"/>
  <c r="AA9" i="31"/>
  <c r="AB9" i="31" s="1"/>
  <c r="AA10" i="31"/>
  <c r="AB10" i="31" s="1"/>
  <c r="AA11" i="31"/>
  <c r="AB11" i="31" s="1"/>
  <c r="AA12" i="31"/>
  <c r="AB12" i="31" s="1"/>
  <c r="AA13" i="31"/>
  <c r="AB13" i="31" s="1"/>
  <c r="AA15" i="31"/>
  <c r="AB15" i="31" s="1"/>
  <c r="AA16" i="31"/>
  <c r="AB16" i="31" s="1"/>
  <c r="AA17" i="31"/>
  <c r="AB17" i="31" s="1"/>
  <c r="AA18" i="31"/>
  <c r="AB18" i="31" s="1"/>
  <c r="AA21" i="31"/>
  <c r="AB21" i="31" s="1"/>
  <c r="AA22" i="31"/>
  <c r="AB22" i="31" s="1"/>
  <c r="AA23" i="31"/>
  <c r="AB23" i="31" s="1"/>
  <c r="AA26" i="31"/>
  <c r="AB26" i="31" s="1"/>
  <c r="AA28" i="31"/>
  <c r="AA58" i="31"/>
  <c r="AA59" i="31"/>
  <c r="AA1" i="23"/>
  <c r="Y20" i="23"/>
  <c r="Y15" i="23"/>
  <c r="Y25" i="23"/>
  <c r="Y14" i="23"/>
  <c r="Y28" i="23"/>
  <c r="Y37" i="23"/>
  <c r="Y45" i="23"/>
  <c r="Y46" i="23"/>
  <c r="Y29" i="23"/>
  <c r="Y34" i="23"/>
  <c r="Y41" i="23"/>
  <c r="Y31" i="23"/>
  <c r="Y61" i="23"/>
  <c r="Y52" i="23"/>
  <c r="Y18" i="23"/>
  <c r="Y21" i="23"/>
  <c r="Y47" i="23"/>
  <c r="Y33" i="23"/>
  <c r="Y44" i="23"/>
  <c r="Y13" i="23"/>
  <c r="Y36" i="23"/>
  <c r="Y39" i="23"/>
  <c r="Y42" i="23"/>
  <c r="Y27" i="23"/>
  <c r="Y17" i="23"/>
  <c r="Y57" i="23"/>
  <c r="Y51" i="23"/>
  <c r="Y49" i="23"/>
  <c r="Y26" i="23"/>
  <c r="Y16" i="23"/>
  <c r="Y10" i="23"/>
  <c r="Y55" i="23"/>
  <c r="Y11" i="23"/>
  <c r="Y35" i="23"/>
  <c r="Y54" i="23"/>
  <c r="Y19" i="23"/>
  <c r="Y9" i="23"/>
  <c r="Y59" i="23"/>
  <c r="Y53" i="23"/>
  <c r="Y60" i="23"/>
  <c r="Y50" i="23"/>
  <c r="Y40" i="23"/>
  <c r="Y12" i="23"/>
  <c r="Y38" i="23"/>
  <c r="Y23" i="23"/>
  <c r="Q24" i="18"/>
  <c r="Q23" i="18"/>
  <c r="Q44" i="18"/>
  <c r="Q53" i="18"/>
  <c r="Q14" i="18"/>
  <c r="AA14" i="18"/>
  <c r="Q17" i="18"/>
  <c r="U7" i="27"/>
  <c r="U12" i="27"/>
  <c r="U20" i="27"/>
  <c r="U27" i="27"/>
  <c r="U9" i="27"/>
  <c r="U11" i="27"/>
  <c r="U13" i="27"/>
  <c r="U16" i="27"/>
  <c r="U18" i="27"/>
  <c r="U35" i="27"/>
  <c r="U30" i="27"/>
  <c r="U33" i="27"/>
  <c r="U41" i="27"/>
  <c r="U28" i="27"/>
  <c r="U17" i="27"/>
  <c r="U32" i="27"/>
  <c r="U44" i="27"/>
  <c r="U54" i="27"/>
  <c r="U23" i="27"/>
  <c r="U52" i="27"/>
  <c r="U43" i="27"/>
  <c r="U39" i="27"/>
  <c r="U48" i="27"/>
  <c r="U50" i="27"/>
  <c r="U26" i="27"/>
  <c r="U19" i="27"/>
  <c r="U47" i="27"/>
  <c r="U42" i="27"/>
  <c r="U15" i="27"/>
  <c r="U24" i="27"/>
  <c r="U38" i="27"/>
  <c r="U36" i="27"/>
  <c r="U57" i="27"/>
  <c r="U10" i="27"/>
  <c r="U25" i="27"/>
  <c r="U22" i="27"/>
  <c r="U34" i="27"/>
  <c r="U14" i="27"/>
  <c r="U49" i="27"/>
  <c r="U56" i="27"/>
  <c r="U8" i="27"/>
  <c r="U51" i="27"/>
  <c r="U58" i="27"/>
  <c r="U37" i="27"/>
  <c r="U46" i="27"/>
  <c r="U31" i="27"/>
  <c r="H80" i="31"/>
  <c r="I80" i="31"/>
  <c r="Q1" i="25"/>
  <c r="O15" i="25"/>
  <c r="O28" i="25"/>
  <c r="O8" i="25"/>
  <c r="O16" i="25"/>
  <c r="O22" i="25"/>
  <c r="O25" i="25"/>
  <c r="O9" i="25"/>
  <c r="O18" i="25"/>
  <c r="O35" i="25"/>
  <c r="O38" i="25"/>
  <c r="O36" i="25"/>
  <c r="O39" i="25"/>
  <c r="O24" i="25"/>
  <c r="O31" i="25"/>
  <c r="O34" i="25"/>
  <c r="O30" i="25"/>
  <c r="O56" i="25"/>
  <c r="O50" i="25"/>
  <c r="O17" i="25"/>
  <c r="O49" i="25"/>
  <c r="O52" i="25"/>
  <c r="O58" i="25"/>
  <c r="O48" i="25"/>
  <c r="O46" i="25"/>
  <c r="O51" i="25"/>
  <c r="O7" i="25"/>
  <c r="O41" i="25"/>
  <c r="O13" i="25"/>
  <c r="O47" i="25"/>
  <c r="O57" i="25"/>
  <c r="O26" i="25"/>
  <c r="O19" i="25"/>
  <c r="O11" i="25"/>
  <c r="O10" i="25"/>
  <c r="O37" i="25"/>
  <c r="O54" i="25"/>
  <c r="O43" i="25"/>
  <c r="O32" i="25"/>
  <c r="O23" i="25"/>
  <c r="O42" i="25"/>
  <c r="O12" i="25"/>
  <c r="O20" i="25"/>
  <c r="O21" i="25"/>
  <c r="O44" i="25"/>
  <c r="O33" i="25"/>
  <c r="E24" i="32"/>
  <c r="H24" i="32" s="1"/>
  <c r="E22" i="32"/>
  <c r="H22" i="32" s="1"/>
  <c r="J17" i="32"/>
  <c r="E26" i="32"/>
  <c r="H26" i="32" s="1"/>
  <c r="W18" i="26"/>
  <c r="W30" i="26"/>
  <c r="W40" i="26"/>
  <c r="W9" i="26"/>
  <c r="W17" i="26"/>
  <c r="W29" i="26"/>
  <c r="W39" i="26"/>
  <c r="W16" i="26"/>
  <c r="W28" i="26"/>
  <c r="Y1" i="26"/>
  <c r="W26" i="26"/>
  <c r="W25" i="26"/>
  <c r="W23" i="26"/>
  <c r="W24" i="26"/>
  <c r="W35" i="26"/>
  <c r="W10" i="26"/>
  <c r="W21" i="26"/>
  <c r="W34" i="26"/>
  <c r="W12" i="26"/>
  <c r="W20" i="26"/>
  <c r="W31" i="26"/>
  <c r="W50" i="26"/>
  <c r="W61" i="26"/>
  <c r="W45" i="26"/>
  <c r="W46" i="26"/>
  <c r="W49" i="26"/>
  <c r="W51" i="26"/>
  <c r="W44" i="26"/>
  <c r="W53" i="26"/>
  <c r="W60" i="26"/>
  <c r="W57" i="26"/>
  <c r="W11" i="26"/>
  <c r="W37" i="26"/>
  <c r="W52" i="26"/>
  <c r="W36" i="26"/>
  <c r="W19" i="26"/>
  <c r="W14" i="26"/>
  <c r="W13" i="26"/>
  <c r="W33" i="26"/>
  <c r="W54" i="26"/>
  <c r="W59" i="26"/>
  <c r="W47" i="26"/>
  <c r="W15" i="26"/>
  <c r="W55" i="26"/>
  <c r="W41" i="26"/>
  <c r="W42" i="26"/>
  <c r="W38" i="26"/>
  <c r="S8" i="30"/>
  <c r="S42" i="30"/>
  <c r="S17" i="30"/>
  <c r="S27" i="30"/>
  <c r="S45" i="30"/>
  <c r="S48" i="30"/>
  <c r="S56" i="30"/>
  <c r="S57" i="30"/>
  <c r="S6" i="30"/>
  <c r="S22" i="30"/>
  <c r="S55" i="30"/>
  <c r="S10" i="30"/>
  <c r="S7" i="30"/>
  <c r="S21" i="30"/>
  <c r="S25" i="30"/>
  <c r="S41" i="30"/>
  <c r="S15" i="30"/>
  <c r="S43" i="30"/>
  <c r="S40" i="30"/>
  <c r="S49" i="30"/>
  <c r="S14" i="30"/>
  <c r="S47" i="30"/>
  <c r="S16" i="30"/>
  <c r="S11" i="30"/>
  <c r="S46" i="30"/>
  <c r="S53" i="30"/>
  <c r="S9" i="30"/>
  <c r="S51" i="30"/>
  <c r="S50" i="30"/>
  <c r="Q20" i="18"/>
  <c r="Q19" i="18"/>
  <c r="Q58" i="18"/>
  <c r="Q49" i="18"/>
  <c r="Q10" i="18"/>
  <c r="Q13" i="18"/>
  <c r="H81" i="31"/>
  <c r="I81" i="31"/>
  <c r="T11" i="23"/>
  <c r="T18" i="23"/>
  <c r="T13" i="23"/>
  <c r="T17" i="23"/>
  <c r="V1" i="23"/>
  <c r="T29" i="23"/>
  <c r="T34" i="23"/>
  <c r="T52" i="23"/>
  <c r="T53" i="23"/>
  <c r="T41" i="23"/>
  <c r="T26" i="23"/>
  <c r="T49" i="23"/>
  <c r="T25" i="23"/>
  <c r="T23" i="23"/>
  <c r="T46" i="23"/>
  <c r="T37" i="23"/>
  <c r="T42" i="23"/>
  <c r="T54" i="23"/>
  <c r="T55" i="23"/>
  <c r="T59" i="23"/>
  <c r="T57" i="23"/>
  <c r="T36" i="23"/>
  <c r="T39" i="23"/>
  <c r="T10" i="23"/>
  <c r="T60" i="23"/>
  <c r="T21" i="23"/>
  <c r="T14" i="23"/>
  <c r="T31" i="23"/>
  <c r="T28" i="23"/>
  <c r="T35" i="23"/>
  <c r="T40" i="23"/>
  <c r="T33" i="23"/>
  <c r="T12" i="23"/>
  <c r="T38" i="23"/>
  <c r="T45" i="23"/>
  <c r="T19" i="23"/>
  <c r="T27" i="23"/>
  <c r="T51" i="23"/>
  <c r="T50" i="23"/>
  <c r="T15" i="23"/>
  <c r="T16" i="23"/>
  <c r="T20" i="23"/>
  <c r="T61" i="23"/>
  <c r="T44" i="23"/>
  <c r="T47" i="23"/>
  <c r="T9" i="23"/>
  <c r="Q16" i="18"/>
  <c r="Q15" i="18"/>
  <c r="Q38" i="18"/>
  <c r="Q39" i="18"/>
  <c r="Q48" i="18"/>
  <c r="Q9" i="18"/>
  <c r="X1" i="28"/>
  <c r="T19" i="28"/>
  <c r="T34" i="28"/>
  <c r="T37" i="28"/>
  <c r="T16" i="28"/>
  <c r="T33" i="28"/>
  <c r="T36" i="28"/>
  <c r="T26" i="28"/>
  <c r="T47" i="28"/>
  <c r="T20" i="28"/>
  <c r="T43" i="28"/>
  <c r="T50" i="28"/>
  <c r="T51" i="28"/>
  <c r="T52" i="28"/>
  <c r="T54" i="28"/>
  <c r="T28" i="28"/>
  <c r="T56" i="28"/>
  <c r="T13" i="28"/>
  <c r="T30" i="28"/>
  <c r="T58" i="28"/>
  <c r="T31" i="28"/>
  <c r="T44" i="28"/>
  <c r="T8" i="28"/>
  <c r="T23" i="28"/>
  <c r="T41" i="28"/>
  <c r="T32" i="28"/>
  <c r="T12" i="28"/>
  <c r="T11" i="28"/>
  <c r="T39" i="28"/>
  <c r="T7" i="28"/>
  <c r="T24" i="28"/>
  <c r="T48" i="28"/>
  <c r="T38" i="28"/>
  <c r="T17" i="28"/>
  <c r="T15" i="28"/>
  <c r="T35" i="28"/>
  <c r="T18" i="28"/>
  <c r="T49" i="28"/>
  <c r="T9" i="28"/>
  <c r="T22" i="28"/>
  <c r="T57" i="28"/>
  <c r="T46" i="28"/>
  <c r="T14" i="28"/>
  <c r="T10" i="28"/>
  <c r="T42" i="28"/>
  <c r="X1" i="26"/>
  <c r="V11" i="26"/>
  <c r="V13" i="26"/>
  <c r="V26" i="26"/>
  <c r="V36" i="26"/>
  <c r="V37" i="26"/>
  <c r="V15" i="26"/>
  <c r="V23" i="26"/>
  <c r="V24" i="26"/>
  <c r="V35" i="26"/>
  <c r="V10" i="26"/>
  <c r="V21" i="26"/>
  <c r="V31" i="26"/>
  <c r="V33" i="26"/>
  <c r="V14" i="26"/>
  <c r="V19" i="26"/>
  <c r="V41" i="26"/>
  <c r="V52" i="26"/>
  <c r="V45" i="26"/>
  <c r="V46" i="26"/>
  <c r="V49" i="26"/>
  <c r="V60" i="26"/>
  <c r="V51" i="26"/>
  <c r="V44" i="26"/>
  <c r="V53" i="26"/>
  <c r="V55" i="26"/>
  <c r="V61" i="26"/>
  <c r="V57" i="26"/>
  <c r="V40" i="26"/>
  <c r="V54" i="26"/>
  <c r="V16" i="26"/>
  <c r="V34" i="26"/>
  <c r="V25" i="26"/>
  <c r="V30" i="26"/>
  <c r="V28" i="26"/>
  <c r="V29" i="26"/>
  <c r="V59" i="26"/>
  <c r="V39" i="26"/>
  <c r="V38" i="26"/>
  <c r="V18" i="26"/>
  <c r="V12" i="26"/>
  <c r="V17" i="26"/>
  <c r="V20" i="26"/>
  <c r="V42" i="26"/>
  <c r="V47" i="26"/>
  <c r="V50" i="26"/>
  <c r="V9" i="26"/>
  <c r="Q57" i="18"/>
  <c r="Q12" i="18"/>
  <c r="Q11" i="18"/>
  <c r="Q42" i="18"/>
  <c r="Q35" i="18"/>
  <c r="Q43" i="18"/>
  <c r="Q51" i="18"/>
  <c r="Q8" i="18"/>
  <c r="Q7" i="18"/>
  <c r="Q50" i="18"/>
  <c r="Q31" i="18"/>
  <c r="Q34" i="18"/>
  <c r="O9" i="28"/>
  <c r="O13" i="28"/>
  <c r="O16" i="28"/>
  <c r="Q1" i="28"/>
  <c r="O33" i="28"/>
  <c r="O36" i="28"/>
  <c r="O26" i="28"/>
  <c r="O30" i="28"/>
  <c r="O20" i="28"/>
  <c r="O8" i="28"/>
  <c r="O7" i="28"/>
  <c r="O10" i="28"/>
  <c r="O52" i="28"/>
  <c r="O34" i="28"/>
  <c r="O35" i="28"/>
  <c r="O48" i="28"/>
  <c r="O28" i="28"/>
  <c r="O14" i="28"/>
  <c r="O18" i="28"/>
  <c r="O37" i="28"/>
  <c r="O47" i="28"/>
  <c r="O51" i="28"/>
  <c r="O57" i="28"/>
  <c r="O56" i="28"/>
  <c r="O12" i="28"/>
  <c r="O49" i="28"/>
  <c r="O11" i="28"/>
  <c r="O31" i="28"/>
  <c r="O44" i="28"/>
  <c r="O42" i="28"/>
  <c r="O50" i="28"/>
  <c r="O24" i="28"/>
  <c r="O22" i="28"/>
  <c r="O54" i="28"/>
  <c r="O17" i="28"/>
  <c r="O58" i="28"/>
  <c r="O39" i="28"/>
  <c r="O32" i="28"/>
  <c r="O41" i="28"/>
  <c r="O15" i="28"/>
  <c r="O46" i="28"/>
  <c r="O23" i="28"/>
  <c r="O38" i="28"/>
  <c r="O19" i="28"/>
  <c r="O43" i="28"/>
  <c r="T9" i="25"/>
  <c r="T13" i="25"/>
  <c r="T16" i="25"/>
  <c r="T30" i="25"/>
  <c r="X1" i="25"/>
  <c r="T7" i="25"/>
  <c r="T20" i="25"/>
  <c r="T24" i="25"/>
  <c r="T25" i="25"/>
  <c r="T23" i="25"/>
  <c r="T12" i="25"/>
  <c r="T19" i="25"/>
  <c r="T8" i="25"/>
  <c r="T22" i="25"/>
  <c r="T21" i="25"/>
  <c r="T37" i="25"/>
  <c r="T49" i="25"/>
  <c r="T54" i="25"/>
  <c r="T33" i="25"/>
  <c r="T48" i="25"/>
  <c r="T38" i="25"/>
  <c r="T57" i="25"/>
  <c r="T44" i="25"/>
  <c r="T47" i="25"/>
  <c r="T28" i="25"/>
  <c r="T35" i="25"/>
  <c r="T41" i="25"/>
  <c r="T51" i="25"/>
  <c r="T39" i="25"/>
  <c r="T50" i="25"/>
  <c r="T58" i="25"/>
  <c r="T11" i="25"/>
  <c r="T34" i="25"/>
  <c r="T32" i="25"/>
  <c r="T26" i="25"/>
  <c r="T18" i="25"/>
  <c r="T15" i="25"/>
  <c r="T52" i="25"/>
  <c r="T46" i="25"/>
  <c r="T31" i="25"/>
  <c r="T56" i="25"/>
  <c r="T43" i="25"/>
  <c r="T42" i="25"/>
  <c r="T17" i="25"/>
  <c r="T10" i="25"/>
  <c r="T36" i="25"/>
  <c r="Q47" i="18"/>
  <c r="Q36" i="18"/>
  <c r="R7" i="18"/>
  <c r="T7" i="18" s="1"/>
  <c r="R11" i="18"/>
  <c r="T11" i="18" s="1"/>
  <c r="R15" i="18"/>
  <c r="T15" i="18" s="1"/>
  <c r="R19" i="18"/>
  <c r="T19" i="18" s="1"/>
  <c r="R23" i="18"/>
  <c r="T23" i="18" s="1"/>
  <c r="R27" i="18"/>
  <c r="T27" i="18" s="1"/>
  <c r="R32" i="18"/>
  <c r="T32" i="18" s="1"/>
  <c r="R36" i="18"/>
  <c r="T36" i="18" s="1"/>
  <c r="R8" i="18"/>
  <c r="T8" i="18" s="1"/>
  <c r="R12" i="18"/>
  <c r="T12" i="18" s="1"/>
  <c r="R16" i="18"/>
  <c r="T16" i="18" s="1"/>
  <c r="R20" i="18"/>
  <c r="T20" i="18" s="1"/>
  <c r="R24" i="18"/>
  <c r="T24" i="18" s="1"/>
  <c r="R28" i="18"/>
  <c r="T28" i="18" s="1"/>
  <c r="R33" i="18"/>
  <c r="T33" i="18" s="1"/>
  <c r="R47" i="18"/>
  <c r="T47" i="18" s="1"/>
  <c r="R51" i="18"/>
  <c r="T51" i="18" s="1"/>
  <c r="R57" i="18"/>
  <c r="T57" i="18" s="1"/>
  <c r="R42" i="18"/>
  <c r="T42" i="18" s="1"/>
  <c r="R43" i="18"/>
  <c r="T43" i="18" s="1"/>
  <c r="R59" i="18"/>
  <c r="T59" i="18" s="1"/>
  <c r="R40" i="18"/>
  <c r="T40" i="18" s="1"/>
  <c r="R45" i="18"/>
  <c r="T45" i="18" s="1"/>
  <c r="R50" i="18"/>
  <c r="T50" i="18" s="1"/>
  <c r="R55" i="18"/>
  <c r="T55" i="18" s="1"/>
  <c r="R9" i="18"/>
  <c r="T9" i="18" s="1"/>
  <c r="R13" i="18"/>
  <c r="T13" i="18" s="1"/>
  <c r="R17" i="18"/>
  <c r="T17" i="18" s="1"/>
  <c r="R21" i="18"/>
  <c r="T21" i="18" s="1"/>
  <c r="R25" i="18"/>
  <c r="T25" i="18" s="1"/>
  <c r="R30" i="18"/>
  <c r="T30" i="18" s="1"/>
  <c r="R34" i="18"/>
  <c r="T34" i="18" s="1"/>
  <c r="R38" i="18"/>
  <c r="T38" i="18" s="1"/>
  <c r="R48" i="18"/>
  <c r="T48" i="18" s="1"/>
  <c r="R52" i="18"/>
  <c r="T52" i="18" s="1"/>
  <c r="R58" i="18"/>
  <c r="T58" i="18" s="1"/>
  <c r="R39" i="18"/>
  <c r="T39" i="18" s="1"/>
  <c r="R49" i="18"/>
  <c r="T49" i="18" s="1"/>
  <c r="R53" i="18"/>
  <c r="T53" i="18" s="1"/>
  <c r="R10" i="18"/>
  <c r="T10" i="18" s="1"/>
  <c r="R14" i="18"/>
  <c r="T14" i="18" s="1"/>
  <c r="R18" i="18"/>
  <c r="T18" i="18" s="1"/>
  <c r="R22" i="18"/>
  <c r="T22" i="18" s="1"/>
  <c r="R26" i="18"/>
  <c r="T26" i="18" s="1"/>
  <c r="R31" i="18"/>
  <c r="T31" i="18" s="1"/>
  <c r="R35" i="18"/>
  <c r="T35" i="18" s="1"/>
  <c r="U1" i="18"/>
  <c r="R44" i="18"/>
  <c r="T44" i="18" s="1"/>
  <c r="Q45" i="18"/>
  <c r="Q26" i="18"/>
  <c r="Q30" i="18"/>
  <c r="Y8" i="18"/>
  <c r="Y12" i="18"/>
  <c r="Y16" i="18"/>
  <c r="Y20" i="18"/>
  <c r="Y24" i="18"/>
  <c r="Y28" i="18"/>
  <c r="Y33" i="18"/>
  <c r="AB1" i="18"/>
  <c r="Y42" i="18"/>
  <c r="Y57" i="18"/>
  <c r="Y9" i="18"/>
  <c r="Y13" i="18"/>
  <c r="Y17" i="18"/>
  <c r="Y21" i="18"/>
  <c r="Y25" i="18"/>
  <c r="Y30" i="18"/>
  <c r="Y34" i="18"/>
  <c r="Y38" i="18"/>
  <c r="Y48" i="18"/>
  <c r="Y52" i="18"/>
  <c r="Y58" i="18"/>
  <c r="Y39" i="18"/>
  <c r="Y49" i="18"/>
  <c r="Y53" i="18"/>
  <c r="Y59" i="18"/>
  <c r="Y47" i="18"/>
  <c r="Y51" i="18"/>
  <c r="Y43" i="18"/>
  <c r="Y10" i="18"/>
  <c r="Y14" i="18"/>
  <c r="F25" i="19" s="1"/>
  <c r="Y18" i="18"/>
  <c r="Y22" i="18"/>
  <c r="Y26" i="18"/>
  <c r="Y31" i="18"/>
  <c r="Y35" i="18"/>
  <c r="Y7" i="18"/>
  <c r="Y11" i="18"/>
  <c r="Y15" i="18"/>
  <c r="Y19" i="18"/>
  <c r="Y23" i="18"/>
  <c r="Y27" i="18"/>
  <c r="Y32" i="18"/>
  <c r="Y36" i="18"/>
  <c r="Y40" i="18"/>
  <c r="V41" i="18" s="1"/>
  <c r="Y45" i="18"/>
  <c r="Y50" i="18"/>
  <c r="Y55" i="18"/>
  <c r="R12" i="32"/>
  <c r="R10" i="32"/>
  <c r="F17" i="32"/>
  <c r="R8" i="32"/>
  <c r="Q33" i="18"/>
  <c r="Q32" i="18"/>
  <c r="Q52" i="18"/>
  <c r="Q40" i="18"/>
  <c r="Q22" i="18"/>
  <c r="Q25" i="18"/>
  <c r="Q28" i="18"/>
  <c r="AA27" i="18"/>
  <c r="Q27" i="18"/>
  <c r="Q55" i="18"/>
  <c r="Q59" i="18"/>
  <c r="Q18" i="18"/>
  <c r="Q21" i="18"/>
  <c r="R51" i="10"/>
  <c r="T1" i="10"/>
  <c r="R45" i="10"/>
  <c r="R13" i="10"/>
  <c r="R15" i="10"/>
  <c r="R47" i="10"/>
  <c r="R53" i="10"/>
  <c r="R60" i="10"/>
  <c r="R50" i="10"/>
  <c r="R16" i="10"/>
  <c r="R30" i="10"/>
  <c r="R46" i="10"/>
  <c r="R54" i="10"/>
  <c r="R18" i="10"/>
  <c r="R42" i="10"/>
  <c r="R59" i="10"/>
  <c r="R49" i="10"/>
  <c r="R52" i="10"/>
  <c r="R12" i="10"/>
  <c r="R57" i="10"/>
  <c r="R61" i="10"/>
  <c r="R35" i="10"/>
  <c r="R17" i="10"/>
  <c r="R11" i="10"/>
  <c r="R14" i="10"/>
  <c r="R10" i="10"/>
  <c r="R44" i="10"/>
  <c r="Q57" i="7"/>
  <c r="Q53" i="7"/>
  <c r="Q54" i="7"/>
  <c r="Q50" i="7"/>
  <c r="Q45" i="7"/>
  <c r="Q17" i="7"/>
  <c r="Q16" i="7"/>
  <c r="Q47" i="7"/>
  <c r="Q18" i="7"/>
  <c r="Q52" i="7"/>
  <c r="Q46" i="7"/>
  <c r="Q55" i="7"/>
  <c r="Q44" i="7"/>
  <c r="Q30" i="7"/>
  <c r="Q14" i="7"/>
  <c r="Q10" i="7"/>
  <c r="Q12" i="7"/>
  <c r="S1" i="7"/>
  <c r="Q13" i="7"/>
  <c r="Q11" i="7"/>
  <c r="Q49" i="7"/>
  <c r="Q24" i="7"/>
  <c r="Q59" i="7"/>
  <c r="Q9" i="7"/>
  <c r="Q60" i="7"/>
  <c r="Q15" i="7"/>
  <c r="Q51" i="7"/>
  <c r="Q61" i="7"/>
  <c r="M57" i="12"/>
  <c r="M43" i="12"/>
  <c r="M40" i="12"/>
  <c r="M47" i="12"/>
  <c r="M44" i="12"/>
  <c r="M42" i="12"/>
  <c r="M33" i="12"/>
  <c r="O1" i="12"/>
  <c r="M18" i="12"/>
  <c r="M28" i="12"/>
  <c r="M16" i="12"/>
  <c r="M15" i="12"/>
  <c r="M10" i="12"/>
  <c r="M12" i="12"/>
  <c r="M45" i="12"/>
  <c r="M55" i="12"/>
  <c r="M22" i="12"/>
  <c r="M52" i="12"/>
  <c r="M58" i="12"/>
  <c r="M51" i="12"/>
  <c r="M59" i="12"/>
  <c r="M48" i="12"/>
  <c r="M8" i="12"/>
  <c r="M9" i="12"/>
  <c r="M23" i="12"/>
  <c r="M49" i="12"/>
  <c r="M50" i="12"/>
  <c r="U57" i="10"/>
  <c r="U60" i="10"/>
  <c r="U51" i="10"/>
  <c r="U46" i="10"/>
  <c r="U42" i="10"/>
  <c r="U12" i="10"/>
  <c r="U11" i="10"/>
  <c r="U30" i="10"/>
  <c r="U14" i="10"/>
  <c r="U13" i="10"/>
  <c r="W1" i="10"/>
  <c r="U45" i="10"/>
  <c r="U15" i="10"/>
  <c r="U24" i="10"/>
  <c r="U17" i="10"/>
  <c r="U34" i="10"/>
  <c r="U53" i="10"/>
  <c r="U41" i="10"/>
  <c r="U44" i="10"/>
  <c r="U49" i="10"/>
  <c r="U50" i="10"/>
  <c r="U61" i="10"/>
  <c r="U16" i="10"/>
  <c r="U52" i="10"/>
  <c r="U54" i="10"/>
  <c r="U18" i="10"/>
  <c r="U59" i="10"/>
  <c r="U47" i="10"/>
  <c r="P47" i="12"/>
  <c r="P58" i="12"/>
  <c r="P55" i="12"/>
  <c r="P48" i="12"/>
  <c r="P57" i="12"/>
  <c r="P45" i="12"/>
  <c r="P23" i="12"/>
  <c r="P32" i="12"/>
  <c r="P28" i="12"/>
  <c r="P22" i="12"/>
  <c r="R1" i="12"/>
  <c r="P16" i="12"/>
  <c r="P44" i="12"/>
  <c r="P9" i="12"/>
  <c r="P19" i="12"/>
  <c r="P40" i="12"/>
  <c r="P59" i="12"/>
  <c r="P12" i="12"/>
  <c r="P43" i="12"/>
  <c r="P49" i="12"/>
  <c r="P18" i="12"/>
  <c r="P52" i="12"/>
  <c r="P42" i="12"/>
  <c r="P10" i="12"/>
  <c r="P15" i="12"/>
  <c r="P39" i="12"/>
  <c r="P50" i="12"/>
  <c r="P51" i="12"/>
  <c r="M57" i="2"/>
  <c r="M51" i="2"/>
  <c r="M47" i="2"/>
  <c r="M42" i="2"/>
  <c r="M56" i="2"/>
  <c r="M50" i="2"/>
  <c r="M46" i="2"/>
  <c r="M41" i="2"/>
  <c r="M32" i="2"/>
  <c r="M27" i="2"/>
  <c r="M19" i="2"/>
  <c r="M15" i="2"/>
  <c r="M54" i="2"/>
  <c r="M49" i="2"/>
  <c r="M44" i="2"/>
  <c r="M39" i="2"/>
  <c r="M31" i="2"/>
  <c r="M22" i="2"/>
  <c r="M18" i="2"/>
  <c r="M58" i="2"/>
  <c r="M52" i="2"/>
  <c r="M48" i="2"/>
  <c r="M43" i="2"/>
  <c r="M38" i="2"/>
  <c r="M21" i="2"/>
  <c r="M9" i="2"/>
  <c r="M13" i="2"/>
  <c r="M7" i="2"/>
  <c r="O1" i="2"/>
  <c r="M12" i="2"/>
  <c r="M16" i="2"/>
  <c r="M10" i="2"/>
  <c r="M8" i="2"/>
  <c r="O49" i="9"/>
  <c r="O28" i="9"/>
  <c r="O42" i="9"/>
  <c r="O47" i="9"/>
  <c r="O45" i="9"/>
  <c r="O23" i="9"/>
  <c r="O18" i="9"/>
  <c r="O8" i="9"/>
  <c r="Q1" i="9"/>
  <c r="O22" i="9"/>
  <c r="O44" i="9"/>
  <c r="O15" i="9"/>
  <c r="O59" i="9"/>
  <c r="O12" i="9"/>
  <c r="O10" i="9"/>
  <c r="O52" i="9"/>
  <c r="O43" i="9"/>
  <c r="O53" i="9"/>
  <c r="O19" i="9"/>
  <c r="O58" i="9"/>
  <c r="O16" i="9"/>
  <c r="O9" i="9"/>
  <c r="O55" i="9"/>
  <c r="O48" i="9"/>
  <c r="O51" i="9"/>
  <c r="O50" i="9"/>
  <c r="O57" i="9"/>
  <c r="O7" i="9"/>
  <c r="M51" i="11"/>
  <c r="M41" i="11"/>
  <c r="M48" i="11"/>
  <c r="M12" i="11"/>
  <c r="M56" i="11"/>
  <c r="M54" i="11"/>
  <c r="M32" i="11"/>
  <c r="M58" i="11"/>
  <c r="M22" i="11"/>
  <c r="M18" i="11"/>
  <c r="M27" i="11"/>
  <c r="O1" i="11"/>
  <c r="M50" i="11"/>
  <c r="M43" i="11"/>
  <c r="M44" i="11"/>
  <c r="M8" i="11"/>
  <c r="M16" i="11"/>
  <c r="M15" i="11"/>
  <c r="M47" i="11"/>
  <c r="M46" i="11"/>
  <c r="M10" i="11"/>
  <c r="M42" i="11"/>
  <c r="M57" i="11"/>
  <c r="M39" i="11"/>
  <c r="M21" i="11"/>
  <c r="M49" i="11"/>
  <c r="M9" i="11"/>
  <c r="M46" i="8"/>
  <c r="M56" i="8"/>
  <c r="M22" i="8"/>
  <c r="M16" i="8"/>
  <c r="M44" i="8"/>
  <c r="M18" i="8"/>
  <c r="M19" i="8"/>
  <c r="M52" i="8"/>
  <c r="M50" i="8"/>
  <c r="M7" i="8"/>
  <c r="M15" i="8"/>
  <c r="M21" i="8"/>
  <c r="M42" i="8"/>
  <c r="M49" i="8"/>
  <c r="M58" i="8"/>
  <c r="M57" i="8"/>
  <c r="M27" i="8"/>
  <c r="M48" i="8"/>
  <c r="M41" i="8"/>
  <c r="M8" i="8"/>
  <c r="M10" i="8"/>
  <c r="M9" i="8"/>
  <c r="M47" i="8"/>
  <c r="M54" i="8"/>
  <c r="M43" i="8"/>
  <c r="M12" i="8"/>
  <c r="M51" i="8"/>
  <c r="R1" i="7"/>
  <c r="P61" i="7"/>
  <c r="P55" i="7"/>
  <c r="P51" i="7"/>
  <c r="P59" i="7"/>
  <c r="P53" i="7"/>
  <c r="P15" i="7"/>
  <c r="P17" i="7"/>
  <c r="P9" i="7"/>
  <c r="P24" i="7"/>
  <c r="P49" i="7"/>
  <c r="P46" i="7"/>
  <c r="P44" i="7"/>
  <c r="P30" i="7"/>
  <c r="P13" i="7"/>
  <c r="P11" i="7"/>
  <c r="P14" i="7"/>
  <c r="P50" i="7"/>
  <c r="P12" i="7"/>
  <c r="P16" i="7"/>
  <c r="P45" i="7"/>
  <c r="P60" i="7"/>
  <c r="P18" i="7"/>
  <c r="P10" i="7"/>
  <c r="P47" i="7"/>
  <c r="P52" i="7"/>
  <c r="P54" i="7"/>
  <c r="P57" i="7"/>
  <c r="N59" i="9"/>
  <c r="N45" i="9"/>
  <c r="N55" i="9"/>
  <c r="N48" i="9"/>
  <c r="N43" i="9"/>
  <c r="N10" i="9"/>
  <c r="N19" i="9"/>
  <c r="N12" i="9"/>
  <c r="P1" i="9"/>
  <c r="N9" i="9"/>
  <c r="N53" i="9"/>
  <c r="N18" i="9"/>
  <c r="N47" i="9"/>
  <c r="N57" i="9"/>
  <c r="N23" i="9"/>
  <c r="N22" i="9"/>
  <c r="N28" i="9"/>
  <c r="N49" i="9"/>
  <c r="N15" i="9"/>
  <c r="N58" i="9"/>
  <c r="N7" i="9"/>
  <c r="N50" i="9"/>
  <c r="N44" i="9"/>
  <c r="N42" i="9"/>
  <c r="N51" i="9"/>
  <c r="N16" i="9"/>
  <c r="N52" i="9"/>
  <c r="N8" i="9"/>
  <c r="P16" i="11"/>
  <c r="P50" i="11"/>
  <c r="P38" i="11"/>
  <c r="P49" i="11"/>
  <c r="P21" i="11"/>
  <c r="P12" i="11"/>
  <c r="P43" i="11"/>
  <c r="P15" i="11"/>
  <c r="P54" i="11"/>
  <c r="P47" i="11"/>
  <c r="P39" i="11"/>
  <c r="P48" i="11"/>
  <c r="R1" i="11"/>
  <c r="P41" i="11"/>
  <c r="P9" i="11"/>
  <c r="P19" i="11"/>
  <c r="P46" i="11"/>
  <c r="P22" i="11"/>
  <c r="P42" i="11"/>
  <c r="P31" i="11"/>
  <c r="P10" i="11"/>
  <c r="P58" i="11"/>
  <c r="P57" i="11"/>
  <c r="P44" i="11"/>
  <c r="P27" i="11"/>
  <c r="P51" i="11"/>
  <c r="P18" i="11"/>
  <c r="P56" i="11"/>
  <c r="P56" i="2"/>
  <c r="P50" i="2"/>
  <c r="P46" i="2"/>
  <c r="P41" i="2"/>
  <c r="P32" i="2"/>
  <c r="AB32" i="2" s="1"/>
  <c r="P27" i="2"/>
  <c r="P54" i="2"/>
  <c r="P49" i="2"/>
  <c r="P44" i="2"/>
  <c r="P39" i="2"/>
  <c r="AB39" i="2" s="1"/>
  <c r="P31" i="2"/>
  <c r="AB31" i="2" s="1"/>
  <c r="P22" i="2"/>
  <c r="P18" i="2"/>
  <c r="P10" i="2"/>
  <c r="P58" i="2"/>
  <c r="P52" i="2"/>
  <c r="P48" i="2"/>
  <c r="P43" i="2"/>
  <c r="P38" i="2"/>
  <c r="AB38" i="2" s="1"/>
  <c r="P21" i="2"/>
  <c r="P57" i="2"/>
  <c r="P51" i="2"/>
  <c r="P47" i="2"/>
  <c r="P42" i="2"/>
  <c r="P15" i="2"/>
  <c r="S1" i="2"/>
  <c r="P8" i="2"/>
  <c r="P13" i="2"/>
  <c r="AB13" i="2" s="1"/>
  <c r="P16" i="2"/>
  <c r="P9" i="2"/>
  <c r="P19" i="2"/>
  <c r="P7" i="2"/>
  <c r="P12" i="2"/>
  <c r="V39" i="25" l="1"/>
  <c r="X8" i="25"/>
  <c r="V8" i="25" s="1"/>
  <c r="X19" i="25"/>
  <c r="V19" i="25" s="1"/>
  <c r="X13" i="25"/>
  <c r="V13" i="25" s="1"/>
  <c r="X21" i="25"/>
  <c r="X20" i="25"/>
  <c r="V20" i="25" s="1"/>
  <c r="X42" i="25"/>
  <c r="V42" i="25" s="1"/>
  <c r="X44" i="25"/>
  <c r="V44" i="25" s="1"/>
  <c r="X35" i="25"/>
  <c r="V35" i="25" s="1"/>
  <c r="X17" i="25"/>
  <c r="X23" i="25"/>
  <c r="X24" i="25"/>
  <c r="V24" i="25" s="1"/>
  <c r="X30" i="25"/>
  <c r="X32" i="25"/>
  <c r="V32" i="25" s="1"/>
  <c r="X18" i="25"/>
  <c r="V18" i="25" s="1"/>
  <c r="X37" i="25"/>
  <c r="X43" i="25"/>
  <c r="V43" i="25" s="1"/>
  <c r="X54" i="25"/>
  <c r="V54" i="25" s="1"/>
  <c r="X49" i="25"/>
  <c r="V49" i="25" s="1"/>
  <c r="X52" i="25"/>
  <c r="V52" i="25" s="1"/>
  <c r="X57" i="25"/>
  <c r="V57" i="25" s="1"/>
  <c r="X41" i="25"/>
  <c r="V41" i="25" s="1"/>
  <c r="X47" i="25"/>
  <c r="X36" i="25"/>
  <c r="V36" i="25" s="1"/>
  <c r="X11" i="25"/>
  <c r="V11" i="25" s="1"/>
  <c r="X50" i="25"/>
  <c r="V50" i="25" s="1"/>
  <c r="X10" i="25"/>
  <c r="V10" i="25" s="1"/>
  <c r="X7" i="25"/>
  <c r="V7" i="25" s="1"/>
  <c r="X22" i="25"/>
  <c r="V22" i="25" s="1"/>
  <c r="X48" i="25"/>
  <c r="V48" i="25" s="1"/>
  <c r="X38" i="25"/>
  <c r="V38" i="25" s="1"/>
  <c r="X28" i="25"/>
  <c r="V28" i="25" s="1"/>
  <c r="X9" i="25"/>
  <c r="V9" i="25" s="1"/>
  <c r="X46" i="25"/>
  <c r="V46" i="25" s="1"/>
  <c r="X39" i="25"/>
  <c r="X34" i="25"/>
  <c r="V34" i="25" s="1"/>
  <c r="X56" i="25"/>
  <c r="V56" i="25" s="1"/>
  <c r="X51" i="25"/>
  <c r="V51" i="25" s="1"/>
  <c r="X31" i="25"/>
  <c r="V31" i="25" s="1"/>
  <c r="X58" i="25"/>
  <c r="V58" i="25" s="1"/>
  <c r="X33" i="25"/>
  <c r="V33" i="25" s="1"/>
  <c r="X16" i="25"/>
  <c r="X12" i="25"/>
  <c r="V12" i="25" s="1"/>
  <c r="X25" i="25"/>
  <c r="V25" i="25" s="1"/>
  <c r="X15" i="25"/>
  <c r="V15" i="25" s="1"/>
  <c r="X26" i="25"/>
  <c r="V26" i="25" s="1"/>
  <c r="V13" i="23"/>
  <c r="V16" i="23"/>
  <c r="V17" i="23"/>
  <c r="X1" i="23"/>
  <c r="V12" i="23"/>
  <c r="V9" i="23"/>
  <c r="V21" i="23"/>
  <c r="V19" i="23"/>
  <c r="V18" i="23"/>
  <c r="V37" i="23"/>
  <c r="V45" i="23"/>
  <c r="V39" i="23"/>
  <c r="V44" i="23"/>
  <c r="V36" i="23"/>
  <c r="V53" i="23"/>
  <c r="V38" i="23"/>
  <c r="V26" i="23"/>
  <c r="V50" i="23"/>
  <c r="V25" i="23"/>
  <c r="V28" i="23"/>
  <c r="V35" i="23"/>
  <c r="V40" i="23"/>
  <c r="V47" i="23"/>
  <c r="V49" i="23"/>
  <c r="V57" i="23"/>
  <c r="V54" i="23"/>
  <c r="V60" i="23"/>
  <c r="V55" i="23"/>
  <c r="V59" i="23"/>
  <c r="V10" i="23"/>
  <c r="V51" i="23"/>
  <c r="V42" i="23"/>
  <c r="V27" i="23"/>
  <c r="V61" i="23"/>
  <c r="V46" i="23"/>
  <c r="V20" i="23"/>
  <c r="V31" i="23"/>
  <c r="V14" i="23"/>
  <c r="V23" i="23"/>
  <c r="V29" i="23"/>
  <c r="V52" i="23"/>
  <c r="V11" i="23"/>
  <c r="V41" i="23"/>
  <c r="V34" i="23"/>
  <c r="V15" i="23"/>
  <c r="V33" i="23"/>
  <c r="V17" i="25"/>
  <c r="V30" i="25"/>
  <c r="X13" i="28"/>
  <c r="V13" i="28" s="1"/>
  <c r="X10" i="28"/>
  <c r="V10" i="28" s="1"/>
  <c r="X50" i="28"/>
  <c r="V50" i="28" s="1"/>
  <c r="X20" i="28"/>
  <c r="V20" i="28" s="1"/>
  <c r="X33" i="28"/>
  <c r="V33" i="28" s="1"/>
  <c r="X36" i="28"/>
  <c r="V36" i="28" s="1"/>
  <c r="X12" i="28"/>
  <c r="V12" i="28" s="1"/>
  <c r="X19" i="28"/>
  <c r="V19" i="28" s="1"/>
  <c r="X41" i="28"/>
  <c r="V41" i="28" s="1"/>
  <c r="X31" i="28"/>
  <c r="V31" i="28" s="1"/>
  <c r="X37" i="28"/>
  <c r="V37" i="28" s="1"/>
  <c r="X56" i="28"/>
  <c r="V56" i="28" s="1"/>
  <c r="X22" i="28"/>
  <c r="X9" i="28"/>
  <c r="V9" i="28" s="1"/>
  <c r="X47" i="28"/>
  <c r="V47" i="28" s="1"/>
  <c r="X8" i="28"/>
  <c r="V8" i="28" s="1"/>
  <c r="X15" i="28"/>
  <c r="V15" i="28" s="1"/>
  <c r="X43" i="28"/>
  <c r="V43" i="28" s="1"/>
  <c r="X34" i="28"/>
  <c r="X46" i="28"/>
  <c r="V46" i="28" s="1"/>
  <c r="X49" i="28"/>
  <c r="V49" i="28" s="1"/>
  <c r="X51" i="28"/>
  <c r="V51" i="28" s="1"/>
  <c r="X24" i="28"/>
  <c r="V24" i="28" s="1"/>
  <c r="X28" i="28"/>
  <c r="V28" i="28" s="1"/>
  <c r="X42" i="28"/>
  <c r="V42" i="28" s="1"/>
  <c r="X52" i="28"/>
  <c r="V52" i="28" s="1"/>
  <c r="X39" i="28"/>
  <c r="V39" i="28" s="1"/>
  <c r="X57" i="28"/>
  <c r="V57" i="28" s="1"/>
  <c r="X58" i="28"/>
  <c r="X23" i="28"/>
  <c r="V23" i="28" s="1"/>
  <c r="X18" i="28"/>
  <c r="V18" i="28" s="1"/>
  <c r="X14" i="28"/>
  <c r="V14" i="28" s="1"/>
  <c r="X7" i="28"/>
  <c r="V7" i="28" s="1"/>
  <c r="X48" i="28"/>
  <c r="V48" i="28" s="1"/>
  <c r="X54" i="28"/>
  <c r="V54" i="28" s="1"/>
  <c r="X17" i="28"/>
  <c r="V17" i="28" s="1"/>
  <c r="X35" i="28"/>
  <c r="V35" i="28" s="1"/>
  <c r="X16" i="28"/>
  <c r="V16" i="28" s="1"/>
  <c r="X44" i="28"/>
  <c r="V44" i="28" s="1"/>
  <c r="X38" i="28"/>
  <c r="V38" i="28" s="1"/>
  <c r="X32" i="28"/>
  <c r="V32" i="28" s="1"/>
  <c r="X26" i="28"/>
  <c r="V26" i="28" s="1"/>
  <c r="X30" i="28"/>
  <c r="V30" i="28" s="1"/>
  <c r="X11" i="28"/>
  <c r="V11" i="28" s="1"/>
  <c r="J26" i="32"/>
  <c r="J24" i="32"/>
  <c r="L17" i="32"/>
  <c r="J22" i="32"/>
  <c r="S1" i="25"/>
  <c r="Q9" i="25"/>
  <c r="Q24" i="25"/>
  <c r="Q7" i="25"/>
  <c r="Q19" i="25"/>
  <c r="Q22" i="25"/>
  <c r="Q23" i="25"/>
  <c r="Q33" i="25"/>
  <c r="Q28" i="25"/>
  <c r="Q30" i="25"/>
  <c r="Q34" i="25"/>
  <c r="Q8" i="25"/>
  <c r="Q26" i="25"/>
  <c r="Q16" i="25"/>
  <c r="Q48" i="25"/>
  <c r="Q52" i="25"/>
  <c r="Q38" i="25"/>
  <c r="Q47" i="25"/>
  <c r="Q50" i="25"/>
  <c r="Q35" i="25"/>
  <c r="Q42" i="25"/>
  <c r="Q58" i="25"/>
  <c r="Q49" i="25"/>
  <c r="Q41" i="25"/>
  <c r="Q20" i="25"/>
  <c r="Q39" i="25"/>
  <c r="Q25" i="25"/>
  <c r="Q54" i="25"/>
  <c r="Q13" i="25"/>
  <c r="Q32" i="25"/>
  <c r="Q12" i="25"/>
  <c r="Q11" i="25"/>
  <c r="Q51" i="25"/>
  <c r="Q43" i="25"/>
  <c r="Q31" i="25"/>
  <c r="Q46" i="25"/>
  <c r="Q44" i="25"/>
  <c r="Q10" i="25"/>
  <c r="Q21" i="25"/>
  <c r="Q56" i="25"/>
  <c r="Q57" i="25"/>
  <c r="Q18" i="25"/>
  <c r="Q36" i="25"/>
  <c r="Q15" i="25"/>
  <c r="Q37" i="25"/>
  <c r="Q17" i="25"/>
  <c r="AA11" i="23"/>
  <c r="AC1" i="23"/>
  <c r="AA14" i="23"/>
  <c r="AA19" i="23"/>
  <c r="AA17" i="23"/>
  <c r="AA10" i="23"/>
  <c r="AA15" i="23"/>
  <c r="AA23" i="23"/>
  <c r="AA27" i="23"/>
  <c r="AA28" i="23"/>
  <c r="AA33" i="23"/>
  <c r="AA51" i="23"/>
  <c r="AA29" i="23"/>
  <c r="AA37" i="23"/>
  <c r="AA45" i="23"/>
  <c r="AA46" i="23"/>
  <c r="AA44" i="23"/>
  <c r="AA36" i="23"/>
  <c r="AA41" i="23"/>
  <c r="AA53" i="23"/>
  <c r="AA59" i="23"/>
  <c r="AA60" i="23"/>
  <c r="AA49" i="23"/>
  <c r="AA54" i="23"/>
  <c r="AA55" i="23"/>
  <c r="AA61" i="23"/>
  <c r="AA16" i="23"/>
  <c r="AA9" i="23"/>
  <c r="AA35" i="23"/>
  <c r="AA20" i="23"/>
  <c r="AA52" i="23"/>
  <c r="AA47" i="23"/>
  <c r="AA13" i="23"/>
  <c r="AA50" i="23"/>
  <c r="AA38" i="23"/>
  <c r="AA39" i="23"/>
  <c r="AA12" i="23"/>
  <c r="AA34" i="23"/>
  <c r="AA42" i="23"/>
  <c r="AA57" i="23"/>
  <c r="AA18" i="23"/>
  <c r="AA25" i="23"/>
  <c r="AA31" i="23"/>
  <c r="AA40" i="23"/>
  <c r="AA26" i="23"/>
  <c r="AA21" i="23"/>
  <c r="V16" i="25"/>
  <c r="V22" i="28"/>
  <c r="X1" i="18"/>
  <c r="U10" i="18"/>
  <c r="W10" i="18" s="1"/>
  <c r="U14" i="18"/>
  <c r="W14" i="18" s="1"/>
  <c r="U18" i="18"/>
  <c r="W18" i="18" s="1"/>
  <c r="U22" i="18"/>
  <c r="W22" i="18" s="1"/>
  <c r="U26" i="18"/>
  <c r="W26" i="18" s="1"/>
  <c r="U31" i="18"/>
  <c r="W31" i="18" s="1"/>
  <c r="U35" i="18"/>
  <c r="W35" i="18" s="1"/>
  <c r="U44" i="18"/>
  <c r="W44" i="18" s="1"/>
  <c r="U49" i="18"/>
  <c r="W49" i="18" s="1"/>
  <c r="U7" i="18"/>
  <c r="W7" i="18" s="1"/>
  <c r="U11" i="18"/>
  <c r="W11" i="18" s="1"/>
  <c r="U15" i="18"/>
  <c r="W15" i="18" s="1"/>
  <c r="U19" i="18"/>
  <c r="W19" i="18" s="1"/>
  <c r="U23" i="18"/>
  <c r="W23" i="18" s="1"/>
  <c r="U27" i="18"/>
  <c r="W27" i="18" s="1"/>
  <c r="U32" i="18"/>
  <c r="W32" i="18" s="1"/>
  <c r="U36" i="18"/>
  <c r="W36" i="18" s="1"/>
  <c r="U40" i="18"/>
  <c r="W40" i="18" s="1"/>
  <c r="U45" i="18"/>
  <c r="W45" i="18" s="1"/>
  <c r="U50" i="18"/>
  <c r="W50" i="18" s="1"/>
  <c r="U55" i="18"/>
  <c r="W55" i="18" s="1"/>
  <c r="U47" i="18"/>
  <c r="W47" i="18" s="1"/>
  <c r="U43" i="18"/>
  <c r="W43" i="18" s="1"/>
  <c r="U39" i="18"/>
  <c r="W39" i="18" s="1"/>
  <c r="U59" i="18"/>
  <c r="W59" i="18" s="1"/>
  <c r="U51" i="18"/>
  <c r="W51" i="18" s="1"/>
  <c r="U57" i="18"/>
  <c r="W57" i="18" s="1"/>
  <c r="U53" i="18"/>
  <c r="W53" i="18" s="1"/>
  <c r="U8" i="18"/>
  <c r="W8" i="18" s="1"/>
  <c r="U12" i="18"/>
  <c r="W12" i="18" s="1"/>
  <c r="U16" i="18"/>
  <c r="W16" i="18" s="1"/>
  <c r="U20" i="18"/>
  <c r="W20" i="18" s="1"/>
  <c r="U24" i="18"/>
  <c r="W24" i="18" s="1"/>
  <c r="U28" i="18"/>
  <c r="W28" i="18" s="1"/>
  <c r="U33" i="18"/>
  <c r="W33" i="18" s="1"/>
  <c r="U42" i="18"/>
  <c r="W42" i="18" s="1"/>
  <c r="U9" i="18"/>
  <c r="W9" i="18" s="1"/>
  <c r="U13" i="18"/>
  <c r="W13" i="18" s="1"/>
  <c r="U17" i="18"/>
  <c r="W17" i="18" s="1"/>
  <c r="U21" i="18"/>
  <c r="W21" i="18" s="1"/>
  <c r="U25" i="18"/>
  <c r="W25" i="18" s="1"/>
  <c r="U30" i="18"/>
  <c r="W30" i="18" s="1"/>
  <c r="U34" i="18"/>
  <c r="W34" i="18" s="1"/>
  <c r="U38" i="18"/>
  <c r="W38" i="18" s="1"/>
  <c r="U48" i="18"/>
  <c r="W48" i="18" s="1"/>
  <c r="U52" i="18"/>
  <c r="W52" i="18" s="1"/>
  <c r="U58" i="18"/>
  <c r="W58" i="18" s="1"/>
  <c r="V23" i="25"/>
  <c r="AB11" i="18"/>
  <c r="AB15" i="18"/>
  <c r="AB19" i="18"/>
  <c r="AB23" i="18"/>
  <c r="AB32" i="18"/>
  <c r="AB36" i="18"/>
  <c r="AB53" i="18"/>
  <c r="AB59" i="18"/>
  <c r="AB39" i="18"/>
  <c r="AB44" i="18"/>
  <c r="AB49" i="18"/>
  <c r="AD1" i="18"/>
  <c r="AB12" i="18"/>
  <c r="AB16" i="18"/>
  <c r="AB20" i="18"/>
  <c r="AB24" i="18"/>
  <c r="AB28" i="18"/>
  <c r="AB33" i="18"/>
  <c r="AB38" i="18"/>
  <c r="AB48" i="18"/>
  <c r="AB52" i="18"/>
  <c r="AB58" i="18"/>
  <c r="AB43" i="18"/>
  <c r="AB35" i="18"/>
  <c r="AB50" i="18"/>
  <c r="AB55" i="18"/>
  <c r="AB57" i="18"/>
  <c r="AB42" i="18"/>
  <c r="AB21" i="18"/>
  <c r="AB47" i="18"/>
  <c r="AB51" i="18"/>
  <c r="AB40" i="18"/>
  <c r="AB17" i="18"/>
  <c r="AB26" i="18"/>
  <c r="AB30" i="18"/>
  <c r="AB34" i="18"/>
  <c r="AB31" i="18"/>
  <c r="AB25" i="18"/>
  <c r="AB13" i="18"/>
  <c r="AB10" i="18"/>
  <c r="AB22" i="18"/>
  <c r="AB8" i="18"/>
  <c r="AB9" i="18"/>
  <c r="AB18" i="18"/>
  <c r="AB45" i="18"/>
  <c r="AB7" i="18"/>
  <c r="X12" i="26"/>
  <c r="X20" i="26"/>
  <c r="X31" i="26"/>
  <c r="X18" i="26"/>
  <c r="X30" i="26"/>
  <c r="X40" i="26"/>
  <c r="X41" i="26"/>
  <c r="X17" i="26"/>
  <c r="X29" i="26"/>
  <c r="X38" i="26"/>
  <c r="X39" i="26"/>
  <c r="X16" i="26"/>
  <c r="Z1" i="26"/>
  <c r="X13" i="26"/>
  <c r="X26" i="26"/>
  <c r="X25" i="26"/>
  <c r="X23" i="26"/>
  <c r="X35" i="26"/>
  <c r="X10" i="26"/>
  <c r="X21" i="26"/>
  <c r="X34" i="26"/>
  <c r="X42" i="26"/>
  <c r="X44" i="26"/>
  <c r="X47" i="26"/>
  <c r="X50" i="26"/>
  <c r="X36" i="26"/>
  <c r="X54" i="26"/>
  <c r="X37" i="26"/>
  <c r="X57" i="26"/>
  <c r="X45" i="26"/>
  <c r="X51" i="26"/>
  <c r="X55" i="26"/>
  <c r="X60" i="26"/>
  <c r="X59" i="26"/>
  <c r="X33" i="26"/>
  <c r="X11" i="26"/>
  <c r="X46" i="26"/>
  <c r="X53" i="26"/>
  <c r="X15" i="26"/>
  <c r="X14" i="26"/>
  <c r="X28" i="26"/>
  <c r="X19" i="26"/>
  <c r="X49" i="26"/>
  <c r="X52" i="26"/>
  <c r="X61" i="26"/>
  <c r="X24" i="26"/>
  <c r="X9" i="26"/>
  <c r="V47" i="25"/>
  <c r="V37" i="25"/>
  <c r="X25" i="19"/>
  <c r="P25" i="19"/>
  <c r="AB25" i="19"/>
  <c r="T25" i="19"/>
  <c r="L25" i="19"/>
  <c r="V21" i="25"/>
  <c r="V58" i="28"/>
  <c r="Y33" i="26"/>
  <c r="Y19" i="26"/>
  <c r="Y18" i="26"/>
  <c r="Y30" i="26"/>
  <c r="Y40" i="26"/>
  <c r="Y11" i="26"/>
  <c r="Y28" i="26"/>
  <c r="Y16" i="26"/>
  <c r="AA1" i="26"/>
  <c r="Y13" i="26"/>
  <c r="Y15" i="26"/>
  <c r="Y26" i="26"/>
  <c r="Y36" i="26"/>
  <c r="Y24" i="26"/>
  <c r="Y25" i="26"/>
  <c r="Y23" i="26"/>
  <c r="Y35" i="26"/>
  <c r="Y45" i="26"/>
  <c r="Y53" i="26"/>
  <c r="Y47" i="26"/>
  <c r="Y61" i="26"/>
  <c r="Y54" i="26"/>
  <c r="Y49" i="26"/>
  <c r="Y57" i="26"/>
  <c r="Y60" i="26"/>
  <c r="Y42" i="26"/>
  <c r="Y12" i="26"/>
  <c r="Y38" i="26"/>
  <c r="Y34" i="26"/>
  <c r="Y21" i="26"/>
  <c r="Y14" i="26"/>
  <c r="Y31" i="26"/>
  <c r="Y44" i="26"/>
  <c r="Y52" i="26"/>
  <c r="Y20" i="26"/>
  <c r="Y46" i="26"/>
  <c r="Y10" i="26"/>
  <c r="Y59" i="26"/>
  <c r="Y55" i="26"/>
  <c r="Y51" i="26"/>
  <c r="Y50" i="26"/>
  <c r="Y37" i="26"/>
  <c r="Y29" i="26"/>
  <c r="Y17" i="26"/>
  <c r="Y9" i="26"/>
  <c r="Y41" i="26"/>
  <c r="Y39" i="26"/>
  <c r="F24" i="32"/>
  <c r="F22" i="32"/>
  <c r="K17" i="32"/>
  <c r="F26" i="32"/>
  <c r="S1" i="28"/>
  <c r="Q7" i="28"/>
  <c r="Q8" i="28"/>
  <c r="Q11" i="28"/>
  <c r="Q12" i="28"/>
  <c r="Q19" i="28"/>
  <c r="Q13" i="28"/>
  <c r="Q16" i="28"/>
  <c r="Q28" i="28"/>
  <c r="Q26" i="28"/>
  <c r="Q20" i="28"/>
  <c r="Q22" i="28"/>
  <c r="Q57" i="28"/>
  <c r="Q14" i="28"/>
  <c r="Q23" i="28"/>
  <c r="Q37" i="28"/>
  <c r="Q47" i="28"/>
  <c r="Q51" i="28"/>
  <c r="Q49" i="28"/>
  <c r="Q44" i="28"/>
  <c r="Q58" i="28"/>
  <c r="Q34" i="28"/>
  <c r="Q38" i="28"/>
  <c r="Q32" i="28"/>
  <c r="Q17" i="28"/>
  <c r="Q31" i="28"/>
  <c r="Q48" i="28"/>
  <c r="Q46" i="28"/>
  <c r="Q52" i="28"/>
  <c r="Q15" i="28"/>
  <c r="Q30" i="28"/>
  <c r="Q54" i="28"/>
  <c r="Q39" i="28"/>
  <c r="Q36" i="28"/>
  <c r="Q9" i="28"/>
  <c r="Q24" i="28"/>
  <c r="Q42" i="28"/>
  <c r="Q33" i="28"/>
  <c r="Q35" i="28"/>
  <c r="Q41" i="28"/>
  <c r="Q18" i="28"/>
  <c r="Q43" i="28"/>
  <c r="Q10" i="28"/>
  <c r="Q56" i="28"/>
  <c r="Q50" i="28"/>
  <c r="V34" i="28"/>
  <c r="P59" i="9"/>
  <c r="P48" i="9"/>
  <c r="P55" i="9"/>
  <c r="P47" i="9"/>
  <c r="P45" i="9"/>
  <c r="P19" i="9"/>
  <c r="P12" i="9"/>
  <c r="R1" i="9"/>
  <c r="P43" i="9"/>
  <c r="P16" i="9"/>
  <c r="P8" i="9"/>
  <c r="P22" i="9"/>
  <c r="P52" i="9"/>
  <c r="P50" i="9"/>
  <c r="P53" i="9"/>
  <c r="P7" i="9"/>
  <c r="P15" i="9"/>
  <c r="P44" i="9"/>
  <c r="P18" i="9"/>
  <c r="P51" i="9"/>
  <c r="P57" i="9"/>
  <c r="P58" i="9"/>
  <c r="P49" i="9"/>
  <c r="P28" i="9"/>
  <c r="P23" i="9"/>
  <c r="P10" i="9"/>
  <c r="P9" i="9"/>
  <c r="P42" i="9"/>
  <c r="R58" i="12"/>
  <c r="R55" i="12"/>
  <c r="R44" i="12"/>
  <c r="R52" i="12"/>
  <c r="R39" i="12"/>
  <c r="R59" i="12"/>
  <c r="R57" i="12"/>
  <c r="R45" i="12"/>
  <c r="R32" i="12"/>
  <c r="R22" i="12"/>
  <c r="T1" i="12"/>
  <c r="R23" i="12"/>
  <c r="R9" i="12"/>
  <c r="R15" i="12"/>
  <c r="R12" i="12"/>
  <c r="R51" i="12"/>
  <c r="R50" i="12"/>
  <c r="R47" i="12"/>
  <c r="R10" i="12"/>
  <c r="R28" i="12"/>
  <c r="R42" i="12"/>
  <c r="R16" i="12"/>
  <c r="R18" i="12"/>
  <c r="R48" i="12"/>
  <c r="R49" i="12"/>
  <c r="R19" i="12"/>
  <c r="R40" i="12"/>
  <c r="R43" i="12"/>
  <c r="T60" i="10"/>
  <c r="T57" i="10"/>
  <c r="T59" i="10"/>
  <c r="T54" i="10"/>
  <c r="T61" i="10"/>
  <c r="T51" i="10"/>
  <c r="T50" i="10"/>
  <c r="T47" i="10"/>
  <c r="T46" i="10"/>
  <c r="T52" i="10"/>
  <c r="T12" i="10"/>
  <c r="T14" i="10"/>
  <c r="V1" i="10"/>
  <c r="T16" i="10"/>
  <c r="T18" i="10"/>
  <c r="T44" i="10"/>
  <c r="T35" i="10"/>
  <c r="T13" i="10"/>
  <c r="T15" i="10"/>
  <c r="T42" i="10"/>
  <c r="T11" i="10"/>
  <c r="T49" i="10"/>
  <c r="T30" i="10"/>
  <c r="T45" i="10"/>
  <c r="T10" i="10"/>
  <c r="T17" i="10"/>
  <c r="T53" i="10"/>
  <c r="S58" i="2"/>
  <c r="S52" i="2"/>
  <c r="S48" i="2"/>
  <c r="S43" i="2"/>
  <c r="S38" i="2"/>
  <c r="S21" i="2"/>
  <c r="V1" i="2"/>
  <c r="S57" i="2"/>
  <c r="S51" i="2"/>
  <c r="S47" i="2"/>
  <c r="S42" i="2"/>
  <c r="S16" i="2"/>
  <c r="S12" i="2"/>
  <c r="S56" i="2"/>
  <c r="S50" i="2"/>
  <c r="S46" i="2"/>
  <c r="S41" i="2"/>
  <c r="S32" i="2"/>
  <c r="S27" i="2"/>
  <c r="S19" i="2"/>
  <c r="S54" i="2"/>
  <c r="S49" i="2"/>
  <c r="S44" i="2"/>
  <c r="S39" i="2"/>
  <c r="S31" i="2"/>
  <c r="S22" i="2"/>
  <c r="S18" i="2"/>
  <c r="S8" i="2"/>
  <c r="S9" i="2"/>
  <c r="S13" i="2"/>
  <c r="S10" i="2"/>
  <c r="S15" i="2"/>
  <c r="S7" i="2"/>
  <c r="R59" i="7"/>
  <c r="R60" i="7"/>
  <c r="R54" i="7"/>
  <c r="R50" i="7"/>
  <c r="R18" i="7"/>
  <c r="R45" i="7"/>
  <c r="R14" i="7"/>
  <c r="T1" i="7"/>
  <c r="R17" i="7"/>
  <c r="R52" i="7"/>
  <c r="R61" i="7"/>
  <c r="R10" i="7"/>
  <c r="R53" i="7"/>
  <c r="R16" i="7"/>
  <c r="R12" i="7"/>
  <c r="R15" i="7"/>
  <c r="R46" i="7"/>
  <c r="R13" i="7"/>
  <c r="R49" i="7"/>
  <c r="R9" i="7"/>
  <c r="R57" i="7"/>
  <c r="R55" i="7"/>
  <c r="R51" i="7"/>
  <c r="R30" i="7"/>
  <c r="R44" i="7"/>
  <c r="R47" i="7"/>
  <c r="R11" i="7"/>
  <c r="R24" i="7"/>
  <c r="O56" i="2"/>
  <c r="O50" i="2"/>
  <c r="O46" i="2"/>
  <c r="O41" i="2"/>
  <c r="O32" i="2"/>
  <c r="O27" i="2"/>
  <c r="O54" i="2"/>
  <c r="O49" i="2"/>
  <c r="O44" i="2"/>
  <c r="O39" i="2"/>
  <c r="O31" i="2"/>
  <c r="O22" i="2"/>
  <c r="O18" i="2"/>
  <c r="O58" i="2"/>
  <c r="O52" i="2"/>
  <c r="O48" i="2"/>
  <c r="O43" i="2"/>
  <c r="O38" i="2"/>
  <c r="O21" i="2"/>
  <c r="O57" i="2"/>
  <c r="O51" i="2"/>
  <c r="O47" i="2"/>
  <c r="O42" i="2"/>
  <c r="O10" i="2"/>
  <c r="O15" i="2"/>
  <c r="O12" i="2"/>
  <c r="O8" i="2"/>
  <c r="O16" i="2"/>
  <c r="O19" i="2"/>
  <c r="O13" i="2"/>
  <c r="R1" i="2"/>
  <c r="O7" i="2"/>
  <c r="O9" i="2"/>
  <c r="R49" i="11"/>
  <c r="R48" i="11"/>
  <c r="R50" i="11"/>
  <c r="R38" i="11"/>
  <c r="R19" i="11"/>
  <c r="R21" i="11"/>
  <c r="R10" i="11"/>
  <c r="R42" i="11"/>
  <c r="R39" i="11"/>
  <c r="R27" i="11"/>
  <c r="R41" i="11"/>
  <c r="T1" i="11"/>
  <c r="R12" i="11"/>
  <c r="R47" i="11"/>
  <c r="R51" i="11"/>
  <c r="R31" i="11"/>
  <c r="R43" i="11"/>
  <c r="R22" i="11"/>
  <c r="R46" i="11"/>
  <c r="R18" i="11"/>
  <c r="R44" i="11"/>
  <c r="R56" i="11"/>
  <c r="R16" i="11"/>
  <c r="R54" i="11"/>
  <c r="R9" i="11"/>
  <c r="R57" i="11"/>
  <c r="R58" i="11"/>
  <c r="R15" i="11"/>
  <c r="O57" i="12"/>
  <c r="O47" i="12"/>
  <c r="O12" i="12"/>
  <c r="O15" i="12"/>
  <c r="O18" i="12"/>
  <c r="O10" i="12"/>
  <c r="Q1" i="12"/>
  <c r="O9" i="12"/>
  <c r="O16" i="12"/>
  <c r="O23" i="12"/>
  <c r="O22" i="12"/>
  <c r="O52" i="12"/>
  <c r="O58" i="12"/>
  <c r="O49" i="12"/>
  <c r="O45" i="12"/>
  <c r="O55" i="12"/>
  <c r="O50" i="12"/>
  <c r="O42" i="12"/>
  <c r="O51" i="12"/>
  <c r="O43" i="12"/>
  <c r="O48" i="12"/>
  <c r="O40" i="12"/>
  <c r="O28" i="12"/>
  <c r="O33" i="12"/>
  <c r="O59" i="12"/>
  <c r="O8" i="12"/>
  <c r="O44" i="12"/>
  <c r="W61" i="10"/>
  <c r="W53" i="10"/>
  <c r="W49" i="10"/>
  <c r="W17" i="10"/>
  <c r="W47" i="10"/>
  <c r="W42" i="10"/>
  <c r="W41" i="10"/>
  <c r="Y1" i="10"/>
  <c r="W11" i="10"/>
  <c r="W52" i="10"/>
  <c r="W60" i="10"/>
  <c r="W12" i="10"/>
  <c r="W30" i="10"/>
  <c r="W45" i="10"/>
  <c r="W15" i="10"/>
  <c r="W34" i="10"/>
  <c r="W54" i="10"/>
  <c r="W13" i="10"/>
  <c r="W57" i="10"/>
  <c r="W59" i="10"/>
  <c r="W50" i="10"/>
  <c r="W14" i="10"/>
  <c r="W18" i="10"/>
  <c r="W46" i="10"/>
  <c r="W44" i="10"/>
  <c r="W16" i="10"/>
  <c r="W51" i="10"/>
  <c r="W24" i="10"/>
  <c r="O58" i="11"/>
  <c r="O12" i="11"/>
  <c r="Q1" i="11"/>
  <c r="O9" i="11"/>
  <c r="O10" i="11"/>
  <c r="O21" i="11"/>
  <c r="O48" i="11"/>
  <c r="O49" i="11"/>
  <c r="O22" i="11"/>
  <c r="O46" i="11"/>
  <c r="O50" i="11"/>
  <c r="O56" i="11"/>
  <c r="O54" i="11"/>
  <c r="O42" i="11"/>
  <c r="O27" i="11"/>
  <c r="O32" i="11"/>
  <c r="O41" i="11"/>
  <c r="O51" i="11"/>
  <c r="O18" i="11"/>
  <c r="O8" i="11"/>
  <c r="O43" i="11"/>
  <c r="O16" i="11"/>
  <c r="O15" i="11"/>
  <c r="O57" i="11"/>
  <c r="O39" i="11"/>
  <c r="O47" i="11"/>
  <c r="O44" i="11"/>
  <c r="Q49" i="9"/>
  <c r="Q59" i="9"/>
  <c r="Q47" i="9"/>
  <c r="S1" i="9"/>
  <c r="Q7" i="9"/>
  <c r="Q44" i="9"/>
  <c r="Q28" i="9"/>
  <c r="Q19" i="9"/>
  <c r="Q10" i="9"/>
  <c r="Q23" i="9"/>
  <c r="Q43" i="9"/>
  <c r="Q53" i="9"/>
  <c r="Q50" i="9"/>
  <c r="Q18" i="9"/>
  <c r="Q52" i="9"/>
  <c r="Q16" i="9"/>
  <c r="Q15" i="9"/>
  <c r="Q51" i="9"/>
  <c r="Q42" i="9"/>
  <c r="Q55" i="9"/>
  <c r="Q58" i="9"/>
  <c r="Q22" i="9"/>
  <c r="Q9" i="9"/>
  <c r="Q12" i="9"/>
  <c r="Q57" i="9"/>
  <c r="Q48" i="9"/>
  <c r="Q45" i="9"/>
  <c r="Q8" i="9"/>
  <c r="S57" i="7"/>
  <c r="S59" i="7"/>
  <c r="S45" i="7"/>
  <c r="S50" i="7"/>
  <c r="S24" i="7"/>
  <c r="S52" i="7"/>
  <c r="S47" i="7"/>
  <c r="S18" i="7"/>
  <c r="U1" i="7"/>
  <c r="S16" i="7"/>
  <c r="S15" i="7"/>
  <c r="S9" i="7"/>
  <c r="S10" i="7"/>
  <c r="S46" i="7"/>
  <c r="S44" i="7"/>
  <c r="S49" i="7"/>
  <c r="S12" i="7"/>
  <c r="S53" i="7"/>
  <c r="S13" i="7"/>
  <c r="S11" i="7"/>
  <c r="S30" i="7"/>
  <c r="S14" i="7"/>
  <c r="S54" i="7"/>
  <c r="S51" i="7"/>
  <c r="S61" i="7"/>
  <c r="S60" i="7"/>
  <c r="S17" i="7"/>
  <c r="S55" i="7"/>
  <c r="S8" i="28" l="1"/>
  <c r="S9" i="28"/>
  <c r="S37" i="28"/>
  <c r="S14" i="28"/>
  <c r="S16" i="28"/>
  <c r="S57" i="28"/>
  <c r="U1" i="28"/>
  <c r="S28" i="28"/>
  <c r="S13" i="28"/>
  <c r="S26" i="28"/>
  <c r="S30" i="28"/>
  <c r="S47" i="28"/>
  <c r="S33" i="28"/>
  <c r="S20" i="28"/>
  <c r="S51" i="28"/>
  <c r="S19" i="28"/>
  <c r="S42" i="28"/>
  <c r="S48" i="28"/>
  <c r="S50" i="28"/>
  <c r="S54" i="28"/>
  <c r="S38" i="28"/>
  <c r="S11" i="28"/>
  <c r="S41" i="28"/>
  <c r="S35" i="28"/>
  <c r="S34" i="28"/>
  <c r="S36" i="28"/>
  <c r="S23" i="28"/>
  <c r="S43" i="28"/>
  <c r="S24" i="28"/>
  <c r="S7" i="28"/>
  <c r="S46" i="28"/>
  <c r="S52" i="28"/>
  <c r="S58" i="28"/>
  <c r="S17" i="28"/>
  <c r="S39" i="28"/>
  <c r="S31" i="28"/>
  <c r="S32" i="28"/>
  <c r="S18" i="28"/>
  <c r="S44" i="28"/>
  <c r="S12" i="28"/>
  <c r="S10" i="28"/>
  <c r="S49" i="28"/>
  <c r="S22" i="28"/>
  <c r="S15" i="28"/>
  <c r="S56" i="28"/>
  <c r="U1" i="25"/>
  <c r="S16" i="25"/>
  <c r="S24" i="25"/>
  <c r="S25" i="25"/>
  <c r="S17" i="25"/>
  <c r="S31" i="25"/>
  <c r="S19" i="25"/>
  <c r="S28" i="25"/>
  <c r="S33" i="25"/>
  <c r="S22" i="25"/>
  <c r="S42" i="25"/>
  <c r="S9" i="25"/>
  <c r="S35" i="25"/>
  <c r="S38" i="25"/>
  <c r="S58" i="25"/>
  <c r="S48" i="25"/>
  <c r="S52" i="25"/>
  <c r="S30" i="25"/>
  <c r="S26" i="25"/>
  <c r="S56" i="25"/>
  <c r="S50" i="25"/>
  <c r="S54" i="25"/>
  <c r="S20" i="25"/>
  <c r="S41" i="25"/>
  <c r="S57" i="25"/>
  <c r="S39" i="25"/>
  <c r="S43" i="25"/>
  <c r="S21" i="25"/>
  <c r="S15" i="25"/>
  <c r="S49" i="25"/>
  <c r="S47" i="25"/>
  <c r="S12" i="25"/>
  <c r="S10" i="25"/>
  <c r="S7" i="25"/>
  <c r="S36" i="25"/>
  <c r="S34" i="25"/>
  <c r="S11" i="25"/>
  <c r="S46" i="25"/>
  <c r="S44" i="25"/>
  <c r="S37" i="25"/>
  <c r="S8" i="25"/>
  <c r="S51" i="25"/>
  <c r="S13" i="25"/>
  <c r="S23" i="25"/>
  <c r="S18" i="25"/>
  <c r="S32" i="25"/>
  <c r="X11" i="23"/>
  <c r="X18" i="23"/>
  <c r="X19" i="23"/>
  <c r="X12" i="23"/>
  <c r="X23" i="23"/>
  <c r="X35" i="23"/>
  <c r="X47" i="23"/>
  <c r="X49" i="23"/>
  <c r="X37" i="23"/>
  <c r="X46" i="23"/>
  <c r="X10" i="23"/>
  <c r="X21" i="23"/>
  <c r="X42" i="23"/>
  <c r="X55" i="23"/>
  <c r="X60" i="23"/>
  <c r="X16" i="23"/>
  <c r="X59" i="23"/>
  <c r="X31" i="23"/>
  <c r="X52" i="23"/>
  <c r="X53" i="23"/>
  <c r="Z1" i="23"/>
  <c r="X17" i="23"/>
  <c r="X20" i="23"/>
  <c r="X26" i="23"/>
  <c r="X33" i="23"/>
  <c r="X38" i="23"/>
  <c r="X50" i="23"/>
  <c r="X27" i="23"/>
  <c r="X57" i="23"/>
  <c r="X51" i="23"/>
  <c r="X9" i="23"/>
  <c r="X14" i="23"/>
  <c r="X54" i="23"/>
  <c r="X36" i="23"/>
  <c r="X34" i="23"/>
  <c r="X13" i="23"/>
  <c r="X44" i="23"/>
  <c r="X61" i="23"/>
  <c r="X25" i="23"/>
  <c r="X41" i="23"/>
  <c r="X39" i="23"/>
  <c r="X45" i="23"/>
  <c r="X28" i="23"/>
  <c r="X40" i="23"/>
  <c r="X29" i="23"/>
  <c r="X15" i="23"/>
  <c r="G26" i="32"/>
  <c r="I26" i="32"/>
  <c r="X8" i="18"/>
  <c r="Z8" i="18" s="1"/>
  <c r="X12" i="18"/>
  <c r="Z12" i="18" s="1"/>
  <c r="X16" i="18"/>
  <c r="Z16" i="18" s="1"/>
  <c r="X20" i="18"/>
  <c r="Z20" i="18" s="1"/>
  <c r="X24" i="18"/>
  <c r="Z24" i="18" s="1"/>
  <c r="X28" i="18"/>
  <c r="Z28" i="18" s="1"/>
  <c r="X33" i="18"/>
  <c r="Z33" i="18" s="1"/>
  <c r="AA1" i="18"/>
  <c r="X9" i="18"/>
  <c r="Z9" i="18" s="1"/>
  <c r="X13" i="18"/>
  <c r="Z13" i="18" s="1"/>
  <c r="X17" i="18"/>
  <c r="Z17" i="18" s="1"/>
  <c r="X21" i="18"/>
  <c r="Z21" i="18" s="1"/>
  <c r="X25" i="18"/>
  <c r="Z25" i="18" s="1"/>
  <c r="X30" i="18"/>
  <c r="Z30" i="18" s="1"/>
  <c r="X34" i="18"/>
  <c r="Z34" i="18" s="1"/>
  <c r="X38" i="18"/>
  <c r="Z38" i="18" s="1"/>
  <c r="X48" i="18"/>
  <c r="Z48" i="18" s="1"/>
  <c r="X52" i="18"/>
  <c r="Z52" i="18" s="1"/>
  <c r="X58" i="18"/>
  <c r="Z58" i="18" s="1"/>
  <c r="X57" i="18"/>
  <c r="Z57" i="18" s="1"/>
  <c r="X43" i="18"/>
  <c r="Z43" i="18" s="1"/>
  <c r="X44" i="18"/>
  <c r="Z44" i="18" s="1"/>
  <c r="X47" i="18"/>
  <c r="Z47" i="18" s="1"/>
  <c r="X51" i="18"/>
  <c r="Z51" i="18" s="1"/>
  <c r="X42" i="18"/>
  <c r="Z42" i="18" s="1"/>
  <c r="X10" i="18"/>
  <c r="Z10" i="18" s="1"/>
  <c r="X14" i="18"/>
  <c r="Z14" i="18" s="1"/>
  <c r="X18" i="18"/>
  <c r="Z18" i="18" s="1"/>
  <c r="X22" i="18"/>
  <c r="Z22" i="18" s="1"/>
  <c r="X26" i="18"/>
  <c r="Z26" i="18" s="1"/>
  <c r="X31" i="18"/>
  <c r="Z31" i="18" s="1"/>
  <c r="X35" i="18"/>
  <c r="Z35" i="18" s="1"/>
  <c r="X39" i="18"/>
  <c r="Z39" i="18" s="1"/>
  <c r="X49" i="18"/>
  <c r="Z49" i="18" s="1"/>
  <c r="X53" i="18"/>
  <c r="Z53" i="18" s="1"/>
  <c r="X59" i="18"/>
  <c r="Z59" i="18" s="1"/>
  <c r="X40" i="18"/>
  <c r="Z40" i="18" s="1"/>
  <c r="X45" i="18"/>
  <c r="Z45" i="18" s="1"/>
  <c r="X50" i="18"/>
  <c r="Z50" i="18" s="1"/>
  <c r="X55" i="18"/>
  <c r="Z55" i="18" s="1"/>
  <c r="X7" i="18"/>
  <c r="Z7" i="18" s="1"/>
  <c r="X11" i="18"/>
  <c r="Z11" i="18" s="1"/>
  <c r="X15" i="18"/>
  <c r="Z15" i="18" s="1"/>
  <c r="X19" i="18"/>
  <c r="Z19" i="18" s="1"/>
  <c r="X23" i="18"/>
  <c r="Z23" i="18" s="1"/>
  <c r="X27" i="18"/>
  <c r="Z27" i="18" s="1"/>
  <c r="X32" i="18"/>
  <c r="Z32" i="18" s="1"/>
  <c r="X36" i="18"/>
  <c r="Z36" i="18" s="1"/>
  <c r="AC12" i="23"/>
  <c r="AC20" i="23"/>
  <c r="AC17" i="23"/>
  <c r="AC29" i="23"/>
  <c r="AC26" i="23"/>
  <c r="AC36" i="23"/>
  <c r="AC25" i="23"/>
  <c r="AC31" i="23"/>
  <c r="AC52" i="23"/>
  <c r="AC9" i="23"/>
  <c r="AC23" i="23"/>
  <c r="AC27" i="23"/>
  <c r="AC28" i="23"/>
  <c r="AC35" i="23"/>
  <c r="AC49" i="23"/>
  <c r="AC39" i="23"/>
  <c r="AC45" i="23"/>
  <c r="AC59" i="23"/>
  <c r="AC54" i="23"/>
  <c r="AC57" i="23"/>
  <c r="AC53" i="23"/>
  <c r="AC15" i="23"/>
  <c r="AC42" i="23"/>
  <c r="AC61" i="23"/>
  <c r="AC44" i="23"/>
  <c r="AC55" i="23"/>
  <c r="AC46" i="23"/>
  <c r="AC16" i="23"/>
  <c r="AC11" i="23"/>
  <c r="AC14" i="23"/>
  <c r="AC41" i="23"/>
  <c r="AC50" i="23"/>
  <c r="AC38" i="23"/>
  <c r="AC47" i="23"/>
  <c r="AC18" i="23"/>
  <c r="AC60" i="23"/>
  <c r="AC34" i="23"/>
  <c r="AC37" i="23"/>
  <c r="AC33" i="23"/>
  <c r="AC21" i="23"/>
  <c r="AC51" i="23"/>
  <c r="AC13" i="23"/>
  <c r="AC10" i="23"/>
  <c r="AC40" i="23"/>
  <c r="AC19" i="23"/>
  <c r="K22" i="32"/>
  <c r="K26" i="32"/>
  <c r="K24" i="32"/>
  <c r="M17" i="32"/>
  <c r="G22" i="32"/>
  <c r="I22" i="32"/>
  <c r="AA14" i="26"/>
  <c r="AA31" i="26"/>
  <c r="AA12" i="26"/>
  <c r="AA18" i="26"/>
  <c r="AA30" i="26"/>
  <c r="AA17" i="26"/>
  <c r="AA28" i="26"/>
  <c r="AA29" i="26"/>
  <c r="AA16" i="26"/>
  <c r="AA37" i="26"/>
  <c r="AC1" i="26"/>
  <c r="AA26" i="26"/>
  <c r="AA42" i="26"/>
  <c r="AA44" i="26"/>
  <c r="AA49" i="26"/>
  <c r="AA60" i="26"/>
  <c r="AA39" i="26"/>
  <c r="AA51" i="26"/>
  <c r="AA47" i="26"/>
  <c r="AA53" i="26"/>
  <c r="AA52" i="26"/>
  <c r="AA59" i="26"/>
  <c r="AA38" i="26"/>
  <c r="AA46" i="26"/>
  <c r="AA57" i="26"/>
  <c r="AA55" i="26"/>
  <c r="AA15" i="26"/>
  <c r="AA20" i="26"/>
  <c r="AA54" i="26"/>
  <c r="AA13" i="26"/>
  <c r="AA36" i="26"/>
  <c r="AA19" i="26"/>
  <c r="AA21" i="26"/>
  <c r="AA11" i="26"/>
  <c r="AA35" i="26"/>
  <c r="AA25" i="26"/>
  <c r="AA34" i="26"/>
  <c r="AA10" i="26"/>
  <c r="AA33" i="26"/>
  <c r="AA61" i="26"/>
  <c r="AA23" i="26"/>
  <c r="AA24" i="26"/>
  <c r="AA41" i="26"/>
  <c r="AA40" i="26"/>
  <c r="AA50" i="26"/>
  <c r="AA45" i="26"/>
  <c r="AA9" i="26"/>
  <c r="Z46" i="26"/>
  <c r="Z19" i="26"/>
  <c r="Z20" i="26"/>
  <c r="Z9" i="26"/>
  <c r="Z11" i="26"/>
  <c r="Z17" i="26"/>
  <c r="Z28" i="26"/>
  <c r="Z29" i="26"/>
  <c r="Z16" i="26"/>
  <c r="AB1" i="26"/>
  <c r="Z13" i="26"/>
  <c r="Z15" i="26"/>
  <c r="Z26" i="26"/>
  <c r="Z36" i="26"/>
  <c r="Z24" i="26"/>
  <c r="Z25" i="26"/>
  <c r="Z51" i="26"/>
  <c r="Z53" i="26"/>
  <c r="Z55" i="26"/>
  <c r="Z37" i="26"/>
  <c r="Z38" i="26"/>
  <c r="Z41" i="26"/>
  <c r="Z49" i="26"/>
  <c r="Z54" i="26"/>
  <c r="Z59" i="26"/>
  <c r="Z34" i="26"/>
  <c r="Z23" i="26"/>
  <c r="Z44" i="26"/>
  <c r="Z21" i="26"/>
  <c r="Z10" i="26"/>
  <c r="Z52" i="26"/>
  <c r="Z42" i="26"/>
  <c r="Z39" i="26"/>
  <c r="Z57" i="26"/>
  <c r="Z61" i="26"/>
  <c r="Z50" i="26"/>
  <c r="Z31" i="26"/>
  <c r="Z35" i="26"/>
  <c r="Z47" i="26"/>
  <c r="Z30" i="26"/>
  <c r="Z60" i="26"/>
  <c r="Z18" i="26"/>
  <c r="Z12" i="26"/>
  <c r="Z14" i="26"/>
  <c r="Z40" i="26"/>
  <c r="Z45" i="26"/>
  <c r="Z33" i="26"/>
  <c r="AG1" i="18"/>
  <c r="AD9" i="18"/>
  <c r="AD34" i="18"/>
  <c r="AD10" i="18"/>
  <c r="AD26" i="18"/>
  <c r="AD59" i="18"/>
  <c r="AD7" i="18"/>
  <c r="AD11" i="18"/>
  <c r="AD55" i="18"/>
  <c r="AD8" i="18"/>
  <c r="AD42" i="18"/>
  <c r="N17" i="32"/>
  <c r="L22" i="32"/>
  <c r="L26" i="32"/>
  <c r="L24" i="32"/>
  <c r="G24" i="32"/>
  <c r="I24" i="32"/>
  <c r="Q15" i="2"/>
  <c r="Q7" i="2"/>
  <c r="Q10" i="2"/>
  <c r="Q48" i="2"/>
  <c r="Q49" i="2"/>
  <c r="S59" i="9"/>
  <c r="S48" i="9"/>
  <c r="S53" i="9"/>
  <c r="S47" i="9"/>
  <c r="S50" i="9"/>
  <c r="S49" i="9"/>
  <c r="S28" i="9"/>
  <c r="S12" i="9"/>
  <c r="S42" i="9"/>
  <c r="S19" i="9"/>
  <c r="S8" i="9"/>
  <c r="U1" i="9"/>
  <c r="S7" i="9"/>
  <c r="S9" i="9"/>
  <c r="S18" i="9"/>
  <c r="S51" i="9"/>
  <c r="S45" i="9"/>
  <c r="S55" i="9"/>
  <c r="S22" i="9"/>
  <c r="S16" i="9"/>
  <c r="S23" i="9"/>
  <c r="S52" i="9"/>
  <c r="S10" i="9"/>
  <c r="S57" i="9"/>
  <c r="S15" i="9"/>
  <c r="S43" i="9"/>
  <c r="S44" i="9"/>
  <c r="S58" i="9"/>
  <c r="R54" i="2"/>
  <c r="T54" i="2" s="1"/>
  <c r="R49" i="2"/>
  <c r="T49" i="2" s="1"/>
  <c r="R44" i="2"/>
  <c r="T44" i="2" s="1"/>
  <c r="R39" i="2"/>
  <c r="T39" i="2" s="1"/>
  <c r="R31" i="2"/>
  <c r="T31" i="2" s="1"/>
  <c r="R22" i="2"/>
  <c r="T22" i="2" s="1"/>
  <c r="R58" i="2"/>
  <c r="T58" i="2" s="1"/>
  <c r="R52" i="2"/>
  <c r="T52" i="2" s="1"/>
  <c r="R48" i="2"/>
  <c r="T48" i="2" s="1"/>
  <c r="R43" i="2"/>
  <c r="T43" i="2" s="1"/>
  <c r="R38" i="2"/>
  <c r="T38" i="2" s="1"/>
  <c r="R21" i="2"/>
  <c r="T21" i="2" s="1"/>
  <c r="R13" i="2"/>
  <c r="T13" i="2" s="1"/>
  <c r="R9" i="2"/>
  <c r="T9" i="2" s="1"/>
  <c r="R57" i="2"/>
  <c r="T57" i="2" s="1"/>
  <c r="R51" i="2"/>
  <c r="T51" i="2" s="1"/>
  <c r="R47" i="2"/>
  <c r="T47" i="2" s="1"/>
  <c r="R42" i="2"/>
  <c r="T42" i="2" s="1"/>
  <c r="R16" i="2"/>
  <c r="T16" i="2" s="1"/>
  <c r="R56" i="2"/>
  <c r="T56" i="2" s="1"/>
  <c r="R50" i="2"/>
  <c r="T50" i="2" s="1"/>
  <c r="R46" i="2"/>
  <c r="T46" i="2" s="1"/>
  <c r="R41" i="2"/>
  <c r="T41" i="2" s="1"/>
  <c r="R32" i="2"/>
  <c r="T32" i="2" s="1"/>
  <c r="R27" i="2"/>
  <c r="T27" i="2" s="1"/>
  <c r="R7" i="2"/>
  <c r="T7" i="2" s="1"/>
  <c r="U1" i="2"/>
  <c r="R12" i="2"/>
  <c r="T12" i="2" s="1"/>
  <c r="R18" i="2"/>
  <c r="T18" i="2" s="1"/>
  <c r="R19" i="2"/>
  <c r="T19" i="2" s="1"/>
  <c r="R15" i="2"/>
  <c r="T15" i="2" s="1"/>
  <c r="R8" i="2"/>
  <c r="T8" i="2" s="1"/>
  <c r="R10" i="2"/>
  <c r="T10" i="2" s="1"/>
  <c r="Q42" i="2"/>
  <c r="Q52" i="2"/>
  <c r="Q54" i="2"/>
  <c r="T55" i="12"/>
  <c r="T52" i="12"/>
  <c r="T50" i="12"/>
  <c r="T48" i="12"/>
  <c r="T59" i="12"/>
  <c r="T57" i="12"/>
  <c r="T45" i="12"/>
  <c r="T47" i="12"/>
  <c r="T58" i="12"/>
  <c r="T32" i="12"/>
  <c r="T28" i="12"/>
  <c r="T23" i="12"/>
  <c r="T19" i="12"/>
  <c r="T18" i="12"/>
  <c r="T9" i="12"/>
  <c r="V1" i="12"/>
  <c r="T10" i="12"/>
  <c r="T44" i="12"/>
  <c r="T39" i="12"/>
  <c r="T16" i="12"/>
  <c r="T40" i="12"/>
  <c r="T12" i="12"/>
  <c r="T22" i="12"/>
  <c r="T51" i="12"/>
  <c r="T15" i="12"/>
  <c r="T43" i="12"/>
  <c r="T49" i="12"/>
  <c r="T42" i="12"/>
  <c r="Q47" i="12"/>
  <c r="Q55" i="12"/>
  <c r="Q44" i="12"/>
  <c r="Q42" i="12"/>
  <c r="Q59" i="12"/>
  <c r="Q57" i="12"/>
  <c r="Q45" i="12"/>
  <c r="Q43" i="12"/>
  <c r="Q33" i="12"/>
  <c r="Q15" i="12"/>
  <c r="Q18" i="12"/>
  <c r="Q12" i="12"/>
  <c r="S1" i="12"/>
  <c r="Q9" i="12"/>
  <c r="Q22" i="12"/>
  <c r="Q8" i="12"/>
  <c r="Q23" i="12"/>
  <c r="Q58" i="12"/>
  <c r="Q50" i="12"/>
  <c r="Q51" i="12"/>
  <c r="Q28" i="12"/>
  <c r="Q48" i="12"/>
  <c r="Q40" i="12"/>
  <c r="Q49" i="12"/>
  <c r="Q10" i="12"/>
  <c r="Q16" i="12"/>
  <c r="Q52" i="12"/>
  <c r="Q56" i="2"/>
  <c r="T59" i="7"/>
  <c r="T53" i="7"/>
  <c r="T61" i="7"/>
  <c r="T55" i="7"/>
  <c r="T51" i="7"/>
  <c r="T24" i="7"/>
  <c r="T49" i="7"/>
  <c r="T46" i="7"/>
  <c r="T44" i="7"/>
  <c r="T30" i="7"/>
  <c r="T13" i="7"/>
  <c r="T15" i="7"/>
  <c r="T9" i="7"/>
  <c r="T17" i="7"/>
  <c r="V1" i="7"/>
  <c r="T10" i="7"/>
  <c r="T57" i="7"/>
  <c r="T11" i="7"/>
  <c r="T47" i="7"/>
  <c r="T14" i="7"/>
  <c r="T50" i="7"/>
  <c r="T52" i="7"/>
  <c r="T54" i="7"/>
  <c r="T45" i="7"/>
  <c r="T16" i="7"/>
  <c r="T60" i="7"/>
  <c r="T18" i="7"/>
  <c r="T12" i="7"/>
  <c r="Y53" i="10"/>
  <c r="Y45" i="10"/>
  <c r="Y60" i="10"/>
  <c r="Y24" i="10"/>
  <c r="Y17" i="10"/>
  <c r="Y34" i="10"/>
  <c r="Y50" i="10"/>
  <c r="Y42" i="10"/>
  <c r="Y46" i="10"/>
  <c r="Y12" i="10"/>
  <c r="Y11" i="10"/>
  <c r="AA1" i="10"/>
  <c r="Y30" i="10"/>
  <c r="Y15" i="10"/>
  <c r="Y14" i="10"/>
  <c r="Y13" i="10"/>
  <c r="Y18" i="10"/>
  <c r="Y59" i="10"/>
  <c r="Y61" i="10"/>
  <c r="Y47" i="10"/>
  <c r="Y54" i="10"/>
  <c r="Y49" i="10"/>
  <c r="Y16" i="10"/>
  <c r="Y41" i="10"/>
  <c r="Y57" i="10"/>
  <c r="Y44" i="10"/>
  <c r="Y52" i="10"/>
  <c r="Y51" i="10"/>
  <c r="Q13" i="2"/>
  <c r="AA13" i="2"/>
  <c r="Q47" i="2"/>
  <c r="Q58" i="2"/>
  <c r="Q27" i="2"/>
  <c r="V60" i="10"/>
  <c r="V61" i="10"/>
  <c r="V51" i="10"/>
  <c r="V47" i="10"/>
  <c r="V46" i="10"/>
  <c r="V13" i="10"/>
  <c r="X1" i="10"/>
  <c r="V45" i="10"/>
  <c r="V15" i="10"/>
  <c r="V42" i="10"/>
  <c r="V11" i="10"/>
  <c r="V35" i="10"/>
  <c r="V49" i="10"/>
  <c r="V59" i="10"/>
  <c r="V16" i="10"/>
  <c r="V14" i="10"/>
  <c r="V44" i="10"/>
  <c r="V57" i="10"/>
  <c r="V30" i="10"/>
  <c r="V17" i="10"/>
  <c r="V10" i="10"/>
  <c r="V54" i="10"/>
  <c r="V18" i="10"/>
  <c r="V52" i="10"/>
  <c r="V53" i="10"/>
  <c r="V12" i="10"/>
  <c r="V50" i="10"/>
  <c r="Q43" i="2"/>
  <c r="Q19" i="2"/>
  <c r="Q51" i="2"/>
  <c r="Q18" i="2"/>
  <c r="AA32" i="2"/>
  <c r="Q32" i="2"/>
  <c r="U60" i="7"/>
  <c r="U54" i="7"/>
  <c r="U55" i="7"/>
  <c r="U52" i="7"/>
  <c r="U47" i="7"/>
  <c r="U53" i="7"/>
  <c r="U50" i="7"/>
  <c r="U51" i="7"/>
  <c r="U49" i="7"/>
  <c r="U12" i="7"/>
  <c r="U10" i="7"/>
  <c r="U14" i="7"/>
  <c r="U16" i="7"/>
  <c r="W1" i="7"/>
  <c r="U45" i="7"/>
  <c r="U18" i="7"/>
  <c r="U11" i="7"/>
  <c r="U57" i="7"/>
  <c r="U61" i="7"/>
  <c r="U46" i="7"/>
  <c r="U15" i="7"/>
  <c r="U24" i="7"/>
  <c r="U59" i="7"/>
  <c r="U13" i="7"/>
  <c r="U30" i="7"/>
  <c r="U9" i="7"/>
  <c r="U17" i="7"/>
  <c r="U44" i="7"/>
  <c r="T39" i="11"/>
  <c r="T38" i="11"/>
  <c r="T21" i="11"/>
  <c r="T49" i="11"/>
  <c r="T10" i="11"/>
  <c r="T48" i="11"/>
  <c r="T43" i="11"/>
  <c r="T15" i="11"/>
  <c r="T54" i="11"/>
  <c r="T42" i="11"/>
  <c r="T51" i="11"/>
  <c r="T18" i="11"/>
  <c r="T57" i="11"/>
  <c r="T58" i="11"/>
  <c r="T56" i="11"/>
  <c r="T16" i="11"/>
  <c r="T27" i="11"/>
  <c r="T47" i="11"/>
  <c r="T9" i="11"/>
  <c r="T19" i="11"/>
  <c r="T31" i="11"/>
  <c r="T50" i="11"/>
  <c r="T22" i="11"/>
  <c r="T41" i="11"/>
  <c r="T12" i="11"/>
  <c r="T46" i="11"/>
  <c r="T44" i="11"/>
  <c r="Q16" i="2"/>
  <c r="Q57" i="2"/>
  <c r="Q22" i="2"/>
  <c r="Q41" i="2"/>
  <c r="V57" i="2"/>
  <c r="V51" i="2"/>
  <c r="V47" i="2"/>
  <c r="V42" i="2"/>
  <c r="V56" i="2"/>
  <c r="V50" i="2"/>
  <c r="V46" i="2"/>
  <c r="V41" i="2"/>
  <c r="V32" i="2"/>
  <c r="V27" i="2"/>
  <c r="V19" i="2"/>
  <c r="V15" i="2"/>
  <c r="V7" i="2"/>
  <c r="V54" i="2"/>
  <c r="V49" i="2"/>
  <c r="V44" i="2"/>
  <c r="V39" i="2"/>
  <c r="V31" i="2"/>
  <c r="V22" i="2"/>
  <c r="V18" i="2"/>
  <c r="V58" i="2"/>
  <c r="V52" i="2"/>
  <c r="V48" i="2"/>
  <c r="V43" i="2"/>
  <c r="V38" i="2"/>
  <c r="V21" i="2"/>
  <c r="V9" i="2"/>
  <c r="V12" i="2"/>
  <c r="V13" i="2"/>
  <c r="Y1" i="2"/>
  <c r="V16" i="2"/>
  <c r="V10" i="2"/>
  <c r="V8" i="2"/>
  <c r="Q44" i="2"/>
  <c r="Q58" i="11"/>
  <c r="Q27" i="11"/>
  <c r="Q51" i="11"/>
  <c r="Q50" i="11"/>
  <c r="Q48" i="11"/>
  <c r="Q41" i="11"/>
  <c r="Q39" i="11"/>
  <c r="Q12" i="11"/>
  <c r="S1" i="11"/>
  <c r="Q47" i="11"/>
  <c r="Q22" i="11"/>
  <c r="Q18" i="11"/>
  <c r="Q46" i="11"/>
  <c r="Q9" i="11"/>
  <c r="Q10" i="11"/>
  <c r="Q21" i="11"/>
  <c r="Q43" i="11"/>
  <c r="Q15" i="11"/>
  <c r="Q56" i="11"/>
  <c r="Q42" i="11"/>
  <c r="Q44" i="11"/>
  <c r="Q8" i="11"/>
  <c r="Q54" i="11"/>
  <c r="Q32" i="11"/>
  <c r="Q49" i="11"/>
  <c r="Q57" i="11"/>
  <c r="Q16" i="11"/>
  <c r="Q8" i="2"/>
  <c r="Q21" i="2"/>
  <c r="Q31" i="2"/>
  <c r="AA31" i="2"/>
  <c r="Q46" i="2"/>
  <c r="Q9" i="2"/>
  <c r="Q12" i="2"/>
  <c r="AA38" i="2"/>
  <c r="Q38" i="2"/>
  <c r="Q39" i="2"/>
  <c r="AA39" i="2"/>
  <c r="Q50" i="2"/>
  <c r="R59" i="9"/>
  <c r="R53" i="9"/>
  <c r="R57" i="9"/>
  <c r="R48" i="9"/>
  <c r="T1" i="9"/>
  <c r="R45" i="9"/>
  <c r="R12" i="9"/>
  <c r="R49" i="9"/>
  <c r="R8" i="9"/>
  <c r="R43" i="9"/>
  <c r="R10" i="9"/>
  <c r="R19" i="9"/>
  <c r="R23" i="9"/>
  <c r="R28" i="9"/>
  <c r="R55" i="9"/>
  <c r="R51" i="9"/>
  <c r="R18" i="9"/>
  <c r="R44" i="9"/>
  <c r="R47" i="9"/>
  <c r="R16" i="9"/>
  <c r="R58" i="9"/>
  <c r="R9" i="9"/>
  <c r="R42" i="9"/>
  <c r="R22" i="9"/>
  <c r="R7" i="9"/>
  <c r="R52" i="9"/>
  <c r="R15" i="9"/>
  <c r="R50" i="9"/>
  <c r="F41" i="22" l="1"/>
  <c r="F42" i="21"/>
  <c r="F42" i="20"/>
  <c r="I45" i="19"/>
  <c r="AD47" i="18"/>
  <c r="AL42" i="18"/>
  <c r="F8" i="22"/>
  <c r="F8" i="21"/>
  <c r="F8" i="20"/>
  <c r="I10" i="19"/>
  <c r="AD13" i="18"/>
  <c r="AL8" i="18"/>
  <c r="F9" i="22"/>
  <c r="F9" i="21"/>
  <c r="F9" i="20"/>
  <c r="I11" i="19"/>
  <c r="AD14" i="18"/>
  <c r="F55" i="21"/>
  <c r="F54" i="22"/>
  <c r="F55" i="20"/>
  <c r="AJ55" i="18"/>
  <c r="I58" i="19"/>
  <c r="AL55" i="18"/>
  <c r="AJ1" i="18"/>
  <c r="AL1" i="18" s="1"/>
  <c r="AL9" i="18" s="1"/>
  <c r="AG8" i="18"/>
  <c r="F10" i="19" s="1"/>
  <c r="AG12" i="18"/>
  <c r="F14" i="19" s="1"/>
  <c r="AG16" i="18"/>
  <c r="F16" i="19" s="1"/>
  <c r="AG20" i="18"/>
  <c r="F26" i="19" s="1"/>
  <c r="AG24" i="18"/>
  <c r="F29" i="19" s="1"/>
  <c r="AG28" i="18"/>
  <c r="AG33" i="18"/>
  <c r="F37" i="19" s="1"/>
  <c r="AG42" i="18"/>
  <c r="AG9" i="18"/>
  <c r="F11" i="19" s="1"/>
  <c r="AG13" i="18"/>
  <c r="F23" i="19" s="1"/>
  <c r="AG17" i="18"/>
  <c r="F17" i="19" s="1"/>
  <c r="AG21" i="18"/>
  <c r="F27" i="19" s="1"/>
  <c r="AG25" i="18"/>
  <c r="F30" i="19" s="1"/>
  <c r="AG30" i="18"/>
  <c r="F34" i="19" s="1"/>
  <c r="AG34" i="18"/>
  <c r="F38" i="19" s="1"/>
  <c r="AG38" i="18"/>
  <c r="F41" i="19" s="1"/>
  <c r="AG48" i="18"/>
  <c r="AG52" i="18"/>
  <c r="AG58" i="18"/>
  <c r="AG39" i="18"/>
  <c r="F42" i="19" s="1"/>
  <c r="AG44" i="18"/>
  <c r="AG49" i="18"/>
  <c r="AG53" i="18"/>
  <c r="AG59" i="18"/>
  <c r="AG47" i="18"/>
  <c r="AG51" i="18"/>
  <c r="AG43" i="18"/>
  <c r="AG57" i="18"/>
  <c r="AG10" i="18"/>
  <c r="F12" i="19" s="1"/>
  <c r="AG14" i="18"/>
  <c r="F24" i="19" s="1"/>
  <c r="AG18" i="18"/>
  <c r="F18" i="19" s="1"/>
  <c r="AG22" i="18"/>
  <c r="F19" i="19" s="1"/>
  <c r="AG26" i="18"/>
  <c r="F21" i="19" s="1"/>
  <c r="AG31" i="18"/>
  <c r="F35" i="19" s="1"/>
  <c r="AG35" i="18"/>
  <c r="F39" i="19" s="1"/>
  <c r="AG7" i="18"/>
  <c r="F9" i="19" s="1"/>
  <c r="AG11" i="18"/>
  <c r="F13" i="19" s="1"/>
  <c r="AG15" i="18"/>
  <c r="F15" i="19" s="1"/>
  <c r="AG19" i="18"/>
  <c r="AG23" i="18"/>
  <c r="F20" i="19" s="1"/>
  <c r="AG27" i="18"/>
  <c r="F31" i="19" s="1"/>
  <c r="AG32" i="18"/>
  <c r="F36" i="19" s="1"/>
  <c r="AG36" i="18"/>
  <c r="F40" i="19" s="1"/>
  <c r="AG40" i="18"/>
  <c r="AG45" i="18"/>
  <c r="AG50" i="18"/>
  <c r="AG55" i="18"/>
  <c r="N24" i="32"/>
  <c r="Q17" i="32"/>
  <c r="N22" i="32"/>
  <c r="N26" i="32"/>
  <c r="F11" i="22"/>
  <c r="F11" i="20"/>
  <c r="F11" i="21"/>
  <c r="I13" i="19"/>
  <c r="AJ11" i="18"/>
  <c r="AL11" i="18"/>
  <c r="AD16" i="18"/>
  <c r="AC1" i="18"/>
  <c r="AA17" i="18"/>
  <c r="AA39" i="18"/>
  <c r="AA11" i="18"/>
  <c r="AA51" i="18"/>
  <c r="AA32" i="18"/>
  <c r="AA59" i="18"/>
  <c r="AA58" i="18"/>
  <c r="AA31" i="18"/>
  <c r="AA26" i="18"/>
  <c r="AA28" i="18"/>
  <c r="AA44" i="18"/>
  <c r="AA16" i="18"/>
  <c r="AA48" i="18"/>
  <c r="AA47" i="18"/>
  <c r="AA18" i="18"/>
  <c r="AA49" i="18"/>
  <c r="AA15" i="18"/>
  <c r="AA42" i="18"/>
  <c r="AA8" i="18"/>
  <c r="AA34" i="18"/>
  <c r="AA30" i="18"/>
  <c r="AA52" i="18"/>
  <c r="AA53" i="18"/>
  <c r="AA9" i="18"/>
  <c r="AA7" i="18"/>
  <c r="AA36" i="18"/>
  <c r="AA40" i="18"/>
  <c r="AA21" i="18"/>
  <c r="AA20" i="18"/>
  <c r="AA10" i="18"/>
  <c r="AA57" i="18"/>
  <c r="AA35" i="18"/>
  <c r="AA55" i="18"/>
  <c r="AA24" i="18"/>
  <c r="AA19" i="18"/>
  <c r="AA38" i="18"/>
  <c r="AA50" i="18"/>
  <c r="AA45" i="18"/>
  <c r="AA23" i="18"/>
  <c r="AA13" i="18"/>
  <c r="AA12" i="18"/>
  <c r="AA43" i="18"/>
  <c r="AA33" i="18"/>
  <c r="AA22" i="18"/>
  <c r="AA25" i="18"/>
  <c r="F7" i="21"/>
  <c r="F7" i="22"/>
  <c r="F7" i="20"/>
  <c r="I9" i="19"/>
  <c r="AJ7" i="18"/>
  <c r="AL7" i="18"/>
  <c r="AD12" i="18"/>
  <c r="F58" i="22"/>
  <c r="F59" i="21"/>
  <c r="F59" i="20"/>
  <c r="AL59" i="18"/>
  <c r="AJ59" i="18"/>
  <c r="I62" i="19"/>
  <c r="AC15" i="26"/>
  <c r="AC10" i="26"/>
  <c r="AC23" i="26"/>
  <c r="AC24" i="26"/>
  <c r="AC25" i="26"/>
  <c r="AC35" i="26"/>
  <c r="AC14" i="26"/>
  <c r="AC31" i="26"/>
  <c r="AC33" i="26"/>
  <c r="AC34" i="26"/>
  <c r="AC9" i="26"/>
  <c r="AC18" i="26"/>
  <c r="AC19" i="26"/>
  <c r="AC20" i="26"/>
  <c r="AC30" i="26"/>
  <c r="AC11" i="26"/>
  <c r="AC13" i="26"/>
  <c r="AC28" i="26"/>
  <c r="AC46" i="26"/>
  <c r="AC54" i="26"/>
  <c r="AC40" i="26"/>
  <c r="AC41" i="26"/>
  <c r="AC42" i="26"/>
  <c r="AC51" i="26"/>
  <c r="AC47" i="26"/>
  <c r="AC55" i="26"/>
  <c r="AC50" i="26"/>
  <c r="AC52" i="26"/>
  <c r="AC45" i="26"/>
  <c r="AC61" i="26"/>
  <c r="AC57" i="26"/>
  <c r="AC59" i="26"/>
  <c r="AC60" i="26"/>
  <c r="AC39" i="26"/>
  <c r="AC37" i="26"/>
  <c r="AC49" i="26"/>
  <c r="AC29" i="26"/>
  <c r="AC38" i="26"/>
  <c r="AC44" i="26"/>
  <c r="AC21" i="26"/>
  <c r="AC26" i="26"/>
  <c r="AC36" i="26"/>
  <c r="AC12" i="26"/>
  <c r="AC53" i="26"/>
  <c r="AC16" i="26"/>
  <c r="AC17" i="26"/>
  <c r="M24" i="32"/>
  <c r="O17" i="32"/>
  <c r="M22" i="32"/>
  <c r="M26" i="32"/>
  <c r="F10" i="22"/>
  <c r="F10" i="21"/>
  <c r="F10" i="20"/>
  <c r="I12" i="19"/>
  <c r="AJ10" i="18"/>
  <c r="AL10" i="18"/>
  <c r="AD15" i="18"/>
  <c r="Z21" i="23"/>
  <c r="AB1" i="23"/>
  <c r="Z17" i="23"/>
  <c r="Z10" i="23"/>
  <c r="Z16" i="23"/>
  <c r="Z26" i="23"/>
  <c r="Z12" i="23"/>
  <c r="Z9" i="23"/>
  <c r="Z23" i="23"/>
  <c r="Z27" i="23"/>
  <c r="Z38" i="23"/>
  <c r="Z40" i="23"/>
  <c r="Z50" i="23"/>
  <c r="Z51" i="23"/>
  <c r="Z35" i="23"/>
  <c r="Z49" i="23"/>
  <c r="Z19" i="23"/>
  <c r="Z47" i="23"/>
  <c r="Z13" i="23"/>
  <c r="Z39" i="23"/>
  <c r="Z44" i="23"/>
  <c r="Z11" i="23"/>
  <c r="Z36" i="23"/>
  <c r="Z41" i="23"/>
  <c r="Z18" i="23"/>
  <c r="Z60" i="23"/>
  <c r="Z61" i="23"/>
  <c r="Z53" i="23"/>
  <c r="Z59" i="23"/>
  <c r="Z25" i="23"/>
  <c r="Z55" i="23"/>
  <c r="Z34" i="23"/>
  <c r="Z45" i="23"/>
  <c r="Z46" i="23"/>
  <c r="Z31" i="23"/>
  <c r="Z33" i="23"/>
  <c r="Z54" i="23"/>
  <c r="Z29" i="23"/>
  <c r="Z15" i="23"/>
  <c r="Z20" i="23"/>
  <c r="Z42" i="23"/>
  <c r="Z52" i="23"/>
  <c r="Z37" i="23"/>
  <c r="Z14" i="23"/>
  <c r="Z28" i="23"/>
  <c r="Z57" i="23"/>
  <c r="F26" i="22"/>
  <c r="F27" i="20"/>
  <c r="F27" i="21"/>
  <c r="I21" i="19"/>
  <c r="AJ26" i="18"/>
  <c r="AL26" i="18"/>
  <c r="AD31" i="18"/>
  <c r="F34" i="22"/>
  <c r="F35" i="20"/>
  <c r="F35" i="21"/>
  <c r="I38" i="19"/>
  <c r="AL34" i="18"/>
  <c r="AD39" i="18"/>
  <c r="AJ34" i="18"/>
  <c r="AD1" i="26"/>
  <c r="AB10" i="26"/>
  <c r="AB25" i="26"/>
  <c r="AB31" i="26"/>
  <c r="AB34" i="26"/>
  <c r="AB42" i="26"/>
  <c r="AB12" i="26"/>
  <c r="AB18" i="26"/>
  <c r="AB19" i="26"/>
  <c r="AB20" i="26"/>
  <c r="AB28" i="26"/>
  <c r="AB29" i="26"/>
  <c r="AB38" i="26"/>
  <c r="AB39" i="26"/>
  <c r="AB16" i="26"/>
  <c r="AB37" i="26"/>
  <c r="AB40" i="26"/>
  <c r="AB41" i="26"/>
  <c r="AB49" i="26"/>
  <c r="AB47" i="26"/>
  <c r="AB50" i="26"/>
  <c r="AB52" i="26"/>
  <c r="AB54" i="26"/>
  <c r="AB61" i="26"/>
  <c r="AB60" i="26"/>
  <c r="AB35" i="26"/>
  <c r="AB33" i="26"/>
  <c r="AB17" i="26"/>
  <c r="AB59" i="26"/>
  <c r="AB53" i="26"/>
  <c r="AB23" i="26"/>
  <c r="AB57" i="26"/>
  <c r="AB44" i="26"/>
  <c r="AB9" i="26"/>
  <c r="AB13" i="26"/>
  <c r="AB15" i="26"/>
  <c r="AB36" i="26"/>
  <c r="AB55" i="26"/>
  <c r="AB46" i="26"/>
  <c r="AB24" i="26"/>
  <c r="AB51" i="26"/>
  <c r="AB11" i="26"/>
  <c r="AB45" i="26"/>
  <c r="AB26" i="26"/>
  <c r="AB30" i="26"/>
  <c r="AB14" i="26"/>
  <c r="AB21" i="26"/>
  <c r="U8" i="25"/>
  <c r="U38" i="25"/>
  <c r="U7" i="25"/>
  <c r="U16" i="25"/>
  <c r="Y1" i="25"/>
  <c r="U24" i="25"/>
  <c r="U25" i="25"/>
  <c r="U15" i="25"/>
  <c r="U18" i="25"/>
  <c r="U19" i="25"/>
  <c r="U22" i="25"/>
  <c r="U9" i="25"/>
  <c r="U28" i="25"/>
  <c r="U42" i="25"/>
  <c r="U31" i="25"/>
  <c r="U34" i="25"/>
  <c r="U52" i="25"/>
  <c r="U58" i="25"/>
  <c r="U33" i="25"/>
  <c r="U48" i="25"/>
  <c r="U51" i="25"/>
  <c r="U50" i="25"/>
  <c r="U44" i="25"/>
  <c r="U20" i="25"/>
  <c r="U13" i="25"/>
  <c r="U21" i="25"/>
  <c r="U23" i="25"/>
  <c r="U36" i="25"/>
  <c r="U56" i="25"/>
  <c r="U26" i="25"/>
  <c r="U54" i="25"/>
  <c r="U57" i="25"/>
  <c r="U37" i="25"/>
  <c r="U12" i="25"/>
  <c r="U11" i="25"/>
  <c r="U35" i="25"/>
  <c r="U47" i="25"/>
  <c r="U32" i="25"/>
  <c r="U17" i="25"/>
  <c r="U39" i="25"/>
  <c r="U41" i="25"/>
  <c r="U49" i="25"/>
  <c r="U43" i="25"/>
  <c r="U10" i="25"/>
  <c r="U30" i="25"/>
  <c r="U46" i="25"/>
  <c r="Y1" i="28"/>
  <c r="U8" i="28"/>
  <c r="U10" i="28"/>
  <c r="U11" i="28"/>
  <c r="U12" i="28"/>
  <c r="U18" i="28"/>
  <c r="U19" i="28"/>
  <c r="U37" i="28"/>
  <c r="U16" i="28"/>
  <c r="U9" i="28"/>
  <c r="U28" i="28"/>
  <c r="U33" i="28"/>
  <c r="U41" i="28"/>
  <c r="U26" i="28"/>
  <c r="U47" i="28"/>
  <c r="U35" i="28"/>
  <c r="U48" i="28"/>
  <c r="U44" i="28"/>
  <c r="U30" i="28"/>
  <c r="U36" i="28"/>
  <c r="U57" i="28"/>
  <c r="U42" i="28"/>
  <c r="U43" i="28"/>
  <c r="U31" i="28"/>
  <c r="U20" i="28"/>
  <c r="U56" i="28"/>
  <c r="U52" i="28"/>
  <c r="U15" i="28"/>
  <c r="U49" i="28"/>
  <c r="U13" i="28"/>
  <c r="U46" i="28"/>
  <c r="U7" i="28"/>
  <c r="U51" i="28"/>
  <c r="U17" i="28"/>
  <c r="U38" i="28"/>
  <c r="U39" i="28"/>
  <c r="U58" i="28"/>
  <c r="U23" i="28"/>
  <c r="U22" i="28"/>
  <c r="U24" i="28"/>
  <c r="U14" i="28"/>
  <c r="U32" i="28"/>
  <c r="U54" i="28"/>
  <c r="U34" i="28"/>
  <c r="U50" i="28"/>
  <c r="U49" i="9"/>
  <c r="U57" i="9"/>
  <c r="U47" i="9"/>
  <c r="U50" i="9"/>
  <c r="U22" i="9"/>
  <c r="U42" i="9"/>
  <c r="U15" i="9"/>
  <c r="U28" i="9"/>
  <c r="U8" i="9"/>
  <c r="U53" i="9"/>
  <c r="W1" i="9"/>
  <c r="U16" i="9"/>
  <c r="U12" i="9"/>
  <c r="U58" i="9"/>
  <c r="U52" i="9"/>
  <c r="U19" i="9"/>
  <c r="U9" i="9"/>
  <c r="U51" i="9"/>
  <c r="U23" i="9"/>
  <c r="U43" i="9"/>
  <c r="U44" i="9"/>
  <c r="U7" i="9"/>
  <c r="U45" i="9"/>
  <c r="U48" i="9"/>
  <c r="U59" i="9"/>
  <c r="U10" i="9"/>
  <c r="U18" i="9"/>
  <c r="U55" i="9"/>
  <c r="S48" i="11"/>
  <c r="S50" i="11"/>
  <c r="S39" i="11"/>
  <c r="U1" i="11"/>
  <c r="S21" i="11"/>
  <c r="S8" i="11"/>
  <c r="S58" i="11"/>
  <c r="S27" i="11"/>
  <c r="S16" i="11"/>
  <c r="S41" i="11"/>
  <c r="S18" i="11"/>
  <c r="S12" i="11"/>
  <c r="S15" i="11"/>
  <c r="S47" i="11"/>
  <c r="S51" i="11"/>
  <c r="S43" i="11"/>
  <c r="S57" i="11"/>
  <c r="S42" i="11"/>
  <c r="S32" i="11"/>
  <c r="S46" i="11"/>
  <c r="S44" i="11"/>
  <c r="S54" i="11"/>
  <c r="S22" i="11"/>
  <c r="S10" i="11"/>
  <c r="S9" i="11"/>
  <c r="S49" i="11"/>
  <c r="S56" i="11"/>
  <c r="W61" i="7"/>
  <c r="W55" i="7"/>
  <c r="W57" i="7"/>
  <c r="W59" i="7"/>
  <c r="W30" i="7"/>
  <c r="W52" i="7"/>
  <c r="Y1" i="7"/>
  <c r="W18" i="7"/>
  <c r="W47" i="7"/>
  <c r="W50" i="7"/>
  <c r="W24" i="7"/>
  <c r="W12" i="7"/>
  <c r="W14" i="7"/>
  <c r="W13" i="7"/>
  <c r="W11" i="7"/>
  <c r="W16" i="7"/>
  <c r="W10" i="7"/>
  <c r="W53" i="7"/>
  <c r="W54" i="7"/>
  <c r="W51" i="7"/>
  <c r="W45" i="7"/>
  <c r="W44" i="7"/>
  <c r="W17" i="7"/>
  <c r="W46" i="7"/>
  <c r="W60" i="7"/>
  <c r="W9" i="7"/>
  <c r="W49" i="7"/>
  <c r="W15" i="7"/>
  <c r="T59" i="9"/>
  <c r="T48" i="9"/>
  <c r="T57" i="9"/>
  <c r="T53" i="9"/>
  <c r="T45" i="9"/>
  <c r="T49" i="9"/>
  <c r="T19" i="9"/>
  <c r="T12" i="9"/>
  <c r="T7" i="9"/>
  <c r="V1" i="9"/>
  <c r="T22" i="9"/>
  <c r="T43" i="9"/>
  <c r="T42" i="9"/>
  <c r="T8" i="9"/>
  <c r="T18" i="9"/>
  <c r="T50" i="9"/>
  <c r="T58" i="9"/>
  <c r="T16" i="9"/>
  <c r="T47" i="9"/>
  <c r="T23" i="9"/>
  <c r="T10" i="9"/>
  <c r="T55" i="9"/>
  <c r="T51" i="9"/>
  <c r="T52" i="9"/>
  <c r="T15" i="9"/>
  <c r="T9" i="9"/>
  <c r="T28" i="9"/>
  <c r="T44" i="9"/>
  <c r="Y54" i="2"/>
  <c r="Y49" i="2"/>
  <c r="Y44" i="2"/>
  <c r="Y39" i="2"/>
  <c r="Y31" i="2"/>
  <c r="Y22" i="2"/>
  <c r="Y58" i="2"/>
  <c r="Y52" i="2"/>
  <c r="Y48" i="2"/>
  <c r="Y43" i="2"/>
  <c r="Y38" i="2"/>
  <c r="Y21" i="2"/>
  <c r="Y13" i="2"/>
  <c r="Y57" i="2"/>
  <c r="Y51" i="2"/>
  <c r="Y47" i="2"/>
  <c r="Y42" i="2"/>
  <c r="Y56" i="2"/>
  <c r="Y50" i="2"/>
  <c r="Y46" i="2"/>
  <c r="Y41" i="2"/>
  <c r="Y32" i="2"/>
  <c r="Y27" i="2"/>
  <c r="Y19" i="2"/>
  <c r="Y18" i="2"/>
  <c r="Y10" i="2"/>
  <c r="Y12" i="2"/>
  <c r="Y8" i="2"/>
  <c r="AB1" i="2"/>
  <c r="Y15" i="2"/>
  <c r="Y9" i="2"/>
  <c r="Y16" i="2"/>
  <c r="Y7" i="2"/>
  <c r="AA53" i="10"/>
  <c r="AA54" i="10"/>
  <c r="AA49" i="10"/>
  <c r="AA12" i="10"/>
  <c r="AC1" i="10"/>
  <c r="AA44" i="10"/>
  <c r="AA15" i="10"/>
  <c r="AA17" i="10"/>
  <c r="AA16" i="10"/>
  <c r="AA18" i="10"/>
  <c r="AA47" i="10"/>
  <c r="AA41" i="10"/>
  <c r="AA52" i="10"/>
  <c r="AA13" i="10"/>
  <c r="AA46" i="10"/>
  <c r="AA42" i="10"/>
  <c r="AA51" i="10"/>
  <c r="AA14" i="10"/>
  <c r="AA11" i="10"/>
  <c r="AA61" i="10"/>
  <c r="AA24" i="10"/>
  <c r="AA57" i="10"/>
  <c r="AA30" i="10"/>
  <c r="AA59" i="10"/>
  <c r="AA45" i="10"/>
  <c r="AA34" i="10"/>
  <c r="AA50" i="10"/>
  <c r="AA60" i="10"/>
  <c r="S42" i="12"/>
  <c r="S50" i="12"/>
  <c r="S48" i="12"/>
  <c r="S57" i="12"/>
  <c r="S45" i="12"/>
  <c r="S40" i="12"/>
  <c r="S47" i="12"/>
  <c r="S15" i="12"/>
  <c r="S28" i="12"/>
  <c r="S18" i="12"/>
  <c r="S12" i="12"/>
  <c r="S33" i="12"/>
  <c r="S23" i="12"/>
  <c r="S10" i="12"/>
  <c r="S8" i="12"/>
  <c r="U1" i="12"/>
  <c r="S58" i="12"/>
  <c r="S51" i="12"/>
  <c r="S43" i="12"/>
  <c r="S9" i="12"/>
  <c r="S22" i="12"/>
  <c r="S16" i="12"/>
  <c r="S59" i="12"/>
  <c r="S49" i="12"/>
  <c r="S44" i="12"/>
  <c r="S55" i="12"/>
  <c r="S52" i="12"/>
  <c r="U57" i="2"/>
  <c r="W57" i="2" s="1"/>
  <c r="U51" i="2"/>
  <c r="W51" i="2" s="1"/>
  <c r="U47" i="2"/>
  <c r="W47" i="2" s="1"/>
  <c r="U42" i="2"/>
  <c r="W42" i="2" s="1"/>
  <c r="U56" i="2"/>
  <c r="W56" i="2" s="1"/>
  <c r="U50" i="2"/>
  <c r="W50" i="2" s="1"/>
  <c r="U46" i="2"/>
  <c r="W46" i="2" s="1"/>
  <c r="U41" i="2"/>
  <c r="W41" i="2" s="1"/>
  <c r="U32" i="2"/>
  <c r="W32" i="2" s="1"/>
  <c r="U27" i="2"/>
  <c r="W27" i="2" s="1"/>
  <c r="U19" i="2"/>
  <c r="W19" i="2" s="1"/>
  <c r="U15" i="2"/>
  <c r="W15" i="2" s="1"/>
  <c r="U54" i="2"/>
  <c r="W54" i="2" s="1"/>
  <c r="U49" i="2"/>
  <c r="W49" i="2" s="1"/>
  <c r="U44" i="2"/>
  <c r="W44" i="2" s="1"/>
  <c r="U39" i="2"/>
  <c r="W39" i="2" s="1"/>
  <c r="U31" i="2"/>
  <c r="W31" i="2" s="1"/>
  <c r="U22" i="2"/>
  <c r="W22" i="2" s="1"/>
  <c r="U18" i="2"/>
  <c r="W18" i="2" s="1"/>
  <c r="U58" i="2"/>
  <c r="W58" i="2" s="1"/>
  <c r="U52" i="2"/>
  <c r="W52" i="2" s="1"/>
  <c r="U48" i="2"/>
  <c r="W48" i="2" s="1"/>
  <c r="U43" i="2"/>
  <c r="W43" i="2" s="1"/>
  <c r="U38" i="2"/>
  <c r="W38" i="2" s="1"/>
  <c r="U21" i="2"/>
  <c r="W21" i="2" s="1"/>
  <c r="U16" i="2"/>
  <c r="W16" i="2" s="1"/>
  <c r="U10" i="2"/>
  <c r="W10" i="2" s="1"/>
  <c r="U8" i="2"/>
  <c r="W8" i="2" s="1"/>
  <c r="U7" i="2"/>
  <c r="W7" i="2" s="1"/>
  <c r="U13" i="2"/>
  <c r="W13" i="2" s="1"/>
  <c r="U12" i="2"/>
  <c r="W12" i="2" s="1"/>
  <c r="U9" i="2"/>
  <c r="W9" i="2" s="1"/>
  <c r="X1" i="2"/>
  <c r="X59" i="10"/>
  <c r="X57" i="10"/>
  <c r="X54" i="10"/>
  <c r="X50" i="10"/>
  <c r="X52" i="10"/>
  <c r="X16" i="10"/>
  <c r="X18" i="10"/>
  <c r="X49" i="10"/>
  <c r="X35" i="10"/>
  <c r="X44" i="10"/>
  <c r="X14" i="10"/>
  <c r="Z1" i="10"/>
  <c r="X12" i="10"/>
  <c r="X17" i="10"/>
  <c r="X53" i="10"/>
  <c r="X51" i="10"/>
  <c r="X61" i="10"/>
  <c r="X47" i="10"/>
  <c r="X46" i="10"/>
  <c r="X13" i="10"/>
  <c r="X10" i="10"/>
  <c r="X15" i="10"/>
  <c r="X42" i="10"/>
  <c r="X11" i="10"/>
  <c r="X60" i="10"/>
  <c r="X30" i="10"/>
  <c r="X45" i="10"/>
  <c r="V60" i="7"/>
  <c r="V54" i="7"/>
  <c r="V61" i="7"/>
  <c r="V50" i="7"/>
  <c r="X1" i="7"/>
  <c r="V45" i="7"/>
  <c r="V12" i="7"/>
  <c r="V16" i="7"/>
  <c r="V55" i="7"/>
  <c r="V51" i="7"/>
  <c r="V18" i="7"/>
  <c r="V13" i="7"/>
  <c r="V49" i="7"/>
  <c r="V11" i="7"/>
  <c r="V24" i="7"/>
  <c r="V57" i="7"/>
  <c r="V10" i="7"/>
  <c r="V14" i="7"/>
  <c r="V47" i="7"/>
  <c r="V30" i="7"/>
  <c r="V44" i="7"/>
  <c r="V52" i="7"/>
  <c r="V59" i="7"/>
  <c r="V17" i="7"/>
  <c r="V15" i="7"/>
  <c r="V46" i="7"/>
  <c r="V53" i="7"/>
  <c r="V9" i="7"/>
  <c r="V59" i="12"/>
  <c r="V45" i="12"/>
  <c r="V58" i="12"/>
  <c r="V55" i="12"/>
  <c r="V22" i="12"/>
  <c r="V23" i="12"/>
  <c r="Z1" i="12"/>
  <c r="V16" i="12"/>
  <c r="V9" i="12"/>
  <c r="V51" i="12"/>
  <c r="V42" i="12"/>
  <c r="V40" i="12"/>
  <c r="V10" i="12"/>
  <c r="V52" i="12"/>
  <c r="V32" i="12"/>
  <c r="V44" i="12"/>
  <c r="V43" i="12"/>
  <c r="V49" i="12"/>
  <c r="V50" i="12"/>
  <c r="V47" i="12"/>
  <c r="V15" i="12"/>
  <c r="V39" i="12"/>
  <c r="V48" i="12"/>
  <c r="V18" i="12"/>
  <c r="V12" i="12"/>
  <c r="V28" i="12"/>
  <c r="V19" i="12"/>
  <c r="V57" i="12"/>
  <c r="Y9" i="25" l="1"/>
  <c r="W9" i="25" s="1"/>
  <c r="Y8" i="25"/>
  <c r="Y19" i="25"/>
  <c r="W19" i="25" s="1"/>
  <c r="Y22" i="25"/>
  <c r="W22" i="25" s="1"/>
  <c r="Y16" i="25"/>
  <c r="W16" i="25" s="1"/>
  <c r="Y18" i="25"/>
  <c r="W18" i="25" s="1"/>
  <c r="Y34" i="25"/>
  <c r="W34" i="25" s="1"/>
  <c r="Y21" i="25"/>
  <c r="Y42" i="25"/>
  <c r="W42" i="25" s="1"/>
  <c r="Y23" i="25"/>
  <c r="Y24" i="25"/>
  <c r="W24" i="25" s="1"/>
  <c r="Y36" i="25"/>
  <c r="W36" i="25" s="1"/>
  <c r="Y15" i="25"/>
  <c r="W15" i="25" s="1"/>
  <c r="Y33" i="25"/>
  <c r="W33" i="25" s="1"/>
  <c r="Y35" i="25"/>
  <c r="W35" i="25" s="1"/>
  <c r="Y50" i="25"/>
  <c r="W50" i="25" s="1"/>
  <c r="Y46" i="25"/>
  <c r="Y38" i="25"/>
  <c r="W38" i="25" s="1"/>
  <c r="Y58" i="25"/>
  <c r="W58" i="25" s="1"/>
  <c r="Y48" i="25"/>
  <c r="W48" i="25" s="1"/>
  <c r="Y52" i="25"/>
  <c r="W52" i="25" s="1"/>
  <c r="Y47" i="25"/>
  <c r="W47" i="25" s="1"/>
  <c r="Y37" i="25"/>
  <c r="W37" i="25" s="1"/>
  <c r="Y56" i="25"/>
  <c r="W56" i="25" s="1"/>
  <c r="Y39" i="25"/>
  <c r="W39" i="25" s="1"/>
  <c r="Y26" i="25"/>
  <c r="Y25" i="25"/>
  <c r="W25" i="25" s="1"/>
  <c r="Y17" i="25"/>
  <c r="Y13" i="25"/>
  <c r="W13" i="25" s="1"/>
  <c r="Y43" i="25"/>
  <c r="W43" i="25" s="1"/>
  <c r="Y51" i="25"/>
  <c r="W51" i="25" s="1"/>
  <c r="Y20" i="25"/>
  <c r="W20" i="25" s="1"/>
  <c r="Y31" i="25"/>
  <c r="W31" i="25" s="1"/>
  <c r="Y44" i="25"/>
  <c r="W44" i="25" s="1"/>
  <c r="Y30" i="25"/>
  <c r="W30" i="25" s="1"/>
  <c r="Y12" i="25"/>
  <c r="W12" i="25" s="1"/>
  <c r="Y11" i="25"/>
  <c r="W11" i="25" s="1"/>
  <c r="Y10" i="25"/>
  <c r="W10" i="25" s="1"/>
  <c r="Y49" i="25"/>
  <c r="W49" i="25" s="1"/>
  <c r="Y54" i="25"/>
  <c r="W54" i="25" s="1"/>
  <c r="Y7" i="25"/>
  <c r="W7" i="25" s="1"/>
  <c r="Y57" i="25"/>
  <c r="W57" i="25" s="1"/>
  <c r="Y41" i="25"/>
  <c r="Y32" i="25"/>
  <c r="W32" i="25" s="1"/>
  <c r="Y28" i="25"/>
  <c r="W28" i="25" s="1"/>
  <c r="F38" i="22"/>
  <c r="F39" i="21"/>
  <c r="F39" i="20"/>
  <c r="I42" i="19"/>
  <c r="AL39" i="18"/>
  <c r="AD44" i="18"/>
  <c r="AJ39" i="18"/>
  <c r="Q10" i="20"/>
  <c r="J10" i="20"/>
  <c r="S10" i="20"/>
  <c r="L10" i="20"/>
  <c r="U10" i="20"/>
  <c r="N10" i="20"/>
  <c r="W10" i="20"/>
  <c r="J59" i="20"/>
  <c r="S59" i="20"/>
  <c r="L59" i="20"/>
  <c r="U59" i="20"/>
  <c r="N59" i="20"/>
  <c r="W59" i="20"/>
  <c r="Q59" i="20"/>
  <c r="L7" i="20"/>
  <c r="U7" i="20"/>
  <c r="N7" i="20"/>
  <c r="W7" i="20"/>
  <c r="Q7" i="20"/>
  <c r="J7" i="20"/>
  <c r="S7" i="20"/>
  <c r="K11" i="21"/>
  <c r="M11" i="21"/>
  <c r="O11" i="21"/>
  <c r="Q11" i="21"/>
  <c r="S11" i="21"/>
  <c r="U11" i="21"/>
  <c r="I11" i="21"/>
  <c r="L20" i="19"/>
  <c r="T20" i="19"/>
  <c r="AB20" i="19"/>
  <c r="P20" i="19"/>
  <c r="X20" i="19"/>
  <c r="P19" i="19"/>
  <c r="X19" i="19"/>
  <c r="L19" i="19"/>
  <c r="T19" i="19"/>
  <c r="AB19" i="19"/>
  <c r="P41" i="19"/>
  <c r="X41" i="19"/>
  <c r="L41" i="19"/>
  <c r="T41" i="19"/>
  <c r="AB41" i="19"/>
  <c r="F14" i="22"/>
  <c r="F14" i="21"/>
  <c r="F14" i="20"/>
  <c r="I24" i="19"/>
  <c r="AJ14" i="18"/>
  <c r="AL14" i="18"/>
  <c r="AD19" i="18"/>
  <c r="AD20" i="18"/>
  <c r="F13" i="22"/>
  <c r="F13" i="21"/>
  <c r="F13" i="20"/>
  <c r="I23" i="19"/>
  <c r="AL13" i="18"/>
  <c r="AD18" i="18"/>
  <c r="AJ13" i="18"/>
  <c r="R45" i="19"/>
  <c r="V45" i="19"/>
  <c r="Z45" i="19"/>
  <c r="N45" i="19"/>
  <c r="AD45" i="19"/>
  <c r="R21" i="19"/>
  <c r="Z21" i="19"/>
  <c r="N21" i="19"/>
  <c r="V21" i="19"/>
  <c r="AD21" i="19"/>
  <c r="K10" i="21"/>
  <c r="S10" i="21"/>
  <c r="M10" i="21"/>
  <c r="I10" i="21"/>
  <c r="U10" i="21"/>
  <c r="O10" i="21"/>
  <c r="Q10" i="21"/>
  <c r="K59" i="21"/>
  <c r="S59" i="21"/>
  <c r="M59" i="21"/>
  <c r="U59" i="21"/>
  <c r="O59" i="21"/>
  <c r="I59" i="21"/>
  <c r="Q59" i="21"/>
  <c r="I7" i="22"/>
  <c r="Q7" i="22"/>
  <c r="Y7" i="22"/>
  <c r="M7" i="22"/>
  <c r="U7" i="22"/>
  <c r="O7" i="22"/>
  <c r="S7" i="22"/>
  <c r="K7" i="22"/>
  <c r="Q11" i="20"/>
  <c r="J11" i="20"/>
  <c r="S11" i="20"/>
  <c r="L11" i="20"/>
  <c r="U11" i="20"/>
  <c r="N11" i="20"/>
  <c r="W11" i="20"/>
  <c r="P18" i="19"/>
  <c r="X18" i="19"/>
  <c r="L18" i="19"/>
  <c r="T18" i="19"/>
  <c r="AB18" i="19"/>
  <c r="L38" i="19"/>
  <c r="T38" i="19"/>
  <c r="AB38" i="19"/>
  <c r="P38" i="19"/>
  <c r="X38" i="19"/>
  <c r="P37" i="19"/>
  <c r="X37" i="19"/>
  <c r="L37" i="19"/>
  <c r="T37" i="19"/>
  <c r="AB37" i="19"/>
  <c r="R10" i="19"/>
  <c r="Z10" i="19"/>
  <c r="N10" i="19"/>
  <c r="V10" i="19"/>
  <c r="AD10" i="19"/>
  <c r="Q42" i="20"/>
  <c r="J42" i="20"/>
  <c r="S42" i="20"/>
  <c r="L42" i="20"/>
  <c r="U42" i="20"/>
  <c r="N42" i="20"/>
  <c r="W42" i="20"/>
  <c r="W23" i="25"/>
  <c r="N38" i="19"/>
  <c r="V38" i="19"/>
  <c r="AD38" i="19"/>
  <c r="R38" i="19"/>
  <c r="Z38" i="19"/>
  <c r="I27" i="21"/>
  <c r="Q27" i="21"/>
  <c r="M27" i="21"/>
  <c r="O27" i="21"/>
  <c r="S27" i="21"/>
  <c r="K27" i="21"/>
  <c r="U27" i="21"/>
  <c r="AB11" i="23"/>
  <c r="AD1" i="23"/>
  <c r="AB13" i="23"/>
  <c r="AB17" i="23"/>
  <c r="AB12" i="23"/>
  <c r="AB18" i="23"/>
  <c r="AB25" i="23"/>
  <c r="AB33" i="23"/>
  <c r="AB35" i="23"/>
  <c r="AB40" i="23"/>
  <c r="AB19" i="23"/>
  <c r="AB21" i="23"/>
  <c r="AB29" i="23"/>
  <c r="AB37" i="23"/>
  <c r="AB39" i="23"/>
  <c r="AB46" i="23"/>
  <c r="AB34" i="23"/>
  <c r="AB42" i="23"/>
  <c r="AB20" i="23"/>
  <c r="AB26" i="23"/>
  <c r="AB55" i="23"/>
  <c r="AB59" i="23"/>
  <c r="AB57" i="23"/>
  <c r="AB50" i="23"/>
  <c r="AB52" i="23"/>
  <c r="AB53" i="23"/>
  <c r="AB61" i="23"/>
  <c r="AB47" i="23"/>
  <c r="AB23" i="23"/>
  <c r="AB16" i="23"/>
  <c r="AB45" i="23"/>
  <c r="AB27" i="23"/>
  <c r="AB44" i="23"/>
  <c r="AB15" i="23"/>
  <c r="AB10" i="23"/>
  <c r="AB51" i="23"/>
  <c r="AB54" i="23"/>
  <c r="AB38" i="23"/>
  <c r="AB36" i="23"/>
  <c r="AB28" i="23"/>
  <c r="AB60" i="23"/>
  <c r="AB9" i="23"/>
  <c r="AB41" i="23"/>
  <c r="AB49" i="23"/>
  <c r="AB14" i="23"/>
  <c r="AB31" i="23"/>
  <c r="Q10" i="22"/>
  <c r="I10" i="22"/>
  <c r="M10" i="22"/>
  <c r="O10" i="22"/>
  <c r="Y10" i="22"/>
  <c r="K10" i="22"/>
  <c r="S10" i="22"/>
  <c r="U10" i="22"/>
  <c r="I58" i="22"/>
  <c r="S58" i="22"/>
  <c r="O58" i="22"/>
  <c r="Q58" i="22"/>
  <c r="U58" i="22"/>
  <c r="K58" i="22"/>
  <c r="W58" i="22"/>
  <c r="Y58" i="22"/>
  <c r="M58" i="22"/>
  <c r="I7" i="21"/>
  <c r="O7" i="21"/>
  <c r="Q7" i="21"/>
  <c r="U7" i="21"/>
  <c r="K7" i="21"/>
  <c r="M7" i="21"/>
  <c r="S7" i="21"/>
  <c r="M11" i="22"/>
  <c r="U11" i="22"/>
  <c r="I11" i="22"/>
  <c r="Q11" i="22"/>
  <c r="Y11" i="22"/>
  <c r="O11" i="22"/>
  <c r="K11" i="22"/>
  <c r="S11" i="22"/>
  <c r="P15" i="19"/>
  <c r="X15" i="19"/>
  <c r="L15" i="19"/>
  <c r="T15" i="19"/>
  <c r="AB15" i="19"/>
  <c r="P24" i="19"/>
  <c r="X24" i="19"/>
  <c r="L24" i="19"/>
  <c r="T24" i="19"/>
  <c r="AB24" i="19"/>
  <c r="L34" i="19"/>
  <c r="T34" i="19"/>
  <c r="AB34" i="19"/>
  <c r="P34" i="19"/>
  <c r="X34" i="19"/>
  <c r="N58" i="19"/>
  <c r="AD58" i="19"/>
  <c r="R58" i="19"/>
  <c r="Z58" i="19"/>
  <c r="V58" i="19"/>
  <c r="N11" i="19"/>
  <c r="V11" i="19"/>
  <c r="AD11" i="19"/>
  <c r="R11" i="19"/>
  <c r="Z11" i="19"/>
  <c r="J8" i="20"/>
  <c r="S8" i="20"/>
  <c r="L8" i="20"/>
  <c r="U8" i="20"/>
  <c r="N8" i="20"/>
  <c r="W8" i="20"/>
  <c r="Q8" i="20"/>
  <c r="I42" i="21"/>
  <c r="Q42" i="21"/>
  <c r="K42" i="21"/>
  <c r="S42" i="21"/>
  <c r="M42" i="21"/>
  <c r="U42" i="21"/>
  <c r="O42" i="21"/>
  <c r="W21" i="25"/>
  <c r="I35" i="21"/>
  <c r="Q35" i="21"/>
  <c r="K35" i="21"/>
  <c r="U35" i="21"/>
  <c r="M35" i="21"/>
  <c r="O35" i="21"/>
  <c r="S35" i="21"/>
  <c r="Q27" i="20"/>
  <c r="J27" i="20"/>
  <c r="S27" i="20"/>
  <c r="L27" i="20"/>
  <c r="U27" i="20"/>
  <c r="N27" i="20"/>
  <c r="W27" i="20"/>
  <c r="AC10" i="18"/>
  <c r="AC14" i="18"/>
  <c r="AC18" i="18"/>
  <c r="AC22" i="18"/>
  <c r="AC26" i="18"/>
  <c r="AC31" i="18"/>
  <c r="AC35" i="18"/>
  <c r="AC39" i="18"/>
  <c r="AC7" i="18"/>
  <c r="AC11" i="18"/>
  <c r="AC15" i="18"/>
  <c r="AC19" i="18"/>
  <c r="AC23" i="18"/>
  <c r="AC27" i="18"/>
  <c r="AC32" i="18"/>
  <c r="AC36" i="18"/>
  <c r="AC40" i="18"/>
  <c r="AC45" i="18"/>
  <c r="AC50" i="18"/>
  <c r="AC55" i="18"/>
  <c r="AC47" i="18"/>
  <c r="AC51" i="18"/>
  <c r="AC57" i="18"/>
  <c r="AC43" i="18"/>
  <c r="AC44" i="18"/>
  <c r="AC49" i="18"/>
  <c r="AC53" i="18"/>
  <c r="AC59" i="18"/>
  <c r="AF1" i="18"/>
  <c r="AC8" i="18"/>
  <c r="AC12" i="18"/>
  <c r="AC16" i="18"/>
  <c r="AC20" i="18"/>
  <c r="AC24" i="18"/>
  <c r="AC28" i="18"/>
  <c r="AC33" i="18"/>
  <c r="AC42" i="18"/>
  <c r="AC9" i="18"/>
  <c r="AC13" i="18"/>
  <c r="AC17" i="18"/>
  <c r="AC21" i="18"/>
  <c r="AC25" i="18"/>
  <c r="AC30" i="18"/>
  <c r="AC34" i="18"/>
  <c r="AC38" i="18"/>
  <c r="AC48" i="18"/>
  <c r="AC52" i="18"/>
  <c r="AC58" i="18"/>
  <c r="L13" i="19"/>
  <c r="T13" i="19"/>
  <c r="AB13" i="19"/>
  <c r="P13" i="19"/>
  <c r="X13" i="19"/>
  <c r="L12" i="19"/>
  <c r="T12" i="19"/>
  <c r="AB12" i="19"/>
  <c r="P12" i="19"/>
  <c r="X12" i="19"/>
  <c r="P30" i="19"/>
  <c r="X30" i="19"/>
  <c r="L30" i="19"/>
  <c r="T30" i="19"/>
  <c r="AB30" i="19"/>
  <c r="P29" i="19"/>
  <c r="X29" i="19"/>
  <c r="L29" i="19"/>
  <c r="T29" i="19"/>
  <c r="AB29" i="19"/>
  <c r="J9" i="20"/>
  <c r="S9" i="20"/>
  <c r="L9" i="20"/>
  <c r="U9" i="20"/>
  <c r="N9" i="20"/>
  <c r="W9" i="20"/>
  <c r="Q9" i="20"/>
  <c r="M8" i="21"/>
  <c r="U8" i="21"/>
  <c r="S8" i="21"/>
  <c r="I8" i="21"/>
  <c r="K8" i="21"/>
  <c r="O8" i="21"/>
  <c r="Q8" i="21"/>
  <c r="Y41" i="22"/>
  <c r="O41" i="22"/>
  <c r="U41" i="22"/>
  <c r="K41" i="22"/>
  <c r="M41" i="22"/>
  <c r="I41" i="22"/>
  <c r="Q41" i="22"/>
  <c r="S41" i="22"/>
  <c r="W41" i="25"/>
  <c r="W8" i="25"/>
  <c r="Q35" i="20"/>
  <c r="U35" i="20"/>
  <c r="W35" i="20"/>
  <c r="J35" i="20"/>
  <c r="L35" i="20"/>
  <c r="N35" i="20"/>
  <c r="S35" i="20"/>
  <c r="K26" i="22"/>
  <c r="U26" i="22"/>
  <c r="O26" i="22"/>
  <c r="Y26" i="22"/>
  <c r="Q26" i="22"/>
  <c r="S26" i="22"/>
  <c r="I26" i="22"/>
  <c r="M26" i="22"/>
  <c r="F15" i="21"/>
  <c r="F15" i="22"/>
  <c r="F15" i="20"/>
  <c r="I15" i="19"/>
  <c r="AD21" i="18"/>
  <c r="AJ15" i="18"/>
  <c r="AL15" i="18"/>
  <c r="F12" i="22"/>
  <c r="F12" i="21"/>
  <c r="F12" i="20"/>
  <c r="I14" i="19"/>
  <c r="AD17" i="18"/>
  <c r="AJ12" i="18"/>
  <c r="AL12" i="18"/>
  <c r="F16" i="22"/>
  <c r="F16" i="21"/>
  <c r="F16" i="20"/>
  <c r="I16" i="19"/>
  <c r="AJ16" i="18"/>
  <c r="AL16" i="18"/>
  <c r="L9" i="19"/>
  <c r="T9" i="19"/>
  <c r="AB9" i="19"/>
  <c r="P9" i="19"/>
  <c r="X9" i="19"/>
  <c r="L42" i="19"/>
  <c r="T42" i="19"/>
  <c r="AB42" i="19"/>
  <c r="P42" i="19"/>
  <c r="X42" i="19"/>
  <c r="L27" i="19"/>
  <c r="T27" i="19"/>
  <c r="AB27" i="19"/>
  <c r="P27" i="19"/>
  <c r="X27" i="19"/>
  <c r="P26" i="19"/>
  <c r="X26" i="19"/>
  <c r="L26" i="19"/>
  <c r="T26" i="19"/>
  <c r="AB26" i="19"/>
  <c r="L55" i="20"/>
  <c r="U55" i="20"/>
  <c r="N55" i="20"/>
  <c r="W55" i="20"/>
  <c r="Q55" i="20"/>
  <c r="J55" i="20"/>
  <c r="S55" i="20"/>
  <c r="K9" i="21"/>
  <c r="U9" i="21"/>
  <c r="Q9" i="21"/>
  <c r="S9" i="21"/>
  <c r="I9" i="21"/>
  <c r="M9" i="21"/>
  <c r="O9" i="21"/>
  <c r="O8" i="22"/>
  <c r="Q8" i="22"/>
  <c r="I8" i="22"/>
  <c r="S8" i="22"/>
  <c r="K8" i="22"/>
  <c r="M8" i="22"/>
  <c r="Y8" i="22"/>
  <c r="U8" i="22"/>
  <c r="W34" i="22"/>
  <c r="M34" i="22"/>
  <c r="S34" i="22"/>
  <c r="I34" i="22"/>
  <c r="K34" i="22"/>
  <c r="U34" i="22"/>
  <c r="O34" i="22"/>
  <c r="Q34" i="22"/>
  <c r="Y34" i="22"/>
  <c r="O26" i="32"/>
  <c r="P26" i="32" s="1"/>
  <c r="O24" i="32"/>
  <c r="P24" i="32" s="1"/>
  <c r="R17" i="32"/>
  <c r="O22" i="32"/>
  <c r="P22" i="32" s="1"/>
  <c r="Z62" i="19"/>
  <c r="N62" i="19"/>
  <c r="AD62" i="19"/>
  <c r="R62" i="19"/>
  <c r="V62" i="19"/>
  <c r="Q26" i="32"/>
  <c r="Q24" i="32"/>
  <c r="Q22" i="32"/>
  <c r="P40" i="19"/>
  <c r="X40" i="19"/>
  <c r="L40" i="19"/>
  <c r="T40" i="19"/>
  <c r="AB40" i="19"/>
  <c r="L39" i="19"/>
  <c r="T39" i="19"/>
  <c r="AB39" i="19"/>
  <c r="P39" i="19"/>
  <c r="X39" i="19"/>
  <c r="L17" i="19"/>
  <c r="T17" i="19"/>
  <c r="AB17" i="19"/>
  <c r="P17" i="19"/>
  <c r="X17" i="19"/>
  <c r="L16" i="19"/>
  <c r="T16" i="19"/>
  <c r="AB16" i="19"/>
  <c r="P16" i="19"/>
  <c r="X16" i="19"/>
  <c r="I54" i="22"/>
  <c r="Q54" i="22"/>
  <c r="Y54" i="22"/>
  <c r="K54" i="22"/>
  <c r="W54" i="22" s="1"/>
  <c r="M54" i="22"/>
  <c r="O54" i="22"/>
  <c r="S54" i="22"/>
  <c r="U54" i="22"/>
  <c r="O9" i="22"/>
  <c r="K9" i="22"/>
  <c r="S9" i="22"/>
  <c r="Q9" i="22"/>
  <c r="I9" i="22"/>
  <c r="M9" i="22"/>
  <c r="Y9" i="22"/>
  <c r="U9" i="22"/>
  <c r="W16" i="28"/>
  <c r="Y19" i="28"/>
  <c r="W19" i="28" s="1"/>
  <c r="Y13" i="28"/>
  <c r="W13" i="28" s="1"/>
  <c r="Y16" i="28"/>
  <c r="Y28" i="28"/>
  <c r="W28" i="28" s="1"/>
  <c r="Y11" i="28"/>
  <c r="W11" i="28" s="1"/>
  <c r="Y26" i="28"/>
  <c r="W26" i="28" s="1"/>
  <c r="Y47" i="28"/>
  <c r="W47" i="28" s="1"/>
  <c r="Y12" i="28"/>
  <c r="W12" i="28" s="1"/>
  <c r="Y18" i="28"/>
  <c r="W18" i="28" s="1"/>
  <c r="Y37" i="28"/>
  <c r="Y44" i="28"/>
  <c r="W44" i="28" s="1"/>
  <c r="Y7" i="28"/>
  <c r="Y8" i="28"/>
  <c r="W8" i="28" s="1"/>
  <c r="Y35" i="28"/>
  <c r="W35" i="28" s="1"/>
  <c r="Y51" i="28"/>
  <c r="W51" i="28" s="1"/>
  <c r="Y57" i="28"/>
  <c r="W57" i="28" s="1"/>
  <c r="Y49" i="28"/>
  <c r="W49" i="28" s="1"/>
  <c r="Y23" i="28"/>
  <c r="W23" i="28" s="1"/>
  <c r="Y50" i="28"/>
  <c r="W50" i="28" s="1"/>
  <c r="Y38" i="28"/>
  <c r="W38" i="28" s="1"/>
  <c r="Y20" i="28"/>
  <c r="Y17" i="28"/>
  <c r="W17" i="28" s="1"/>
  <c r="Y48" i="28"/>
  <c r="W48" i="28" s="1"/>
  <c r="Y43" i="28"/>
  <c r="W43" i="28" s="1"/>
  <c r="Y31" i="28"/>
  <c r="W31" i="28" s="1"/>
  <c r="Y24" i="28"/>
  <c r="W24" i="28" s="1"/>
  <c r="Y46" i="28"/>
  <c r="W46" i="28" s="1"/>
  <c r="Y9" i="28"/>
  <c r="W9" i="28" s="1"/>
  <c r="Y56" i="28"/>
  <c r="W56" i="28" s="1"/>
  <c r="Y54" i="28"/>
  <c r="W54" i="28" s="1"/>
  <c r="Y22" i="28"/>
  <c r="W22" i="28" s="1"/>
  <c r="Y14" i="28"/>
  <c r="W14" i="28" s="1"/>
  <c r="Y36" i="28"/>
  <c r="W36" i="28" s="1"/>
  <c r="Y15" i="28"/>
  <c r="W15" i="28" s="1"/>
  <c r="Y10" i="28"/>
  <c r="W10" i="28" s="1"/>
  <c r="Y30" i="28"/>
  <c r="W30" i="28" s="1"/>
  <c r="Y41" i="28"/>
  <c r="W41" i="28" s="1"/>
  <c r="Y33" i="28"/>
  <c r="W33" i="28" s="1"/>
  <c r="Y58" i="28"/>
  <c r="W58" i="28" s="1"/>
  <c r="Y39" i="28"/>
  <c r="W39" i="28" s="1"/>
  <c r="Y42" i="28"/>
  <c r="W42" i="28" s="1"/>
  <c r="Y34" i="28"/>
  <c r="W34" i="28" s="1"/>
  <c r="Y32" i="28"/>
  <c r="W32" i="28" s="1"/>
  <c r="Y52" i="28"/>
  <c r="W52" i="28" s="1"/>
  <c r="W17" i="25"/>
  <c r="AD36" i="26"/>
  <c r="AD37" i="26"/>
  <c r="AD15" i="26"/>
  <c r="AD10" i="26"/>
  <c r="AD24" i="26"/>
  <c r="AD21" i="26"/>
  <c r="AD14" i="26"/>
  <c r="AD31" i="26"/>
  <c r="AD33" i="26"/>
  <c r="AD9" i="26"/>
  <c r="AD19" i="26"/>
  <c r="AD44" i="26"/>
  <c r="AD46" i="26"/>
  <c r="AD41" i="26"/>
  <c r="AD49" i="26"/>
  <c r="AD60" i="26"/>
  <c r="AD51" i="26"/>
  <c r="AD53" i="26"/>
  <c r="AD47" i="26"/>
  <c r="AD55" i="26"/>
  <c r="AD59" i="26"/>
  <c r="AD52" i="26"/>
  <c r="AD61" i="26"/>
  <c r="AD18" i="26"/>
  <c r="AD34" i="26"/>
  <c r="AD26" i="26"/>
  <c r="AD38" i="26"/>
  <c r="AD29" i="26"/>
  <c r="AD45" i="26"/>
  <c r="AD20" i="26"/>
  <c r="AD13" i="26"/>
  <c r="AD42" i="26"/>
  <c r="AD28" i="26"/>
  <c r="AD35" i="26"/>
  <c r="AD11" i="26"/>
  <c r="AD39" i="26"/>
  <c r="AD40" i="26"/>
  <c r="AD17" i="26"/>
  <c r="AD23" i="26"/>
  <c r="AD12" i="26"/>
  <c r="AD25" i="26"/>
  <c r="AD57" i="26"/>
  <c r="AD50" i="26"/>
  <c r="AD54" i="26"/>
  <c r="AD16" i="26"/>
  <c r="AD30" i="26"/>
  <c r="F31" i="22"/>
  <c r="F32" i="21"/>
  <c r="F32" i="20"/>
  <c r="I35" i="19"/>
  <c r="AJ31" i="18"/>
  <c r="AL31" i="18"/>
  <c r="AD36" i="18"/>
  <c r="P36" i="19"/>
  <c r="X36" i="19"/>
  <c r="L36" i="19"/>
  <c r="T36" i="19"/>
  <c r="AB36" i="19"/>
  <c r="L35" i="19"/>
  <c r="T35" i="19"/>
  <c r="AB35" i="19"/>
  <c r="P35" i="19"/>
  <c r="X35" i="19"/>
  <c r="P23" i="19"/>
  <c r="X23" i="19"/>
  <c r="L23" i="19"/>
  <c r="T23" i="19"/>
  <c r="AB23" i="19"/>
  <c r="P14" i="19"/>
  <c r="X14" i="19"/>
  <c r="L14" i="19"/>
  <c r="T14" i="19"/>
  <c r="AB14" i="19"/>
  <c r="M55" i="21"/>
  <c r="U55" i="21"/>
  <c r="O55" i="21"/>
  <c r="I55" i="21"/>
  <c r="Q55" i="21"/>
  <c r="K55" i="21"/>
  <c r="S55" i="21"/>
  <c r="F46" i="22"/>
  <c r="F47" i="21"/>
  <c r="I50" i="19"/>
  <c r="F47" i="20"/>
  <c r="AJ47" i="18"/>
  <c r="AL47" i="18"/>
  <c r="AD51" i="18"/>
  <c r="W20" i="28"/>
  <c r="W7" i="28"/>
  <c r="W37" i="28"/>
  <c r="W46" i="25"/>
  <c r="W26" i="25"/>
  <c r="N12" i="19"/>
  <c r="V12" i="19"/>
  <c r="AD12" i="19"/>
  <c r="R12" i="19"/>
  <c r="Z12" i="19"/>
  <c r="R9" i="19"/>
  <c r="Z9" i="19"/>
  <c r="N9" i="19"/>
  <c r="V9" i="19"/>
  <c r="AD9" i="19"/>
  <c r="R13" i="19"/>
  <c r="Z13" i="19"/>
  <c r="N13" i="19"/>
  <c r="V13" i="19"/>
  <c r="AD13" i="19"/>
  <c r="L31" i="19"/>
  <c r="T31" i="19"/>
  <c r="AB31" i="19"/>
  <c r="P31" i="19"/>
  <c r="X31" i="19"/>
  <c r="L21" i="19"/>
  <c r="T21" i="19"/>
  <c r="AB21" i="19"/>
  <c r="P21" i="19"/>
  <c r="X21" i="19"/>
  <c r="P11" i="19"/>
  <c r="X11" i="19"/>
  <c r="L11" i="19"/>
  <c r="T11" i="19"/>
  <c r="AB11" i="19"/>
  <c r="P10" i="19"/>
  <c r="X10" i="19"/>
  <c r="L10" i="19"/>
  <c r="T10" i="19"/>
  <c r="AB10" i="19"/>
  <c r="AJ9" i="18"/>
  <c r="AJ8" i="18"/>
  <c r="AJ42" i="18"/>
  <c r="W59" i="9"/>
  <c r="W49" i="9"/>
  <c r="W55" i="9"/>
  <c r="W45" i="9"/>
  <c r="W28" i="9"/>
  <c r="W58" i="9"/>
  <c r="W42" i="9"/>
  <c r="W15" i="9"/>
  <c r="W47" i="9"/>
  <c r="W19" i="9"/>
  <c r="W8" i="9"/>
  <c r="AA1" i="9"/>
  <c r="W7" i="9"/>
  <c r="W52" i="9"/>
  <c r="W22" i="9"/>
  <c r="W44" i="9"/>
  <c r="W10" i="9"/>
  <c r="W9" i="9"/>
  <c r="W12" i="9"/>
  <c r="W43" i="9"/>
  <c r="W23" i="9"/>
  <c r="W48" i="9"/>
  <c r="W51" i="9"/>
  <c r="W16" i="9"/>
  <c r="W53" i="9"/>
  <c r="W18" i="9"/>
  <c r="W57" i="9"/>
  <c r="W50" i="9"/>
  <c r="Y57" i="7"/>
  <c r="Y53" i="7"/>
  <c r="Y54" i="7"/>
  <c r="Y50" i="7"/>
  <c r="Y45" i="7"/>
  <c r="Y51" i="7"/>
  <c r="Y46" i="7"/>
  <c r="Y30" i="7"/>
  <c r="Y13" i="7"/>
  <c r="Y12" i="7"/>
  <c r="Y14" i="7"/>
  <c r="Y52" i="7"/>
  <c r="Y18" i="7"/>
  <c r="Y47" i="7"/>
  <c r="Y55" i="7"/>
  <c r="Y11" i="7"/>
  <c r="Y17" i="7"/>
  <c r="Y16" i="7"/>
  <c r="AA1" i="7"/>
  <c r="Y10" i="7"/>
  <c r="Y61" i="7"/>
  <c r="Y15" i="7"/>
  <c r="Y49" i="7"/>
  <c r="Y9" i="7"/>
  <c r="Y59" i="7"/>
  <c r="Y60" i="7"/>
  <c r="Y24" i="7"/>
  <c r="Y44" i="7"/>
  <c r="X56" i="2"/>
  <c r="Z56" i="2" s="1"/>
  <c r="X50" i="2"/>
  <c r="Z50" i="2" s="1"/>
  <c r="X46" i="2"/>
  <c r="Z46" i="2" s="1"/>
  <c r="X41" i="2"/>
  <c r="Z41" i="2" s="1"/>
  <c r="X32" i="2"/>
  <c r="Z32" i="2" s="1"/>
  <c r="X27" i="2"/>
  <c r="Z27" i="2" s="1"/>
  <c r="X54" i="2"/>
  <c r="Z54" i="2" s="1"/>
  <c r="X49" i="2"/>
  <c r="Z49" i="2" s="1"/>
  <c r="X44" i="2"/>
  <c r="Z44" i="2" s="1"/>
  <c r="X39" i="2"/>
  <c r="Z39" i="2" s="1"/>
  <c r="X31" i="2"/>
  <c r="Z31" i="2" s="1"/>
  <c r="X22" i="2"/>
  <c r="Z22" i="2" s="1"/>
  <c r="X18" i="2"/>
  <c r="Z18" i="2" s="1"/>
  <c r="X10" i="2"/>
  <c r="Z10" i="2" s="1"/>
  <c r="X58" i="2"/>
  <c r="Z58" i="2" s="1"/>
  <c r="X52" i="2"/>
  <c r="Z52" i="2" s="1"/>
  <c r="X48" i="2"/>
  <c r="Z48" i="2" s="1"/>
  <c r="X43" i="2"/>
  <c r="Z43" i="2" s="1"/>
  <c r="X38" i="2"/>
  <c r="Z38" i="2" s="1"/>
  <c r="X21" i="2"/>
  <c r="Z21" i="2" s="1"/>
  <c r="X57" i="2"/>
  <c r="Z57" i="2" s="1"/>
  <c r="X51" i="2"/>
  <c r="Z51" i="2" s="1"/>
  <c r="X47" i="2"/>
  <c r="Z47" i="2" s="1"/>
  <c r="X42" i="2"/>
  <c r="Z42" i="2" s="1"/>
  <c r="X19" i="2"/>
  <c r="Z19" i="2" s="1"/>
  <c r="X12" i="2"/>
  <c r="Z12" i="2" s="1"/>
  <c r="X8" i="2"/>
  <c r="Z8" i="2" s="1"/>
  <c r="AA1" i="2"/>
  <c r="X15" i="2"/>
  <c r="Z15" i="2" s="1"/>
  <c r="X16" i="2"/>
  <c r="Z16" i="2" s="1"/>
  <c r="X13" i="2"/>
  <c r="Z13" i="2" s="1"/>
  <c r="X7" i="2"/>
  <c r="Z7" i="2" s="1"/>
  <c r="X9" i="2"/>
  <c r="Z9" i="2" s="1"/>
  <c r="Z1" i="7"/>
  <c r="X61" i="7"/>
  <c r="X55" i="7"/>
  <c r="X51" i="7"/>
  <c r="X59" i="7"/>
  <c r="X53" i="7"/>
  <c r="X49" i="7"/>
  <c r="X46" i="7"/>
  <c r="X30" i="7"/>
  <c r="X44" i="7"/>
  <c r="X17" i="7"/>
  <c r="X9" i="7"/>
  <c r="X24" i="7"/>
  <c r="X15" i="7"/>
  <c r="X13" i="7"/>
  <c r="X50" i="7"/>
  <c r="X57" i="7"/>
  <c r="X11" i="7"/>
  <c r="X12" i="7"/>
  <c r="X16" i="7"/>
  <c r="X45" i="7"/>
  <c r="X18" i="7"/>
  <c r="X10" i="7"/>
  <c r="X47" i="7"/>
  <c r="X60" i="7"/>
  <c r="X14" i="7"/>
  <c r="X52" i="7"/>
  <c r="X54" i="7"/>
  <c r="V48" i="9"/>
  <c r="V59" i="9"/>
  <c r="V57" i="9"/>
  <c r="V53" i="9"/>
  <c r="V45" i="9"/>
  <c r="V43" i="9"/>
  <c r="V22" i="9"/>
  <c r="V19" i="9"/>
  <c r="Z1" i="9"/>
  <c r="V51" i="9"/>
  <c r="V47" i="9"/>
  <c r="V12" i="9"/>
  <c r="V16" i="9"/>
  <c r="V58" i="9"/>
  <c r="V28" i="9"/>
  <c r="V10" i="9"/>
  <c r="V7" i="9"/>
  <c r="V42" i="9"/>
  <c r="V50" i="9"/>
  <c r="V18" i="9"/>
  <c r="V55" i="9"/>
  <c r="V49" i="9"/>
  <c r="V23" i="9"/>
  <c r="V15" i="9"/>
  <c r="V9" i="9"/>
  <c r="V8" i="9"/>
  <c r="V52" i="9"/>
  <c r="V44" i="9"/>
  <c r="AC60" i="10"/>
  <c r="AC61" i="10"/>
  <c r="AC52" i="10"/>
  <c r="AC59" i="10"/>
  <c r="AC51" i="10"/>
  <c r="AC50" i="10"/>
  <c r="AC47" i="10"/>
  <c r="AC46" i="10"/>
  <c r="AC42" i="10"/>
  <c r="AC11" i="10"/>
  <c r="AE1" i="10"/>
  <c r="AC13" i="10"/>
  <c r="AC30" i="10"/>
  <c r="AC15" i="10"/>
  <c r="AC17" i="10"/>
  <c r="AC24" i="10"/>
  <c r="AC45" i="10"/>
  <c r="AC34" i="10"/>
  <c r="AC44" i="10"/>
  <c r="AC12" i="10"/>
  <c r="AC57" i="10"/>
  <c r="AC49" i="10"/>
  <c r="AC16" i="10"/>
  <c r="AC14" i="10"/>
  <c r="AC41" i="10"/>
  <c r="AC54" i="10"/>
  <c r="AC53" i="10"/>
  <c r="AC18" i="10"/>
  <c r="AD1" i="2"/>
  <c r="AB27" i="2"/>
  <c r="AB16" i="2"/>
  <c r="AB57" i="2"/>
  <c r="AB12" i="2"/>
  <c r="AB18" i="2"/>
  <c r="AB8" i="2"/>
  <c r="AB15" i="2"/>
  <c r="AB19" i="2"/>
  <c r="AB9" i="2"/>
  <c r="AB21" i="2"/>
  <c r="AB46" i="2"/>
  <c r="AB48" i="2"/>
  <c r="AB7" i="2"/>
  <c r="AB47" i="2"/>
  <c r="AB51" i="2"/>
  <c r="AB22" i="2"/>
  <c r="AB43" i="2"/>
  <c r="AB44" i="2"/>
  <c r="AB42" i="2"/>
  <c r="AB58" i="2"/>
  <c r="AB49" i="2"/>
  <c r="AB10" i="2"/>
  <c r="AB41" i="2"/>
  <c r="AB50" i="2"/>
  <c r="AB56" i="2"/>
  <c r="AB52" i="2"/>
  <c r="AB54" i="2"/>
  <c r="U57" i="12"/>
  <c r="U47" i="12"/>
  <c r="U58" i="12"/>
  <c r="U33" i="12"/>
  <c r="W1" i="12"/>
  <c r="U10" i="12"/>
  <c r="U12" i="12"/>
  <c r="U8" i="12"/>
  <c r="U15" i="12"/>
  <c r="U16" i="12"/>
  <c r="U55" i="12"/>
  <c r="U48" i="12"/>
  <c r="U43" i="12"/>
  <c r="U59" i="12"/>
  <c r="U42" i="12"/>
  <c r="U51" i="12"/>
  <c r="U52" i="12"/>
  <c r="U22" i="12"/>
  <c r="U40" i="12"/>
  <c r="U28" i="12"/>
  <c r="U49" i="12"/>
  <c r="U50" i="12"/>
  <c r="U9" i="12"/>
  <c r="U23" i="12"/>
  <c r="U44" i="12"/>
  <c r="U18" i="12"/>
  <c r="U45" i="12"/>
  <c r="Z47" i="12"/>
  <c r="X47" i="12" s="1"/>
  <c r="Z58" i="12"/>
  <c r="X58" i="12" s="1"/>
  <c r="Z55" i="12"/>
  <c r="X55" i="12" s="1"/>
  <c r="Z44" i="12"/>
  <c r="X44" i="12" s="1"/>
  <c r="Z59" i="12"/>
  <c r="X59" i="12" s="1"/>
  <c r="Z57" i="12"/>
  <c r="X57" i="12" s="1"/>
  <c r="Z45" i="12"/>
  <c r="X45" i="12" s="1"/>
  <c r="Z23" i="12"/>
  <c r="X23" i="12" s="1"/>
  <c r="Z32" i="12"/>
  <c r="X32" i="12" s="1"/>
  <c r="Z22" i="12"/>
  <c r="X22" i="12" s="1"/>
  <c r="Z9" i="12"/>
  <c r="X9" i="12" s="1"/>
  <c r="Z18" i="12"/>
  <c r="X18" i="12" s="1"/>
  <c r="Z50" i="12"/>
  <c r="X50" i="12" s="1"/>
  <c r="Z12" i="12"/>
  <c r="X12" i="12" s="1"/>
  <c r="Z43" i="12"/>
  <c r="X43" i="12" s="1"/>
  <c r="Z39" i="12"/>
  <c r="X39" i="12" s="1"/>
  <c r="Z28" i="12"/>
  <c r="X28" i="12" s="1"/>
  <c r="Z19" i="12"/>
  <c r="X19" i="12" s="1"/>
  <c r="Z10" i="12"/>
  <c r="X10" i="12" s="1"/>
  <c r="Z42" i="12"/>
  <c r="X42" i="12" s="1"/>
  <c r="Z48" i="12"/>
  <c r="X48" i="12" s="1"/>
  <c r="Z49" i="12"/>
  <c r="X49" i="12" s="1"/>
  <c r="Z16" i="12"/>
  <c r="X16" i="12" s="1"/>
  <c r="Z40" i="12"/>
  <c r="X40" i="12" s="1"/>
  <c r="Z52" i="12"/>
  <c r="X52" i="12" s="1"/>
  <c r="Z15" i="12"/>
  <c r="X15" i="12" s="1"/>
  <c r="Z51" i="12"/>
  <c r="X51" i="12" s="1"/>
  <c r="Z51" i="10"/>
  <c r="Z57" i="10"/>
  <c r="Z60" i="10"/>
  <c r="Z59" i="10"/>
  <c r="AB1" i="10"/>
  <c r="Z45" i="10"/>
  <c r="Z46" i="10"/>
  <c r="Z11" i="10"/>
  <c r="Z13" i="10"/>
  <c r="Z30" i="10"/>
  <c r="Z15" i="10"/>
  <c r="Z16" i="10"/>
  <c r="Z54" i="10"/>
  <c r="Z44" i="10"/>
  <c r="Z18" i="10"/>
  <c r="Z53" i="10"/>
  <c r="Z52" i="10"/>
  <c r="Z17" i="10"/>
  <c r="Z12" i="10"/>
  <c r="Z49" i="10"/>
  <c r="Z61" i="10"/>
  <c r="Z35" i="10"/>
  <c r="Z42" i="10"/>
  <c r="Z14" i="10"/>
  <c r="Z10" i="10"/>
  <c r="Z47" i="10"/>
  <c r="Z50" i="10"/>
  <c r="U50" i="11"/>
  <c r="U51" i="11"/>
  <c r="U41" i="11"/>
  <c r="U58" i="11"/>
  <c r="U48" i="11"/>
  <c r="U12" i="11"/>
  <c r="U44" i="11"/>
  <c r="U43" i="11"/>
  <c r="U22" i="11"/>
  <c r="U18" i="11"/>
  <c r="U27" i="11"/>
  <c r="U54" i="11"/>
  <c r="U16" i="11"/>
  <c r="U32" i="11"/>
  <c r="U56" i="11"/>
  <c r="U57" i="11"/>
  <c r="U9" i="11"/>
  <c r="U8" i="11"/>
  <c r="U15" i="11"/>
  <c r="U42" i="11"/>
  <c r="U47" i="11"/>
  <c r="U46" i="11"/>
  <c r="U39" i="11"/>
  <c r="U10" i="11"/>
  <c r="U21" i="11"/>
  <c r="U49" i="11"/>
  <c r="W10" i="22" l="1"/>
  <c r="W7" i="22"/>
  <c r="W26" i="22"/>
  <c r="W11" i="22"/>
  <c r="W9" i="22"/>
  <c r="W41" i="22"/>
  <c r="W8" i="22"/>
  <c r="L47" i="20"/>
  <c r="U47" i="20"/>
  <c r="N47" i="20"/>
  <c r="W47" i="20"/>
  <c r="Q47" i="20"/>
  <c r="J47" i="20"/>
  <c r="S47" i="20"/>
  <c r="M47" i="21"/>
  <c r="U47" i="21"/>
  <c r="O47" i="21"/>
  <c r="I47" i="21"/>
  <c r="Q47" i="21"/>
  <c r="K47" i="21"/>
  <c r="S47" i="21"/>
  <c r="R35" i="19"/>
  <c r="Z35" i="19"/>
  <c r="N35" i="19"/>
  <c r="V35" i="19"/>
  <c r="AD35" i="19"/>
  <c r="N16" i="19"/>
  <c r="V16" i="19"/>
  <c r="AD16" i="19"/>
  <c r="R16" i="19"/>
  <c r="Z16" i="19"/>
  <c r="N12" i="20"/>
  <c r="W12" i="20"/>
  <c r="Q12" i="20"/>
  <c r="J12" i="20"/>
  <c r="S12" i="20"/>
  <c r="L12" i="20"/>
  <c r="U12" i="20"/>
  <c r="I15" i="22"/>
  <c r="Q15" i="22"/>
  <c r="Y15" i="22"/>
  <c r="M15" i="22"/>
  <c r="U15" i="22"/>
  <c r="S15" i="22"/>
  <c r="K15" i="22"/>
  <c r="W15" i="22" s="1"/>
  <c r="O15" i="22"/>
  <c r="E58" i="21"/>
  <c r="E57" i="22"/>
  <c r="H61" i="19"/>
  <c r="E58" i="20"/>
  <c r="E17" i="22"/>
  <c r="E17" i="21"/>
  <c r="E17" i="20"/>
  <c r="H17" i="19"/>
  <c r="AE17" i="18"/>
  <c r="E16" i="21"/>
  <c r="E16" i="22"/>
  <c r="E16" i="20"/>
  <c r="H16" i="19"/>
  <c r="AE16" i="18"/>
  <c r="E42" i="22"/>
  <c r="E43" i="21"/>
  <c r="E43" i="20"/>
  <c r="H46" i="19"/>
  <c r="E36" i="22"/>
  <c r="E37" i="21"/>
  <c r="H40" i="19"/>
  <c r="E37" i="20"/>
  <c r="AI36" i="18"/>
  <c r="AK36" i="18"/>
  <c r="AE36" i="18"/>
  <c r="E39" i="21"/>
  <c r="E38" i="22"/>
  <c r="H42" i="19"/>
  <c r="E39" i="20"/>
  <c r="AE39" i="18"/>
  <c r="AK39" i="18"/>
  <c r="AI39" i="18"/>
  <c r="AD12" i="23"/>
  <c r="AD26" i="23"/>
  <c r="AD9" i="23"/>
  <c r="AD11" i="23"/>
  <c r="AD19" i="23"/>
  <c r="AD13" i="23"/>
  <c r="AD18" i="23"/>
  <c r="AD10" i="23"/>
  <c r="AD16" i="23"/>
  <c r="AD17" i="23"/>
  <c r="AD20" i="23"/>
  <c r="AD44" i="23"/>
  <c r="AD36" i="23"/>
  <c r="AD38" i="23"/>
  <c r="AD14" i="23"/>
  <c r="AD35" i="23"/>
  <c r="AD40" i="23"/>
  <c r="AD21" i="23"/>
  <c r="AD47" i="23"/>
  <c r="AD49" i="23"/>
  <c r="AD29" i="23"/>
  <c r="AD37" i="23"/>
  <c r="AD46" i="23"/>
  <c r="AD39" i="23"/>
  <c r="AD60" i="23"/>
  <c r="AD55" i="23"/>
  <c r="AD52" i="23"/>
  <c r="AD53" i="23"/>
  <c r="AD61" i="23"/>
  <c r="AD42" i="23"/>
  <c r="AD28" i="23"/>
  <c r="AD59" i="23"/>
  <c r="AD57" i="23"/>
  <c r="AD54" i="23"/>
  <c r="AD51" i="23"/>
  <c r="AD33" i="23"/>
  <c r="AD41" i="23"/>
  <c r="AD45" i="23"/>
  <c r="AD31" i="23"/>
  <c r="AD23" i="23"/>
  <c r="AD15" i="23"/>
  <c r="AD34" i="23"/>
  <c r="AD25" i="23"/>
  <c r="AD50" i="23"/>
  <c r="AD27" i="23"/>
  <c r="N13" i="20"/>
  <c r="W13" i="20"/>
  <c r="Q13" i="20"/>
  <c r="J13" i="20"/>
  <c r="S13" i="20"/>
  <c r="L13" i="20"/>
  <c r="U13" i="20"/>
  <c r="L14" i="20"/>
  <c r="U14" i="20"/>
  <c r="N14" i="20"/>
  <c r="W14" i="20"/>
  <c r="Q14" i="20"/>
  <c r="J14" i="20"/>
  <c r="S14" i="20"/>
  <c r="O46" i="22"/>
  <c r="K46" i="22"/>
  <c r="M46" i="22"/>
  <c r="Y46" i="22"/>
  <c r="U46" i="22"/>
  <c r="I46" i="22"/>
  <c r="Q46" i="22"/>
  <c r="W46" i="22" s="1"/>
  <c r="S46" i="22"/>
  <c r="J32" i="20"/>
  <c r="S32" i="20"/>
  <c r="L32" i="20"/>
  <c r="U32" i="20"/>
  <c r="N32" i="20"/>
  <c r="W32" i="20"/>
  <c r="Q32" i="20"/>
  <c r="J16" i="20"/>
  <c r="S16" i="20"/>
  <c r="L16" i="20"/>
  <c r="U16" i="20"/>
  <c r="N16" i="20"/>
  <c r="W16" i="20"/>
  <c r="Q16" i="20"/>
  <c r="I12" i="21"/>
  <c r="Q12" i="21"/>
  <c r="O12" i="21"/>
  <c r="U12" i="21"/>
  <c r="K12" i="21"/>
  <c r="M12" i="21"/>
  <c r="S12" i="21"/>
  <c r="S15" i="21"/>
  <c r="I15" i="21"/>
  <c r="Q15" i="21"/>
  <c r="U15" i="21"/>
  <c r="K15" i="21"/>
  <c r="M15" i="21"/>
  <c r="O15" i="21"/>
  <c r="E51" i="22"/>
  <c r="E52" i="21"/>
  <c r="E52" i="20"/>
  <c r="H55" i="19"/>
  <c r="E13" i="22"/>
  <c r="E13" i="20"/>
  <c r="E13" i="21"/>
  <c r="H23" i="19"/>
  <c r="AE13" i="18"/>
  <c r="E12" i="22"/>
  <c r="E12" i="21"/>
  <c r="E12" i="20"/>
  <c r="H14" i="19"/>
  <c r="AE12" i="18"/>
  <c r="E56" i="22"/>
  <c r="E57" i="21"/>
  <c r="H60" i="19"/>
  <c r="E57" i="20"/>
  <c r="E32" i="22"/>
  <c r="E33" i="21"/>
  <c r="E33" i="20"/>
  <c r="H36" i="19"/>
  <c r="AI32" i="18"/>
  <c r="AK32" i="18"/>
  <c r="AE32" i="18"/>
  <c r="E35" i="22"/>
  <c r="E36" i="21"/>
  <c r="E36" i="20"/>
  <c r="H39" i="19"/>
  <c r="AK35" i="18"/>
  <c r="AE35" i="18"/>
  <c r="AI35" i="18"/>
  <c r="Q13" i="21"/>
  <c r="M13" i="21"/>
  <c r="O13" i="21"/>
  <c r="I13" i="21"/>
  <c r="U13" i="21"/>
  <c r="K13" i="21"/>
  <c r="S13" i="21"/>
  <c r="O14" i="21"/>
  <c r="I14" i="21"/>
  <c r="Q14" i="21"/>
  <c r="U14" i="21"/>
  <c r="K14" i="21"/>
  <c r="M14" i="21"/>
  <c r="S14" i="21"/>
  <c r="N42" i="19"/>
  <c r="V42" i="19"/>
  <c r="AD42" i="19"/>
  <c r="R42" i="19"/>
  <c r="Z42" i="19"/>
  <c r="M32" i="21"/>
  <c r="U32" i="21"/>
  <c r="I32" i="21"/>
  <c r="S32" i="21"/>
  <c r="K32" i="21"/>
  <c r="O32" i="21"/>
  <c r="Q32" i="21"/>
  <c r="M16" i="21"/>
  <c r="K16" i="21"/>
  <c r="Q16" i="21"/>
  <c r="S16" i="21"/>
  <c r="O16" i="21"/>
  <c r="U16" i="21"/>
  <c r="I16" i="21"/>
  <c r="Q12" i="22"/>
  <c r="U12" i="22"/>
  <c r="M12" i="22"/>
  <c r="Y12" i="22"/>
  <c r="O12" i="22"/>
  <c r="K12" i="22"/>
  <c r="S12" i="22"/>
  <c r="I12" i="22"/>
  <c r="E47" i="22"/>
  <c r="E48" i="21"/>
  <c r="H51" i="19"/>
  <c r="E48" i="20"/>
  <c r="E9" i="22"/>
  <c r="E9" i="21"/>
  <c r="E9" i="20"/>
  <c r="H11" i="19"/>
  <c r="AE9" i="18"/>
  <c r="E8" i="21"/>
  <c r="E8" i="22"/>
  <c r="E8" i="20"/>
  <c r="H10" i="19"/>
  <c r="AE8" i="18"/>
  <c r="E50" i="22"/>
  <c r="E51" i="21"/>
  <c r="H54" i="19"/>
  <c r="E51" i="20"/>
  <c r="AE51" i="18"/>
  <c r="E27" i="22"/>
  <c r="E28" i="21"/>
  <c r="E28" i="20"/>
  <c r="H31" i="19"/>
  <c r="AI27" i="18"/>
  <c r="AK27" i="18"/>
  <c r="AE27" i="18"/>
  <c r="E31" i="22"/>
  <c r="E32" i="21"/>
  <c r="E32" i="20"/>
  <c r="H35" i="19"/>
  <c r="AK31" i="18"/>
  <c r="AE31" i="18"/>
  <c r="AI31" i="18"/>
  <c r="K13" i="22"/>
  <c r="S13" i="22"/>
  <c r="O13" i="22"/>
  <c r="Q13" i="22"/>
  <c r="U13" i="22"/>
  <c r="M13" i="22"/>
  <c r="Y13" i="22"/>
  <c r="I13" i="22"/>
  <c r="Q14" i="22"/>
  <c r="S14" i="22"/>
  <c r="K14" i="22"/>
  <c r="U14" i="22"/>
  <c r="M14" i="22"/>
  <c r="O14" i="22"/>
  <c r="Y14" i="22"/>
  <c r="I14" i="22"/>
  <c r="J39" i="20"/>
  <c r="S39" i="20"/>
  <c r="L39" i="20"/>
  <c r="U39" i="20"/>
  <c r="N39" i="20"/>
  <c r="W39" i="20"/>
  <c r="Q39" i="20"/>
  <c r="F50" i="22"/>
  <c r="F51" i="21"/>
  <c r="F51" i="20"/>
  <c r="AJ51" i="18"/>
  <c r="AL51" i="18"/>
  <c r="I54" i="19"/>
  <c r="M31" i="22"/>
  <c r="U31" i="22"/>
  <c r="I31" i="22"/>
  <c r="Q31" i="22"/>
  <c r="Y31" i="22"/>
  <c r="K31" i="22"/>
  <c r="W31" i="22"/>
  <c r="O31" i="22"/>
  <c r="S31" i="22"/>
  <c r="I16" i="22"/>
  <c r="S16" i="22"/>
  <c r="K16" i="22"/>
  <c r="Y16" i="22"/>
  <c r="O16" i="22"/>
  <c r="Q16" i="22"/>
  <c r="M16" i="22"/>
  <c r="U16" i="22"/>
  <c r="E37" i="22"/>
  <c r="E38" i="21"/>
  <c r="E38" i="20"/>
  <c r="H41" i="19"/>
  <c r="AE38" i="18"/>
  <c r="AI38" i="18"/>
  <c r="AK38" i="18"/>
  <c r="E41" i="22"/>
  <c r="E42" i="21"/>
  <c r="H45" i="19"/>
  <c r="E42" i="20"/>
  <c r="AE42" i="18"/>
  <c r="AF8" i="18"/>
  <c r="AF12" i="18"/>
  <c r="AF16" i="18"/>
  <c r="AF20" i="18"/>
  <c r="AF24" i="18"/>
  <c r="AF28" i="18"/>
  <c r="AF33" i="18"/>
  <c r="AF9" i="18"/>
  <c r="AF13" i="18"/>
  <c r="AF17" i="18"/>
  <c r="AF21" i="18"/>
  <c r="AF25" i="18"/>
  <c r="AF30" i="18"/>
  <c r="AF34" i="18"/>
  <c r="AF38" i="18"/>
  <c r="AF48" i="18"/>
  <c r="AF52" i="18"/>
  <c r="AF58" i="18"/>
  <c r="AH58" i="18" s="1"/>
  <c r="AF42" i="18"/>
  <c r="AF43" i="18"/>
  <c r="AF47" i="18"/>
  <c r="AF51" i="18"/>
  <c r="AF57" i="18"/>
  <c r="AF10" i="18"/>
  <c r="AF14" i="18"/>
  <c r="AF18" i="18"/>
  <c r="AF22" i="18"/>
  <c r="AF26" i="18"/>
  <c r="AF31" i="18"/>
  <c r="AF35" i="18"/>
  <c r="AF39" i="18"/>
  <c r="AF44" i="18"/>
  <c r="AF49" i="18"/>
  <c r="AF53" i="18"/>
  <c r="AF59" i="18"/>
  <c r="AH59" i="18" s="1"/>
  <c r="AF40" i="18"/>
  <c r="AF45" i="18"/>
  <c r="AF50" i="18"/>
  <c r="AF55" i="18"/>
  <c r="AI1" i="18"/>
  <c r="AK1" i="18" s="1"/>
  <c r="AK52" i="18" s="1"/>
  <c r="AF7" i="18"/>
  <c r="AF11" i="18"/>
  <c r="AF15" i="18"/>
  <c r="AF19" i="18"/>
  <c r="AH19" i="18" s="1"/>
  <c r="AF23" i="18"/>
  <c r="AF27" i="18"/>
  <c r="AF32" i="18"/>
  <c r="AF36" i="18"/>
  <c r="E46" i="22"/>
  <c r="E47" i="21"/>
  <c r="H50" i="19"/>
  <c r="E47" i="20"/>
  <c r="AI47" i="18"/>
  <c r="AK47" i="18"/>
  <c r="AE47" i="18"/>
  <c r="E23" i="22"/>
  <c r="E24" i="21"/>
  <c r="E24" i="20"/>
  <c r="H20" i="19"/>
  <c r="AI23" i="18"/>
  <c r="AK23" i="18"/>
  <c r="E27" i="21"/>
  <c r="E26" i="22"/>
  <c r="E27" i="20"/>
  <c r="H21" i="19"/>
  <c r="AK26" i="18"/>
  <c r="AE26" i="18"/>
  <c r="AI26" i="18"/>
  <c r="F19" i="21"/>
  <c r="F19" i="22"/>
  <c r="F20" i="22"/>
  <c r="F19" i="20"/>
  <c r="F20" i="20"/>
  <c r="F20" i="21"/>
  <c r="I26" i="19"/>
  <c r="AJ20" i="18"/>
  <c r="AL20" i="18"/>
  <c r="AD24" i="18"/>
  <c r="K39" i="21"/>
  <c r="S39" i="21"/>
  <c r="M39" i="21"/>
  <c r="U39" i="21"/>
  <c r="O39" i="21"/>
  <c r="I39" i="21"/>
  <c r="Q39" i="21"/>
  <c r="E34" i="22"/>
  <c r="E35" i="21"/>
  <c r="E35" i="20"/>
  <c r="H38" i="19"/>
  <c r="AE34" i="18"/>
  <c r="AI34" i="18"/>
  <c r="AK34" i="18"/>
  <c r="E33" i="22"/>
  <c r="E34" i="21"/>
  <c r="E34" i="20"/>
  <c r="H37" i="19"/>
  <c r="AI33" i="18"/>
  <c r="AK33" i="18"/>
  <c r="AE33" i="18"/>
  <c r="E58" i="22"/>
  <c r="E59" i="21"/>
  <c r="E59" i="20"/>
  <c r="H62" i="19"/>
  <c r="AE59" i="18"/>
  <c r="AK59" i="18"/>
  <c r="AI59" i="18"/>
  <c r="E54" i="22"/>
  <c r="E55" i="21"/>
  <c r="E55" i="20"/>
  <c r="H58" i="19"/>
  <c r="AK55" i="18"/>
  <c r="AE55" i="18"/>
  <c r="AI55" i="18"/>
  <c r="AI19" i="18"/>
  <c r="AK19" i="18"/>
  <c r="AE19" i="18"/>
  <c r="E23" i="21"/>
  <c r="E22" i="22"/>
  <c r="E23" i="20"/>
  <c r="H19" i="19"/>
  <c r="AK22" i="18"/>
  <c r="AI22" i="18"/>
  <c r="AJ19" i="18"/>
  <c r="AL19" i="18"/>
  <c r="M38" i="22"/>
  <c r="O38" i="22"/>
  <c r="Y38" i="22"/>
  <c r="I38" i="22"/>
  <c r="K38" i="22"/>
  <c r="U38" i="22"/>
  <c r="W38" i="22"/>
  <c r="Q38" i="22"/>
  <c r="S38" i="22"/>
  <c r="F36" i="22"/>
  <c r="F37" i="20"/>
  <c r="F37" i="21"/>
  <c r="I40" i="19"/>
  <c r="AJ36" i="18"/>
  <c r="AL36" i="18"/>
  <c r="F21" i="22"/>
  <c r="F21" i="21"/>
  <c r="F21" i="20"/>
  <c r="I27" i="19"/>
  <c r="AL21" i="18"/>
  <c r="AD25" i="18"/>
  <c r="AJ21" i="18"/>
  <c r="E31" i="21"/>
  <c r="E30" i="22"/>
  <c r="E31" i="20"/>
  <c r="H34" i="19"/>
  <c r="AE30" i="18"/>
  <c r="AI30" i="18"/>
  <c r="AK30" i="18"/>
  <c r="E28" i="22"/>
  <c r="E29" i="20"/>
  <c r="E29" i="21"/>
  <c r="H32" i="19"/>
  <c r="AI28" i="18"/>
  <c r="AK28" i="18"/>
  <c r="E52" i="22"/>
  <c r="E53" i="21"/>
  <c r="E53" i="20"/>
  <c r="H56" i="19"/>
  <c r="AK53" i="18"/>
  <c r="AI53" i="18"/>
  <c r="E49" i="22"/>
  <c r="E50" i="21"/>
  <c r="H53" i="19"/>
  <c r="E50" i="20"/>
  <c r="AI50" i="18"/>
  <c r="AK50" i="18"/>
  <c r="E15" i="22"/>
  <c r="E15" i="21"/>
  <c r="E15" i="20"/>
  <c r="H15" i="19"/>
  <c r="AI15" i="18"/>
  <c r="AK15" i="18"/>
  <c r="AE15" i="18"/>
  <c r="E18" i="22"/>
  <c r="E18" i="20"/>
  <c r="E18" i="21"/>
  <c r="H18" i="19"/>
  <c r="AK18" i="18"/>
  <c r="AE18" i="18"/>
  <c r="AI18" i="18"/>
  <c r="F18" i="22"/>
  <c r="F18" i="21"/>
  <c r="F18" i="20"/>
  <c r="I18" i="19"/>
  <c r="AJ18" i="18"/>
  <c r="AL18" i="18"/>
  <c r="AD23" i="18"/>
  <c r="AE23" i="18" s="1"/>
  <c r="F17" i="22"/>
  <c r="F17" i="21"/>
  <c r="F17" i="20"/>
  <c r="I17" i="19"/>
  <c r="AL17" i="18"/>
  <c r="AD22" i="18"/>
  <c r="AJ17" i="18"/>
  <c r="N15" i="19"/>
  <c r="V15" i="19"/>
  <c r="AD15" i="19"/>
  <c r="R15" i="19"/>
  <c r="Z15" i="19"/>
  <c r="E25" i="22"/>
  <c r="E26" i="21"/>
  <c r="H30" i="19"/>
  <c r="E26" i="20"/>
  <c r="AE25" i="18"/>
  <c r="AI25" i="18"/>
  <c r="AK25" i="18"/>
  <c r="E25" i="21"/>
  <c r="E25" i="20"/>
  <c r="E24" i="22"/>
  <c r="H29" i="19"/>
  <c r="AI24" i="18"/>
  <c r="AK24" i="18"/>
  <c r="AE24" i="18"/>
  <c r="E48" i="22"/>
  <c r="E49" i="21"/>
  <c r="E49" i="20"/>
  <c r="H52" i="19"/>
  <c r="AK49" i="18"/>
  <c r="AI49" i="18"/>
  <c r="E44" i="22"/>
  <c r="E45" i="21"/>
  <c r="E45" i="20"/>
  <c r="H48" i="19"/>
  <c r="AI45" i="18"/>
  <c r="AK45" i="18"/>
  <c r="E11" i="22"/>
  <c r="E11" i="21"/>
  <c r="E11" i="20"/>
  <c r="H13" i="19"/>
  <c r="AI11" i="18"/>
  <c r="AK11" i="18"/>
  <c r="AE11" i="18"/>
  <c r="E14" i="21"/>
  <c r="E14" i="22"/>
  <c r="E14" i="20"/>
  <c r="H24" i="19"/>
  <c r="H25" i="19"/>
  <c r="AK14" i="18"/>
  <c r="AE14" i="18"/>
  <c r="AI14" i="18"/>
  <c r="R50" i="19"/>
  <c r="V50" i="19"/>
  <c r="Z50" i="19"/>
  <c r="N50" i="19"/>
  <c r="AD50" i="19"/>
  <c r="R26" i="32"/>
  <c r="R24" i="32"/>
  <c r="R22" i="32"/>
  <c r="R14" i="19"/>
  <c r="Z14" i="19"/>
  <c r="N14" i="19"/>
  <c r="V14" i="19"/>
  <c r="AD14" i="19"/>
  <c r="L15" i="20"/>
  <c r="U15" i="20"/>
  <c r="N15" i="20"/>
  <c r="W15" i="20"/>
  <c r="Q15" i="20"/>
  <c r="J15" i="20"/>
  <c r="S15" i="20"/>
  <c r="E21" i="22"/>
  <c r="E21" i="20"/>
  <c r="E21" i="21"/>
  <c r="H27" i="19"/>
  <c r="AE21" i="18"/>
  <c r="AI21" i="18"/>
  <c r="AK21" i="18"/>
  <c r="E19" i="22"/>
  <c r="E20" i="22"/>
  <c r="E20" i="20"/>
  <c r="E19" i="21"/>
  <c r="E20" i="21"/>
  <c r="E19" i="20"/>
  <c r="H26" i="19"/>
  <c r="AI20" i="18"/>
  <c r="AK20" i="18"/>
  <c r="AE20" i="18"/>
  <c r="E43" i="22"/>
  <c r="E44" i="21"/>
  <c r="E44" i="20"/>
  <c r="H47" i="19"/>
  <c r="AK44" i="18"/>
  <c r="AE44" i="18"/>
  <c r="AI44" i="18"/>
  <c r="E39" i="22"/>
  <c r="E40" i="21"/>
  <c r="H43" i="19"/>
  <c r="E40" i="20"/>
  <c r="AK40" i="18"/>
  <c r="AE40" i="18"/>
  <c r="AI40" i="18"/>
  <c r="E7" i="22"/>
  <c r="E7" i="21"/>
  <c r="E7" i="20"/>
  <c r="H9" i="19"/>
  <c r="AI7" i="18"/>
  <c r="AK7" i="18"/>
  <c r="AE7" i="18"/>
  <c r="E10" i="22"/>
  <c r="E10" i="21"/>
  <c r="E10" i="20"/>
  <c r="H12" i="19"/>
  <c r="AK10" i="18"/>
  <c r="AE10" i="18"/>
  <c r="AI10" i="18"/>
  <c r="R23" i="19"/>
  <c r="Z23" i="19"/>
  <c r="N23" i="19"/>
  <c r="V23" i="19"/>
  <c r="AD23" i="19"/>
  <c r="N24" i="19"/>
  <c r="V24" i="19"/>
  <c r="AD24" i="19"/>
  <c r="R24" i="19"/>
  <c r="Z24" i="19"/>
  <c r="F43" i="22"/>
  <c r="F44" i="21"/>
  <c r="F44" i="20"/>
  <c r="I47" i="19"/>
  <c r="AL44" i="18"/>
  <c r="AD49" i="18"/>
  <c r="AJ44" i="18"/>
  <c r="AD50" i="18"/>
  <c r="AE50" i="18" s="1"/>
  <c r="Z57" i="9"/>
  <c r="Z49" i="9"/>
  <c r="X49" i="9" s="1"/>
  <c r="Z47" i="9"/>
  <c r="Z48" i="9"/>
  <c r="Z45" i="9"/>
  <c r="X45" i="9" s="1"/>
  <c r="Z59" i="9"/>
  <c r="X59" i="9" s="1"/>
  <c r="Z19" i="9"/>
  <c r="Z12" i="9"/>
  <c r="X12" i="9" s="1"/>
  <c r="Z22" i="9"/>
  <c r="Z7" i="9"/>
  <c r="X7" i="9" s="1"/>
  <c r="Z8" i="9"/>
  <c r="X8" i="9" s="1"/>
  <c r="Z51" i="9"/>
  <c r="X51" i="9" s="1"/>
  <c r="Z10" i="9"/>
  <c r="Z44" i="9"/>
  <c r="Z53" i="9"/>
  <c r="Z16" i="9"/>
  <c r="Z18" i="9"/>
  <c r="Z23" i="9"/>
  <c r="X23" i="9" s="1"/>
  <c r="Z15" i="9"/>
  <c r="Z9" i="9"/>
  <c r="X9" i="9" s="1"/>
  <c r="Z42" i="9"/>
  <c r="X42" i="9" s="1"/>
  <c r="Z28" i="9"/>
  <c r="X28" i="9" s="1"/>
  <c r="Z58" i="9"/>
  <c r="X58" i="9" s="1"/>
  <c r="Z50" i="9"/>
  <c r="Z43" i="9"/>
  <c r="Z55" i="9"/>
  <c r="X55" i="9" s="1"/>
  <c r="Z52" i="9"/>
  <c r="X48" i="9"/>
  <c r="Z59" i="7"/>
  <c r="Z60" i="7"/>
  <c r="Z54" i="7"/>
  <c r="Z50" i="7"/>
  <c r="Z14" i="7"/>
  <c r="Z18" i="7"/>
  <c r="Z45" i="7"/>
  <c r="Z12" i="7"/>
  <c r="AB1" i="7"/>
  <c r="Z15" i="7"/>
  <c r="Z46" i="7"/>
  <c r="Z61" i="7"/>
  <c r="Z9" i="7"/>
  <c r="Z53" i="7"/>
  <c r="Z13" i="7"/>
  <c r="Z49" i="7"/>
  <c r="Z10" i="7"/>
  <c r="Z55" i="7"/>
  <c r="Z51" i="7"/>
  <c r="Z30" i="7"/>
  <c r="Z44" i="7"/>
  <c r="Z47" i="7"/>
  <c r="Z16" i="7"/>
  <c r="Z11" i="7"/>
  <c r="Z24" i="7"/>
  <c r="Z57" i="7"/>
  <c r="Z17" i="7"/>
  <c r="Z52" i="7"/>
  <c r="AD57" i="2"/>
  <c r="AD51" i="2"/>
  <c r="AD47" i="2"/>
  <c r="AD42" i="2"/>
  <c r="AD56" i="2"/>
  <c r="AD50" i="2"/>
  <c r="AD46" i="2"/>
  <c r="AD41" i="2"/>
  <c r="AD32" i="2"/>
  <c r="AD27" i="2"/>
  <c r="AD19" i="2"/>
  <c r="AD15" i="2"/>
  <c r="AD7" i="2"/>
  <c r="AG1" i="2"/>
  <c r="AD54" i="2"/>
  <c r="AD49" i="2"/>
  <c r="AD44" i="2"/>
  <c r="AD39" i="2"/>
  <c r="AD31" i="2"/>
  <c r="AD22" i="2"/>
  <c r="AD18" i="2"/>
  <c r="AD58" i="2"/>
  <c r="AD52" i="2"/>
  <c r="AD48" i="2"/>
  <c r="AD43" i="2"/>
  <c r="AD38" i="2"/>
  <c r="AD21" i="2"/>
  <c r="AD10" i="2"/>
  <c r="AD13" i="2"/>
  <c r="AD8" i="2"/>
  <c r="AD12" i="2"/>
  <c r="AD16" i="2"/>
  <c r="AD9" i="2"/>
  <c r="X15" i="9"/>
  <c r="X10" i="9"/>
  <c r="X19" i="9"/>
  <c r="X22" i="9"/>
  <c r="AB61" i="10"/>
  <c r="AB60" i="10"/>
  <c r="AB57" i="10"/>
  <c r="AB52" i="10"/>
  <c r="AB59" i="10"/>
  <c r="AB54" i="10"/>
  <c r="AB50" i="10"/>
  <c r="AB35" i="10"/>
  <c r="AB12" i="10"/>
  <c r="AD1" i="10"/>
  <c r="AB44" i="10"/>
  <c r="AB14" i="10"/>
  <c r="AB16" i="10"/>
  <c r="AB18" i="10"/>
  <c r="AB15" i="10"/>
  <c r="AB42" i="10"/>
  <c r="AB11" i="10"/>
  <c r="AB46" i="10"/>
  <c r="AB49" i="10"/>
  <c r="AB47" i="10"/>
  <c r="AB30" i="10"/>
  <c r="AB45" i="10"/>
  <c r="AB17" i="10"/>
  <c r="AB10" i="10"/>
  <c r="AB53" i="10"/>
  <c r="AB51" i="10"/>
  <c r="AB13" i="10"/>
  <c r="AE59" i="10"/>
  <c r="AE49" i="10"/>
  <c r="AE42" i="10"/>
  <c r="AE53" i="10"/>
  <c r="AG1" i="10"/>
  <c r="AE17" i="10"/>
  <c r="AE18" i="10"/>
  <c r="AE34" i="10"/>
  <c r="AE30" i="10"/>
  <c r="AE15" i="10"/>
  <c r="AE45" i="10"/>
  <c r="AE12" i="10"/>
  <c r="AE46" i="10"/>
  <c r="AE47" i="10"/>
  <c r="AE61" i="10"/>
  <c r="AE57" i="10"/>
  <c r="AE50" i="10"/>
  <c r="AE52" i="10"/>
  <c r="AE44" i="10"/>
  <c r="AE60" i="10"/>
  <c r="AE51" i="10"/>
  <c r="AE11" i="10"/>
  <c r="AE41" i="10"/>
  <c r="AE16" i="10"/>
  <c r="AE24" i="10"/>
  <c r="AE13" i="10"/>
  <c r="AE14" i="10"/>
  <c r="AE54" i="10"/>
  <c r="X43" i="9"/>
  <c r="W57" i="12"/>
  <c r="W45" i="12"/>
  <c r="W43" i="12"/>
  <c r="W40" i="12"/>
  <c r="W47" i="12"/>
  <c r="W55" i="12"/>
  <c r="W44" i="12"/>
  <c r="W42" i="12"/>
  <c r="W12" i="12"/>
  <c r="W23" i="12"/>
  <c r="W15" i="12"/>
  <c r="W28" i="12"/>
  <c r="W10" i="12"/>
  <c r="W9" i="12"/>
  <c r="AA1" i="12"/>
  <c r="W58" i="12"/>
  <c r="W22" i="12"/>
  <c r="W50" i="12"/>
  <c r="W52" i="12"/>
  <c r="W48" i="12"/>
  <c r="W51" i="12"/>
  <c r="W33" i="12"/>
  <c r="W8" i="12"/>
  <c r="W49" i="12"/>
  <c r="W18" i="12"/>
  <c r="W16" i="12"/>
  <c r="W59" i="12"/>
  <c r="X16" i="9"/>
  <c r="AC1" i="2"/>
  <c r="AA18" i="2"/>
  <c r="AA16" i="2"/>
  <c r="AA7" i="2"/>
  <c r="AA42" i="2"/>
  <c r="AA56" i="2"/>
  <c r="AA27" i="2"/>
  <c r="AA8" i="2"/>
  <c r="AA43" i="2"/>
  <c r="AA57" i="2"/>
  <c r="AA10" i="2"/>
  <c r="AA52" i="2"/>
  <c r="AA21" i="2"/>
  <c r="AA15" i="2"/>
  <c r="AA48" i="2"/>
  <c r="AA19" i="2"/>
  <c r="AA9" i="2"/>
  <c r="AA50" i="2"/>
  <c r="AA47" i="2"/>
  <c r="AA22" i="2"/>
  <c r="AA44" i="2"/>
  <c r="AA54" i="2"/>
  <c r="AA51" i="2"/>
  <c r="AA41" i="2"/>
  <c r="AA12" i="2"/>
  <c r="AA49" i="2"/>
  <c r="AA58" i="2"/>
  <c r="AA46" i="2"/>
  <c r="X44" i="9"/>
  <c r="X18" i="9"/>
  <c r="X53" i="9"/>
  <c r="AA59" i="9"/>
  <c r="Y59" i="9" s="1"/>
  <c r="AA50" i="9"/>
  <c r="Y50" i="9" s="1"/>
  <c r="AA49" i="9"/>
  <c r="Y49" i="9" s="1"/>
  <c r="AA47" i="9"/>
  <c r="Y47" i="9" s="1"/>
  <c r="AA42" i="9"/>
  <c r="Y42" i="9" s="1"/>
  <c r="AA19" i="9"/>
  <c r="Y19" i="9" s="1"/>
  <c r="AA9" i="9"/>
  <c r="Y9" i="9" s="1"/>
  <c r="AA28" i="9"/>
  <c r="Y28" i="9" s="1"/>
  <c r="AA18" i="9"/>
  <c r="Y18" i="9" s="1"/>
  <c r="AA7" i="9"/>
  <c r="Y7" i="9" s="1"/>
  <c r="AA15" i="9"/>
  <c r="Y15" i="9" s="1"/>
  <c r="AA8" i="9"/>
  <c r="Y8" i="9" s="1"/>
  <c r="AA44" i="9"/>
  <c r="Y44" i="9" s="1"/>
  <c r="AA45" i="9"/>
  <c r="Y45" i="9" s="1"/>
  <c r="AA16" i="9"/>
  <c r="Y16" i="9" s="1"/>
  <c r="AA12" i="9"/>
  <c r="Y12" i="9" s="1"/>
  <c r="AA10" i="9"/>
  <c r="Y10" i="9" s="1"/>
  <c r="AA55" i="9"/>
  <c r="AA58" i="9"/>
  <c r="Y58" i="9" s="1"/>
  <c r="AA57" i="9"/>
  <c r="Y57" i="9" s="1"/>
  <c r="AA23" i="9"/>
  <c r="Y23" i="9" s="1"/>
  <c r="AA52" i="9"/>
  <c r="Y52" i="9" s="1"/>
  <c r="AA43" i="9"/>
  <c r="Y43" i="9" s="1"/>
  <c r="AA48" i="9"/>
  <c r="Y48" i="9" s="1"/>
  <c r="AA53" i="9"/>
  <c r="Y53" i="9" s="1"/>
  <c r="AA51" i="9"/>
  <c r="Y51" i="9" s="1"/>
  <c r="AA22" i="9"/>
  <c r="Y22" i="9" s="1"/>
  <c r="X52" i="9"/>
  <c r="X50" i="9"/>
  <c r="X47" i="9"/>
  <c r="X57" i="9"/>
  <c r="AA57" i="7"/>
  <c r="AA59" i="7"/>
  <c r="AA49" i="7"/>
  <c r="AA52" i="7"/>
  <c r="AA18" i="7"/>
  <c r="AA47" i="7"/>
  <c r="AA24" i="7"/>
  <c r="AA50" i="7"/>
  <c r="AA9" i="7"/>
  <c r="AA10" i="7"/>
  <c r="AA11" i="7"/>
  <c r="AC1" i="7"/>
  <c r="AA45" i="7"/>
  <c r="AA55" i="7"/>
  <c r="AA61" i="7"/>
  <c r="AA53" i="7"/>
  <c r="AA44" i="7"/>
  <c r="AA12" i="7"/>
  <c r="AA15" i="7"/>
  <c r="AA17" i="7"/>
  <c r="AA13" i="7"/>
  <c r="AA16" i="7"/>
  <c r="AA54" i="7"/>
  <c r="AA51" i="7"/>
  <c r="AA14" i="7"/>
  <c r="AA30" i="7"/>
  <c r="AA46" i="7"/>
  <c r="AA60" i="7"/>
  <c r="Y55" i="9"/>
  <c r="W13" i="22" l="1"/>
  <c r="W12" i="22"/>
  <c r="W14" i="22"/>
  <c r="W16" i="22"/>
  <c r="P11" i="22"/>
  <c r="G11" i="22"/>
  <c r="R11" i="22"/>
  <c r="J11" i="22"/>
  <c r="T11" i="22"/>
  <c r="L11" i="22"/>
  <c r="N11" i="22"/>
  <c r="X11" i="22"/>
  <c r="H11" i="22"/>
  <c r="M44" i="20"/>
  <c r="V44" i="20"/>
  <c r="P44" i="20"/>
  <c r="G44" i="20"/>
  <c r="I44" i="20"/>
  <c r="R44" i="20"/>
  <c r="K44" i="20"/>
  <c r="T44" i="20"/>
  <c r="N44" i="20"/>
  <c r="W44" i="20"/>
  <c r="Q44" i="20"/>
  <c r="J44" i="20"/>
  <c r="S44" i="20"/>
  <c r="L44" i="20"/>
  <c r="U44" i="20"/>
  <c r="M12" i="19"/>
  <c r="U12" i="19"/>
  <c r="AC12" i="19"/>
  <c r="Q12" i="19"/>
  <c r="Y12" i="19"/>
  <c r="J12" i="19"/>
  <c r="K7" i="20"/>
  <c r="T7" i="20"/>
  <c r="M7" i="20"/>
  <c r="V7" i="20"/>
  <c r="P7" i="20"/>
  <c r="G7" i="20"/>
  <c r="I7" i="20"/>
  <c r="R7" i="20"/>
  <c r="P20" i="20"/>
  <c r="G20" i="20"/>
  <c r="I20" i="20"/>
  <c r="R20" i="20"/>
  <c r="K20" i="20"/>
  <c r="T20" i="20"/>
  <c r="M20" i="20"/>
  <c r="V20" i="20"/>
  <c r="O44" i="21"/>
  <c r="I44" i="21"/>
  <c r="Q44" i="21"/>
  <c r="K44" i="21"/>
  <c r="S44" i="21"/>
  <c r="M44" i="21"/>
  <c r="U44" i="21"/>
  <c r="G10" i="20"/>
  <c r="I10" i="20"/>
  <c r="R10" i="20"/>
  <c r="K10" i="20"/>
  <c r="T10" i="20"/>
  <c r="M10" i="20"/>
  <c r="V10" i="20"/>
  <c r="P10" i="20"/>
  <c r="N7" i="21"/>
  <c r="R7" i="21"/>
  <c r="H7" i="21"/>
  <c r="G7" i="21"/>
  <c r="J7" i="21"/>
  <c r="L7" i="21"/>
  <c r="P7" i="21"/>
  <c r="T7" i="21"/>
  <c r="N39" i="22"/>
  <c r="X39" i="22"/>
  <c r="J39" i="22"/>
  <c r="T39" i="22"/>
  <c r="V39" i="22"/>
  <c r="L39" i="22"/>
  <c r="R39" i="22"/>
  <c r="G39" i="22"/>
  <c r="H39" i="22"/>
  <c r="P39" i="22"/>
  <c r="H20" i="22"/>
  <c r="P20" i="22"/>
  <c r="X20" i="22"/>
  <c r="L20" i="22"/>
  <c r="T20" i="22"/>
  <c r="J20" i="22"/>
  <c r="G20" i="22"/>
  <c r="R20" i="22"/>
  <c r="N20" i="22"/>
  <c r="V20" i="22"/>
  <c r="G21" i="22"/>
  <c r="T21" i="22"/>
  <c r="J21" i="22"/>
  <c r="V21" i="22" s="1"/>
  <c r="X21" i="22"/>
  <c r="P21" i="22"/>
  <c r="H21" i="22"/>
  <c r="R21" i="22"/>
  <c r="L21" i="22"/>
  <c r="N21" i="22"/>
  <c r="Y25" i="19"/>
  <c r="Q25" i="19"/>
  <c r="AC25" i="19"/>
  <c r="M25" i="19"/>
  <c r="Q13" i="19"/>
  <c r="Y13" i="19"/>
  <c r="J13" i="19"/>
  <c r="M13" i="19"/>
  <c r="U13" i="19"/>
  <c r="AC13" i="19"/>
  <c r="M45" i="20"/>
  <c r="V45" i="20"/>
  <c r="P45" i="20"/>
  <c r="I45" i="20"/>
  <c r="R45" i="20"/>
  <c r="K45" i="20"/>
  <c r="T45" i="20"/>
  <c r="J49" i="21"/>
  <c r="R49" i="21"/>
  <c r="L49" i="21"/>
  <c r="T49" i="21"/>
  <c r="N49" i="21"/>
  <c r="H49" i="21"/>
  <c r="P49" i="21"/>
  <c r="J25" i="21"/>
  <c r="R25" i="21"/>
  <c r="N25" i="21"/>
  <c r="P25" i="21"/>
  <c r="G25" i="21"/>
  <c r="H25" i="21"/>
  <c r="T25" i="21"/>
  <c r="L25" i="21"/>
  <c r="R17" i="19"/>
  <c r="Z17" i="19"/>
  <c r="N17" i="19"/>
  <c r="V17" i="19"/>
  <c r="AD17" i="19"/>
  <c r="Q18" i="20"/>
  <c r="J18" i="20"/>
  <c r="S18" i="20"/>
  <c r="L18" i="20"/>
  <c r="U18" i="20"/>
  <c r="N18" i="20"/>
  <c r="W18" i="20"/>
  <c r="G18" i="20"/>
  <c r="I18" i="20"/>
  <c r="R18" i="20"/>
  <c r="K18" i="20"/>
  <c r="T18" i="20"/>
  <c r="M18" i="20"/>
  <c r="V18" i="20"/>
  <c r="P18" i="20"/>
  <c r="G15" i="22"/>
  <c r="R15" i="22"/>
  <c r="H15" i="22"/>
  <c r="N15" i="22"/>
  <c r="X15" i="22"/>
  <c r="P15" i="22"/>
  <c r="J15" i="22"/>
  <c r="L15" i="22"/>
  <c r="T15" i="22"/>
  <c r="N27" i="19"/>
  <c r="V27" i="19"/>
  <c r="AD27" i="19"/>
  <c r="R27" i="19"/>
  <c r="Z27" i="19"/>
  <c r="N37" i="20"/>
  <c r="Q37" i="20"/>
  <c r="S37" i="20"/>
  <c r="U37" i="20"/>
  <c r="J37" i="20"/>
  <c r="L37" i="20"/>
  <c r="W37" i="20"/>
  <c r="M19" i="19"/>
  <c r="U19" i="19"/>
  <c r="AC19" i="19"/>
  <c r="Q19" i="19"/>
  <c r="Y19" i="19"/>
  <c r="Q37" i="19"/>
  <c r="Y37" i="19"/>
  <c r="J37" i="19"/>
  <c r="M37" i="19"/>
  <c r="U37" i="19"/>
  <c r="AC37" i="19"/>
  <c r="G35" i="20"/>
  <c r="I35" i="20"/>
  <c r="R35" i="20"/>
  <c r="K35" i="20"/>
  <c r="T35" i="20"/>
  <c r="M35" i="20"/>
  <c r="V35" i="20"/>
  <c r="P35" i="20"/>
  <c r="Q19" i="20"/>
  <c r="J19" i="20"/>
  <c r="S19" i="20"/>
  <c r="L19" i="20"/>
  <c r="U19" i="20"/>
  <c r="N19" i="20"/>
  <c r="W19" i="20"/>
  <c r="P27" i="20"/>
  <c r="G27" i="20"/>
  <c r="I27" i="20"/>
  <c r="R27" i="20"/>
  <c r="K27" i="20"/>
  <c r="T27" i="20"/>
  <c r="M27" i="20"/>
  <c r="V27" i="20"/>
  <c r="L24" i="21"/>
  <c r="T24" i="21"/>
  <c r="J24" i="21"/>
  <c r="N24" i="21"/>
  <c r="P24" i="21"/>
  <c r="H24" i="21"/>
  <c r="R24" i="21"/>
  <c r="L46" i="22"/>
  <c r="T46" i="22"/>
  <c r="H46" i="22"/>
  <c r="P46" i="22"/>
  <c r="X46" i="22"/>
  <c r="N46" i="22"/>
  <c r="G46" i="22"/>
  <c r="J46" i="22"/>
  <c r="R46" i="22"/>
  <c r="E9" i="19"/>
  <c r="AH7" i="18"/>
  <c r="E52" i="19"/>
  <c r="AH49" i="18"/>
  <c r="E24" i="19"/>
  <c r="E25" i="19"/>
  <c r="AH14" i="18"/>
  <c r="E55" i="19"/>
  <c r="AH52" i="18"/>
  <c r="E23" i="19"/>
  <c r="AH13" i="18"/>
  <c r="E10" i="19"/>
  <c r="AH8" i="18"/>
  <c r="AI51" i="18"/>
  <c r="Q10" i="19"/>
  <c r="Y10" i="19"/>
  <c r="J10" i="19"/>
  <c r="M10" i="19"/>
  <c r="U10" i="19"/>
  <c r="AC10" i="19"/>
  <c r="I9" i="20"/>
  <c r="R9" i="20"/>
  <c r="K9" i="20"/>
  <c r="T9" i="20"/>
  <c r="M9" i="20"/>
  <c r="V9" i="20"/>
  <c r="P9" i="20"/>
  <c r="G9" i="20"/>
  <c r="L48" i="21"/>
  <c r="T48" i="21"/>
  <c r="N48" i="21"/>
  <c r="H48" i="21"/>
  <c r="P48" i="21"/>
  <c r="J48" i="21"/>
  <c r="R48" i="21"/>
  <c r="G36" i="20"/>
  <c r="R36" i="20"/>
  <c r="T36" i="20"/>
  <c r="V36" i="20"/>
  <c r="I36" i="20"/>
  <c r="K36" i="20"/>
  <c r="M36" i="20"/>
  <c r="P36" i="20"/>
  <c r="L33" i="21"/>
  <c r="T33" i="21"/>
  <c r="N33" i="21"/>
  <c r="P33" i="21"/>
  <c r="G33" i="21"/>
  <c r="H33" i="21"/>
  <c r="R33" i="21"/>
  <c r="J33" i="21"/>
  <c r="L56" i="22"/>
  <c r="T56" i="22"/>
  <c r="X56" i="22"/>
  <c r="N56" i="22"/>
  <c r="R56" i="22"/>
  <c r="H56" i="22"/>
  <c r="J56" i="22"/>
  <c r="P56" i="22"/>
  <c r="AK13" i="18"/>
  <c r="AI52" i="18"/>
  <c r="I37" i="20"/>
  <c r="R37" i="20"/>
  <c r="K37" i="20"/>
  <c r="T37" i="20"/>
  <c r="M37" i="20"/>
  <c r="P37" i="20"/>
  <c r="G37" i="20"/>
  <c r="V37" i="20"/>
  <c r="P43" i="20"/>
  <c r="I43" i="20"/>
  <c r="R43" i="20"/>
  <c r="K43" i="20"/>
  <c r="T43" i="20"/>
  <c r="M43" i="20"/>
  <c r="V43" i="20"/>
  <c r="L16" i="22"/>
  <c r="T16" i="22"/>
  <c r="H16" i="22"/>
  <c r="V16" i="22" s="1"/>
  <c r="P16" i="22"/>
  <c r="X16" i="22"/>
  <c r="G16" i="22"/>
  <c r="R16" i="22"/>
  <c r="N16" i="22"/>
  <c r="J16" i="22"/>
  <c r="G17" i="22"/>
  <c r="H17" i="22"/>
  <c r="R17" i="22"/>
  <c r="T17" i="22"/>
  <c r="L17" i="22"/>
  <c r="N17" i="22"/>
  <c r="P17" i="22"/>
  <c r="J17" i="22"/>
  <c r="X17" i="22"/>
  <c r="G40" i="20"/>
  <c r="I40" i="20"/>
  <c r="R40" i="20"/>
  <c r="K40" i="20"/>
  <c r="T40" i="20"/>
  <c r="M40" i="20"/>
  <c r="V40" i="20"/>
  <c r="P40" i="20"/>
  <c r="Z47" i="19"/>
  <c r="N47" i="19"/>
  <c r="AD47" i="19"/>
  <c r="R47" i="19"/>
  <c r="V47" i="19"/>
  <c r="Q9" i="19"/>
  <c r="Y9" i="19"/>
  <c r="J9" i="19"/>
  <c r="M9" i="19"/>
  <c r="U9" i="19"/>
  <c r="AC9" i="19"/>
  <c r="N43" i="22"/>
  <c r="J43" i="22"/>
  <c r="R43" i="22"/>
  <c r="P43" i="22"/>
  <c r="L43" i="22"/>
  <c r="X43" i="22"/>
  <c r="T43" i="22"/>
  <c r="G43" i="22"/>
  <c r="H43" i="22"/>
  <c r="V43" i="22" s="1"/>
  <c r="O43" i="22"/>
  <c r="Y43" i="22"/>
  <c r="K43" i="22"/>
  <c r="W43" i="22" s="1"/>
  <c r="U43" i="22"/>
  <c r="M43" i="22"/>
  <c r="I43" i="22"/>
  <c r="Q43" i="22"/>
  <c r="S43" i="22"/>
  <c r="R10" i="21"/>
  <c r="L10" i="21"/>
  <c r="P10" i="21"/>
  <c r="T10" i="21"/>
  <c r="G10" i="21"/>
  <c r="H10" i="21"/>
  <c r="J10" i="21"/>
  <c r="N10" i="21"/>
  <c r="P7" i="22"/>
  <c r="H7" i="22"/>
  <c r="L7" i="22"/>
  <c r="N7" i="22"/>
  <c r="X7" i="22"/>
  <c r="G7" i="22"/>
  <c r="J7" i="22"/>
  <c r="R7" i="22"/>
  <c r="T7" i="22"/>
  <c r="H19" i="22"/>
  <c r="J19" i="22"/>
  <c r="T19" i="22"/>
  <c r="L19" i="22"/>
  <c r="P19" i="22"/>
  <c r="G19" i="22"/>
  <c r="R19" i="22"/>
  <c r="N19" i="22"/>
  <c r="V19" i="22"/>
  <c r="X19" i="22"/>
  <c r="M24" i="19"/>
  <c r="U24" i="19"/>
  <c r="AC24" i="19"/>
  <c r="Q24" i="19"/>
  <c r="Y24" i="19"/>
  <c r="J24" i="19"/>
  <c r="P11" i="20"/>
  <c r="G11" i="20"/>
  <c r="I11" i="20"/>
  <c r="R11" i="20"/>
  <c r="K11" i="20"/>
  <c r="T11" i="20"/>
  <c r="M11" i="20"/>
  <c r="V11" i="20"/>
  <c r="N45" i="21"/>
  <c r="H45" i="21"/>
  <c r="P45" i="21"/>
  <c r="J45" i="21"/>
  <c r="R45" i="21"/>
  <c r="L45" i="21"/>
  <c r="T45" i="21"/>
  <c r="J48" i="22"/>
  <c r="R48" i="22"/>
  <c r="T48" i="22"/>
  <c r="L48" i="22"/>
  <c r="X48" i="22"/>
  <c r="H48" i="22"/>
  <c r="N48" i="22"/>
  <c r="P48" i="22"/>
  <c r="J17" i="20"/>
  <c r="S17" i="20"/>
  <c r="L17" i="20"/>
  <c r="U17" i="20"/>
  <c r="N17" i="20"/>
  <c r="W17" i="20"/>
  <c r="Q17" i="20"/>
  <c r="O18" i="21"/>
  <c r="I18" i="21"/>
  <c r="Q18" i="21"/>
  <c r="U18" i="21"/>
  <c r="K18" i="21"/>
  <c r="M18" i="21"/>
  <c r="S18" i="21"/>
  <c r="J18" i="22"/>
  <c r="R18" i="22"/>
  <c r="N18" i="22"/>
  <c r="H18" i="22"/>
  <c r="T18" i="22"/>
  <c r="L18" i="22"/>
  <c r="P18" i="22"/>
  <c r="G18" i="22"/>
  <c r="X18" i="22"/>
  <c r="M34" i="19"/>
  <c r="U34" i="19"/>
  <c r="AC34" i="19"/>
  <c r="Q34" i="19"/>
  <c r="Y34" i="19"/>
  <c r="J34" i="19"/>
  <c r="N21" i="20"/>
  <c r="W21" i="20"/>
  <c r="Q21" i="20"/>
  <c r="J21" i="20"/>
  <c r="S21" i="20"/>
  <c r="L21" i="20"/>
  <c r="U21" i="20"/>
  <c r="M36" i="22"/>
  <c r="W36" i="22"/>
  <c r="Y36" i="22"/>
  <c r="I36" i="22"/>
  <c r="S36" i="22"/>
  <c r="U36" i="22"/>
  <c r="K36" i="22"/>
  <c r="O36" i="22"/>
  <c r="Q36" i="22"/>
  <c r="K23" i="20"/>
  <c r="T23" i="20"/>
  <c r="M23" i="20"/>
  <c r="V23" i="20"/>
  <c r="P23" i="20"/>
  <c r="I23" i="20"/>
  <c r="R23" i="20"/>
  <c r="J62" i="19"/>
  <c r="U62" i="19"/>
  <c r="Y62" i="19"/>
  <c r="AC62" i="19"/>
  <c r="M62" i="19"/>
  <c r="Q62" i="19"/>
  <c r="G34" i="20"/>
  <c r="I34" i="20"/>
  <c r="R34" i="20"/>
  <c r="T34" i="20"/>
  <c r="V34" i="20"/>
  <c r="K34" i="20"/>
  <c r="M34" i="20"/>
  <c r="P34" i="20"/>
  <c r="J35" i="21"/>
  <c r="R35" i="21"/>
  <c r="L35" i="21"/>
  <c r="N35" i="21"/>
  <c r="P35" i="21"/>
  <c r="G35" i="21"/>
  <c r="H35" i="21"/>
  <c r="T35" i="21"/>
  <c r="I20" i="22"/>
  <c r="S20" i="22"/>
  <c r="U20" i="22"/>
  <c r="M20" i="22"/>
  <c r="W20" i="22"/>
  <c r="O20" i="22"/>
  <c r="Q20" i="22"/>
  <c r="Y20" i="22"/>
  <c r="K20" i="22"/>
  <c r="J26" i="22"/>
  <c r="R26" i="22"/>
  <c r="N26" i="22"/>
  <c r="L26" i="22"/>
  <c r="G26" i="22"/>
  <c r="H26" i="22"/>
  <c r="T26" i="22"/>
  <c r="P26" i="22"/>
  <c r="X26" i="22"/>
  <c r="J23" i="22"/>
  <c r="T23" i="22"/>
  <c r="N23" i="22"/>
  <c r="X23" i="22"/>
  <c r="P23" i="22"/>
  <c r="R23" i="22"/>
  <c r="H23" i="22"/>
  <c r="L23" i="22"/>
  <c r="E40" i="19"/>
  <c r="AH36" i="18"/>
  <c r="E47" i="19"/>
  <c r="AH44" i="18"/>
  <c r="E12" i="19"/>
  <c r="AH10" i="18"/>
  <c r="E51" i="19"/>
  <c r="AH48" i="18"/>
  <c r="E11" i="19"/>
  <c r="AH9" i="18"/>
  <c r="AK42" i="18"/>
  <c r="R54" i="19"/>
  <c r="V54" i="19"/>
  <c r="Z54" i="19"/>
  <c r="N54" i="19"/>
  <c r="AD54" i="19"/>
  <c r="P51" i="20"/>
  <c r="G51" i="20"/>
  <c r="I51" i="20"/>
  <c r="R51" i="20"/>
  <c r="K51" i="20"/>
  <c r="T51" i="20"/>
  <c r="M51" i="20"/>
  <c r="V51" i="20"/>
  <c r="K8" i="20"/>
  <c r="T8" i="20"/>
  <c r="M8" i="20"/>
  <c r="V8" i="20"/>
  <c r="P8" i="20"/>
  <c r="G8" i="20"/>
  <c r="I8" i="20"/>
  <c r="R8" i="20"/>
  <c r="L9" i="21"/>
  <c r="T9" i="21"/>
  <c r="H9" i="21"/>
  <c r="J9" i="21"/>
  <c r="P9" i="21"/>
  <c r="R9" i="21"/>
  <c r="G9" i="21"/>
  <c r="N9" i="21"/>
  <c r="P47" i="22"/>
  <c r="L47" i="22"/>
  <c r="N47" i="22"/>
  <c r="X47" i="22"/>
  <c r="T47" i="22"/>
  <c r="H47" i="22"/>
  <c r="J47" i="22"/>
  <c r="R47" i="22"/>
  <c r="H36" i="21"/>
  <c r="P36" i="21"/>
  <c r="N36" i="21"/>
  <c r="R36" i="21"/>
  <c r="G36" i="21"/>
  <c r="J36" i="21"/>
  <c r="T36" i="21"/>
  <c r="L36" i="21"/>
  <c r="H32" i="22"/>
  <c r="P32" i="22"/>
  <c r="X32" i="22"/>
  <c r="L32" i="22"/>
  <c r="T32" i="22"/>
  <c r="V32" i="22"/>
  <c r="G32" i="22"/>
  <c r="R32" i="22"/>
  <c r="J32" i="22"/>
  <c r="N32" i="22"/>
  <c r="AI13" i="18"/>
  <c r="I39" i="20"/>
  <c r="R39" i="20"/>
  <c r="K39" i="20"/>
  <c r="T39" i="20"/>
  <c r="M39" i="20"/>
  <c r="V39" i="20"/>
  <c r="P39" i="20"/>
  <c r="G39" i="20"/>
  <c r="Q40" i="19"/>
  <c r="Y40" i="19"/>
  <c r="J40" i="19"/>
  <c r="M40" i="19"/>
  <c r="U40" i="19"/>
  <c r="AC40" i="19"/>
  <c r="H43" i="21"/>
  <c r="P43" i="21"/>
  <c r="J43" i="21"/>
  <c r="R43" i="21"/>
  <c r="L43" i="21"/>
  <c r="T43" i="21"/>
  <c r="N43" i="21"/>
  <c r="T16" i="21"/>
  <c r="H16" i="21"/>
  <c r="J16" i="21"/>
  <c r="P16" i="21"/>
  <c r="R16" i="21"/>
  <c r="G16" i="21"/>
  <c r="L16" i="21"/>
  <c r="N16" i="21"/>
  <c r="AK58" i="18"/>
  <c r="F49" i="22"/>
  <c r="F50" i="21"/>
  <c r="I53" i="19"/>
  <c r="F50" i="20"/>
  <c r="AJ50" i="18"/>
  <c r="AD53" i="18"/>
  <c r="AL50" i="18"/>
  <c r="J10" i="22"/>
  <c r="R10" i="22"/>
  <c r="N10" i="22"/>
  <c r="P10" i="22"/>
  <c r="G10" i="22"/>
  <c r="T10" i="22"/>
  <c r="L10" i="22"/>
  <c r="V10" i="22" s="1"/>
  <c r="X10" i="22"/>
  <c r="H10" i="22"/>
  <c r="M14" i="20"/>
  <c r="V14" i="20"/>
  <c r="P14" i="20"/>
  <c r="G14" i="20"/>
  <c r="I14" i="20"/>
  <c r="R14" i="20"/>
  <c r="K14" i="20"/>
  <c r="T14" i="20"/>
  <c r="J11" i="21"/>
  <c r="R11" i="21"/>
  <c r="N11" i="21"/>
  <c r="T11" i="21"/>
  <c r="L11" i="21"/>
  <c r="P11" i="21"/>
  <c r="G11" i="21"/>
  <c r="H11" i="21"/>
  <c r="P44" i="22"/>
  <c r="L44" i="22"/>
  <c r="N44" i="22"/>
  <c r="X44" i="22"/>
  <c r="T44" i="22"/>
  <c r="H44" i="22"/>
  <c r="J44" i="22"/>
  <c r="R44" i="22"/>
  <c r="K17" i="21"/>
  <c r="S17" i="21"/>
  <c r="M17" i="21"/>
  <c r="O17" i="21"/>
  <c r="Q17" i="21"/>
  <c r="U17" i="21"/>
  <c r="I17" i="21"/>
  <c r="S18" i="22"/>
  <c r="I18" i="22"/>
  <c r="O18" i="22"/>
  <c r="Y18" i="22"/>
  <c r="Q18" i="22"/>
  <c r="M18" i="22"/>
  <c r="U18" i="22"/>
  <c r="K18" i="22"/>
  <c r="Q32" i="19"/>
  <c r="U32" i="19"/>
  <c r="Y32" i="19"/>
  <c r="M32" i="19"/>
  <c r="AC32" i="19"/>
  <c r="K31" i="20"/>
  <c r="T31" i="20"/>
  <c r="M31" i="20"/>
  <c r="V31" i="20"/>
  <c r="P31" i="20"/>
  <c r="I31" i="20"/>
  <c r="R31" i="20"/>
  <c r="G31" i="20"/>
  <c r="O21" i="21"/>
  <c r="M21" i="21"/>
  <c r="Q21" i="21"/>
  <c r="I21" i="21"/>
  <c r="S21" i="21"/>
  <c r="K21" i="21"/>
  <c r="U21" i="21"/>
  <c r="N22" i="22"/>
  <c r="J22" i="22"/>
  <c r="R22" i="22"/>
  <c r="T22" i="22"/>
  <c r="X22" i="22"/>
  <c r="P22" i="22"/>
  <c r="H22" i="22"/>
  <c r="L22" i="22"/>
  <c r="J58" i="19"/>
  <c r="Y58" i="19"/>
  <c r="AC58" i="19"/>
  <c r="M58" i="19"/>
  <c r="Q58" i="19"/>
  <c r="U58" i="19"/>
  <c r="I59" i="20"/>
  <c r="R59" i="20"/>
  <c r="K59" i="20"/>
  <c r="T59" i="20"/>
  <c r="M59" i="20"/>
  <c r="V59" i="20"/>
  <c r="P59" i="20"/>
  <c r="G59" i="20"/>
  <c r="J34" i="21"/>
  <c r="R34" i="21"/>
  <c r="P34" i="21"/>
  <c r="G34" i="21"/>
  <c r="H34" i="21"/>
  <c r="T34" i="21"/>
  <c r="L34" i="21"/>
  <c r="N34" i="21"/>
  <c r="N34" i="22"/>
  <c r="V34" i="22"/>
  <c r="J34" i="22"/>
  <c r="R34" i="22"/>
  <c r="L34" i="22"/>
  <c r="X34" i="22"/>
  <c r="P34" i="22"/>
  <c r="H34" i="22"/>
  <c r="T34" i="22"/>
  <c r="G34" i="22"/>
  <c r="F24" i="22"/>
  <c r="F25" i="21"/>
  <c r="F25" i="20"/>
  <c r="I29" i="19"/>
  <c r="AJ24" i="18"/>
  <c r="AL24" i="18"/>
  <c r="M19" i="22"/>
  <c r="U19" i="22"/>
  <c r="I19" i="22"/>
  <c r="Q19" i="22"/>
  <c r="Y19" i="22"/>
  <c r="S19" i="22"/>
  <c r="W19" i="22"/>
  <c r="O19" i="22"/>
  <c r="K19" i="22"/>
  <c r="H27" i="21"/>
  <c r="P27" i="21"/>
  <c r="L27" i="21"/>
  <c r="N27" i="21"/>
  <c r="R27" i="21"/>
  <c r="G27" i="21"/>
  <c r="J27" i="21"/>
  <c r="T27" i="21"/>
  <c r="E36" i="19"/>
  <c r="AH32" i="18"/>
  <c r="E58" i="19"/>
  <c r="AH55" i="18"/>
  <c r="E42" i="19"/>
  <c r="AH39" i="18"/>
  <c r="E60" i="19"/>
  <c r="AH57" i="18"/>
  <c r="E41" i="19"/>
  <c r="AH38" i="18"/>
  <c r="E37" i="19"/>
  <c r="AH33" i="18"/>
  <c r="AI42" i="18"/>
  <c r="M31" i="19"/>
  <c r="U31" i="19"/>
  <c r="AC31" i="19"/>
  <c r="Q31" i="19"/>
  <c r="Y31" i="19"/>
  <c r="J31" i="19"/>
  <c r="J54" i="19"/>
  <c r="Q54" i="19"/>
  <c r="M54" i="19"/>
  <c r="U54" i="19"/>
  <c r="Y54" i="19"/>
  <c r="AC54" i="19"/>
  <c r="L8" i="22"/>
  <c r="T8" i="22"/>
  <c r="H8" i="22"/>
  <c r="P8" i="22"/>
  <c r="X8" i="22"/>
  <c r="N8" i="22"/>
  <c r="J8" i="22"/>
  <c r="R8" i="22"/>
  <c r="G8" i="22"/>
  <c r="G9" i="22"/>
  <c r="P9" i="22"/>
  <c r="T9" i="22"/>
  <c r="L9" i="22"/>
  <c r="X9" i="22"/>
  <c r="N9" i="22"/>
  <c r="H9" i="22"/>
  <c r="J9" i="22"/>
  <c r="R9" i="22"/>
  <c r="L35" i="22"/>
  <c r="N35" i="22"/>
  <c r="X35" i="22"/>
  <c r="H35" i="22"/>
  <c r="J35" i="22"/>
  <c r="T35" i="22"/>
  <c r="V35" i="22"/>
  <c r="P35" i="22"/>
  <c r="R35" i="22"/>
  <c r="G35" i="22"/>
  <c r="AK12" i="18"/>
  <c r="U55" i="19"/>
  <c r="AC55" i="19"/>
  <c r="M55" i="19"/>
  <c r="Q55" i="19"/>
  <c r="Y55" i="19"/>
  <c r="M42" i="19"/>
  <c r="U42" i="19"/>
  <c r="AC42" i="19"/>
  <c r="Q42" i="19"/>
  <c r="Y42" i="19"/>
  <c r="J42" i="19"/>
  <c r="H37" i="21"/>
  <c r="P37" i="21"/>
  <c r="G37" i="21"/>
  <c r="J37" i="21"/>
  <c r="T37" i="21"/>
  <c r="L37" i="21"/>
  <c r="N37" i="21"/>
  <c r="R37" i="21"/>
  <c r="N42" i="22"/>
  <c r="P42" i="22"/>
  <c r="J42" i="22"/>
  <c r="L42" i="22"/>
  <c r="X42" i="22"/>
  <c r="H42" i="22"/>
  <c r="R42" i="22"/>
  <c r="T42" i="22"/>
  <c r="AK17" i="18"/>
  <c r="AC56" i="19"/>
  <c r="M56" i="19"/>
  <c r="Q56" i="19"/>
  <c r="U56" i="19"/>
  <c r="Y56" i="19"/>
  <c r="N29" i="21"/>
  <c r="J29" i="21"/>
  <c r="T29" i="21"/>
  <c r="L29" i="21"/>
  <c r="P29" i="21"/>
  <c r="H29" i="21"/>
  <c r="R29" i="21"/>
  <c r="J30" i="22"/>
  <c r="R30" i="22"/>
  <c r="N30" i="22"/>
  <c r="V30" i="22"/>
  <c r="L30" i="22"/>
  <c r="G30" i="22"/>
  <c r="H30" i="22"/>
  <c r="T30" i="22"/>
  <c r="P30" i="22"/>
  <c r="X30" i="22"/>
  <c r="K21" i="22"/>
  <c r="S21" i="22"/>
  <c r="O21" i="22"/>
  <c r="I21" i="22"/>
  <c r="U21" i="22"/>
  <c r="M21" i="22"/>
  <c r="Q21" i="22"/>
  <c r="Y21" i="22"/>
  <c r="L23" i="21"/>
  <c r="T23" i="21"/>
  <c r="P23" i="21"/>
  <c r="H23" i="21"/>
  <c r="R23" i="21"/>
  <c r="J23" i="21"/>
  <c r="N23" i="21"/>
  <c r="M55" i="20"/>
  <c r="V55" i="20"/>
  <c r="P55" i="20"/>
  <c r="G55" i="20"/>
  <c r="I55" i="20"/>
  <c r="R55" i="20"/>
  <c r="K55" i="20"/>
  <c r="T55" i="20"/>
  <c r="J59" i="21"/>
  <c r="R59" i="21"/>
  <c r="L59" i="21"/>
  <c r="T59" i="21"/>
  <c r="N59" i="21"/>
  <c r="G59" i="21"/>
  <c r="H59" i="21"/>
  <c r="P59" i="21"/>
  <c r="G33" i="22"/>
  <c r="L33" i="22"/>
  <c r="V33" i="22"/>
  <c r="X33" i="22"/>
  <c r="P33" i="22"/>
  <c r="H33" i="22"/>
  <c r="R33" i="22"/>
  <c r="T33" i="22"/>
  <c r="J33" i="22"/>
  <c r="N33" i="22"/>
  <c r="I19" i="21"/>
  <c r="Q19" i="21"/>
  <c r="O19" i="21"/>
  <c r="S19" i="21"/>
  <c r="K19" i="21"/>
  <c r="U19" i="21"/>
  <c r="M19" i="21"/>
  <c r="E31" i="19"/>
  <c r="AH27" i="18"/>
  <c r="E53" i="19"/>
  <c r="AH50" i="18"/>
  <c r="E39" i="19"/>
  <c r="AH35" i="18"/>
  <c r="AH51" i="18"/>
  <c r="E54" i="19"/>
  <c r="E38" i="19"/>
  <c r="AH34" i="18"/>
  <c r="E32" i="19"/>
  <c r="AH28" i="18"/>
  <c r="Q41" i="19"/>
  <c r="Y41" i="19"/>
  <c r="J41" i="19"/>
  <c r="M41" i="19"/>
  <c r="U41" i="19"/>
  <c r="AC41" i="19"/>
  <c r="J35" i="19"/>
  <c r="M35" i="19"/>
  <c r="U35" i="19"/>
  <c r="AC35" i="19"/>
  <c r="Q35" i="19"/>
  <c r="Y35" i="19"/>
  <c r="P28" i="20"/>
  <c r="G28" i="20"/>
  <c r="I28" i="20"/>
  <c r="R28" i="20"/>
  <c r="K28" i="20"/>
  <c r="T28" i="20"/>
  <c r="M28" i="20"/>
  <c r="V28" i="20"/>
  <c r="H51" i="21"/>
  <c r="P51" i="21"/>
  <c r="J51" i="21"/>
  <c r="R51" i="21"/>
  <c r="L51" i="21"/>
  <c r="T51" i="21"/>
  <c r="N51" i="21"/>
  <c r="G51" i="21"/>
  <c r="J8" i="21"/>
  <c r="G8" i="21"/>
  <c r="P8" i="21"/>
  <c r="R8" i="21"/>
  <c r="T8" i="21"/>
  <c r="H8" i="21"/>
  <c r="L8" i="21"/>
  <c r="N8" i="21"/>
  <c r="AK48" i="18"/>
  <c r="AK57" i="18"/>
  <c r="AI12" i="18"/>
  <c r="Q23" i="19"/>
  <c r="Y23" i="19"/>
  <c r="J23" i="19"/>
  <c r="M23" i="19"/>
  <c r="U23" i="19"/>
  <c r="AC23" i="19"/>
  <c r="P52" i="20"/>
  <c r="I52" i="20"/>
  <c r="R52" i="20"/>
  <c r="K52" i="20"/>
  <c r="T52" i="20"/>
  <c r="M52" i="20"/>
  <c r="V52" i="20"/>
  <c r="J38" i="22"/>
  <c r="R38" i="22"/>
  <c r="N38" i="22"/>
  <c r="V38" i="22"/>
  <c r="X38" i="22"/>
  <c r="T38" i="22"/>
  <c r="L38" i="22"/>
  <c r="H38" i="22"/>
  <c r="P38" i="22"/>
  <c r="G38" i="22"/>
  <c r="L36" i="22"/>
  <c r="T36" i="22"/>
  <c r="H36" i="22"/>
  <c r="P36" i="22"/>
  <c r="X36" i="22"/>
  <c r="N36" i="22"/>
  <c r="J36" i="22"/>
  <c r="V36" i="22"/>
  <c r="G36" i="22"/>
  <c r="R36" i="22"/>
  <c r="AI17" i="18"/>
  <c r="AI58" i="18"/>
  <c r="F48" i="22"/>
  <c r="G48" i="22" s="1"/>
  <c r="F49" i="21"/>
  <c r="G49" i="21" s="1"/>
  <c r="F49" i="20"/>
  <c r="I52" i="19"/>
  <c r="AL49" i="18"/>
  <c r="AJ49" i="18"/>
  <c r="J47" i="19"/>
  <c r="M47" i="19"/>
  <c r="AC47" i="19"/>
  <c r="Q47" i="19"/>
  <c r="U47" i="19"/>
  <c r="Y47" i="19"/>
  <c r="P19" i="20"/>
  <c r="G19" i="20"/>
  <c r="I19" i="20"/>
  <c r="R19" i="20"/>
  <c r="K19" i="20"/>
  <c r="T19" i="20"/>
  <c r="M19" i="20"/>
  <c r="V19" i="20"/>
  <c r="G14" i="21"/>
  <c r="R14" i="21"/>
  <c r="N14" i="21"/>
  <c r="H14" i="21"/>
  <c r="T14" i="21"/>
  <c r="J14" i="21"/>
  <c r="L14" i="21"/>
  <c r="P14" i="21"/>
  <c r="AE49" i="18"/>
  <c r="G26" i="20"/>
  <c r="I26" i="20"/>
  <c r="R26" i="20"/>
  <c r="K26" i="20"/>
  <c r="T26" i="20"/>
  <c r="M26" i="20"/>
  <c r="V26" i="20"/>
  <c r="P26" i="20"/>
  <c r="F23" i="22"/>
  <c r="F24" i="21"/>
  <c r="F24" i="20"/>
  <c r="I20" i="19"/>
  <c r="AJ23" i="18"/>
  <c r="AL23" i="18"/>
  <c r="AD28" i="18"/>
  <c r="G50" i="20"/>
  <c r="I50" i="20"/>
  <c r="R50" i="20"/>
  <c r="K50" i="20"/>
  <c r="T50" i="20"/>
  <c r="M50" i="20"/>
  <c r="V50" i="20"/>
  <c r="P50" i="20"/>
  <c r="M53" i="20"/>
  <c r="V53" i="20"/>
  <c r="P53" i="20"/>
  <c r="I53" i="20"/>
  <c r="R53" i="20"/>
  <c r="K53" i="20"/>
  <c r="T53" i="20"/>
  <c r="M29" i="20"/>
  <c r="V29" i="20"/>
  <c r="P29" i="20"/>
  <c r="I29" i="20"/>
  <c r="R29" i="20"/>
  <c r="K29" i="20"/>
  <c r="T29" i="20"/>
  <c r="N31" i="21"/>
  <c r="P31" i="21"/>
  <c r="G31" i="21"/>
  <c r="H31" i="21"/>
  <c r="R31" i="21"/>
  <c r="J31" i="21"/>
  <c r="T31" i="21"/>
  <c r="L31" i="21"/>
  <c r="N55" i="21"/>
  <c r="G55" i="21"/>
  <c r="H55" i="21"/>
  <c r="P55" i="21"/>
  <c r="J55" i="21"/>
  <c r="R55" i="21"/>
  <c r="L55" i="21"/>
  <c r="T55" i="21"/>
  <c r="J58" i="22"/>
  <c r="R58" i="22"/>
  <c r="X58" i="22"/>
  <c r="H58" i="22"/>
  <c r="T58" i="22"/>
  <c r="G58" i="22"/>
  <c r="V58" i="22"/>
  <c r="L58" i="22"/>
  <c r="N58" i="22"/>
  <c r="P58" i="22"/>
  <c r="E20" i="19"/>
  <c r="AH23" i="18"/>
  <c r="E48" i="19"/>
  <c r="AH45" i="18"/>
  <c r="E35" i="19"/>
  <c r="AH31" i="18"/>
  <c r="E50" i="19"/>
  <c r="AH47" i="18"/>
  <c r="E34" i="19"/>
  <c r="AH30" i="18"/>
  <c r="E29" i="19"/>
  <c r="AH24" i="18"/>
  <c r="P42" i="20"/>
  <c r="G42" i="20"/>
  <c r="I42" i="20"/>
  <c r="R42" i="20"/>
  <c r="K42" i="20"/>
  <c r="T42" i="20"/>
  <c r="M42" i="20"/>
  <c r="V42" i="20"/>
  <c r="G38" i="20"/>
  <c r="R38" i="20"/>
  <c r="I38" i="20"/>
  <c r="T38" i="20"/>
  <c r="K38" i="20"/>
  <c r="V38" i="20"/>
  <c r="M38" i="20"/>
  <c r="P38" i="20"/>
  <c r="Q51" i="20"/>
  <c r="J51" i="20"/>
  <c r="S51" i="20"/>
  <c r="L51" i="20"/>
  <c r="U51" i="20"/>
  <c r="N51" i="20"/>
  <c r="W51" i="20"/>
  <c r="I32" i="20"/>
  <c r="R32" i="20"/>
  <c r="K32" i="20"/>
  <c r="T32" i="20"/>
  <c r="M32" i="20"/>
  <c r="V32" i="20"/>
  <c r="G32" i="20"/>
  <c r="P32" i="20"/>
  <c r="H28" i="21"/>
  <c r="P28" i="21"/>
  <c r="G28" i="21"/>
  <c r="R28" i="21"/>
  <c r="J28" i="21"/>
  <c r="T28" i="21"/>
  <c r="L28" i="21"/>
  <c r="N28" i="21"/>
  <c r="H50" i="22"/>
  <c r="P50" i="22"/>
  <c r="X50" i="22"/>
  <c r="G50" i="22"/>
  <c r="L50" i="22"/>
  <c r="N50" i="22"/>
  <c r="R50" i="22"/>
  <c r="T50" i="22"/>
  <c r="J50" i="22"/>
  <c r="AK9" i="18"/>
  <c r="AI57" i="18"/>
  <c r="Q14" i="19"/>
  <c r="Y14" i="19"/>
  <c r="J14" i="19"/>
  <c r="M14" i="19"/>
  <c r="U14" i="19"/>
  <c r="AC14" i="19"/>
  <c r="H13" i="21"/>
  <c r="P13" i="21"/>
  <c r="G13" i="21"/>
  <c r="J13" i="21"/>
  <c r="L13" i="21"/>
  <c r="N13" i="21"/>
  <c r="R13" i="21"/>
  <c r="T13" i="21"/>
  <c r="H52" i="21"/>
  <c r="P52" i="21"/>
  <c r="J52" i="21"/>
  <c r="R52" i="21"/>
  <c r="L52" i="21"/>
  <c r="T52" i="21"/>
  <c r="N52" i="21"/>
  <c r="J39" i="21"/>
  <c r="R39" i="21"/>
  <c r="L39" i="21"/>
  <c r="T39" i="21"/>
  <c r="N39" i="21"/>
  <c r="G39" i="21"/>
  <c r="H39" i="21"/>
  <c r="P39" i="21"/>
  <c r="AI43" i="18"/>
  <c r="AK16" i="18"/>
  <c r="K58" i="20"/>
  <c r="T58" i="20"/>
  <c r="M58" i="20"/>
  <c r="V58" i="20"/>
  <c r="P58" i="20"/>
  <c r="I58" i="20"/>
  <c r="R58" i="20"/>
  <c r="Q26" i="19"/>
  <c r="Y26" i="19"/>
  <c r="J26" i="19"/>
  <c r="M26" i="19"/>
  <c r="U26" i="19"/>
  <c r="AC26" i="19"/>
  <c r="H20" i="21"/>
  <c r="P20" i="21"/>
  <c r="G20" i="21"/>
  <c r="J20" i="21"/>
  <c r="T20" i="21"/>
  <c r="L20" i="21"/>
  <c r="N20" i="21"/>
  <c r="R20" i="21"/>
  <c r="Q29" i="19"/>
  <c r="Y29" i="19"/>
  <c r="J29" i="19"/>
  <c r="M29" i="19"/>
  <c r="U29" i="19"/>
  <c r="AC29" i="19"/>
  <c r="Q30" i="19"/>
  <c r="Y30" i="19"/>
  <c r="J30" i="19"/>
  <c r="M30" i="19"/>
  <c r="U30" i="19"/>
  <c r="AC30" i="19"/>
  <c r="M15" i="19"/>
  <c r="U15" i="19"/>
  <c r="AC15" i="19"/>
  <c r="Q15" i="19"/>
  <c r="Y15" i="19"/>
  <c r="J15" i="19"/>
  <c r="J53" i="19"/>
  <c r="M53" i="19"/>
  <c r="AC53" i="19"/>
  <c r="Q53" i="19"/>
  <c r="U53" i="19"/>
  <c r="Y53" i="19"/>
  <c r="N53" i="21"/>
  <c r="H53" i="21"/>
  <c r="P53" i="21"/>
  <c r="J53" i="21"/>
  <c r="R53" i="21"/>
  <c r="L53" i="21"/>
  <c r="T53" i="21"/>
  <c r="L28" i="22"/>
  <c r="N28" i="22"/>
  <c r="X28" i="22"/>
  <c r="P28" i="22"/>
  <c r="H28" i="22"/>
  <c r="J28" i="22"/>
  <c r="T28" i="22"/>
  <c r="R28" i="22"/>
  <c r="H54" i="22"/>
  <c r="R54" i="22"/>
  <c r="N54" i="22"/>
  <c r="G54" i="22"/>
  <c r="P54" i="22"/>
  <c r="J54" i="22"/>
  <c r="X54" i="22"/>
  <c r="L54" i="22"/>
  <c r="T54" i="22"/>
  <c r="N26" i="19"/>
  <c r="V26" i="19"/>
  <c r="AD26" i="19"/>
  <c r="R26" i="19"/>
  <c r="Z26" i="19"/>
  <c r="K47" i="20"/>
  <c r="T47" i="20"/>
  <c r="M47" i="20"/>
  <c r="V47" i="20"/>
  <c r="P47" i="20"/>
  <c r="G47" i="20"/>
  <c r="I47" i="20"/>
  <c r="R47" i="20"/>
  <c r="E43" i="19"/>
  <c r="AH40" i="18"/>
  <c r="E21" i="19"/>
  <c r="AH26" i="18"/>
  <c r="E46" i="19"/>
  <c r="AH43" i="18"/>
  <c r="E30" i="19"/>
  <c r="AH25" i="18"/>
  <c r="E26" i="19"/>
  <c r="AH20" i="18"/>
  <c r="U45" i="19"/>
  <c r="Y45" i="19"/>
  <c r="J45" i="19"/>
  <c r="M45" i="19"/>
  <c r="AC45" i="19"/>
  <c r="Q45" i="19"/>
  <c r="L38" i="21"/>
  <c r="T38" i="21"/>
  <c r="N38" i="21"/>
  <c r="G38" i="21"/>
  <c r="H38" i="21"/>
  <c r="P38" i="21"/>
  <c r="J38" i="21"/>
  <c r="R38" i="21"/>
  <c r="I51" i="21"/>
  <c r="Q51" i="21"/>
  <c r="K51" i="21"/>
  <c r="S51" i="21"/>
  <c r="M51" i="21"/>
  <c r="U51" i="21"/>
  <c r="O51" i="21"/>
  <c r="L32" i="21"/>
  <c r="T32" i="21"/>
  <c r="H32" i="21"/>
  <c r="R32" i="21"/>
  <c r="J32" i="21"/>
  <c r="N32" i="21"/>
  <c r="P32" i="21"/>
  <c r="G32" i="21"/>
  <c r="N27" i="22"/>
  <c r="V27" i="22"/>
  <c r="R27" i="22"/>
  <c r="L27" i="22"/>
  <c r="X27" i="22"/>
  <c r="P27" i="22"/>
  <c r="G27" i="22"/>
  <c r="H27" i="22"/>
  <c r="T27" i="22"/>
  <c r="J27" i="22"/>
  <c r="AI9" i="18"/>
  <c r="AI48" i="18"/>
  <c r="K57" i="20"/>
  <c r="T57" i="20"/>
  <c r="M57" i="20"/>
  <c r="V57" i="20"/>
  <c r="P57" i="20"/>
  <c r="I57" i="20"/>
  <c r="R57" i="20"/>
  <c r="P12" i="20"/>
  <c r="G12" i="20"/>
  <c r="I12" i="20"/>
  <c r="R12" i="20"/>
  <c r="K12" i="20"/>
  <c r="T12" i="20"/>
  <c r="M12" i="20"/>
  <c r="V12" i="20"/>
  <c r="M13" i="20"/>
  <c r="V13" i="20"/>
  <c r="P13" i="20"/>
  <c r="G13" i="20"/>
  <c r="I13" i="20"/>
  <c r="R13" i="20"/>
  <c r="K13" i="20"/>
  <c r="T13" i="20"/>
  <c r="N51" i="22"/>
  <c r="J51" i="22"/>
  <c r="T51" i="22"/>
  <c r="H51" i="22"/>
  <c r="X51" i="22"/>
  <c r="L51" i="22"/>
  <c r="P51" i="22"/>
  <c r="R51" i="22"/>
  <c r="AK43" i="18"/>
  <c r="AI16" i="18"/>
  <c r="Q17" i="19"/>
  <c r="Y17" i="19"/>
  <c r="J17" i="19"/>
  <c r="M17" i="19"/>
  <c r="U17" i="19"/>
  <c r="AC17" i="19"/>
  <c r="U61" i="19"/>
  <c r="Y61" i="19"/>
  <c r="AC61" i="19"/>
  <c r="M61" i="19"/>
  <c r="Q61" i="19"/>
  <c r="N14" i="22"/>
  <c r="J14" i="22"/>
  <c r="R14" i="22"/>
  <c r="G14" i="22"/>
  <c r="H14" i="22"/>
  <c r="X14" i="22"/>
  <c r="P14" i="22"/>
  <c r="L14" i="22"/>
  <c r="T14" i="22"/>
  <c r="O17" i="22"/>
  <c r="K17" i="22"/>
  <c r="S17" i="22"/>
  <c r="I17" i="22"/>
  <c r="Y17" i="22"/>
  <c r="Q17" i="22"/>
  <c r="M17" i="22"/>
  <c r="U17" i="22"/>
  <c r="M27" i="19"/>
  <c r="U27" i="19"/>
  <c r="AC27" i="19"/>
  <c r="Q27" i="19"/>
  <c r="Y27" i="19"/>
  <c r="J27" i="19"/>
  <c r="Q43" i="19"/>
  <c r="U43" i="19"/>
  <c r="Y43" i="19"/>
  <c r="J43" i="19"/>
  <c r="M43" i="19"/>
  <c r="AC43" i="19"/>
  <c r="N44" i="21"/>
  <c r="G44" i="21"/>
  <c r="H44" i="21"/>
  <c r="P44" i="21"/>
  <c r="J44" i="21"/>
  <c r="R44" i="21"/>
  <c r="L44" i="21"/>
  <c r="T44" i="21"/>
  <c r="H19" i="21"/>
  <c r="P19" i="21"/>
  <c r="N19" i="21"/>
  <c r="R19" i="21"/>
  <c r="G19" i="21"/>
  <c r="J19" i="21"/>
  <c r="T19" i="21"/>
  <c r="L19" i="21"/>
  <c r="G21" i="21"/>
  <c r="N21" i="21"/>
  <c r="L21" i="21"/>
  <c r="P21" i="21"/>
  <c r="H21" i="21"/>
  <c r="R21" i="21"/>
  <c r="J21" i="21"/>
  <c r="T21" i="21"/>
  <c r="J52" i="19"/>
  <c r="U52" i="19"/>
  <c r="Y52" i="19"/>
  <c r="Q52" i="19"/>
  <c r="AC52" i="19"/>
  <c r="M52" i="19"/>
  <c r="L24" i="22"/>
  <c r="T24" i="22"/>
  <c r="H24" i="22"/>
  <c r="P24" i="22"/>
  <c r="X24" i="22"/>
  <c r="J24" i="22"/>
  <c r="V24" i="22"/>
  <c r="N24" i="22"/>
  <c r="G24" i="22"/>
  <c r="R24" i="22"/>
  <c r="J26" i="21"/>
  <c r="R26" i="21"/>
  <c r="G26" i="21"/>
  <c r="H26" i="21"/>
  <c r="T26" i="21"/>
  <c r="L26" i="21"/>
  <c r="N26" i="21"/>
  <c r="P26" i="21"/>
  <c r="F22" i="22"/>
  <c r="G22" i="22" s="1"/>
  <c r="F23" i="21"/>
  <c r="G23" i="21" s="1"/>
  <c r="F23" i="20"/>
  <c r="G23" i="20" s="1"/>
  <c r="I19" i="19"/>
  <c r="J19" i="19" s="1"/>
  <c r="AJ22" i="18"/>
  <c r="AL22" i="18"/>
  <c r="AD27" i="18"/>
  <c r="Q18" i="19"/>
  <c r="Y18" i="19"/>
  <c r="J18" i="19"/>
  <c r="M18" i="19"/>
  <c r="U18" i="19"/>
  <c r="AC18" i="19"/>
  <c r="K15" i="20"/>
  <c r="T15" i="20"/>
  <c r="M15" i="20"/>
  <c r="V15" i="20"/>
  <c r="P15" i="20"/>
  <c r="G15" i="20"/>
  <c r="I15" i="20"/>
  <c r="R15" i="20"/>
  <c r="J50" i="21"/>
  <c r="R50" i="21"/>
  <c r="L50" i="21"/>
  <c r="T50" i="21"/>
  <c r="N50" i="21"/>
  <c r="G50" i="21"/>
  <c r="H50" i="21"/>
  <c r="P50" i="21"/>
  <c r="N52" i="22"/>
  <c r="T52" i="22"/>
  <c r="H52" i="22"/>
  <c r="J52" i="22"/>
  <c r="P52" i="22"/>
  <c r="R52" i="22"/>
  <c r="X52" i="22"/>
  <c r="L52" i="22"/>
  <c r="F25" i="22"/>
  <c r="F26" i="21"/>
  <c r="F26" i="20"/>
  <c r="I30" i="19"/>
  <c r="AL25" i="18"/>
  <c r="AD30" i="18"/>
  <c r="AJ25" i="18"/>
  <c r="R40" i="19"/>
  <c r="Z40" i="19"/>
  <c r="N40" i="19"/>
  <c r="V40" i="19"/>
  <c r="AD40" i="19"/>
  <c r="AE22" i="18"/>
  <c r="O20" i="21"/>
  <c r="I20" i="21"/>
  <c r="S20" i="21"/>
  <c r="K20" i="21"/>
  <c r="U20" i="21"/>
  <c r="M20" i="21"/>
  <c r="Q20" i="21"/>
  <c r="M20" i="19"/>
  <c r="U20" i="19"/>
  <c r="AC20" i="19"/>
  <c r="Q20" i="19"/>
  <c r="Y20" i="19"/>
  <c r="J20" i="19"/>
  <c r="U50" i="19"/>
  <c r="J50" i="19"/>
  <c r="M50" i="19"/>
  <c r="AC50" i="19"/>
  <c r="Q50" i="19"/>
  <c r="Y50" i="19"/>
  <c r="E15" i="19"/>
  <c r="AH15" i="18"/>
  <c r="E19" i="19"/>
  <c r="AH22" i="18"/>
  <c r="E45" i="19"/>
  <c r="AH42" i="18"/>
  <c r="E27" i="19"/>
  <c r="AH21" i="18"/>
  <c r="E16" i="19"/>
  <c r="AH16" i="18"/>
  <c r="H42" i="21"/>
  <c r="P42" i="21"/>
  <c r="J42" i="21"/>
  <c r="R42" i="21"/>
  <c r="L42" i="21"/>
  <c r="T42" i="21"/>
  <c r="N42" i="21"/>
  <c r="G42" i="21"/>
  <c r="G37" i="22"/>
  <c r="X37" i="22"/>
  <c r="N37" i="22"/>
  <c r="T37" i="22"/>
  <c r="J37" i="22"/>
  <c r="L37" i="22"/>
  <c r="V37" i="22"/>
  <c r="H37" i="22"/>
  <c r="P37" i="22"/>
  <c r="R37" i="22"/>
  <c r="Q50" i="22"/>
  <c r="M50" i="22"/>
  <c r="O50" i="22"/>
  <c r="Y50" i="22"/>
  <c r="S50" i="22"/>
  <c r="I50" i="22"/>
  <c r="U50" i="22"/>
  <c r="K50" i="22"/>
  <c r="V31" i="22"/>
  <c r="L31" i="22"/>
  <c r="G31" i="22"/>
  <c r="R31" i="22"/>
  <c r="H31" i="22"/>
  <c r="J31" i="22"/>
  <c r="T31" i="22"/>
  <c r="P31" i="22"/>
  <c r="X31" i="22"/>
  <c r="N31" i="22"/>
  <c r="AK8" i="18"/>
  <c r="K48" i="20"/>
  <c r="T48" i="20"/>
  <c r="M48" i="20"/>
  <c r="V48" i="20"/>
  <c r="P48" i="20"/>
  <c r="I48" i="20"/>
  <c r="R48" i="20"/>
  <c r="Q36" i="19"/>
  <c r="Y36" i="19"/>
  <c r="J36" i="19"/>
  <c r="M36" i="19"/>
  <c r="U36" i="19"/>
  <c r="AC36" i="19"/>
  <c r="Y60" i="19"/>
  <c r="AC60" i="19"/>
  <c r="M60" i="19"/>
  <c r="Q60" i="19"/>
  <c r="U60" i="19"/>
  <c r="L12" i="21"/>
  <c r="N12" i="21"/>
  <c r="J12" i="21"/>
  <c r="P12" i="21"/>
  <c r="R12" i="21"/>
  <c r="G12" i="21"/>
  <c r="T12" i="21"/>
  <c r="H12" i="21"/>
  <c r="G13" i="22"/>
  <c r="H13" i="22"/>
  <c r="R13" i="22"/>
  <c r="J13" i="22"/>
  <c r="X13" i="22"/>
  <c r="N13" i="22"/>
  <c r="P13" i="22"/>
  <c r="L13" i="22"/>
  <c r="T13" i="22"/>
  <c r="M16" i="19"/>
  <c r="U16" i="19"/>
  <c r="AC16" i="19"/>
  <c r="Q16" i="19"/>
  <c r="Y16" i="19"/>
  <c r="J16" i="19"/>
  <c r="I17" i="20"/>
  <c r="R17" i="20"/>
  <c r="K17" i="20"/>
  <c r="T17" i="20"/>
  <c r="M17" i="20"/>
  <c r="V17" i="20"/>
  <c r="P17" i="20"/>
  <c r="G17" i="20"/>
  <c r="L57" i="22"/>
  <c r="R57" i="22"/>
  <c r="T57" i="22"/>
  <c r="J57" i="22"/>
  <c r="N57" i="22"/>
  <c r="P57" i="22"/>
  <c r="H57" i="22"/>
  <c r="V57" i="22" s="1"/>
  <c r="X57" i="22"/>
  <c r="J40" i="21"/>
  <c r="R40" i="21"/>
  <c r="L40" i="21"/>
  <c r="T40" i="21"/>
  <c r="N40" i="21"/>
  <c r="G40" i="21"/>
  <c r="H40" i="21"/>
  <c r="P40" i="21"/>
  <c r="M21" i="20"/>
  <c r="V21" i="20"/>
  <c r="P21" i="20"/>
  <c r="G21" i="20"/>
  <c r="I21" i="20"/>
  <c r="R21" i="20"/>
  <c r="K21" i="20"/>
  <c r="T21" i="20"/>
  <c r="Q48" i="19"/>
  <c r="U48" i="19"/>
  <c r="Y48" i="19"/>
  <c r="M48" i="19"/>
  <c r="AC48" i="19"/>
  <c r="I49" i="20"/>
  <c r="R49" i="20"/>
  <c r="K49" i="20"/>
  <c r="T49" i="20"/>
  <c r="M49" i="20"/>
  <c r="V49" i="20"/>
  <c r="P49" i="20"/>
  <c r="G49" i="20"/>
  <c r="I25" i="20"/>
  <c r="R25" i="20"/>
  <c r="K25" i="20"/>
  <c r="T25" i="20"/>
  <c r="M25" i="20"/>
  <c r="V25" i="20"/>
  <c r="G25" i="20"/>
  <c r="P25" i="20"/>
  <c r="G25" i="22"/>
  <c r="J25" i="22"/>
  <c r="L25" i="22"/>
  <c r="V25" i="22"/>
  <c r="N25" i="22"/>
  <c r="H25" i="22"/>
  <c r="R25" i="22"/>
  <c r="T25" i="22"/>
  <c r="P25" i="22"/>
  <c r="X25" i="22"/>
  <c r="R18" i="19"/>
  <c r="Z18" i="19"/>
  <c r="N18" i="19"/>
  <c r="V18" i="19"/>
  <c r="AD18" i="19"/>
  <c r="J18" i="21"/>
  <c r="R18" i="21"/>
  <c r="G18" i="21"/>
  <c r="T18" i="21"/>
  <c r="H18" i="21"/>
  <c r="L18" i="21"/>
  <c r="N18" i="21"/>
  <c r="P18" i="21"/>
  <c r="N15" i="21"/>
  <c r="J15" i="21"/>
  <c r="G15" i="21"/>
  <c r="P15" i="21"/>
  <c r="R15" i="21"/>
  <c r="T15" i="21"/>
  <c r="H15" i="21"/>
  <c r="L15" i="21"/>
  <c r="J49" i="22"/>
  <c r="G49" i="22"/>
  <c r="P49" i="22"/>
  <c r="H49" i="22"/>
  <c r="V49" i="22" s="1"/>
  <c r="R49" i="22"/>
  <c r="T49" i="22"/>
  <c r="X49" i="22"/>
  <c r="L49" i="22"/>
  <c r="N49" i="22"/>
  <c r="O37" i="21"/>
  <c r="I37" i="21"/>
  <c r="S37" i="21"/>
  <c r="K37" i="21"/>
  <c r="U37" i="21"/>
  <c r="M37" i="21"/>
  <c r="Q37" i="21"/>
  <c r="M38" i="19"/>
  <c r="U38" i="19"/>
  <c r="AC38" i="19"/>
  <c r="Q38" i="19"/>
  <c r="Y38" i="19"/>
  <c r="J38" i="19"/>
  <c r="N20" i="20"/>
  <c r="W20" i="20"/>
  <c r="Q20" i="20"/>
  <c r="J20" i="20"/>
  <c r="S20" i="20"/>
  <c r="L20" i="20"/>
  <c r="U20" i="20"/>
  <c r="Q21" i="19"/>
  <c r="Y21" i="19"/>
  <c r="J21" i="19"/>
  <c r="M21" i="19"/>
  <c r="U21" i="19"/>
  <c r="AC21" i="19"/>
  <c r="K24" i="20"/>
  <c r="T24" i="20"/>
  <c r="M24" i="20"/>
  <c r="V24" i="20"/>
  <c r="P24" i="20"/>
  <c r="G24" i="20"/>
  <c r="I24" i="20"/>
  <c r="R24" i="20"/>
  <c r="L47" i="21"/>
  <c r="T47" i="21"/>
  <c r="N47" i="21"/>
  <c r="G47" i="21"/>
  <c r="H47" i="21"/>
  <c r="P47" i="21"/>
  <c r="J47" i="21"/>
  <c r="R47" i="21"/>
  <c r="E13" i="19"/>
  <c r="AH11" i="18"/>
  <c r="E56" i="19"/>
  <c r="AH53" i="18"/>
  <c r="E18" i="19"/>
  <c r="AH18" i="18"/>
  <c r="E17" i="19"/>
  <c r="AH17" i="18"/>
  <c r="E14" i="19"/>
  <c r="AH12" i="18"/>
  <c r="H41" i="22"/>
  <c r="P41" i="22"/>
  <c r="X41" i="22"/>
  <c r="L41" i="22"/>
  <c r="T41" i="22"/>
  <c r="N41" i="22"/>
  <c r="J41" i="22"/>
  <c r="G41" i="22"/>
  <c r="R41" i="22"/>
  <c r="AK51" i="18"/>
  <c r="AI8" i="18"/>
  <c r="M11" i="19"/>
  <c r="U11" i="19"/>
  <c r="AC11" i="19"/>
  <c r="Q11" i="19"/>
  <c r="Y11" i="19"/>
  <c r="J11" i="19"/>
  <c r="Q51" i="19"/>
  <c r="U51" i="19"/>
  <c r="M51" i="19"/>
  <c r="Y51" i="19"/>
  <c r="AC51" i="19"/>
  <c r="J39" i="19"/>
  <c r="M39" i="19"/>
  <c r="U39" i="19"/>
  <c r="AC39" i="19"/>
  <c r="Q39" i="19"/>
  <c r="Y39" i="19"/>
  <c r="G33" i="20"/>
  <c r="I33" i="20"/>
  <c r="R33" i="20"/>
  <c r="K33" i="20"/>
  <c r="T33" i="20"/>
  <c r="M33" i="20"/>
  <c r="V33" i="20"/>
  <c r="P33" i="20"/>
  <c r="L57" i="21"/>
  <c r="T57" i="21"/>
  <c r="N57" i="21"/>
  <c r="H57" i="21"/>
  <c r="P57" i="21"/>
  <c r="J57" i="21"/>
  <c r="R57" i="21"/>
  <c r="H12" i="22"/>
  <c r="P12" i="22"/>
  <c r="X12" i="22"/>
  <c r="L12" i="22"/>
  <c r="T12" i="22"/>
  <c r="G12" i="22"/>
  <c r="R12" i="22"/>
  <c r="J12" i="22"/>
  <c r="N12" i="22"/>
  <c r="Y46" i="19"/>
  <c r="M46" i="19"/>
  <c r="AC46" i="19"/>
  <c r="Q46" i="19"/>
  <c r="U46" i="19"/>
  <c r="K16" i="20"/>
  <c r="T16" i="20"/>
  <c r="M16" i="20"/>
  <c r="V16" i="20"/>
  <c r="P16" i="20"/>
  <c r="G16" i="20"/>
  <c r="I16" i="20"/>
  <c r="R16" i="20"/>
  <c r="H17" i="21"/>
  <c r="P17" i="21"/>
  <c r="J17" i="21"/>
  <c r="R17" i="21"/>
  <c r="L17" i="21"/>
  <c r="N17" i="21"/>
  <c r="T17" i="21"/>
  <c r="G17" i="21"/>
  <c r="L58" i="21"/>
  <c r="T58" i="21"/>
  <c r="N58" i="21"/>
  <c r="H58" i="21"/>
  <c r="P58" i="21"/>
  <c r="J58" i="21"/>
  <c r="R58" i="21"/>
  <c r="AA47" i="12"/>
  <c r="AA44" i="12"/>
  <c r="Y44" i="12" s="1"/>
  <c r="AA42" i="12"/>
  <c r="Y42" i="12" s="1"/>
  <c r="AA57" i="12"/>
  <c r="Y57" i="12" s="1"/>
  <c r="AA45" i="12"/>
  <c r="Y45" i="12" s="1"/>
  <c r="AA40" i="12"/>
  <c r="Y40" i="12" s="1"/>
  <c r="AA15" i="12"/>
  <c r="Y15" i="12" s="1"/>
  <c r="AA33" i="12"/>
  <c r="Y33" i="12" s="1"/>
  <c r="AA12" i="12"/>
  <c r="Y12" i="12" s="1"/>
  <c r="AA23" i="12"/>
  <c r="Y23" i="12" s="1"/>
  <c r="AA10" i="12"/>
  <c r="AA9" i="12"/>
  <c r="Y9" i="12" s="1"/>
  <c r="AA43" i="12"/>
  <c r="Y43" i="12" s="1"/>
  <c r="AA8" i="12"/>
  <c r="Y8" i="12" s="1"/>
  <c r="AA50" i="12"/>
  <c r="Y50" i="12" s="1"/>
  <c r="AA58" i="12"/>
  <c r="Y58" i="12" s="1"/>
  <c r="AA16" i="12"/>
  <c r="Y16" i="12" s="1"/>
  <c r="AA59" i="12"/>
  <c r="AA28" i="12"/>
  <c r="Y28" i="12" s="1"/>
  <c r="AA51" i="12"/>
  <c r="Y51" i="12" s="1"/>
  <c r="AA49" i="12"/>
  <c r="AA22" i="12"/>
  <c r="Y22" i="12" s="1"/>
  <c r="AA18" i="12"/>
  <c r="Y18" i="12" s="1"/>
  <c r="AA52" i="12"/>
  <c r="Y52" i="12" s="1"/>
  <c r="AA48" i="12"/>
  <c r="Y48" i="12" s="1"/>
  <c r="AA55" i="12"/>
  <c r="Y55" i="12" s="1"/>
  <c r="F21" i="6"/>
  <c r="F22" i="5"/>
  <c r="F21" i="4"/>
  <c r="I17" i="3"/>
  <c r="F31" i="6"/>
  <c r="F32" i="5"/>
  <c r="F31" i="4"/>
  <c r="I34" i="3"/>
  <c r="AL31" i="2"/>
  <c r="AJ31" i="2"/>
  <c r="F19" i="6"/>
  <c r="F19" i="4"/>
  <c r="F19" i="5"/>
  <c r="AL19" i="2"/>
  <c r="I24" i="3"/>
  <c r="AJ19" i="2"/>
  <c r="F47" i="6"/>
  <c r="F48" i="5"/>
  <c r="F47" i="4"/>
  <c r="I50" i="3"/>
  <c r="AG60" i="10"/>
  <c r="AG49" i="10"/>
  <c r="AG46" i="10"/>
  <c r="AG53" i="10"/>
  <c r="AG45" i="10"/>
  <c r="AG13" i="10"/>
  <c r="AG42" i="10"/>
  <c r="AG15" i="10"/>
  <c r="AG30" i="10"/>
  <c r="AG17" i="10"/>
  <c r="AG47" i="10"/>
  <c r="AG24" i="10"/>
  <c r="AG34" i="10"/>
  <c r="AG12" i="10"/>
  <c r="AG11" i="10"/>
  <c r="AG54" i="10"/>
  <c r="AG16" i="10"/>
  <c r="AG61" i="10"/>
  <c r="AG41" i="10"/>
  <c r="AG51" i="10"/>
  <c r="AG57" i="10"/>
  <c r="AG44" i="10"/>
  <c r="AG14" i="10"/>
  <c r="AG59" i="10"/>
  <c r="AG18" i="10"/>
  <c r="AG52" i="10"/>
  <c r="AG50" i="10"/>
  <c r="F38" i="6"/>
  <c r="F39" i="5"/>
  <c r="F38" i="4"/>
  <c r="AJ38" i="2"/>
  <c r="I41" i="3"/>
  <c r="AL38" i="2"/>
  <c r="F39" i="6"/>
  <c r="F40" i="5"/>
  <c r="F39" i="4"/>
  <c r="I42" i="3"/>
  <c r="AL39" i="2"/>
  <c r="AJ39" i="2"/>
  <c r="F27" i="6"/>
  <c r="F27" i="4"/>
  <c r="F28" i="5"/>
  <c r="I30" i="3"/>
  <c r="F51" i="6"/>
  <c r="F52" i="5"/>
  <c r="F51" i="4"/>
  <c r="I54" i="3"/>
  <c r="AB59" i="7"/>
  <c r="AB53" i="7"/>
  <c r="AB61" i="7"/>
  <c r="AB55" i="7"/>
  <c r="AB51" i="7"/>
  <c r="AB17" i="7"/>
  <c r="AB24" i="7"/>
  <c r="AB30" i="7"/>
  <c r="AB49" i="7"/>
  <c r="AB46" i="7"/>
  <c r="AB44" i="7"/>
  <c r="AB15" i="7"/>
  <c r="AD1" i="7"/>
  <c r="AB9" i="7"/>
  <c r="AB13" i="7"/>
  <c r="AB57" i="7"/>
  <c r="AB10" i="7"/>
  <c r="AB47" i="7"/>
  <c r="AB14" i="7"/>
  <c r="AB50" i="7"/>
  <c r="AB11" i="7"/>
  <c r="AB60" i="7"/>
  <c r="AB45" i="7"/>
  <c r="AB16" i="7"/>
  <c r="AB18" i="7"/>
  <c r="AB12" i="7"/>
  <c r="AB54" i="7"/>
  <c r="AB52" i="7"/>
  <c r="AC57" i="2"/>
  <c r="AC51" i="2"/>
  <c r="AC47" i="2"/>
  <c r="AC42" i="2"/>
  <c r="AC56" i="2"/>
  <c r="AC50" i="2"/>
  <c r="AC46" i="2"/>
  <c r="AC41" i="2"/>
  <c r="AC32" i="2"/>
  <c r="AC27" i="2"/>
  <c r="AC19" i="2"/>
  <c r="AC15" i="2"/>
  <c r="AC54" i="2"/>
  <c r="AC49" i="2"/>
  <c r="AC44" i="2"/>
  <c r="AC39" i="2"/>
  <c r="AC31" i="2"/>
  <c r="AC22" i="2"/>
  <c r="AC18" i="2"/>
  <c r="AC58" i="2"/>
  <c r="AC52" i="2"/>
  <c r="AC48" i="2"/>
  <c r="AC43" i="2"/>
  <c r="AC38" i="2"/>
  <c r="AC21" i="2"/>
  <c r="AC8" i="2"/>
  <c r="AF1" i="2"/>
  <c r="AC10" i="2"/>
  <c r="AC16" i="2"/>
  <c r="AC13" i="2"/>
  <c r="AC7" i="2"/>
  <c r="AC12" i="2"/>
  <c r="AC9" i="2"/>
  <c r="Y10" i="12"/>
  <c r="Y47" i="12"/>
  <c r="F9" i="6"/>
  <c r="F9" i="5"/>
  <c r="F9" i="4"/>
  <c r="I11" i="3"/>
  <c r="F43" i="6"/>
  <c r="F44" i="5"/>
  <c r="F43" i="4"/>
  <c r="I46" i="3"/>
  <c r="F44" i="6"/>
  <c r="F45" i="5"/>
  <c r="F44" i="4"/>
  <c r="I47" i="3"/>
  <c r="F32" i="6"/>
  <c r="F33" i="5"/>
  <c r="F32" i="4"/>
  <c r="I35" i="3"/>
  <c r="AL32" i="2"/>
  <c r="AJ32" i="2"/>
  <c r="F57" i="6"/>
  <c r="F58" i="5"/>
  <c r="F57" i="4"/>
  <c r="I60" i="3"/>
  <c r="F16" i="6"/>
  <c r="F16" i="5"/>
  <c r="F16" i="4"/>
  <c r="I15" i="3"/>
  <c r="F49" i="5"/>
  <c r="F48" i="6"/>
  <c r="I51" i="3"/>
  <c r="F48" i="4"/>
  <c r="F49" i="6"/>
  <c r="F50" i="5"/>
  <c r="F49" i="4"/>
  <c r="I52" i="3"/>
  <c r="F41" i="6"/>
  <c r="F42" i="5"/>
  <c r="F41" i="4"/>
  <c r="I44" i="3"/>
  <c r="Y59" i="12"/>
  <c r="F12" i="6"/>
  <c r="F12" i="4"/>
  <c r="F12" i="5"/>
  <c r="I13" i="3"/>
  <c r="F52" i="6"/>
  <c r="F53" i="5"/>
  <c r="F52" i="4"/>
  <c r="I55" i="3"/>
  <c r="F54" i="6"/>
  <c r="F55" i="5"/>
  <c r="F54" i="4"/>
  <c r="I57" i="3"/>
  <c r="F46" i="6"/>
  <c r="F47" i="5"/>
  <c r="F46" i="4"/>
  <c r="I49" i="3"/>
  <c r="AC60" i="7"/>
  <c r="AC54" i="7"/>
  <c r="AC55" i="7"/>
  <c r="AC52" i="7"/>
  <c r="AC47" i="7"/>
  <c r="AC18" i="7"/>
  <c r="AC45" i="7"/>
  <c r="AC10" i="7"/>
  <c r="AC50" i="7"/>
  <c r="AC12" i="7"/>
  <c r="AC53" i="7"/>
  <c r="AC49" i="7"/>
  <c r="AC46" i="7"/>
  <c r="AC44" i="7"/>
  <c r="AC16" i="7"/>
  <c r="AC14" i="7"/>
  <c r="AE1" i="7"/>
  <c r="AC17" i="7"/>
  <c r="AC59" i="7"/>
  <c r="AC61" i="7"/>
  <c r="AC9" i="7"/>
  <c r="AC13" i="7"/>
  <c r="AC11" i="7"/>
  <c r="AC24" i="7"/>
  <c r="AC57" i="7"/>
  <c r="AC15" i="7"/>
  <c r="AC51" i="7"/>
  <c r="AC30" i="7"/>
  <c r="F8" i="6"/>
  <c r="F8" i="5"/>
  <c r="F8" i="4"/>
  <c r="I10" i="3"/>
  <c r="F58" i="6"/>
  <c r="F59" i="5"/>
  <c r="I61" i="3"/>
  <c r="F58" i="4"/>
  <c r="AJ58" i="2"/>
  <c r="AL58" i="2"/>
  <c r="AG54" i="2"/>
  <c r="F57" i="3" s="1"/>
  <c r="AG49" i="2"/>
  <c r="F52" i="3" s="1"/>
  <c r="AG44" i="2"/>
  <c r="F47" i="3" s="1"/>
  <c r="AG39" i="2"/>
  <c r="F42" i="3" s="1"/>
  <c r="AG31" i="2"/>
  <c r="F34" i="3" s="1"/>
  <c r="AG22" i="2"/>
  <c r="F18" i="3" s="1"/>
  <c r="AG58" i="2"/>
  <c r="F61" i="3" s="1"/>
  <c r="AG52" i="2"/>
  <c r="F55" i="3" s="1"/>
  <c r="AG48" i="2"/>
  <c r="F51" i="3" s="1"/>
  <c r="AG43" i="2"/>
  <c r="F46" i="3" s="1"/>
  <c r="AG38" i="2"/>
  <c r="F41" i="3" s="1"/>
  <c r="AG21" i="2"/>
  <c r="F17" i="3" s="1"/>
  <c r="AG13" i="2"/>
  <c r="F21" i="3" s="1"/>
  <c r="AG57" i="2"/>
  <c r="F60" i="3" s="1"/>
  <c r="AG51" i="2"/>
  <c r="F54" i="3" s="1"/>
  <c r="AG47" i="2"/>
  <c r="F50" i="3" s="1"/>
  <c r="AG42" i="2"/>
  <c r="F45" i="3" s="1"/>
  <c r="AG56" i="2"/>
  <c r="F59" i="3" s="1"/>
  <c r="AG50" i="2"/>
  <c r="F53" i="3" s="1"/>
  <c r="AG46" i="2"/>
  <c r="F49" i="3" s="1"/>
  <c r="AG41" i="2"/>
  <c r="F44" i="3" s="1"/>
  <c r="AG32" i="2"/>
  <c r="F35" i="3" s="1"/>
  <c r="AG27" i="2"/>
  <c r="F30" i="3" s="1"/>
  <c r="AG19" i="2"/>
  <c r="F24" i="3" s="1"/>
  <c r="AG8" i="2"/>
  <c r="F10" i="3" s="1"/>
  <c r="AG12" i="2"/>
  <c r="F13" i="3" s="1"/>
  <c r="AG18" i="2"/>
  <c r="F16" i="3" s="1"/>
  <c r="AG15" i="2"/>
  <c r="F14" i="3" s="1"/>
  <c r="AG16" i="2"/>
  <c r="F15" i="3" s="1"/>
  <c r="AG10" i="2"/>
  <c r="F12" i="3" s="1"/>
  <c r="AG7" i="2"/>
  <c r="F9" i="3" s="1"/>
  <c r="AG9" i="2"/>
  <c r="F11" i="3" s="1"/>
  <c r="AJ1" i="2"/>
  <c r="AL1" i="2" s="1"/>
  <c r="AL49" i="2" s="1"/>
  <c r="F50" i="6"/>
  <c r="F51" i="5"/>
  <c r="F50" i="4"/>
  <c r="I53" i="3"/>
  <c r="AL50" i="2"/>
  <c r="AJ50" i="2"/>
  <c r="F13" i="6"/>
  <c r="F13" i="5"/>
  <c r="F13" i="4"/>
  <c r="I21" i="3"/>
  <c r="AL13" i="2"/>
  <c r="F18" i="6"/>
  <c r="F18" i="5"/>
  <c r="F18" i="4"/>
  <c r="I16" i="3"/>
  <c r="AL18" i="2"/>
  <c r="AJ18" i="2"/>
  <c r="F7" i="6"/>
  <c r="F7" i="4"/>
  <c r="F7" i="5"/>
  <c r="AL7" i="2"/>
  <c r="I9" i="3"/>
  <c r="AJ7" i="2"/>
  <c r="F56" i="6"/>
  <c r="F57" i="5"/>
  <c r="F56" i="4"/>
  <c r="I59" i="3"/>
  <c r="AL56" i="2"/>
  <c r="AJ56" i="2"/>
  <c r="Y49" i="12"/>
  <c r="AD51" i="10"/>
  <c r="AD60" i="10"/>
  <c r="AD46" i="10"/>
  <c r="AF1" i="10"/>
  <c r="AD45" i="10"/>
  <c r="AD42" i="10"/>
  <c r="AD53" i="10"/>
  <c r="AD59" i="10"/>
  <c r="AD61" i="10"/>
  <c r="AD13" i="10"/>
  <c r="AD16" i="10"/>
  <c r="AD30" i="10"/>
  <c r="AD14" i="10"/>
  <c r="AD11" i="10"/>
  <c r="AD47" i="10"/>
  <c r="AD57" i="10"/>
  <c r="AD10" i="10"/>
  <c r="AD17" i="10"/>
  <c r="AD44" i="10"/>
  <c r="AD54" i="10"/>
  <c r="AD18" i="10"/>
  <c r="AD49" i="10"/>
  <c r="AD52" i="10"/>
  <c r="AD15" i="10"/>
  <c r="AD12" i="10"/>
  <c r="AD50" i="10"/>
  <c r="AD35" i="10"/>
  <c r="F10" i="6"/>
  <c r="F10" i="5"/>
  <c r="F10" i="4"/>
  <c r="I12" i="3"/>
  <c r="AL10" i="2"/>
  <c r="AJ10" i="2"/>
  <c r="F23" i="5"/>
  <c r="F22" i="6"/>
  <c r="F22" i="4"/>
  <c r="AL22" i="2"/>
  <c r="I18" i="3"/>
  <c r="AJ22" i="2"/>
  <c r="F15" i="6"/>
  <c r="F15" i="4"/>
  <c r="F15" i="5"/>
  <c r="AL15" i="2"/>
  <c r="AJ15" i="2"/>
  <c r="I14" i="3"/>
  <c r="F42" i="6"/>
  <c r="F43" i="5"/>
  <c r="F42" i="4"/>
  <c r="I45" i="3"/>
  <c r="AL42" i="2"/>
  <c r="AJ42" i="2"/>
  <c r="V22" i="22" l="1"/>
  <c r="V23" i="22"/>
  <c r="V7" i="22"/>
  <c r="V47" i="22"/>
  <c r="V9" i="22"/>
  <c r="V26" i="22"/>
  <c r="V12" i="22"/>
  <c r="V54" i="22"/>
  <c r="V28" i="22"/>
  <c r="V13" i="22"/>
  <c r="V14" i="22"/>
  <c r="V51" i="22"/>
  <c r="V18" i="22"/>
  <c r="V50" i="22"/>
  <c r="V48" i="22"/>
  <c r="V56" i="22"/>
  <c r="V46" i="22"/>
  <c r="V41" i="22"/>
  <c r="V52" i="22"/>
  <c r="W17" i="22"/>
  <c r="V42" i="22"/>
  <c r="W18" i="22"/>
  <c r="V44" i="22"/>
  <c r="V17" i="22"/>
  <c r="V15" i="22"/>
  <c r="V11" i="22"/>
  <c r="W50" i="22"/>
  <c r="W21" i="22"/>
  <c r="V8" i="22"/>
  <c r="K24" i="21"/>
  <c r="S24" i="21"/>
  <c r="I24" i="21"/>
  <c r="U24" i="21"/>
  <c r="M24" i="21"/>
  <c r="O24" i="21"/>
  <c r="Q24" i="21"/>
  <c r="K21" i="19"/>
  <c r="S21" i="19"/>
  <c r="AA21" i="19"/>
  <c r="G21" i="19"/>
  <c r="O21" i="19"/>
  <c r="W21" i="19"/>
  <c r="G34" i="19"/>
  <c r="O34" i="19"/>
  <c r="W34" i="19"/>
  <c r="K34" i="19"/>
  <c r="S34" i="19"/>
  <c r="AA34" i="19"/>
  <c r="K16" i="19"/>
  <c r="S16" i="19"/>
  <c r="AA16" i="19"/>
  <c r="G16" i="19"/>
  <c r="O16" i="19"/>
  <c r="W16" i="19"/>
  <c r="G15" i="19"/>
  <c r="O15" i="19"/>
  <c r="W15" i="19"/>
  <c r="K15" i="19"/>
  <c r="S15" i="19"/>
  <c r="AA15" i="19"/>
  <c r="O25" i="22"/>
  <c r="W25" i="22"/>
  <c r="K25" i="22"/>
  <c r="S25" i="22"/>
  <c r="U25" i="22"/>
  <c r="Y25" i="22"/>
  <c r="Q25" i="22"/>
  <c r="I25" i="22"/>
  <c r="M25" i="22"/>
  <c r="I23" i="22"/>
  <c r="Q23" i="22"/>
  <c r="Y23" i="22"/>
  <c r="M23" i="22"/>
  <c r="U23" i="22"/>
  <c r="K23" i="22"/>
  <c r="S23" i="22"/>
  <c r="O23" i="22"/>
  <c r="K39" i="19"/>
  <c r="S39" i="19"/>
  <c r="AA39" i="19"/>
  <c r="G39" i="19"/>
  <c r="O39" i="19"/>
  <c r="W39" i="19"/>
  <c r="G23" i="19"/>
  <c r="O23" i="19"/>
  <c r="W23" i="19"/>
  <c r="K23" i="19"/>
  <c r="S23" i="19"/>
  <c r="AA23" i="19"/>
  <c r="I22" i="22"/>
  <c r="K22" i="22"/>
  <c r="U22" i="22"/>
  <c r="M22" i="22"/>
  <c r="Q22" i="22"/>
  <c r="S22" i="22"/>
  <c r="O22" i="22"/>
  <c r="Y22" i="22"/>
  <c r="F28" i="21"/>
  <c r="F28" i="20"/>
  <c r="F27" i="22"/>
  <c r="I31" i="19"/>
  <c r="AJ27" i="18"/>
  <c r="AL27" i="18"/>
  <c r="AD32" i="18"/>
  <c r="G26" i="19"/>
  <c r="O26" i="19"/>
  <c r="W26" i="19"/>
  <c r="K26" i="19"/>
  <c r="S26" i="19"/>
  <c r="AA26" i="19"/>
  <c r="G42" i="19"/>
  <c r="O42" i="19"/>
  <c r="W42" i="19"/>
  <c r="K42" i="19"/>
  <c r="S42" i="19"/>
  <c r="AA42" i="19"/>
  <c r="R29" i="19"/>
  <c r="Z29" i="19"/>
  <c r="N29" i="19"/>
  <c r="V29" i="19"/>
  <c r="AD29" i="19"/>
  <c r="F52" i="22"/>
  <c r="F53" i="21"/>
  <c r="F53" i="20"/>
  <c r="I56" i="19"/>
  <c r="AL53" i="18"/>
  <c r="AD58" i="18"/>
  <c r="AJ53" i="18"/>
  <c r="AE53" i="18"/>
  <c r="K9" i="19"/>
  <c r="S9" i="19"/>
  <c r="AA9" i="19"/>
  <c r="G9" i="19"/>
  <c r="O9" i="19"/>
  <c r="W9" i="19"/>
  <c r="G14" i="19"/>
  <c r="O14" i="19"/>
  <c r="W14" i="19"/>
  <c r="K14" i="19"/>
  <c r="S14" i="19"/>
  <c r="AA14" i="19"/>
  <c r="G27" i="19"/>
  <c r="O27" i="19"/>
  <c r="W27" i="19"/>
  <c r="K27" i="19"/>
  <c r="S27" i="19"/>
  <c r="AA27" i="19"/>
  <c r="F28" i="22"/>
  <c r="F29" i="21"/>
  <c r="F29" i="20"/>
  <c r="I32" i="19"/>
  <c r="AJ28" i="18"/>
  <c r="AL28" i="18"/>
  <c r="AD33" i="18"/>
  <c r="AE28" i="18"/>
  <c r="Z52" i="19"/>
  <c r="N52" i="19"/>
  <c r="AD52" i="19"/>
  <c r="R52" i="19"/>
  <c r="V52" i="19"/>
  <c r="J25" i="20"/>
  <c r="S25" i="20"/>
  <c r="L25" i="20"/>
  <c r="U25" i="20"/>
  <c r="N25" i="20"/>
  <c r="W25" i="20"/>
  <c r="Q25" i="20"/>
  <c r="G11" i="19"/>
  <c r="O11" i="19"/>
  <c r="W11" i="19"/>
  <c r="K11" i="19"/>
  <c r="S11" i="19"/>
  <c r="AA11" i="19"/>
  <c r="K40" i="19"/>
  <c r="S40" i="19"/>
  <c r="AA40" i="19"/>
  <c r="G40" i="19"/>
  <c r="O40" i="19"/>
  <c r="W40" i="19"/>
  <c r="I26" i="21"/>
  <c r="Q26" i="21"/>
  <c r="S26" i="21"/>
  <c r="K26" i="21"/>
  <c r="U26" i="21"/>
  <c r="M26" i="21"/>
  <c r="O26" i="21"/>
  <c r="K20" i="19"/>
  <c r="S20" i="19"/>
  <c r="AA20" i="19"/>
  <c r="G20" i="19"/>
  <c r="O20" i="19"/>
  <c r="W20" i="19"/>
  <c r="K13" i="19"/>
  <c r="S13" i="19"/>
  <c r="AA13" i="19"/>
  <c r="G13" i="19"/>
  <c r="O13" i="19"/>
  <c r="W13" i="19"/>
  <c r="K17" i="19"/>
  <c r="S17" i="19"/>
  <c r="AA17" i="19"/>
  <c r="G17" i="19"/>
  <c r="O17" i="19"/>
  <c r="W17" i="19"/>
  <c r="F30" i="22"/>
  <c r="F31" i="21"/>
  <c r="F31" i="20"/>
  <c r="I34" i="19"/>
  <c r="AL30" i="18"/>
  <c r="AD35" i="18"/>
  <c r="AJ30" i="18"/>
  <c r="G30" i="19"/>
  <c r="O30" i="19"/>
  <c r="W30" i="19"/>
  <c r="K30" i="19"/>
  <c r="S30" i="19"/>
  <c r="AA30" i="19"/>
  <c r="K35" i="19"/>
  <c r="S35" i="19"/>
  <c r="AA35" i="19"/>
  <c r="G35" i="19"/>
  <c r="O35" i="19"/>
  <c r="W35" i="19"/>
  <c r="J49" i="20"/>
  <c r="S49" i="20"/>
  <c r="L49" i="20"/>
  <c r="U49" i="20"/>
  <c r="N49" i="20"/>
  <c r="W49" i="20"/>
  <c r="Q49" i="20"/>
  <c r="G37" i="19"/>
  <c r="O37" i="19"/>
  <c r="W37" i="19"/>
  <c r="K37" i="19"/>
  <c r="S37" i="19"/>
  <c r="AA37" i="19"/>
  <c r="K25" i="21"/>
  <c r="S25" i="21"/>
  <c r="O25" i="21"/>
  <c r="Q25" i="21"/>
  <c r="I25" i="21"/>
  <c r="U25" i="21"/>
  <c r="M25" i="21"/>
  <c r="Q50" i="20"/>
  <c r="J50" i="20"/>
  <c r="S50" i="20"/>
  <c r="L50" i="20"/>
  <c r="U50" i="20"/>
  <c r="N50" i="20"/>
  <c r="W50" i="20"/>
  <c r="N19" i="19"/>
  <c r="V19" i="19"/>
  <c r="AD19" i="19"/>
  <c r="R19" i="19"/>
  <c r="Z19" i="19"/>
  <c r="K49" i="21"/>
  <c r="S49" i="21"/>
  <c r="M49" i="21"/>
  <c r="U49" i="21"/>
  <c r="O49" i="21"/>
  <c r="I49" i="21"/>
  <c r="Q49" i="21"/>
  <c r="G38" i="19"/>
  <c r="O38" i="19"/>
  <c r="W38" i="19"/>
  <c r="K38" i="19"/>
  <c r="S38" i="19"/>
  <c r="AA38" i="19"/>
  <c r="G31" i="19"/>
  <c r="O31" i="19"/>
  <c r="W31" i="19"/>
  <c r="K31" i="19"/>
  <c r="S31" i="19"/>
  <c r="AA31" i="19"/>
  <c r="U24" i="22"/>
  <c r="K24" i="22"/>
  <c r="Y24" i="22"/>
  <c r="Q24" i="22"/>
  <c r="I24" i="22"/>
  <c r="S24" i="22"/>
  <c r="O24" i="22"/>
  <c r="W24" i="22"/>
  <c r="M24" i="22"/>
  <c r="N53" i="19"/>
  <c r="AD53" i="19"/>
  <c r="R53" i="19"/>
  <c r="V53" i="19"/>
  <c r="Z53" i="19"/>
  <c r="O25" i="19"/>
  <c r="AA25" i="19"/>
  <c r="K25" i="19"/>
  <c r="W25" i="19"/>
  <c r="N30" i="19"/>
  <c r="V30" i="19"/>
  <c r="AD30" i="19"/>
  <c r="R30" i="19"/>
  <c r="Z30" i="19"/>
  <c r="L23" i="20"/>
  <c r="U23" i="20"/>
  <c r="N23" i="20"/>
  <c r="W23" i="20"/>
  <c r="Q23" i="20"/>
  <c r="J23" i="20"/>
  <c r="S23" i="20"/>
  <c r="K29" i="19"/>
  <c r="S29" i="19"/>
  <c r="AA29" i="19"/>
  <c r="G29" i="19"/>
  <c r="O29" i="19"/>
  <c r="W29" i="19"/>
  <c r="N20" i="19"/>
  <c r="V20" i="19"/>
  <c r="AD20" i="19"/>
  <c r="R20" i="19"/>
  <c r="Z20" i="19"/>
  <c r="M48" i="22"/>
  <c r="I48" i="22"/>
  <c r="S48" i="22"/>
  <c r="K48" i="22"/>
  <c r="U48" i="22"/>
  <c r="Q48" i="22"/>
  <c r="Y48" i="22"/>
  <c r="O48" i="22"/>
  <c r="G41" i="19"/>
  <c r="O41" i="19"/>
  <c r="W41" i="19"/>
  <c r="K41" i="19"/>
  <c r="S41" i="19"/>
  <c r="AA41" i="19"/>
  <c r="K36" i="19"/>
  <c r="S36" i="19"/>
  <c r="AA36" i="19"/>
  <c r="G36" i="19"/>
  <c r="O36" i="19"/>
  <c r="W36" i="19"/>
  <c r="I50" i="21"/>
  <c r="Q50" i="21"/>
  <c r="K50" i="21"/>
  <c r="S50" i="21"/>
  <c r="M50" i="21"/>
  <c r="U50" i="21"/>
  <c r="O50" i="21"/>
  <c r="G24" i="19"/>
  <c r="O24" i="19"/>
  <c r="W24" i="19"/>
  <c r="K24" i="19"/>
  <c r="S24" i="19"/>
  <c r="AA24" i="19"/>
  <c r="G18" i="19"/>
  <c r="O18" i="19"/>
  <c r="W18" i="19"/>
  <c r="K18" i="19"/>
  <c r="S18" i="19"/>
  <c r="AA18" i="19"/>
  <c r="G19" i="19"/>
  <c r="O19" i="19"/>
  <c r="W19" i="19"/>
  <c r="K19" i="19"/>
  <c r="S19" i="19"/>
  <c r="AA19" i="19"/>
  <c r="Q26" i="20"/>
  <c r="J26" i="20"/>
  <c r="S26" i="20"/>
  <c r="L26" i="20"/>
  <c r="U26" i="20"/>
  <c r="N26" i="20"/>
  <c r="W26" i="20"/>
  <c r="M23" i="21"/>
  <c r="U23" i="21"/>
  <c r="Q23" i="21"/>
  <c r="I23" i="21"/>
  <c r="S23" i="21"/>
  <c r="K23" i="21"/>
  <c r="O23" i="21"/>
  <c r="J24" i="20"/>
  <c r="S24" i="20"/>
  <c r="L24" i="20"/>
  <c r="U24" i="20"/>
  <c r="N24" i="20"/>
  <c r="W24" i="20"/>
  <c r="Q24" i="20"/>
  <c r="M49" i="22"/>
  <c r="U49" i="22"/>
  <c r="S49" i="22"/>
  <c r="Y49" i="22"/>
  <c r="Q49" i="22"/>
  <c r="I49" i="22"/>
  <c r="O49" i="22"/>
  <c r="K49" i="22"/>
  <c r="K12" i="19"/>
  <c r="S12" i="19"/>
  <c r="AA12" i="19"/>
  <c r="G12" i="19"/>
  <c r="O12" i="19"/>
  <c r="W12" i="19"/>
  <c r="G23" i="22"/>
  <c r="G10" i="19"/>
  <c r="O10" i="19"/>
  <c r="W10" i="19"/>
  <c r="K10" i="19"/>
  <c r="S10" i="19"/>
  <c r="AA10" i="19"/>
  <c r="G24" i="21"/>
  <c r="AH12" i="3"/>
  <c r="Z12" i="3"/>
  <c r="R12" i="3"/>
  <c r="AD12" i="3"/>
  <c r="V12" i="3"/>
  <c r="N12" i="3"/>
  <c r="S18" i="5"/>
  <c r="K18" i="5"/>
  <c r="U18" i="5"/>
  <c r="I18" i="5"/>
  <c r="Q18" i="5"/>
  <c r="O18" i="5"/>
  <c r="M18" i="5"/>
  <c r="AB9" i="3"/>
  <c r="T9" i="3"/>
  <c r="L9" i="3"/>
  <c r="AF9" i="3"/>
  <c r="X9" i="3"/>
  <c r="P9" i="3"/>
  <c r="AF30" i="3"/>
  <c r="X30" i="3"/>
  <c r="P30" i="3"/>
  <c r="AB30" i="3"/>
  <c r="T30" i="3"/>
  <c r="L30" i="3"/>
  <c r="AF54" i="3"/>
  <c r="X54" i="3"/>
  <c r="P54" i="3"/>
  <c r="AB54" i="3"/>
  <c r="T54" i="3"/>
  <c r="L54" i="3"/>
  <c r="AF61" i="3"/>
  <c r="X61" i="3"/>
  <c r="P61" i="3"/>
  <c r="AB61" i="3"/>
  <c r="T61" i="3"/>
  <c r="L61" i="3"/>
  <c r="U8" i="4"/>
  <c r="L8" i="4"/>
  <c r="Y8" i="4"/>
  <c r="Q8" i="4"/>
  <c r="W8" i="4"/>
  <c r="S8" i="4"/>
  <c r="N8" i="4"/>
  <c r="J8" i="4"/>
  <c r="AL46" i="2"/>
  <c r="W54" i="4"/>
  <c r="N54" i="4"/>
  <c r="U54" i="4"/>
  <c r="L54" i="4"/>
  <c r="J59" i="4"/>
  <c r="S54" i="4"/>
  <c r="J54" i="4"/>
  <c r="Y54" i="4"/>
  <c r="Q54" i="4"/>
  <c r="W52" i="6"/>
  <c r="O52" i="6"/>
  <c r="M52" i="6"/>
  <c r="AA52" i="6"/>
  <c r="K52" i="6"/>
  <c r="U52" i="6"/>
  <c r="I52" i="6"/>
  <c r="Y52" i="6" s="1"/>
  <c r="S52" i="6"/>
  <c r="Q52" i="6"/>
  <c r="AJ41" i="2"/>
  <c r="AD52" i="3"/>
  <c r="V52" i="3"/>
  <c r="N52" i="3"/>
  <c r="AH52" i="3"/>
  <c r="Z52" i="3"/>
  <c r="R52" i="3"/>
  <c r="AA48" i="6"/>
  <c r="S48" i="6"/>
  <c r="K48" i="6"/>
  <c r="W48" i="6"/>
  <c r="Q48" i="6"/>
  <c r="O48" i="6"/>
  <c r="M48" i="6"/>
  <c r="U48" i="6"/>
  <c r="I48" i="6"/>
  <c r="AD60" i="3"/>
  <c r="V60" i="3"/>
  <c r="N60" i="3"/>
  <c r="AH60" i="3"/>
  <c r="Z60" i="3"/>
  <c r="R60" i="3"/>
  <c r="AH35" i="3"/>
  <c r="Z35" i="3"/>
  <c r="R35" i="3"/>
  <c r="AD35" i="3"/>
  <c r="V35" i="3"/>
  <c r="N35" i="3"/>
  <c r="Q45" i="5"/>
  <c r="I45" i="5"/>
  <c r="U45" i="5"/>
  <c r="S45" i="5"/>
  <c r="O45" i="5"/>
  <c r="M45" i="5"/>
  <c r="K45" i="5"/>
  <c r="AL9" i="2"/>
  <c r="E9" i="6"/>
  <c r="E9" i="5"/>
  <c r="E9" i="4"/>
  <c r="H11" i="3"/>
  <c r="AE9" i="2"/>
  <c r="E21" i="6"/>
  <c r="E22" i="5"/>
  <c r="E21" i="4"/>
  <c r="H17" i="3"/>
  <c r="AE21" i="2"/>
  <c r="E31" i="6"/>
  <c r="E32" i="5"/>
  <c r="E31" i="4"/>
  <c r="H34" i="3"/>
  <c r="AE31" i="2"/>
  <c r="AK31" i="2"/>
  <c r="AI31" i="2"/>
  <c r="E32" i="6"/>
  <c r="E33" i="5"/>
  <c r="E32" i="4"/>
  <c r="H35" i="3"/>
  <c r="AE32" i="2"/>
  <c r="AK32" i="2"/>
  <c r="AI32" i="2"/>
  <c r="E57" i="6"/>
  <c r="E58" i="5"/>
  <c r="E57" i="4"/>
  <c r="H60" i="3"/>
  <c r="AE57" i="2"/>
  <c r="AD60" i="7"/>
  <c r="AD54" i="7"/>
  <c r="AD61" i="7"/>
  <c r="AD45" i="7"/>
  <c r="AD50" i="7"/>
  <c r="AF1" i="7"/>
  <c r="AD11" i="7"/>
  <c r="AD24" i="7"/>
  <c r="AD30" i="7"/>
  <c r="AD44" i="7"/>
  <c r="AD18" i="7"/>
  <c r="AD53" i="7"/>
  <c r="AD52" i="7"/>
  <c r="AD57" i="7"/>
  <c r="AD10" i="7"/>
  <c r="AD17" i="7"/>
  <c r="AD15" i="7"/>
  <c r="AD46" i="7"/>
  <c r="AD16" i="7"/>
  <c r="AD59" i="7"/>
  <c r="AD9" i="7"/>
  <c r="AD12" i="7"/>
  <c r="AD55" i="7"/>
  <c r="AD51" i="7"/>
  <c r="AD14" i="7"/>
  <c r="AD13" i="7"/>
  <c r="AD49" i="7"/>
  <c r="AD47" i="7"/>
  <c r="U51" i="4"/>
  <c r="L51" i="4"/>
  <c r="S51" i="4"/>
  <c r="J51" i="4"/>
  <c r="Y51" i="4"/>
  <c r="Q51" i="4"/>
  <c r="W51" i="4"/>
  <c r="N51" i="4"/>
  <c r="AA27" i="6"/>
  <c r="Q27" i="6"/>
  <c r="O27" i="6"/>
  <c r="M27" i="6"/>
  <c r="W27" i="6"/>
  <c r="K27" i="6"/>
  <c r="U27" i="6"/>
  <c r="S27" i="6"/>
  <c r="I27" i="6"/>
  <c r="Y27" i="6" s="1"/>
  <c r="AD41" i="3"/>
  <c r="V41" i="3"/>
  <c r="N41" i="3"/>
  <c r="AH41" i="3"/>
  <c r="Z41" i="3"/>
  <c r="R41" i="3"/>
  <c r="AJ47" i="2"/>
  <c r="U32" i="5"/>
  <c r="M32" i="5"/>
  <c r="Q32" i="5"/>
  <c r="O32" i="5"/>
  <c r="K32" i="5"/>
  <c r="I32" i="5"/>
  <c r="S32" i="5"/>
  <c r="W22" i="6"/>
  <c r="O22" i="6"/>
  <c r="U22" i="6"/>
  <c r="M22" i="6"/>
  <c r="AA22" i="6"/>
  <c r="S22" i="6"/>
  <c r="K22" i="6"/>
  <c r="Q22" i="6"/>
  <c r="I22" i="6"/>
  <c r="AA42" i="6"/>
  <c r="S42" i="6"/>
  <c r="K42" i="6"/>
  <c r="Q42" i="6"/>
  <c r="I42" i="6"/>
  <c r="O42" i="6"/>
  <c r="W42" i="6"/>
  <c r="M42" i="6"/>
  <c r="U42" i="6"/>
  <c r="AD18" i="3"/>
  <c r="Z18" i="3"/>
  <c r="N18" i="3"/>
  <c r="AH18" i="3"/>
  <c r="V18" i="3"/>
  <c r="R18" i="3"/>
  <c r="W10" i="4"/>
  <c r="N10" i="4"/>
  <c r="S10" i="4"/>
  <c r="J10" i="4"/>
  <c r="Y10" i="4"/>
  <c r="U10" i="4"/>
  <c r="Q10" i="4"/>
  <c r="L10" i="4"/>
  <c r="Q7" i="5"/>
  <c r="I7" i="5"/>
  <c r="O7" i="5"/>
  <c r="U7" i="5"/>
  <c r="M7" i="5"/>
  <c r="S7" i="5"/>
  <c r="K7" i="5"/>
  <c r="AA18" i="6"/>
  <c r="S18" i="6"/>
  <c r="K18" i="6"/>
  <c r="Q18" i="6"/>
  <c r="I18" i="6"/>
  <c r="Y18" i="6" s="1"/>
  <c r="W18" i="6"/>
  <c r="O18" i="6"/>
  <c r="U18" i="6"/>
  <c r="M18" i="6"/>
  <c r="AF12" i="3"/>
  <c r="X12" i="3"/>
  <c r="P12" i="3"/>
  <c r="AB12" i="3"/>
  <c r="T12" i="3"/>
  <c r="L12" i="3"/>
  <c r="AF35" i="3"/>
  <c r="X35" i="3"/>
  <c r="P35" i="3"/>
  <c r="AB35" i="3"/>
  <c r="T35" i="3"/>
  <c r="L35" i="3"/>
  <c r="AB60" i="3"/>
  <c r="T60" i="3"/>
  <c r="L60" i="3"/>
  <c r="X60" i="3"/>
  <c r="P60" i="3"/>
  <c r="AF60" i="3"/>
  <c r="AB18" i="3"/>
  <c r="T18" i="3"/>
  <c r="L18" i="3"/>
  <c r="AF18" i="3"/>
  <c r="X18" i="3"/>
  <c r="P18" i="3"/>
  <c r="W58" i="4"/>
  <c r="N58" i="4"/>
  <c r="U58" i="4"/>
  <c r="L58" i="4"/>
  <c r="S58" i="4"/>
  <c r="J58" i="4"/>
  <c r="Y58" i="4"/>
  <c r="Q58" i="4"/>
  <c r="Q8" i="5"/>
  <c r="I8" i="5"/>
  <c r="O8" i="5"/>
  <c r="U8" i="5"/>
  <c r="M8" i="5"/>
  <c r="S8" i="5"/>
  <c r="K8" i="5"/>
  <c r="AD49" i="3"/>
  <c r="V49" i="3"/>
  <c r="N49" i="3"/>
  <c r="AH49" i="3"/>
  <c r="Z49" i="3"/>
  <c r="R49" i="3"/>
  <c r="J61" i="5"/>
  <c r="Q55" i="5"/>
  <c r="I55" i="5"/>
  <c r="M55" i="5"/>
  <c r="K55" i="5"/>
  <c r="U55" i="5"/>
  <c r="S55" i="5"/>
  <c r="O55" i="5"/>
  <c r="AL12" i="2"/>
  <c r="AL41" i="2"/>
  <c r="S49" i="4"/>
  <c r="J49" i="4"/>
  <c r="Y49" i="4"/>
  <c r="Q49" i="4"/>
  <c r="W49" i="4"/>
  <c r="N49" i="4"/>
  <c r="U49" i="4"/>
  <c r="L49" i="4"/>
  <c r="Q49" i="5"/>
  <c r="I49" i="5"/>
  <c r="O49" i="5"/>
  <c r="U49" i="5"/>
  <c r="M49" i="5"/>
  <c r="K49" i="5"/>
  <c r="S49" i="5"/>
  <c r="AJ57" i="2"/>
  <c r="Y32" i="4"/>
  <c r="Q32" i="4"/>
  <c r="W32" i="4"/>
  <c r="N32" i="4"/>
  <c r="U32" i="4"/>
  <c r="L32" i="4"/>
  <c r="S32" i="4"/>
  <c r="J32" i="4"/>
  <c r="U44" i="6"/>
  <c r="M44" i="6"/>
  <c r="S44" i="6"/>
  <c r="K44" i="6"/>
  <c r="W44" i="6"/>
  <c r="I44" i="6"/>
  <c r="Q44" i="6"/>
  <c r="AA44" i="6"/>
  <c r="O44" i="6"/>
  <c r="AJ9" i="2"/>
  <c r="E12" i="6"/>
  <c r="E12" i="5"/>
  <c r="E12" i="4"/>
  <c r="H13" i="3"/>
  <c r="AE12" i="2"/>
  <c r="E38" i="6"/>
  <c r="E39" i="5"/>
  <c r="E38" i="4"/>
  <c r="H41" i="3"/>
  <c r="AI38" i="2"/>
  <c r="AE38" i="2"/>
  <c r="AK38" i="2"/>
  <c r="E39" i="6"/>
  <c r="E40" i="5"/>
  <c r="E39" i="4"/>
  <c r="H42" i="3"/>
  <c r="AE39" i="2"/>
  <c r="AK39" i="2"/>
  <c r="AI39" i="2"/>
  <c r="E41" i="6"/>
  <c r="E42" i="5"/>
  <c r="E41" i="4"/>
  <c r="H44" i="3"/>
  <c r="AE41" i="2"/>
  <c r="S52" i="5"/>
  <c r="K52" i="5"/>
  <c r="O52" i="5"/>
  <c r="M52" i="5"/>
  <c r="I52" i="5"/>
  <c r="U52" i="5"/>
  <c r="Q52" i="5"/>
  <c r="AL47" i="2"/>
  <c r="Q19" i="5"/>
  <c r="I19" i="5"/>
  <c r="M19" i="5"/>
  <c r="U19" i="5"/>
  <c r="K19" i="5"/>
  <c r="S19" i="5"/>
  <c r="O19" i="5"/>
  <c r="Y31" i="6"/>
  <c r="Q31" i="6"/>
  <c r="I31" i="6"/>
  <c r="W31" i="6"/>
  <c r="O31" i="6"/>
  <c r="S31" i="6"/>
  <c r="AA31" i="6"/>
  <c r="M31" i="6"/>
  <c r="U31" i="6"/>
  <c r="K31" i="6"/>
  <c r="S43" i="5"/>
  <c r="K43" i="5"/>
  <c r="U43" i="5"/>
  <c r="Q43" i="5"/>
  <c r="O43" i="5"/>
  <c r="M43" i="5"/>
  <c r="I43" i="5"/>
  <c r="AD14" i="3"/>
  <c r="V14" i="3"/>
  <c r="N14" i="3"/>
  <c r="AH14" i="3"/>
  <c r="Z14" i="3"/>
  <c r="R14" i="3"/>
  <c r="O10" i="5"/>
  <c r="U10" i="5"/>
  <c r="M10" i="5"/>
  <c r="S10" i="5"/>
  <c r="K10" i="5"/>
  <c r="Q10" i="5"/>
  <c r="I10" i="5"/>
  <c r="AH59" i="3"/>
  <c r="Z59" i="3"/>
  <c r="R59" i="3"/>
  <c r="N59" i="3"/>
  <c r="AD59" i="3"/>
  <c r="V59" i="3"/>
  <c r="W7" i="4"/>
  <c r="N7" i="4"/>
  <c r="U7" i="4"/>
  <c r="L7" i="4"/>
  <c r="S7" i="4"/>
  <c r="J7" i="4"/>
  <c r="Q7" i="4"/>
  <c r="Y7" i="4"/>
  <c r="AJ13" i="2"/>
  <c r="AD53" i="3"/>
  <c r="V53" i="3"/>
  <c r="N53" i="3"/>
  <c r="AH53" i="3"/>
  <c r="Z53" i="3"/>
  <c r="R53" i="3"/>
  <c r="P15" i="3"/>
  <c r="X15" i="3"/>
  <c r="AF15" i="3"/>
  <c r="T15" i="3"/>
  <c r="L15" i="3"/>
  <c r="AB15" i="3"/>
  <c r="AF44" i="3"/>
  <c r="X44" i="3"/>
  <c r="P44" i="3"/>
  <c r="AB44" i="3"/>
  <c r="T44" i="3"/>
  <c r="L44" i="3"/>
  <c r="AF21" i="3"/>
  <c r="X21" i="3"/>
  <c r="P21" i="3"/>
  <c r="AB21" i="3"/>
  <c r="T21" i="3"/>
  <c r="L21" i="3"/>
  <c r="AF34" i="3"/>
  <c r="X34" i="3"/>
  <c r="P34" i="3"/>
  <c r="AB34" i="3"/>
  <c r="T34" i="3"/>
  <c r="L34" i="3"/>
  <c r="AD61" i="3"/>
  <c r="V61" i="3"/>
  <c r="N61" i="3"/>
  <c r="R61" i="3"/>
  <c r="AH61" i="3"/>
  <c r="Z61" i="3"/>
  <c r="Q8" i="6"/>
  <c r="I8" i="6"/>
  <c r="W8" i="6"/>
  <c r="O8" i="6"/>
  <c r="U8" i="6"/>
  <c r="M8" i="6"/>
  <c r="AA8" i="6"/>
  <c r="S8" i="6"/>
  <c r="K8" i="6"/>
  <c r="U46" i="4"/>
  <c r="L46" i="4"/>
  <c r="S46" i="4"/>
  <c r="J46" i="4"/>
  <c r="Y46" i="4"/>
  <c r="Q46" i="4"/>
  <c r="W46" i="4"/>
  <c r="N46" i="4"/>
  <c r="K54" i="6"/>
  <c r="S54" i="6"/>
  <c r="AA54" i="6"/>
  <c r="I54" i="6"/>
  <c r="O54" i="6"/>
  <c r="U54" i="6"/>
  <c r="Q54" i="6"/>
  <c r="M54" i="6"/>
  <c r="W54" i="6"/>
  <c r="AH13" i="3"/>
  <c r="Z13" i="3"/>
  <c r="R13" i="3"/>
  <c r="AD13" i="3"/>
  <c r="V13" i="3"/>
  <c r="N13" i="3"/>
  <c r="AH44" i="3"/>
  <c r="Z44" i="3"/>
  <c r="R44" i="3"/>
  <c r="AD44" i="3"/>
  <c r="V44" i="3"/>
  <c r="N44" i="3"/>
  <c r="U50" i="5"/>
  <c r="M50" i="5"/>
  <c r="Q50" i="5"/>
  <c r="O50" i="5"/>
  <c r="K50" i="5"/>
  <c r="I50" i="5"/>
  <c r="S50" i="5"/>
  <c r="AL16" i="2"/>
  <c r="AL57" i="2"/>
  <c r="I33" i="5"/>
  <c r="Q33" i="5"/>
  <c r="O33" i="5"/>
  <c r="M33" i="5"/>
  <c r="S33" i="5"/>
  <c r="U33" i="5"/>
  <c r="K33" i="5"/>
  <c r="AL43" i="2"/>
  <c r="AD11" i="3"/>
  <c r="V11" i="3"/>
  <c r="N11" i="3"/>
  <c r="AH11" i="3"/>
  <c r="Z11" i="3"/>
  <c r="R11" i="3"/>
  <c r="E7" i="6"/>
  <c r="E7" i="4"/>
  <c r="E7" i="5"/>
  <c r="H9" i="3"/>
  <c r="AI7" i="2"/>
  <c r="AE7" i="2"/>
  <c r="E43" i="6"/>
  <c r="E44" i="5"/>
  <c r="E43" i="4"/>
  <c r="H46" i="3"/>
  <c r="AE43" i="2"/>
  <c r="E44" i="6"/>
  <c r="E45" i="5"/>
  <c r="E44" i="4"/>
  <c r="H47" i="3"/>
  <c r="AE44" i="2"/>
  <c r="AI44" i="2"/>
  <c r="E46" i="6"/>
  <c r="E47" i="5"/>
  <c r="E46" i="4"/>
  <c r="H49" i="3"/>
  <c r="AE46" i="2"/>
  <c r="K51" i="6"/>
  <c r="AA51" i="6"/>
  <c r="I51" i="6"/>
  <c r="U51" i="6"/>
  <c r="S51" i="6"/>
  <c r="Q51" i="6"/>
  <c r="O51" i="6"/>
  <c r="M51" i="6"/>
  <c r="W51" i="6"/>
  <c r="W38" i="4"/>
  <c r="N38" i="4"/>
  <c r="U38" i="4"/>
  <c r="L38" i="4"/>
  <c r="S38" i="4"/>
  <c r="J38" i="4"/>
  <c r="Y38" i="4"/>
  <c r="Q38" i="4"/>
  <c r="AH50" i="3"/>
  <c r="Z50" i="3"/>
  <c r="R50" i="3"/>
  <c r="AD50" i="3"/>
  <c r="V50" i="3"/>
  <c r="N50" i="3"/>
  <c r="S19" i="4"/>
  <c r="J19" i="4"/>
  <c r="Y19" i="4"/>
  <c r="Q19" i="4"/>
  <c r="W19" i="4"/>
  <c r="N19" i="4"/>
  <c r="U19" i="4"/>
  <c r="L19" i="4"/>
  <c r="AL21" i="2"/>
  <c r="S22" i="4"/>
  <c r="J22" i="4"/>
  <c r="W22" i="4"/>
  <c r="N22" i="4"/>
  <c r="L22" i="4"/>
  <c r="Y22" i="4"/>
  <c r="U22" i="4"/>
  <c r="Q22" i="4"/>
  <c r="AA10" i="6"/>
  <c r="S10" i="6"/>
  <c r="K10" i="6"/>
  <c r="Q10" i="6"/>
  <c r="I10" i="6"/>
  <c r="W10" i="6"/>
  <c r="O10" i="6"/>
  <c r="U10" i="6"/>
  <c r="M10" i="6"/>
  <c r="AF59" i="10"/>
  <c r="AF47" i="10"/>
  <c r="AF57" i="10"/>
  <c r="AF54" i="10"/>
  <c r="AF50" i="10"/>
  <c r="AF61" i="10"/>
  <c r="AF52" i="10"/>
  <c r="AF35" i="10"/>
  <c r="AF12" i="10"/>
  <c r="AF14" i="10"/>
  <c r="AF16" i="10"/>
  <c r="AF44" i="10"/>
  <c r="AF18" i="10"/>
  <c r="AH1" i="10"/>
  <c r="AF17" i="10"/>
  <c r="AF53" i="10"/>
  <c r="AF51" i="10"/>
  <c r="AF46" i="10"/>
  <c r="AF49" i="10"/>
  <c r="AF13" i="10"/>
  <c r="AF15" i="10"/>
  <c r="AF42" i="10"/>
  <c r="AF11" i="10"/>
  <c r="AF60" i="10"/>
  <c r="AF10" i="10"/>
  <c r="AF30" i="10"/>
  <c r="AF45" i="10"/>
  <c r="U56" i="4"/>
  <c r="L56" i="4"/>
  <c r="S56" i="4"/>
  <c r="J56" i="4"/>
  <c r="Y56" i="4"/>
  <c r="Q56" i="4"/>
  <c r="W56" i="4"/>
  <c r="N56" i="4"/>
  <c r="AA7" i="6"/>
  <c r="S7" i="6"/>
  <c r="K7" i="6"/>
  <c r="W7" i="6"/>
  <c r="U7" i="6"/>
  <c r="Q7" i="6"/>
  <c r="O7" i="6"/>
  <c r="M7" i="6"/>
  <c r="I7" i="6"/>
  <c r="Y50" i="4"/>
  <c r="Q50" i="4"/>
  <c r="W50" i="4"/>
  <c r="N50" i="4"/>
  <c r="U50" i="4"/>
  <c r="L50" i="4"/>
  <c r="S50" i="4"/>
  <c r="J50" i="4"/>
  <c r="AB14" i="3"/>
  <c r="T14" i="3"/>
  <c r="L14" i="3"/>
  <c r="AF14" i="3"/>
  <c r="X14" i="3"/>
  <c r="P14" i="3"/>
  <c r="AF49" i="3"/>
  <c r="X49" i="3"/>
  <c r="P49" i="3"/>
  <c r="AB49" i="3"/>
  <c r="T49" i="3"/>
  <c r="L49" i="3"/>
  <c r="AF17" i="3"/>
  <c r="L17" i="3"/>
  <c r="T17" i="3"/>
  <c r="AB17" i="3"/>
  <c r="P17" i="3"/>
  <c r="X17" i="3"/>
  <c r="AF42" i="3"/>
  <c r="X42" i="3"/>
  <c r="P42" i="3"/>
  <c r="AB42" i="3"/>
  <c r="T42" i="3"/>
  <c r="L42" i="3"/>
  <c r="Q59" i="5"/>
  <c r="I59" i="5"/>
  <c r="O59" i="5"/>
  <c r="U59" i="5"/>
  <c r="M59" i="5"/>
  <c r="S59" i="5"/>
  <c r="K59" i="5"/>
  <c r="S47" i="5"/>
  <c r="K47" i="5"/>
  <c r="Q47" i="5"/>
  <c r="I47" i="5"/>
  <c r="O47" i="5"/>
  <c r="M47" i="5"/>
  <c r="U47" i="5"/>
  <c r="AL52" i="2"/>
  <c r="AJ12" i="2"/>
  <c r="Y41" i="4"/>
  <c r="Q41" i="4"/>
  <c r="W41" i="4"/>
  <c r="N41" i="4"/>
  <c r="U41" i="4"/>
  <c r="L41" i="4"/>
  <c r="S41" i="4"/>
  <c r="J41" i="4"/>
  <c r="U49" i="6"/>
  <c r="K49" i="6"/>
  <c r="AA49" i="6"/>
  <c r="I49" i="6"/>
  <c r="Q49" i="6"/>
  <c r="O49" i="6"/>
  <c r="M49" i="6"/>
  <c r="W49" i="6"/>
  <c r="S49" i="6"/>
  <c r="AD15" i="3"/>
  <c r="V15" i="3"/>
  <c r="AH15" i="3"/>
  <c r="N15" i="3"/>
  <c r="R15" i="3"/>
  <c r="Z15" i="3"/>
  <c r="Y57" i="4"/>
  <c r="Q57" i="4"/>
  <c r="W57" i="4"/>
  <c r="N57" i="4"/>
  <c r="U57" i="4"/>
  <c r="L57" i="4"/>
  <c r="S57" i="4"/>
  <c r="J57" i="4"/>
  <c r="U32" i="6"/>
  <c r="K32" i="6"/>
  <c r="S32" i="6"/>
  <c r="Q32" i="6"/>
  <c r="AA32" i="6"/>
  <c r="O32" i="6"/>
  <c r="Y32" i="6"/>
  <c r="W32" i="6"/>
  <c r="M32" i="6"/>
  <c r="I32" i="6"/>
  <c r="AJ43" i="2"/>
  <c r="Y9" i="4"/>
  <c r="Q9" i="4"/>
  <c r="W9" i="4"/>
  <c r="N9" i="4"/>
  <c r="U9" i="4"/>
  <c r="L9" i="4"/>
  <c r="S9" i="4"/>
  <c r="J9" i="4"/>
  <c r="E13" i="6"/>
  <c r="E13" i="5"/>
  <c r="H21" i="3"/>
  <c r="E13" i="4"/>
  <c r="AE13" i="2"/>
  <c r="E48" i="6"/>
  <c r="E49" i="5"/>
  <c r="E48" i="4"/>
  <c r="H51" i="3"/>
  <c r="AE48" i="2"/>
  <c r="AK48" i="2"/>
  <c r="E49" i="6"/>
  <c r="E50" i="5"/>
  <c r="E49" i="4"/>
  <c r="H52" i="3"/>
  <c r="AE49" i="2"/>
  <c r="E50" i="6"/>
  <c r="E51" i="5"/>
  <c r="E50" i="4"/>
  <c r="H53" i="3"/>
  <c r="AE50" i="2"/>
  <c r="AJ27" i="2"/>
  <c r="AD42" i="3"/>
  <c r="V42" i="3"/>
  <c r="N42" i="3"/>
  <c r="AH42" i="3"/>
  <c r="Z42" i="3"/>
  <c r="R42" i="3"/>
  <c r="U39" i="5"/>
  <c r="M39" i="5"/>
  <c r="K39" i="5"/>
  <c r="S39" i="5"/>
  <c r="I39" i="5"/>
  <c r="Q39" i="5"/>
  <c r="O39" i="5"/>
  <c r="Y47" i="4"/>
  <c r="Q47" i="4"/>
  <c r="W47" i="4"/>
  <c r="N47" i="4"/>
  <c r="U47" i="4"/>
  <c r="L47" i="4"/>
  <c r="J47" i="4"/>
  <c r="S47" i="4"/>
  <c r="Y19" i="6"/>
  <c r="Q19" i="6"/>
  <c r="I19" i="6"/>
  <c r="W19" i="6"/>
  <c r="O19" i="6"/>
  <c r="U19" i="6"/>
  <c r="M19" i="6"/>
  <c r="AA19" i="6"/>
  <c r="S19" i="6"/>
  <c r="K19" i="6"/>
  <c r="AJ21" i="2"/>
  <c r="S57" i="5"/>
  <c r="K57" i="5"/>
  <c r="Q57" i="5"/>
  <c r="I57" i="5"/>
  <c r="O57" i="5"/>
  <c r="U57" i="5"/>
  <c r="M57" i="5"/>
  <c r="AH21" i="3"/>
  <c r="AD21" i="3"/>
  <c r="R21" i="3"/>
  <c r="N21" i="3"/>
  <c r="Z21" i="3"/>
  <c r="V21" i="3"/>
  <c r="O51" i="5"/>
  <c r="U51" i="5"/>
  <c r="M51" i="5"/>
  <c r="S51" i="5"/>
  <c r="K51" i="5"/>
  <c r="I51" i="5"/>
  <c r="Q51" i="5"/>
  <c r="AF16" i="3"/>
  <c r="X16" i="3"/>
  <c r="P16" i="3"/>
  <c r="L16" i="3"/>
  <c r="T16" i="3"/>
  <c r="AB16" i="3"/>
  <c r="AF53" i="3"/>
  <c r="X53" i="3"/>
  <c r="P53" i="3"/>
  <c r="AB53" i="3"/>
  <c r="T53" i="3"/>
  <c r="L53" i="3"/>
  <c r="AB41" i="3"/>
  <c r="T41" i="3"/>
  <c r="L41" i="3"/>
  <c r="AF41" i="3"/>
  <c r="X41" i="3"/>
  <c r="P41" i="3"/>
  <c r="AF47" i="3"/>
  <c r="X47" i="3"/>
  <c r="P47" i="3"/>
  <c r="AB47" i="3"/>
  <c r="T47" i="3"/>
  <c r="L47" i="3"/>
  <c r="AA58" i="6"/>
  <c r="S58" i="6"/>
  <c r="K58" i="6"/>
  <c r="O58" i="6"/>
  <c r="W58" i="6"/>
  <c r="M58" i="6"/>
  <c r="Y58" i="6"/>
  <c r="U58" i="6"/>
  <c r="Q58" i="6"/>
  <c r="I58" i="6"/>
  <c r="Q46" i="6"/>
  <c r="I46" i="6"/>
  <c r="W46" i="6"/>
  <c r="AA46" i="6"/>
  <c r="M46" i="6"/>
  <c r="K46" i="6"/>
  <c r="U46" i="6"/>
  <c r="S46" i="6"/>
  <c r="O46" i="6"/>
  <c r="AJ52" i="2"/>
  <c r="M12" i="5"/>
  <c r="U12" i="5"/>
  <c r="K12" i="5"/>
  <c r="S12" i="5"/>
  <c r="I12" i="5"/>
  <c r="Q12" i="5"/>
  <c r="O12" i="5"/>
  <c r="U42" i="5"/>
  <c r="M42" i="5"/>
  <c r="S42" i="5"/>
  <c r="K42" i="5"/>
  <c r="I42" i="5"/>
  <c r="Q42" i="5"/>
  <c r="O42" i="5"/>
  <c r="AL48" i="2"/>
  <c r="AJ16" i="2"/>
  <c r="O58" i="5"/>
  <c r="K58" i="5"/>
  <c r="I58" i="5"/>
  <c r="U58" i="5"/>
  <c r="S58" i="5"/>
  <c r="Q58" i="5"/>
  <c r="M58" i="5"/>
  <c r="AJ44" i="2"/>
  <c r="AD46" i="3"/>
  <c r="V46" i="3"/>
  <c r="N46" i="3"/>
  <c r="AH46" i="3"/>
  <c r="Z46" i="3"/>
  <c r="R46" i="3"/>
  <c r="O9" i="5"/>
  <c r="U9" i="5"/>
  <c r="M9" i="5"/>
  <c r="S9" i="5"/>
  <c r="K9" i="5"/>
  <c r="Q9" i="5"/>
  <c r="I9" i="5"/>
  <c r="E16" i="6"/>
  <c r="E16" i="5"/>
  <c r="E16" i="4"/>
  <c r="H15" i="3"/>
  <c r="AE16" i="2"/>
  <c r="E52" i="6"/>
  <c r="E53" i="5"/>
  <c r="E52" i="4"/>
  <c r="H55" i="3"/>
  <c r="AE52" i="2"/>
  <c r="E54" i="6"/>
  <c r="E55" i="5"/>
  <c r="E54" i="4"/>
  <c r="H57" i="3"/>
  <c r="AE54" i="2"/>
  <c r="E56" i="6"/>
  <c r="E57" i="5"/>
  <c r="E56" i="4"/>
  <c r="H59" i="3"/>
  <c r="AE56" i="2"/>
  <c r="AK56" i="2"/>
  <c r="AL27" i="2"/>
  <c r="S39" i="4"/>
  <c r="J39" i="4"/>
  <c r="Y39" i="4"/>
  <c r="Q39" i="4"/>
  <c r="W39" i="4"/>
  <c r="N39" i="4"/>
  <c r="U39" i="4"/>
  <c r="L39" i="4"/>
  <c r="U38" i="6"/>
  <c r="K38" i="6"/>
  <c r="S38" i="6"/>
  <c r="I38" i="6"/>
  <c r="AA38" i="6"/>
  <c r="Q38" i="6"/>
  <c r="O38" i="6"/>
  <c r="Y38" i="6"/>
  <c r="M38" i="6"/>
  <c r="W38" i="6"/>
  <c r="O48" i="5"/>
  <c r="S48" i="5"/>
  <c r="Q48" i="5"/>
  <c r="M48" i="5"/>
  <c r="K48" i="5"/>
  <c r="I48" i="5"/>
  <c r="U48" i="5"/>
  <c r="AH17" i="3"/>
  <c r="Z17" i="3"/>
  <c r="R17" i="3"/>
  <c r="V17" i="3"/>
  <c r="AD17" i="3"/>
  <c r="N17" i="3"/>
  <c r="U15" i="5"/>
  <c r="M15" i="5"/>
  <c r="I15" i="5"/>
  <c r="Q15" i="5"/>
  <c r="O15" i="5"/>
  <c r="K15" i="5"/>
  <c r="S15" i="5"/>
  <c r="Q56" i="6"/>
  <c r="I56" i="6"/>
  <c r="O56" i="6"/>
  <c r="W56" i="6"/>
  <c r="M56" i="6"/>
  <c r="K56" i="6"/>
  <c r="AA56" i="6"/>
  <c r="U56" i="6"/>
  <c r="S56" i="6"/>
  <c r="U13" i="4"/>
  <c r="L13" i="4"/>
  <c r="S13" i="4"/>
  <c r="J13" i="4"/>
  <c r="Y13" i="4"/>
  <c r="Q13" i="4"/>
  <c r="N13" i="4"/>
  <c r="W13" i="4"/>
  <c r="U50" i="6"/>
  <c r="M50" i="6"/>
  <c r="W50" i="6"/>
  <c r="S50" i="6"/>
  <c r="Q50" i="6"/>
  <c r="AA50" i="6"/>
  <c r="O50" i="6"/>
  <c r="K50" i="6"/>
  <c r="Y50" i="6" s="1"/>
  <c r="I50" i="6"/>
  <c r="AB13" i="3"/>
  <c r="T13" i="3"/>
  <c r="L13" i="3"/>
  <c r="AF13" i="3"/>
  <c r="X13" i="3"/>
  <c r="P13" i="3"/>
  <c r="AB59" i="3"/>
  <c r="T59" i="3"/>
  <c r="L59" i="3"/>
  <c r="AF59" i="3"/>
  <c r="X59" i="3"/>
  <c r="P59" i="3"/>
  <c r="AB46" i="3"/>
  <c r="T46" i="3"/>
  <c r="L46" i="3"/>
  <c r="AF46" i="3"/>
  <c r="X46" i="3"/>
  <c r="P46" i="3"/>
  <c r="AB52" i="3"/>
  <c r="T52" i="3"/>
  <c r="L52" i="3"/>
  <c r="AF52" i="3"/>
  <c r="X52" i="3"/>
  <c r="P52" i="3"/>
  <c r="AL8" i="2"/>
  <c r="AJ54" i="2"/>
  <c r="N55" i="3"/>
  <c r="AH55" i="3"/>
  <c r="V55" i="3"/>
  <c r="AD55" i="3"/>
  <c r="R55" i="3"/>
  <c r="Z55" i="3"/>
  <c r="Y12" i="4"/>
  <c r="Q12" i="4"/>
  <c r="U12" i="4"/>
  <c r="L12" i="4"/>
  <c r="J12" i="4"/>
  <c r="W12" i="4"/>
  <c r="S12" i="4"/>
  <c r="N12" i="4"/>
  <c r="S41" i="6"/>
  <c r="Q41" i="6"/>
  <c r="AA41" i="6"/>
  <c r="O41" i="6"/>
  <c r="W41" i="6"/>
  <c r="M41" i="6"/>
  <c r="U41" i="6"/>
  <c r="K41" i="6"/>
  <c r="I41" i="6"/>
  <c r="AJ48" i="2"/>
  <c r="U16" i="4"/>
  <c r="L16" i="4"/>
  <c r="Y16" i="4"/>
  <c r="Q16" i="4"/>
  <c r="S16" i="4"/>
  <c r="N16" i="4"/>
  <c r="J16" i="4"/>
  <c r="W16" i="4"/>
  <c r="K57" i="6"/>
  <c r="S57" i="6"/>
  <c r="I57" i="6"/>
  <c r="AA57" i="6"/>
  <c r="Q57" i="6"/>
  <c r="O57" i="6"/>
  <c r="M57" i="6"/>
  <c r="W57" i="6"/>
  <c r="U57" i="6"/>
  <c r="AL44" i="2"/>
  <c r="S43" i="4"/>
  <c r="J43" i="4"/>
  <c r="Y43" i="4"/>
  <c r="Q43" i="4"/>
  <c r="W43" i="4"/>
  <c r="N43" i="4"/>
  <c r="U43" i="4"/>
  <c r="L43" i="4"/>
  <c r="U9" i="6"/>
  <c r="M9" i="6"/>
  <c r="S9" i="6"/>
  <c r="Q9" i="6"/>
  <c r="O9" i="6"/>
  <c r="K9" i="6"/>
  <c r="I9" i="6"/>
  <c r="AA9" i="6"/>
  <c r="W9" i="6"/>
  <c r="E10" i="6"/>
  <c r="E10" i="4"/>
  <c r="E10" i="5"/>
  <c r="H12" i="3"/>
  <c r="AE10" i="2"/>
  <c r="E58" i="6"/>
  <c r="E59" i="5"/>
  <c r="E58" i="4"/>
  <c r="H61" i="3"/>
  <c r="AI58" i="2"/>
  <c r="AE58" i="2"/>
  <c r="AK58" i="2"/>
  <c r="E15" i="6"/>
  <c r="E15" i="5"/>
  <c r="E15" i="4"/>
  <c r="H14" i="3"/>
  <c r="AI15" i="2"/>
  <c r="AE15" i="2"/>
  <c r="E42" i="6"/>
  <c r="E43" i="5"/>
  <c r="E42" i="4"/>
  <c r="H45" i="3"/>
  <c r="AE42" i="2"/>
  <c r="AJ51" i="2"/>
  <c r="AH30" i="3"/>
  <c r="Z30" i="3"/>
  <c r="R30" i="3"/>
  <c r="V30" i="3"/>
  <c r="N30" i="3"/>
  <c r="AD30" i="3"/>
  <c r="U40" i="5"/>
  <c r="M40" i="5"/>
  <c r="O40" i="5"/>
  <c r="K40" i="5"/>
  <c r="S40" i="5"/>
  <c r="I40" i="5"/>
  <c r="Q40" i="5"/>
  <c r="U47" i="6"/>
  <c r="S47" i="6"/>
  <c r="I47" i="6"/>
  <c r="AA47" i="6"/>
  <c r="O47" i="6"/>
  <c r="M47" i="6"/>
  <c r="W47" i="6"/>
  <c r="K47" i="6"/>
  <c r="Q47" i="6"/>
  <c r="U21" i="4"/>
  <c r="L21" i="4"/>
  <c r="S21" i="4"/>
  <c r="J21" i="4"/>
  <c r="Y21" i="4"/>
  <c r="Q21" i="4"/>
  <c r="W21" i="4"/>
  <c r="N21" i="4"/>
  <c r="AH45" i="3"/>
  <c r="Z45" i="3"/>
  <c r="R45" i="3"/>
  <c r="AD45" i="3"/>
  <c r="V45" i="3"/>
  <c r="N45" i="3"/>
  <c r="W15" i="4"/>
  <c r="N15" i="4"/>
  <c r="U15" i="4"/>
  <c r="L15" i="4"/>
  <c r="S15" i="4"/>
  <c r="J15" i="4"/>
  <c r="Q15" i="4"/>
  <c r="Y15" i="4"/>
  <c r="V16" i="3"/>
  <c r="AD16" i="3"/>
  <c r="R16" i="3"/>
  <c r="Z16" i="3"/>
  <c r="AH16" i="3"/>
  <c r="N16" i="3"/>
  <c r="O13" i="5"/>
  <c r="M13" i="5"/>
  <c r="U13" i="5"/>
  <c r="K13" i="5"/>
  <c r="S13" i="5"/>
  <c r="I13" i="5"/>
  <c r="Q13" i="5"/>
  <c r="AB10" i="3"/>
  <c r="T10" i="3"/>
  <c r="L10" i="3"/>
  <c r="AF10" i="3"/>
  <c r="X10" i="3"/>
  <c r="P10" i="3"/>
  <c r="AB45" i="3"/>
  <c r="T45" i="3"/>
  <c r="L45" i="3"/>
  <c r="AF45" i="3"/>
  <c r="X45" i="3"/>
  <c r="P45" i="3"/>
  <c r="AB51" i="3"/>
  <c r="T51" i="3"/>
  <c r="L51" i="3"/>
  <c r="AF51" i="3"/>
  <c r="X51" i="3"/>
  <c r="P51" i="3"/>
  <c r="AB57" i="3"/>
  <c r="T57" i="3"/>
  <c r="L57" i="3"/>
  <c r="AF57" i="3"/>
  <c r="X57" i="3"/>
  <c r="P57" i="3"/>
  <c r="O62" i="3"/>
  <c r="AD10" i="3"/>
  <c r="V10" i="3"/>
  <c r="N10" i="3"/>
  <c r="AH10" i="3"/>
  <c r="Z10" i="3"/>
  <c r="R10" i="3"/>
  <c r="AE61" i="7"/>
  <c r="AE55" i="7"/>
  <c r="AE57" i="7"/>
  <c r="AE52" i="7"/>
  <c r="AE59" i="7"/>
  <c r="AE47" i="7"/>
  <c r="AE45" i="7"/>
  <c r="AE24" i="7"/>
  <c r="AG1" i="7"/>
  <c r="AE9" i="7"/>
  <c r="AE18" i="7"/>
  <c r="AE17" i="7"/>
  <c r="AE12" i="7"/>
  <c r="AE11" i="7"/>
  <c r="AE16" i="7"/>
  <c r="AE60" i="7"/>
  <c r="AE51" i="7"/>
  <c r="AE10" i="7"/>
  <c r="AE44" i="7"/>
  <c r="AE46" i="7"/>
  <c r="AE54" i="7"/>
  <c r="AE13" i="7"/>
  <c r="AE15" i="7"/>
  <c r="AE49" i="7"/>
  <c r="AE14" i="7"/>
  <c r="AE50" i="7"/>
  <c r="AE53" i="7"/>
  <c r="AE30" i="7"/>
  <c r="AL54" i="2"/>
  <c r="S52" i="4"/>
  <c r="J52" i="4"/>
  <c r="Y52" i="4"/>
  <c r="Q52" i="4"/>
  <c r="W52" i="4"/>
  <c r="N52" i="4"/>
  <c r="U52" i="4"/>
  <c r="L52" i="4"/>
  <c r="U12" i="6"/>
  <c r="M12" i="6"/>
  <c r="AA12" i="6"/>
  <c r="S12" i="6"/>
  <c r="K12" i="6"/>
  <c r="Q12" i="6"/>
  <c r="I12" i="6"/>
  <c r="W12" i="6"/>
  <c r="O12" i="6"/>
  <c r="AJ49" i="2"/>
  <c r="W48" i="4"/>
  <c r="N48" i="4"/>
  <c r="U48" i="4"/>
  <c r="L48" i="4"/>
  <c r="S48" i="4"/>
  <c r="J48" i="4"/>
  <c r="Y48" i="4"/>
  <c r="Q48" i="4"/>
  <c r="U16" i="5"/>
  <c r="M16" i="5"/>
  <c r="K16" i="5"/>
  <c r="S16" i="5"/>
  <c r="I16" i="5"/>
  <c r="Q16" i="5"/>
  <c r="O16" i="5"/>
  <c r="AD47" i="3"/>
  <c r="V47" i="3"/>
  <c r="N47" i="3"/>
  <c r="AH47" i="3"/>
  <c r="Z47" i="3"/>
  <c r="R47" i="3"/>
  <c r="U44" i="5"/>
  <c r="M44" i="5"/>
  <c r="S44" i="5"/>
  <c r="K44" i="5"/>
  <c r="Q44" i="5"/>
  <c r="I44" i="5"/>
  <c r="O44" i="5"/>
  <c r="AF56" i="2"/>
  <c r="AF50" i="2"/>
  <c r="AF46" i="2"/>
  <c r="AF41" i="2"/>
  <c r="AF32" i="2"/>
  <c r="AF27" i="2"/>
  <c r="AF54" i="2"/>
  <c r="AF49" i="2"/>
  <c r="AF44" i="2"/>
  <c r="AF39" i="2"/>
  <c r="AF31" i="2"/>
  <c r="AF22" i="2"/>
  <c r="AF18" i="2"/>
  <c r="AF10" i="2"/>
  <c r="AF58" i="2"/>
  <c r="AF52" i="2"/>
  <c r="AF48" i="2"/>
  <c r="AF43" i="2"/>
  <c r="AF38" i="2"/>
  <c r="AF21" i="2"/>
  <c r="AF57" i="2"/>
  <c r="AF51" i="2"/>
  <c r="AF47" i="2"/>
  <c r="AF42" i="2"/>
  <c r="AF16" i="2"/>
  <c r="AF7" i="2"/>
  <c r="AF12" i="2"/>
  <c r="AF9" i="2"/>
  <c r="AI1" i="2"/>
  <c r="AK1" i="2" s="1"/>
  <c r="AK44" i="2" s="1"/>
  <c r="AF13" i="2"/>
  <c r="AF8" i="2"/>
  <c r="AF15" i="2"/>
  <c r="AF19" i="2"/>
  <c r="E18" i="6"/>
  <c r="E18" i="4"/>
  <c r="E18" i="5"/>
  <c r="H16" i="3"/>
  <c r="AE18" i="2"/>
  <c r="AK18" i="2"/>
  <c r="AI18" i="2"/>
  <c r="E19" i="6"/>
  <c r="E19" i="4"/>
  <c r="E19" i="5"/>
  <c r="AK19" i="2"/>
  <c r="H24" i="3"/>
  <c r="AI19" i="2"/>
  <c r="AE19" i="2"/>
  <c r="E47" i="6"/>
  <c r="E48" i="5"/>
  <c r="E47" i="4"/>
  <c r="H50" i="3"/>
  <c r="AK47" i="2"/>
  <c r="AI47" i="2"/>
  <c r="AE47" i="2"/>
  <c r="AL51" i="2"/>
  <c r="Q28" i="5"/>
  <c r="I28" i="5"/>
  <c r="U28" i="5"/>
  <c r="M28" i="5"/>
  <c r="S28" i="5"/>
  <c r="O28" i="5"/>
  <c r="K28" i="5"/>
  <c r="Y39" i="6"/>
  <c r="Q39" i="6"/>
  <c r="I39" i="6"/>
  <c r="W39" i="6"/>
  <c r="O39" i="6"/>
  <c r="S39" i="6"/>
  <c r="AA39" i="6"/>
  <c r="M39" i="6"/>
  <c r="U39" i="6"/>
  <c r="K39" i="6"/>
  <c r="AD34" i="3"/>
  <c r="V34" i="3"/>
  <c r="N34" i="3"/>
  <c r="AH34" i="3"/>
  <c r="Z34" i="3"/>
  <c r="R34" i="3"/>
  <c r="O22" i="5"/>
  <c r="Q22" i="5"/>
  <c r="M22" i="5"/>
  <c r="U22" i="5"/>
  <c r="K22" i="5"/>
  <c r="S22" i="5"/>
  <c r="I22" i="5"/>
  <c r="U23" i="5"/>
  <c r="M23" i="5"/>
  <c r="S23" i="5"/>
  <c r="I23" i="5"/>
  <c r="Q23" i="5"/>
  <c r="O23" i="5"/>
  <c r="K23" i="5"/>
  <c r="U42" i="4"/>
  <c r="L42" i="4"/>
  <c r="S42" i="4"/>
  <c r="J42" i="4"/>
  <c r="Y42" i="4"/>
  <c r="Q42" i="4"/>
  <c r="W42" i="4"/>
  <c r="N42" i="4"/>
  <c r="U15" i="6"/>
  <c r="M15" i="6"/>
  <c r="AA15" i="6"/>
  <c r="S15" i="6"/>
  <c r="K15" i="6"/>
  <c r="Q15" i="6"/>
  <c r="I15" i="6"/>
  <c r="W15" i="6"/>
  <c r="O15" i="6"/>
  <c r="AH9" i="3"/>
  <c r="Z9" i="3"/>
  <c r="R9" i="3"/>
  <c r="AD9" i="3"/>
  <c r="V9" i="3"/>
  <c r="N9" i="3"/>
  <c r="W18" i="4"/>
  <c r="N18" i="4"/>
  <c r="S18" i="4"/>
  <c r="J18" i="4"/>
  <c r="Y18" i="4"/>
  <c r="U18" i="4"/>
  <c r="Q18" i="4"/>
  <c r="L18" i="4"/>
  <c r="Q13" i="6"/>
  <c r="I13" i="6"/>
  <c r="W13" i="6"/>
  <c r="O13" i="6"/>
  <c r="K13" i="6"/>
  <c r="AA13" i="6"/>
  <c r="U13" i="6"/>
  <c r="S13" i="6"/>
  <c r="M13" i="6"/>
  <c r="AF11" i="3"/>
  <c r="X11" i="3"/>
  <c r="P11" i="3"/>
  <c r="AB11" i="3"/>
  <c r="T11" i="3"/>
  <c r="L11" i="3"/>
  <c r="AB24" i="3"/>
  <c r="T24" i="3"/>
  <c r="L24" i="3"/>
  <c r="AF24" i="3"/>
  <c r="P24" i="3"/>
  <c r="X24" i="3"/>
  <c r="AF50" i="3"/>
  <c r="X50" i="3"/>
  <c r="P50" i="3"/>
  <c r="AB50" i="3"/>
  <c r="T50" i="3"/>
  <c r="L50" i="3"/>
  <c r="X55" i="3"/>
  <c r="AF55" i="3"/>
  <c r="L55" i="3"/>
  <c r="T55" i="3"/>
  <c r="AB55" i="3"/>
  <c r="P55" i="3"/>
  <c r="AJ8" i="2"/>
  <c r="AJ46" i="2"/>
  <c r="AH57" i="3"/>
  <c r="Z57" i="3"/>
  <c r="R57" i="3"/>
  <c r="Q62" i="3"/>
  <c r="N57" i="3"/>
  <c r="V57" i="3"/>
  <c r="AD57" i="3"/>
  <c r="U53" i="5"/>
  <c r="M53" i="5"/>
  <c r="S53" i="5"/>
  <c r="K53" i="5"/>
  <c r="Q53" i="5"/>
  <c r="I53" i="5"/>
  <c r="O53" i="5"/>
  <c r="AH51" i="3"/>
  <c r="Z51" i="3"/>
  <c r="R51" i="3"/>
  <c r="AD51" i="3"/>
  <c r="V51" i="3"/>
  <c r="N51" i="3"/>
  <c r="Q16" i="6"/>
  <c r="I16" i="6"/>
  <c r="W16" i="6"/>
  <c r="O16" i="6"/>
  <c r="U16" i="6"/>
  <c r="M16" i="6"/>
  <c r="AA16" i="6"/>
  <c r="S16" i="6"/>
  <c r="K16" i="6"/>
  <c r="W44" i="4"/>
  <c r="N44" i="4"/>
  <c r="U44" i="4"/>
  <c r="L44" i="4"/>
  <c r="S44" i="4"/>
  <c r="J44" i="4"/>
  <c r="Y44" i="4"/>
  <c r="Q44" i="4"/>
  <c r="O43" i="6"/>
  <c r="W43" i="6"/>
  <c r="M43" i="6"/>
  <c r="K43" i="6"/>
  <c r="U43" i="6"/>
  <c r="I43" i="6"/>
  <c r="S43" i="6"/>
  <c r="Q43" i="6"/>
  <c r="AA43" i="6"/>
  <c r="E8" i="6"/>
  <c r="E8" i="5"/>
  <c r="E8" i="4"/>
  <c r="H10" i="3"/>
  <c r="AK8" i="2"/>
  <c r="AI8" i="2"/>
  <c r="AE8" i="2"/>
  <c r="E22" i="6"/>
  <c r="E23" i="5"/>
  <c r="E22" i="4"/>
  <c r="H18" i="3"/>
  <c r="AE22" i="2"/>
  <c r="AK22" i="2"/>
  <c r="AI22" i="2"/>
  <c r="E28" i="5"/>
  <c r="E27" i="6"/>
  <c r="E27" i="4"/>
  <c r="H30" i="3"/>
  <c r="AE27" i="2"/>
  <c r="AK27" i="2"/>
  <c r="AI27" i="2"/>
  <c r="E51" i="6"/>
  <c r="E52" i="5"/>
  <c r="H54" i="3"/>
  <c r="E51" i="4"/>
  <c r="AK51" i="2"/>
  <c r="AI51" i="2"/>
  <c r="AE51" i="2"/>
  <c r="AH54" i="3"/>
  <c r="Z54" i="3"/>
  <c r="R54" i="3"/>
  <c r="AD54" i="3"/>
  <c r="V54" i="3"/>
  <c r="N54" i="3"/>
  <c r="U27" i="4"/>
  <c r="L27" i="4"/>
  <c r="S27" i="4"/>
  <c r="J27" i="4"/>
  <c r="Y27" i="4"/>
  <c r="Q27" i="4"/>
  <c r="W27" i="4"/>
  <c r="N27" i="4"/>
  <c r="AD24" i="3"/>
  <c r="V24" i="3"/>
  <c r="N24" i="3"/>
  <c r="AH24" i="3"/>
  <c r="Z24" i="3"/>
  <c r="R24" i="3"/>
  <c r="S31" i="4"/>
  <c r="J31" i="4"/>
  <c r="Y31" i="4"/>
  <c r="Q31" i="4"/>
  <c r="W31" i="4"/>
  <c r="N31" i="4"/>
  <c r="U31" i="4"/>
  <c r="L31" i="4"/>
  <c r="AA21" i="6"/>
  <c r="S21" i="6"/>
  <c r="K21" i="6"/>
  <c r="Q21" i="6"/>
  <c r="I21" i="6"/>
  <c r="W21" i="6"/>
  <c r="O21" i="6"/>
  <c r="U21" i="6"/>
  <c r="M21" i="6"/>
  <c r="Y15" i="6" l="1"/>
  <c r="Y57" i="6"/>
  <c r="Y9" i="6"/>
  <c r="Y12" i="6"/>
  <c r="Y41" i="6"/>
  <c r="Y49" i="6"/>
  <c r="Y51" i="6"/>
  <c r="Y44" i="6"/>
  <c r="Y42" i="6"/>
  <c r="Y56" i="6"/>
  <c r="Y54" i="6"/>
  <c r="W48" i="22"/>
  <c r="W22" i="22"/>
  <c r="Y48" i="6"/>
  <c r="Y21" i="6"/>
  <c r="Y43" i="6"/>
  <c r="Y8" i="6"/>
  <c r="W49" i="22"/>
  <c r="Y13" i="6"/>
  <c r="Y47" i="6"/>
  <c r="Y46" i="6"/>
  <c r="Y7" i="6"/>
  <c r="Y10" i="6"/>
  <c r="Y16" i="6"/>
  <c r="Y22" i="6"/>
  <c r="W23" i="22"/>
  <c r="O53" i="21"/>
  <c r="I53" i="21"/>
  <c r="Q53" i="21"/>
  <c r="K53" i="21"/>
  <c r="S53" i="21"/>
  <c r="M53" i="21"/>
  <c r="U53" i="21"/>
  <c r="G53" i="21"/>
  <c r="N28" i="20"/>
  <c r="W28" i="20"/>
  <c r="Q28" i="20"/>
  <c r="J28" i="20"/>
  <c r="S28" i="20"/>
  <c r="L28" i="20"/>
  <c r="U28" i="20"/>
  <c r="F35" i="22"/>
  <c r="F36" i="21"/>
  <c r="F36" i="20"/>
  <c r="I39" i="19"/>
  <c r="AJ35" i="18"/>
  <c r="AL35" i="18"/>
  <c r="AD40" i="18"/>
  <c r="F34" i="21"/>
  <c r="F34" i="20"/>
  <c r="F33" i="22"/>
  <c r="I37" i="19"/>
  <c r="AD38" i="18"/>
  <c r="AJ33" i="18"/>
  <c r="AL33" i="18"/>
  <c r="K52" i="22"/>
  <c r="W52" i="22" s="1"/>
  <c r="Q52" i="22"/>
  <c r="S52" i="22"/>
  <c r="O52" i="22"/>
  <c r="U52" i="22"/>
  <c r="I52" i="22"/>
  <c r="Y52" i="22"/>
  <c r="M52" i="22"/>
  <c r="G52" i="22"/>
  <c r="O28" i="21"/>
  <c r="Q28" i="21"/>
  <c r="I28" i="21"/>
  <c r="S28" i="21"/>
  <c r="K28" i="21"/>
  <c r="U28" i="21"/>
  <c r="M28" i="21"/>
  <c r="N34" i="19"/>
  <c r="V34" i="19"/>
  <c r="AD34" i="19"/>
  <c r="R34" i="19"/>
  <c r="Z34" i="19"/>
  <c r="F32" i="22"/>
  <c r="F33" i="21"/>
  <c r="F33" i="20"/>
  <c r="I36" i="19"/>
  <c r="AJ32" i="18"/>
  <c r="AL32" i="18"/>
  <c r="J31" i="20"/>
  <c r="S31" i="20"/>
  <c r="L31" i="20"/>
  <c r="U31" i="20"/>
  <c r="N31" i="20"/>
  <c r="W31" i="20"/>
  <c r="Q31" i="20"/>
  <c r="N32" i="19"/>
  <c r="AD32" i="19"/>
  <c r="R32" i="19"/>
  <c r="V32" i="19"/>
  <c r="Z32" i="19"/>
  <c r="J32" i="19"/>
  <c r="F58" i="21"/>
  <c r="F57" i="22"/>
  <c r="F58" i="20"/>
  <c r="AJ58" i="18"/>
  <c r="AL58" i="18"/>
  <c r="I61" i="19"/>
  <c r="AE58" i="18"/>
  <c r="M31" i="21"/>
  <c r="U31" i="21"/>
  <c r="O31" i="21"/>
  <c r="Q31" i="21"/>
  <c r="I31" i="21"/>
  <c r="S31" i="21"/>
  <c r="K31" i="21"/>
  <c r="N29" i="20"/>
  <c r="W29" i="20"/>
  <c r="K30" i="20"/>
  <c r="Q29" i="20"/>
  <c r="S30" i="20"/>
  <c r="J29" i="20"/>
  <c r="S29" i="20"/>
  <c r="L29" i="20"/>
  <c r="U29" i="20"/>
  <c r="G29" i="20"/>
  <c r="K30" i="22"/>
  <c r="U30" i="22"/>
  <c r="W30" i="22"/>
  <c r="O30" i="22"/>
  <c r="Y30" i="22"/>
  <c r="Q30" i="22"/>
  <c r="S30" i="22"/>
  <c r="I30" i="22"/>
  <c r="M30" i="22"/>
  <c r="O29" i="21"/>
  <c r="K29" i="21"/>
  <c r="U29" i="21"/>
  <c r="M29" i="21"/>
  <c r="Q29" i="21"/>
  <c r="I29" i="21"/>
  <c r="S29" i="21"/>
  <c r="G29" i="21"/>
  <c r="Z56" i="19"/>
  <c r="N56" i="19"/>
  <c r="AD56" i="19"/>
  <c r="V56" i="19"/>
  <c r="R56" i="19"/>
  <c r="J56" i="19"/>
  <c r="N31" i="19"/>
  <c r="V31" i="19"/>
  <c r="AD31" i="19"/>
  <c r="R31" i="19"/>
  <c r="Z31" i="19"/>
  <c r="I28" i="22"/>
  <c r="Q28" i="22"/>
  <c r="Y28" i="22"/>
  <c r="M28" i="22"/>
  <c r="U28" i="22"/>
  <c r="N29" i="22"/>
  <c r="S28" i="22"/>
  <c r="K28" i="22"/>
  <c r="L29" i="22"/>
  <c r="O28" i="22"/>
  <c r="G28" i="22"/>
  <c r="N53" i="20"/>
  <c r="W53" i="20"/>
  <c r="Q53" i="20"/>
  <c r="J53" i="20"/>
  <c r="S53" i="20"/>
  <c r="L53" i="20"/>
  <c r="U53" i="20"/>
  <c r="G53" i="20"/>
  <c r="I27" i="22"/>
  <c r="K27" i="22"/>
  <c r="W27" i="22"/>
  <c r="S27" i="22"/>
  <c r="U27" i="22"/>
  <c r="O27" i="22"/>
  <c r="Q27" i="22"/>
  <c r="Y27" i="22"/>
  <c r="E24" i="3"/>
  <c r="AH19" i="2"/>
  <c r="N52" i="5"/>
  <c r="T52" i="5"/>
  <c r="L52" i="5"/>
  <c r="R52" i="5"/>
  <c r="J52" i="5"/>
  <c r="H52" i="5"/>
  <c r="G52" i="5"/>
  <c r="P52" i="5"/>
  <c r="P28" i="5"/>
  <c r="H28" i="5"/>
  <c r="T28" i="5"/>
  <c r="L28" i="5"/>
  <c r="R28" i="5"/>
  <c r="J28" i="5"/>
  <c r="N28" i="5"/>
  <c r="G28" i="5"/>
  <c r="E10" i="3"/>
  <c r="AH8" i="2"/>
  <c r="E50" i="3"/>
  <c r="AH47" i="2"/>
  <c r="E61" i="3"/>
  <c r="AH58" i="2"/>
  <c r="E57" i="3"/>
  <c r="AH54" i="2"/>
  <c r="AK42" i="2"/>
  <c r="AK15" i="2"/>
  <c r="V58" i="4"/>
  <c r="M58" i="4"/>
  <c r="T58" i="4"/>
  <c r="K58" i="4"/>
  <c r="R58" i="4"/>
  <c r="I58" i="4"/>
  <c r="G58" i="4"/>
  <c r="X58" i="4"/>
  <c r="P58" i="4"/>
  <c r="V10" i="4"/>
  <c r="M10" i="4"/>
  <c r="T10" i="4"/>
  <c r="K10" i="4"/>
  <c r="R10" i="4"/>
  <c r="I10" i="4"/>
  <c r="X10" i="4"/>
  <c r="P10" i="4"/>
  <c r="G10" i="4"/>
  <c r="AC59" i="3"/>
  <c r="U59" i="3"/>
  <c r="M59" i="3"/>
  <c r="J59" i="3"/>
  <c r="AG59" i="3"/>
  <c r="Y59" i="3"/>
  <c r="Q59" i="3"/>
  <c r="X54" i="4"/>
  <c r="P54" i="4"/>
  <c r="V54" i="4"/>
  <c r="M54" i="4"/>
  <c r="T54" i="4"/>
  <c r="K54" i="4"/>
  <c r="R54" i="4"/>
  <c r="I54" i="4"/>
  <c r="G54" i="4"/>
  <c r="R53" i="5"/>
  <c r="J53" i="5"/>
  <c r="N53" i="5"/>
  <c r="L53" i="5"/>
  <c r="H53" i="5"/>
  <c r="G53" i="5"/>
  <c r="T53" i="5"/>
  <c r="P53" i="5"/>
  <c r="G16" i="6"/>
  <c r="V16" i="6"/>
  <c r="N16" i="6"/>
  <c r="T16" i="6"/>
  <c r="L16" i="6"/>
  <c r="Z16" i="6"/>
  <c r="R16" i="6"/>
  <c r="J16" i="6"/>
  <c r="P16" i="6"/>
  <c r="H16" i="6"/>
  <c r="AI50" i="2"/>
  <c r="AK49" i="2"/>
  <c r="AI48" i="2"/>
  <c r="V13" i="4"/>
  <c r="M13" i="4"/>
  <c r="R13" i="4"/>
  <c r="I13" i="4"/>
  <c r="G13" i="4"/>
  <c r="K13" i="4"/>
  <c r="X13" i="4"/>
  <c r="T13" i="4"/>
  <c r="P13" i="4"/>
  <c r="AK46" i="2"/>
  <c r="AI43" i="2"/>
  <c r="R7" i="5"/>
  <c r="J7" i="5"/>
  <c r="P7" i="5"/>
  <c r="H7" i="5"/>
  <c r="G7" i="5"/>
  <c r="N7" i="5"/>
  <c r="T7" i="5"/>
  <c r="L7" i="5"/>
  <c r="Z41" i="6"/>
  <c r="R41" i="6"/>
  <c r="J41" i="6"/>
  <c r="P41" i="6"/>
  <c r="H41" i="6"/>
  <c r="G41" i="6"/>
  <c r="N41" i="6"/>
  <c r="V41" i="6"/>
  <c r="L41" i="6"/>
  <c r="T41" i="6"/>
  <c r="AK12" i="2"/>
  <c r="AI57" i="2"/>
  <c r="AG34" i="3"/>
  <c r="Y34" i="3"/>
  <c r="Q34" i="3"/>
  <c r="AC34" i="3"/>
  <c r="U34" i="3"/>
  <c r="M34" i="3"/>
  <c r="J34" i="3"/>
  <c r="V21" i="4"/>
  <c r="M21" i="4"/>
  <c r="R21" i="4"/>
  <c r="I21" i="4"/>
  <c r="G21" i="4"/>
  <c r="K21" i="4"/>
  <c r="X21" i="4"/>
  <c r="T21" i="4"/>
  <c r="P21" i="4"/>
  <c r="P9" i="5"/>
  <c r="H9" i="5"/>
  <c r="G9" i="5"/>
  <c r="N9" i="5"/>
  <c r="T9" i="5"/>
  <c r="L9" i="5"/>
  <c r="R9" i="5"/>
  <c r="J9" i="5"/>
  <c r="N23" i="5"/>
  <c r="T23" i="5"/>
  <c r="J23" i="5"/>
  <c r="R23" i="5"/>
  <c r="H23" i="5"/>
  <c r="G23" i="5"/>
  <c r="P23" i="5"/>
  <c r="L23" i="5"/>
  <c r="G8" i="6"/>
  <c r="T8" i="6"/>
  <c r="L8" i="6"/>
  <c r="V8" i="6"/>
  <c r="R8" i="6"/>
  <c r="P8" i="6"/>
  <c r="N8" i="6"/>
  <c r="J8" i="6"/>
  <c r="H8" i="6"/>
  <c r="Z8" i="6"/>
  <c r="E51" i="3"/>
  <c r="AH48" i="2"/>
  <c r="G41" i="4"/>
  <c r="X41" i="4"/>
  <c r="P41" i="4"/>
  <c r="V41" i="4"/>
  <c r="M41" i="4"/>
  <c r="T41" i="4"/>
  <c r="K41" i="4"/>
  <c r="R41" i="4"/>
  <c r="I41" i="4"/>
  <c r="V51" i="6"/>
  <c r="N51" i="6"/>
  <c r="T51" i="6"/>
  <c r="R51" i="6"/>
  <c r="H51" i="6"/>
  <c r="G51" i="6"/>
  <c r="P51" i="6"/>
  <c r="Z51" i="6"/>
  <c r="L51" i="6"/>
  <c r="J51" i="6"/>
  <c r="E21" i="3"/>
  <c r="AH13" i="2"/>
  <c r="E54" i="3"/>
  <c r="AH51" i="2"/>
  <c r="E12" i="3"/>
  <c r="AH10" i="2"/>
  <c r="E30" i="3"/>
  <c r="AH27" i="2"/>
  <c r="J45" i="3"/>
  <c r="AG45" i="3"/>
  <c r="Y45" i="3"/>
  <c r="Q45" i="3"/>
  <c r="AC45" i="3"/>
  <c r="U45" i="3"/>
  <c r="M45" i="3"/>
  <c r="X15" i="4"/>
  <c r="P15" i="4"/>
  <c r="T15" i="4"/>
  <c r="K15" i="4"/>
  <c r="R15" i="4"/>
  <c r="M15" i="4"/>
  <c r="I15" i="4"/>
  <c r="G15" i="4"/>
  <c r="V15" i="4"/>
  <c r="G59" i="5"/>
  <c r="N59" i="5"/>
  <c r="J59" i="5"/>
  <c r="H59" i="5"/>
  <c r="T59" i="5"/>
  <c r="R59" i="5"/>
  <c r="P59" i="5"/>
  <c r="L59" i="5"/>
  <c r="G10" i="6"/>
  <c r="V10" i="6"/>
  <c r="N10" i="6"/>
  <c r="R10" i="6"/>
  <c r="P10" i="6"/>
  <c r="L10" i="6"/>
  <c r="J10" i="6"/>
  <c r="H10" i="6"/>
  <c r="Z10" i="6"/>
  <c r="T10" i="6"/>
  <c r="T56" i="4"/>
  <c r="K56" i="4"/>
  <c r="R56" i="4"/>
  <c r="I56" i="4"/>
  <c r="G56" i="4"/>
  <c r="X56" i="4"/>
  <c r="P56" i="4"/>
  <c r="V56" i="4"/>
  <c r="M56" i="4"/>
  <c r="T55" i="5"/>
  <c r="L55" i="5"/>
  <c r="R55" i="5"/>
  <c r="J55" i="5"/>
  <c r="P55" i="5"/>
  <c r="H55" i="5"/>
  <c r="G55" i="5"/>
  <c r="N55" i="5"/>
  <c r="G52" i="6"/>
  <c r="P52" i="6"/>
  <c r="N52" i="6"/>
  <c r="V52" i="6"/>
  <c r="Z52" i="6"/>
  <c r="J52" i="6"/>
  <c r="T52" i="6"/>
  <c r="H52" i="6"/>
  <c r="R52" i="6"/>
  <c r="L52" i="6"/>
  <c r="AK50" i="2"/>
  <c r="AC51" i="3"/>
  <c r="U51" i="3"/>
  <c r="M51" i="3"/>
  <c r="J51" i="3"/>
  <c r="AG51" i="3"/>
  <c r="Y51" i="3"/>
  <c r="Q51" i="3"/>
  <c r="U21" i="3"/>
  <c r="AG21" i="3"/>
  <c r="AC21" i="3"/>
  <c r="Q21" i="3"/>
  <c r="M21" i="3"/>
  <c r="Y21" i="3"/>
  <c r="J21" i="3"/>
  <c r="AC47" i="3"/>
  <c r="U47" i="3"/>
  <c r="M47" i="3"/>
  <c r="AG47" i="3"/>
  <c r="Y47" i="3"/>
  <c r="Q47" i="3"/>
  <c r="J47" i="3"/>
  <c r="R43" i="4"/>
  <c r="I43" i="4"/>
  <c r="G43" i="4"/>
  <c r="X43" i="4"/>
  <c r="P43" i="4"/>
  <c r="V43" i="4"/>
  <c r="M43" i="4"/>
  <c r="T43" i="4"/>
  <c r="K43" i="4"/>
  <c r="X7" i="4"/>
  <c r="P7" i="4"/>
  <c r="T7" i="4"/>
  <c r="K7" i="4"/>
  <c r="V7" i="4"/>
  <c r="R7" i="4"/>
  <c r="M7" i="4"/>
  <c r="I7" i="4"/>
  <c r="G7" i="4"/>
  <c r="J13" i="3"/>
  <c r="AG13" i="3"/>
  <c r="Y13" i="3"/>
  <c r="Q13" i="3"/>
  <c r="AC13" i="3"/>
  <c r="U13" i="3"/>
  <c r="M13" i="3"/>
  <c r="AH1" i="7"/>
  <c r="AF61" i="7"/>
  <c r="AF55" i="7"/>
  <c r="AF51" i="7"/>
  <c r="AF59" i="7"/>
  <c r="AF53" i="7"/>
  <c r="AF49" i="7"/>
  <c r="AF24" i="7"/>
  <c r="AF30" i="7"/>
  <c r="AF13" i="7"/>
  <c r="AF46" i="7"/>
  <c r="AF15" i="7"/>
  <c r="AF44" i="7"/>
  <c r="AF17" i="7"/>
  <c r="AF9" i="7"/>
  <c r="AF11" i="7"/>
  <c r="AF52" i="7"/>
  <c r="AF12" i="7"/>
  <c r="AF16" i="7"/>
  <c r="AF57" i="7"/>
  <c r="AF45" i="7"/>
  <c r="AF18" i="7"/>
  <c r="AF54" i="7"/>
  <c r="AF10" i="7"/>
  <c r="AF47" i="7"/>
  <c r="AF14" i="7"/>
  <c r="AF60" i="7"/>
  <c r="AF50" i="7"/>
  <c r="AK57" i="2"/>
  <c r="J35" i="3"/>
  <c r="AG35" i="3"/>
  <c r="Y35" i="3"/>
  <c r="Q35" i="3"/>
  <c r="U35" i="3"/>
  <c r="M35" i="3"/>
  <c r="AC35" i="3"/>
  <c r="T31" i="4"/>
  <c r="K31" i="4"/>
  <c r="R31" i="4"/>
  <c r="I31" i="4"/>
  <c r="G31" i="4"/>
  <c r="X31" i="4"/>
  <c r="P31" i="4"/>
  <c r="V31" i="4"/>
  <c r="M31" i="4"/>
  <c r="G22" i="5"/>
  <c r="N22" i="5"/>
  <c r="P22" i="5"/>
  <c r="L22" i="5"/>
  <c r="T22" i="5"/>
  <c r="J22" i="5"/>
  <c r="H22" i="5"/>
  <c r="R22" i="5"/>
  <c r="Z9" i="6"/>
  <c r="R9" i="6"/>
  <c r="J9" i="6"/>
  <c r="P9" i="6"/>
  <c r="H9" i="6"/>
  <c r="V9" i="6"/>
  <c r="N9" i="6"/>
  <c r="T9" i="6"/>
  <c r="L9" i="6"/>
  <c r="G9" i="6"/>
  <c r="T27" i="4"/>
  <c r="K27" i="4"/>
  <c r="R27" i="4"/>
  <c r="I27" i="4"/>
  <c r="G27" i="4"/>
  <c r="X27" i="4"/>
  <c r="P27" i="4"/>
  <c r="M27" i="4"/>
  <c r="V27" i="4"/>
  <c r="E15" i="3"/>
  <c r="AH16" i="2"/>
  <c r="J12" i="3"/>
  <c r="AG12" i="3"/>
  <c r="Y12" i="3"/>
  <c r="Q12" i="3"/>
  <c r="AC12" i="3"/>
  <c r="U12" i="3"/>
  <c r="M12" i="3"/>
  <c r="AG55" i="3"/>
  <c r="Y55" i="3"/>
  <c r="Q55" i="3"/>
  <c r="M55" i="3"/>
  <c r="U55" i="3"/>
  <c r="J55" i="3"/>
  <c r="AC55" i="3"/>
  <c r="AC24" i="3"/>
  <c r="U24" i="3"/>
  <c r="M24" i="3"/>
  <c r="J24" i="3"/>
  <c r="AG24" i="3"/>
  <c r="Q24" i="3"/>
  <c r="Y24" i="3"/>
  <c r="AG16" i="3"/>
  <c r="M16" i="3"/>
  <c r="U16" i="3"/>
  <c r="AC16" i="3"/>
  <c r="J16" i="3"/>
  <c r="Q16" i="3"/>
  <c r="Y16" i="3"/>
  <c r="E60" i="3"/>
  <c r="AH57" i="2"/>
  <c r="E16" i="3"/>
  <c r="AH18" i="2"/>
  <c r="E35" i="3"/>
  <c r="AH32" i="2"/>
  <c r="AG57" i="7"/>
  <c r="AG53" i="7"/>
  <c r="AG54" i="7"/>
  <c r="AG50" i="7"/>
  <c r="AG45" i="7"/>
  <c r="AG52" i="7"/>
  <c r="AG30" i="7"/>
  <c r="AG14" i="7"/>
  <c r="AG55" i="7"/>
  <c r="AG16" i="7"/>
  <c r="AG18" i="7"/>
  <c r="AG47" i="7"/>
  <c r="AG13" i="7"/>
  <c r="AG10" i="7"/>
  <c r="AG11" i="7"/>
  <c r="AG12" i="7"/>
  <c r="AG60" i="7"/>
  <c r="AG17" i="7"/>
  <c r="AG15" i="7"/>
  <c r="AG9" i="7"/>
  <c r="AG61" i="7"/>
  <c r="AG46" i="7"/>
  <c r="AG24" i="7"/>
  <c r="AG51" i="7"/>
  <c r="AG59" i="7"/>
  <c r="AG49" i="7"/>
  <c r="AG44" i="7"/>
  <c r="V42" i="4"/>
  <c r="M42" i="4"/>
  <c r="T42" i="4"/>
  <c r="K42" i="4"/>
  <c r="R42" i="4"/>
  <c r="I42" i="4"/>
  <c r="G42" i="4"/>
  <c r="X42" i="4"/>
  <c r="P42" i="4"/>
  <c r="R15" i="5"/>
  <c r="H15" i="5"/>
  <c r="P15" i="5"/>
  <c r="G15" i="5"/>
  <c r="N15" i="5"/>
  <c r="L15" i="5"/>
  <c r="T15" i="5"/>
  <c r="J15" i="5"/>
  <c r="X58" i="6"/>
  <c r="N58" i="6"/>
  <c r="V58" i="6"/>
  <c r="T58" i="6"/>
  <c r="J58" i="6"/>
  <c r="Z58" i="6"/>
  <c r="H58" i="6"/>
  <c r="G58" i="6"/>
  <c r="R58" i="6"/>
  <c r="P58" i="6"/>
  <c r="L58" i="6"/>
  <c r="P57" i="5"/>
  <c r="H57" i="5"/>
  <c r="G57" i="5"/>
  <c r="L57" i="5"/>
  <c r="J57" i="5"/>
  <c r="T57" i="5"/>
  <c r="R57" i="5"/>
  <c r="N57" i="5"/>
  <c r="P54" i="6"/>
  <c r="H54" i="6"/>
  <c r="T54" i="6"/>
  <c r="J54" i="6"/>
  <c r="R54" i="6"/>
  <c r="V54" i="6"/>
  <c r="N54" i="6"/>
  <c r="L54" i="6"/>
  <c r="Z54" i="6"/>
  <c r="G54" i="6"/>
  <c r="AK16" i="2"/>
  <c r="AC52" i="3"/>
  <c r="U52" i="3"/>
  <c r="M52" i="3"/>
  <c r="J52" i="3"/>
  <c r="AG52" i="3"/>
  <c r="Y52" i="3"/>
  <c r="Q52" i="3"/>
  <c r="V48" i="4"/>
  <c r="M48" i="4"/>
  <c r="T48" i="4"/>
  <c r="K48" i="4"/>
  <c r="R48" i="4"/>
  <c r="I48" i="4"/>
  <c r="G48" i="4"/>
  <c r="X48" i="4"/>
  <c r="P48" i="4"/>
  <c r="G13" i="5"/>
  <c r="P13" i="5"/>
  <c r="N13" i="5"/>
  <c r="L13" i="5"/>
  <c r="T13" i="5"/>
  <c r="J13" i="5"/>
  <c r="R13" i="5"/>
  <c r="H13" i="5"/>
  <c r="AG49" i="3"/>
  <c r="Y49" i="3"/>
  <c r="Q49" i="3"/>
  <c r="AC49" i="3"/>
  <c r="U49" i="3"/>
  <c r="M49" i="3"/>
  <c r="J49" i="3"/>
  <c r="X44" i="4"/>
  <c r="P44" i="4"/>
  <c r="V44" i="4"/>
  <c r="M44" i="4"/>
  <c r="T44" i="4"/>
  <c r="K44" i="4"/>
  <c r="R44" i="4"/>
  <c r="I44" i="4"/>
  <c r="G44" i="4"/>
  <c r="R44" i="5"/>
  <c r="J44" i="5"/>
  <c r="T44" i="5"/>
  <c r="P44" i="5"/>
  <c r="N44" i="5"/>
  <c r="L44" i="5"/>
  <c r="H44" i="5"/>
  <c r="G44" i="5"/>
  <c r="P7" i="6"/>
  <c r="H7" i="6"/>
  <c r="V7" i="6"/>
  <c r="N7" i="6"/>
  <c r="T7" i="6"/>
  <c r="L7" i="6"/>
  <c r="Z7" i="6"/>
  <c r="R7" i="6"/>
  <c r="J7" i="6"/>
  <c r="G7" i="6"/>
  <c r="AI41" i="2"/>
  <c r="AI12" i="2"/>
  <c r="J60" i="3"/>
  <c r="Y60" i="3"/>
  <c r="U60" i="3"/>
  <c r="Q60" i="3"/>
  <c r="AG60" i="3"/>
  <c r="M60" i="3"/>
  <c r="AC60" i="3"/>
  <c r="G32" i="4"/>
  <c r="X32" i="4"/>
  <c r="P32" i="4"/>
  <c r="V32" i="4"/>
  <c r="M32" i="4"/>
  <c r="T32" i="4"/>
  <c r="K32" i="4"/>
  <c r="R32" i="4"/>
  <c r="I32" i="4"/>
  <c r="H32" i="5"/>
  <c r="P32" i="5"/>
  <c r="G32" i="5"/>
  <c r="N32" i="5"/>
  <c r="L32" i="5"/>
  <c r="T32" i="5"/>
  <c r="R32" i="5"/>
  <c r="J32" i="5"/>
  <c r="V21" i="6"/>
  <c r="N21" i="6"/>
  <c r="T21" i="6"/>
  <c r="L21" i="6"/>
  <c r="Z21" i="6"/>
  <c r="R21" i="6"/>
  <c r="J21" i="6"/>
  <c r="P21" i="6"/>
  <c r="H21" i="6"/>
  <c r="G21" i="6"/>
  <c r="T19" i="6"/>
  <c r="L19" i="6"/>
  <c r="Z19" i="6"/>
  <c r="R19" i="6"/>
  <c r="J19" i="6"/>
  <c r="X19" i="6"/>
  <c r="P19" i="6"/>
  <c r="H19" i="6"/>
  <c r="G19" i="6"/>
  <c r="V19" i="6"/>
  <c r="N19" i="6"/>
  <c r="AC10" i="3"/>
  <c r="U10" i="3"/>
  <c r="M10" i="3"/>
  <c r="J10" i="3"/>
  <c r="AG10" i="3"/>
  <c r="Y10" i="3"/>
  <c r="Q10" i="3"/>
  <c r="R18" i="5"/>
  <c r="J18" i="5"/>
  <c r="T18" i="5"/>
  <c r="H18" i="5"/>
  <c r="G18" i="5"/>
  <c r="P18" i="5"/>
  <c r="N18" i="5"/>
  <c r="L18" i="5"/>
  <c r="AH9" i="2"/>
  <c r="E11" i="3"/>
  <c r="AH21" i="2"/>
  <c r="E17" i="3"/>
  <c r="E18" i="3"/>
  <c r="AH22" i="2"/>
  <c r="E44" i="3"/>
  <c r="AH41" i="2"/>
  <c r="N43" i="5"/>
  <c r="T43" i="5"/>
  <c r="L43" i="5"/>
  <c r="R43" i="5"/>
  <c r="J43" i="5"/>
  <c r="G43" i="5"/>
  <c r="P43" i="5"/>
  <c r="H43" i="5"/>
  <c r="P15" i="6"/>
  <c r="H15" i="6"/>
  <c r="X15" i="6" s="1"/>
  <c r="V15" i="6"/>
  <c r="N15" i="6"/>
  <c r="T15" i="6"/>
  <c r="L15" i="6"/>
  <c r="Z15" i="6"/>
  <c r="R15" i="6"/>
  <c r="J15" i="6"/>
  <c r="G15" i="6"/>
  <c r="N56" i="6"/>
  <c r="V56" i="6"/>
  <c r="T56" i="6"/>
  <c r="R56" i="6"/>
  <c r="P56" i="6"/>
  <c r="L56" i="6"/>
  <c r="J56" i="6"/>
  <c r="H56" i="6"/>
  <c r="X56" i="6" s="1"/>
  <c r="Z56" i="6"/>
  <c r="G56" i="6"/>
  <c r="AK52" i="2"/>
  <c r="AG53" i="3"/>
  <c r="Y53" i="3"/>
  <c r="Q53" i="3"/>
  <c r="AC53" i="3"/>
  <c r="U53" i="3"/>
  <c r="M53" i="3"/>
  <c r="J53" i="3"/>
  <c r="T49" i="4"/>
  <c r="K49" i="4"/>
  <c r="R49" i="4"/>
  <c r="I49" i="4"/>
  <c r="G49" i="4"/>
  <c r="X49" i="4"/>
  <c r="P49" i="4"/>
  <c r="V49" i="4"/>
  <c r="M49" i="4"/>
  <c r="G49" i="5"/>
  <c r="N49" i="5"/>
  <c r="R49" i="5"/>
  <c r="P49" i="5"/>
  <c r="L49" i="5"/>
  <c r="J49" i="5"/>
  <c r="H49" i="5"/>
  <c r="T49" i="5"/>
  <c r="V13" i="6"/>
  <c r="N13" i="6"/>
  <c r="T13" i="6"/>
  <c r="L13" i="6"/>
  <c r="Z13" i="6"/>
  <c r="R13" i="6"/>
  <c r="J13" i="6"/>
  <c r="P13" i="6"/>
  <c r="H13" i="6"/>
  <c r="X13" i="6" s="1"/>
  <c r="G13" i="6"/>
  <c r="T46" i="4"/>
  <c r="K46" i="4"/>
  <c r="R46" i="4"/>
  <c r="I46" i="4"/>
  <c r="G46" i="4"/>
  <c r="X46" i="4"/>
  <c r="P46" i="4"/>
  <c r="V46" i="4"/>
  <c r="M46" i="4"/>
  <c r="T45" i="5"/>
  <c r="L45" i="5"/>
  <c r="R45" i="5"/>
  <c r="J45" i="5"/>
  <c r="P45" i="5"/>
  <c r="H45" i="5"/>
  <c r="N45" i="5"/>
  <c r="G45" i="5"/>
  <c r="T43" i="6"/>
  <c r="L43" i="6"/>
  <c r="Z43" i="6"/>
  <c r="R43" i="6"/>
  <c r="J43" i="6"/>
  <c r="N43" i="6"/>
  <c r="V43" i="6"/>
  <c r="H43" i="6"/>
  <c r="G43" i="6"/>
  <c r="P43" i="6"/>
  <c r="AK41" i="2"/>
  <c r="AC41" i="3"/>
  <c r="U41" i="3"/>
  <c r="M41" i="3"/>
  <c r="J41" i="3"/>
  <c r="AG41" i="3"/>
  <c r="Y41" i="3"/>
  <c r="Q41" i="3"/>
  <c r="G12" i="4"/>
  <c r="X12" i="4"/>
  <c r="P12" i="4"/>
  <c r="V12" i="4"/>
  <c r="M12" i="4"/>
  <c r="T12" i="4"/>
  <c r="K12" i="4"/>
  <c r="I12" i="4"/>
  <c r="R12" i="4"/>
  <c r="R57" i="4"/>
  <c r="I57" i="4"/>
  <c r="G57" i="4"/>
  <c r="X57" i="4"/>
  <c r="P57" i="4"/>
  <c r="V57" i="4"/>
  <c r="M57" i="4"/>
  <c r="T57" i="4"/>
  <c r="K57" i="4"/>
  <c r="T33" i="5"/>
  <c r="L33" i="5"/>
  <c r="R33" i="5"/>
  <c r="H33" i="5"/>
  <c r="P33" i="5"/>
  <c r="G33" i="5"/>
  <c r="N33" i="5"/>
  <c r="J33" i="5"/>
  <c r="G31" i="6"/>
  <c r="V31" i="6"/>
  <c r="L31" i="6"/>
  <c r="T31" i="6"/>
  <c r="J31" i="6"/>
  <c r="H31" i="6"/>
  <c r="R31" i="6"/>
  <c r="P31" i="6"/>
  <c r="Z31" i="6"/>
  <c r="N31" i="6"/>
  <c r="X31" i="6"/>
  <c r="AI9" i="2"/>
  <c r="R48" i="5"/>
  <c r="J48" i="5"/>
  <c r="P48" i="5"/>
  <c r="H48" i="5"/>
  <c r="G48" i="5"/>
  <c r="N48" i="5"/>
  <c r="L48" i="5"/>
  <c r="T48" i="5"/>
  <c r="AH57" i="10"/>
  <c r="AH51" i="10"/>
  <c r="AH50" i="10"/>
  <c r="AH60" i="10"/>
  <c r="AH59" i="10"/>
  <c r="AH45" i="10"/>
  <c r="AH49" i="10"/>
  <c r="AH46" i="10"/>
  <c r="AH13" i="10"/>
  <c r="AH11" i="10"/>
  <c r="AH18" i="10"/>
  <c r="AH30" i="10"/>
  <c r="AH53" i="10"/>
  <c r="AH52" i="10"/>
  <c r="AH15" i="10"/>
  <c r="AH12" i="10"/>
  <c r="AH17" i="10"/>
  <c r="AH61" i="10"/>
  <c r="AH35" i="10"/>
  <c r="AH42" i="10"/>
  <c r="AH14" i="10"/>
  <c r="AH10" i="10"/>
  <c r="AH44" i="10"/>
  <c r="AH47" i="10"/>
  <c r="AH16" i="10"/>
  <c r="AH54" i="10"/>
  <c r="X38" i="6"/>
  <c r="P38" i="6"/>
  <c r="H38" i="6"/>
  <c r="V38" i="6"/>
  <c r="N38" i="6"/>
  <c r="T38" i="6"/>
  <c r="J38" i="6"/>
  <c r="R38" i="6"/>
  <c r="G38" i="6"/>
  <c r="Z38" i="6"/>
  <c r="L38" i="6"/>
  <c r="J17" i="3"/>
  <c r="AG17" i="3"/>
  <c r="Y17" i="3"/>
  <c r="Q17" i="3"/>
  <c r="M17" i="3"/>
  <c r="U17" i="3"/>
  <c r="AC17" i="3"/>
  <c r="Q18" i="3"/>
  <c r="AC18" i="3"/>
  <c r="Y18" i="3"/>
  <c r="M18" i="3"/>
  <c r="J18" i="3"/>
  <c r="AG18" i="3"/>
  <c r="U18" i="3"/>
  <c r="T8" i="4"/>
  <c r="K8" i="4"/>
  <c r="R8" i="4"/>
  <c r="I8" i="4"/>
  <c r="G8" i="4"/>
  <c r="X8" i="4"/>
  <c r="P8" i="4"/>
  <c r="V8" i="4"/>
  <c r="M8" i="4"/>
  <c r="J50" i="3"/>
  <c r="AG50" i="3"/>
  <c r="Y50" i="3"/>
  <c r="Q50" i="3"/>
  <c r="AC50" i="3"/>
  <c r="U50" i="3"/>
  <c r="M50" i="3"/>
  <c r="R19" i="5"/>
  <c r="J19" i="5"/>
  <c r="N19" i="5"/>
  <c r="L19" i="5"/>
  <c r="T19" i="5"/>
  <c r="H19" i="5"/>
  <c r="G19" i="5"/>
  <c r="P19" i="5"/>
  <c r="V18" i="4"/>
  <c r="M18" i="4"/>
  <c r="T18" i="4"/>
  <c r="K18" i="4"/>
  <c r="R18" i="4"/>
  <c r="I18" i="4"/>
  <c r="X18" i="4"/>
  <c r="P18" i="4"/>
  <c r="G18" i="4"/>
  <c r="E13" i="3"/>
  <c r="AH12" i="2"/>
  <c r="E41" i="3"/>
  <c r="AH38" i="2"/>
  <c r="E34" i="3"/>
  <c r="AH31" i="2"/>
  <c r="E49" i="3"/>
  <c r="AH46" i="2"/>
  <c r="P42" i="6"/>
  <c r="Z42" i="6"/>
  <c r="N42" i="6"/>
  <c r="V42" i="6"/>
  <c r="L42" i="6"/>
  <c r="J42" i="6"/>
  <c r="X42" i="6" s="1"/>
  <c r="T42" i="6"/>
  <c r="H42" i="6"/>
  <c r="R42" i="6"/>
  <c r="G42" i="6"/>
  <c r="AK10" i="2"/>
  <c r="AI54" i="2"/>
  <c r="AI16" i="2"/>
  <c r="G50" i="4"/>
  <c r="X50" i="4"/>
  <c r="P50" i="4"/>
  <c r="V50" i="4"/>
  <c r="M50" i="4"/>
  <c r="T50" i="4"/>
  <c r="K50" i="4"/>
  <c r="R50" i="4"/>
  <c r="I50" i="4"/>
  <c r="P50" i="5"/>
  <c r="H50" i="5"/>
  <c r="N50" i="5"/>
  <c r="T50" i="5"/>
  <c r="L50" i="5"/>
  <c r="J50" i="5"/>
  <c r="G50" i="5"/>
  <c r="R50" i="5"/>
  <c r="P48" i="6"/>
  <c r="G48" i="6"/>
  <c r="N48" i="6"/>
  <c r="Z48" i="6"/>
  <c r="L48" i="6"/>
  <c r="V48" i="6"/>
  <c r="J48" i="6"/>
  <c r="T48" i="6"/>
  <c r="H48" i="6"/>
  <c r="R48" i="6"/>
  <c r="P47" i="5"/>
  <c r="H47" i="5"/>
  <c r="G47" i="5"/>
  <c r="T47" i="5"/>
  <c r="R47" i="5"/>
  <c r="N47" i="5"/>
  <c r="L47" i="5"/>
  <c r="J47" i="5"/>
  <c r="N44" i="6"/>
  <c r="L44" i="6"/>
  <c r="V44" i="6"/>
  <c r="J44" i="6"/>
  <c r="T44" i="6"/>
  <c r="R44" i="6"/>
  <c r="H44" i="6"/>
  <c r="X44" i="6" s="1"/>
  <c r="G44" i="6"/>
  <c r="P44" i="6"/>
  <c r="Z44" i="6"/>
  <c r="AK7" i="2"/>
  <c r="AG42" i="3"/>
  <c r="Y42" i="3"/>
  <c r="Q42" i="3"/>
  <c r="AC42" i="3"/>
  <c r="U42" i="3"/>
  <c r="M42" i="3"/>
  <c r="J42" i="3"/>
  <c r="V38" i="4"/>
  <c r="M38" i="4"/>
  <c r="T38" i="4"/>
  <c r="K38" i="4"/>
  <c r="R38" i="4"/>
  <c r="I38" i="4"/>
  <c r="G38" i="4"/>
  <c r="P38" i="4"/>
  <c r="X38" i="4"/>
  <c r="P12" i="5"/>
  <c r="H12" i="5"/>
  <c r="N12" i="5"/>
  <c r="L12" i="5"/>
  <c r="T12" i="5"/>
  <c r="J12" i="5"/>
  <c r="R12" i="5"/>
  <c r="G12" i="5"/>
  <c r="R58" i="5"/>
  <c r="J58" i="5"/>
  <c r="P58" i="5"/>
  <c r="H58" i="5"/>
  <c r="G58" i="5"/>
  <c r="N58" i="5"/>
  <c r="T58" i="5"/>
  <c r="L58" i="5"/>
  <c r="Z32" i="6"/>
  <c r="R32" i="6"/>
  <c r="J32" i="6"/>
  <c r="X32" i="6"/>
  <c r="P32" i="6"/>
  <c r="H32" i="6"/>
  <c r="G32" i="6"/>
  <c r="N32" i="6"/>
  <c r="V32" i="6"/>
  <c r="L32" i="6"/>
  <c r="T32" i="6"/>
  <c r="AK21" i="2"/>
  <c r="AK9" i="2"/>
  <c r="E47" i="3"/>
  <c r="AH44" i="2"/>
  <c r="T16" i="4"/>
  <c r="K16" i="4"/>
  <c r="R16" i="4"/>
  <c r="I16" i="4"/>
  <c r="G16" i="4"/>
  <c r="X16" i="4"/>
  <c r="P16" i="4"/>
  <c r="V16" i="4"/>
  <c r="M16" i="4"/>
  <c r="T40" i="5"/>
  <c r="L40" i="5"/>
  <c r="P40" i="5"/>
  <c r="N40" i="5"/>
  <c r="J40" i="5"/>
  <c r="R40" i="5"/>
  <c r="H40" i="5"/>
  <c r="G40" i="5"/>
  <c r="AC11" i="3"/>
  <c r="U11" i="3"/>
  <c r="M11" i="3"/>
  <c r="J11" i="3"/>
  <c r="AG11" i="3"/>
  <c r="Y11" i="3"/>
  <c r="Q11" i="3"/>
  <c r="J30" i="3"/>
  <c r="AG30" i="3"/>
  <c r="Y30" i="3"/>
  <c r="Q30" i="3"/>
  <c r="AC30" i="3"/>
  <c r="U30" i="3"/>
  <c r="M30" i="3"/>
  <c r="R22" i="4"/>
  <c r="I22" i="4"/>
  <c r="X22" i="4"/>
  <c r="P22" i="4"/>
  <c r="V22" i="4"/>
  <c r="M22" i="4"/>
  <c r="K22" i="4"/>
  <c r="G22" i="4"/>
  <c r="T22" i="4"/>
  <c r="P8" i="5"/>
  <c r="H8" i="5"/>
  <c r="G8" i="5"/>
  <c r="N8" i="5"/>
  <c r="T8" i="5"/>
  <c r="L8" i="5"/>
  <c r="R8" i="5"/>
  <c r="J8" i="5"/>
  <c r="R47" i="4"/>
  <c r="I47" i="4"/>
  <c r="G47" i="4"/>
  <c r="X47" i="4"/>
  <c r="P47" i="4"/>
  <c r="V47" i="4"/>
  <c r="M47" i="4"/>
  <c r="T47" i="4"/>
  <c r="K47" i="4"/>
  <c r="T19" i="4"/>
  <c r="K19" i="4"/>
  <c r="G19" i="4"/>
  <c r="X19" i="4"/>
  <c r="P19" i="4"/>
  <c r="V19" i="4"/>
  <c r="R19" i="4"/>
  <c r="M19" i="4"/>
  <c r="I19" i="4"/>
  <c r="P18" i="6"/>
  <c r="H18" i="6"/>
  <c r="G18" i="6"/>
  <c r="V18" i="6"/>
  <c r="N18" i="6"/>
  <c r="T18" i="6"/>
  <c r="L18" i="6"/>
  <c r="Z18" i="6"/>
  <c r="R18" i="6"/>
  <c r="J18" i="6"/>
  <c r="E9" i="3"/>
  <c r="AH7" i="2"/>
  <c r="E46" i="3"/>
  <c r="AH43" i="2"/>
  <c r="E42" i="3"/>
  <c r="AH39" i="2"/>
  <c r="E53" i="3"/>
  <c r="AH50" i="2"/>
  <c r="AI10" i="2"/>
  <c r="AI56" i="2"/>
  <c r="AK54" i="2"/>
  <c r="AI52" i="2"/>
  <c r="Y15" i="3"/>
  <c r="AG15" i="3"/>
  <c r="U15" i="3"/>
  <c r="M15" i="3"/>
  <c r="AC15" i="3"/>
  <c r="J15" i="3"/>
  <c r="Q15" i="3"/>
  <c r="G51" i="5"/>
  <c r="T51" i="5"/>
  <c r="L51" i="5"/>
  <c r="P51" i="5"/>
  <c r="N51" i="5"/>
  <c r="J51" i="5"/>
  <c r="H51" i="5"/>
  <c r="R51" i="5"/>
  <c r="T49" i="6"/>
  <c r="L49" i="6"/>
  <c r="R49" i="6"/>
  <c r="P49" i="6"/>
  <c r="Z49" i="6"/>
  <c r="N49" i="6"/>
  <c r="J49" i="6"/>
  <c r="V49" i="6"/>
  <c r="H49" i="6"/>
  <c r="G49" i="6"/>
  <c r="AK13" i="2"/>
  <c r="Z46" i="6"/>
  <c r="P46" i="6"/>
  <c r="G46" i="6"/>
  <c r="N46" i="6"/>
  <c r="L46" i="6"/>
  <c r="V46" i="6"/>
  <c r="J46" i="6"/>
  <c r="T46" i="6"/>
  <c r="H46" i="6"/>
  <c r="R46" i="6"/>
  <c r="AK43" i="2"/>
  <c r="J44" i="3"/>
  <c r="AG44" i="3"/>
  <c r="Y44" i="3"/>
  <c r="Q44" i="3"/>
  <c r="AC44" i="3"/>
  <c r="U44" i="3"/>
  <c r="M44" i="3"/>
  <c r="T39" i="4"/>
  <c r="K39" i="4"/>
  <c r="R39" i="4"/>
  <c r="I39" i="4"/>
  <c r="G39" i="4"/>
  <c r="X39" i="4"/>
  <c r="P39" i="4"/>
  <c r="V39" i="4"/>
  <c r="M39" i="4"/>
  <c r="N39" i="5"/>
  <c r="T39" i="5"/>
  <c r="J39" i="5"/>
  <c r="R39" i="5"/>
  <c r="H39" i="5"/>
  <c r="G39" i="5"/>
  <c r="P39" i="5"/>
  <c r="L39" i="5"/>
  <c r="P12" i="6"/>
  <c r="H12" i="6"/>
  <c r="G12" i="6"/>
  <c r="V12" i="6"/>
  <c r="N12" i="6"/>
  <c r="Z12" i="6"/>
  <c r="T12" i="6"/>
  <c r="R12" i="6"/>
  <c r="L12" i="6"/>
  <c r="J12" i="6"/>
  <c r="Z57" i="6"/>
  <c r="R57" i="6"/>
  <c r="J57" i="6"/>
  <c r="T57" i="6"/>
  <c r="H57" i="6"/>
  <c r="X57" i="6" s="1"/>
  <c r="L57" i="6"/>
  <c r="G57" i="6"/>
  <c r="V57" i="6"/>
  <c r="P57" i="6"/>
  <c r="N57" i="6"/>
  <c r="V51" i="4"/>
  <c r="M51" i="4"/>
  <c r="T51" i="4"/>
  <c r="K51" i="4"/>
  <c r="R51" i="4"/>
  <c r="I51" i="4"/>
  <c r="G51" i="4"/>
  <c r="X51" i="4"/>
  <c r="P51" i="4"/>
  <c r="E59" i="3"/>
  <c r="AH56" i="2"/>
  <c r="P50" i="6"/>
  <c r="G50" i="6"/>
  <c r="N50" i="6"/>
  <c r="H50" i="6"/>
  <c r="R50" i="6"/>
  <c r="Z50" i="6"/>
  <c r="L50" i="6"/>
  <c r="V50" i="6"/>
  <c r="J50" i="6"/>
  <c r="T50" i="6"/>
  <c r="J54" i="3"/>
  <c r="AG54" i="3"/>
  <c r="Y54" i="3"/>
  <c r="Q54" i="3"/>
  <c r="M54" i="3"/>
  <c r="AC54" i="3"/>
  <c r="U54" i="3"/>
  <c r="V27" i="6"/>
  <c r="N27" i="6"/>
  <c r="T27" i="6"/>
  <c r="L27" i="6"/>
  <c r="G27" i="6"/>
  <c r="J27" i="6"/>
  <c r="R27" i="6"/>
  <c r="H27" i="6"/>
  <c r="Z27" i="6"/>
  <c r="P27" i="6"/>
  <c r="G22" i="6"/>
  <c r="T22" i="6"/>
  <c r="L22" i="6"/>
  <c r="Z22" i="6"/>
  <c r="R22" i="6"/>
  <c r="J22" i="6"/>
  <c r="P22" i="6"/>
  <c r="H22" i="6"/>
  <c r="V22" i="6"/>
  <c r="N22" i="6"/>
  <c r="Z47" i="6"/>
  <c r="R47" i="6"/>
  <c r="J47" i="6"/>
  <c r="L47" i="6"/>
  <c r="N47" i="6"/>
  <c r="V47" i="6"/>
  <c r="H47" i="6"/>
  <c r="T47" i="6"/>
  <c r="G47" i="6"/>
  <c r="P47" i="6"/>
  <c r="E14" i="3"/>
  <c r="AH15" i="2"/>
  <c r="E45" i="3"/>
  <c r="AH42" i="2"/>
  <c r="E55" i="3"/>
  <c r="AH52" i="2"/>
  <c r="E52" i="3"/>
  <c r="AH49" i="2"/>
  <c r="AI42" i="2"/>
  <c r="AC14" i="3"/>
  <c r="U14" i="3"/>
  <c r="M14" i="3"/>
  <c r="J14" i="3"/>
  <c r="AG14" i="3"/>
  <c r="Y14" i="3"/>
  <c r="Q14" i="3"/>
  <c r="AG61" i="3"/>
  <c r="Y61" i="3"/>
  <c r="Q61" i="3"/>
  <c r="AC61" i="3"/>
  <c r="U61" i="3"/>
  <c r="M61" i="3"/>
  <c r="J61" i="3"/>
  <c r="G10" i="5"/>
  <c r="N10" i="5"/>
  <c r="T10" i="5"/>
  <c r="L10" i="5"/>
  <c r="R10" i="5"/>
  <c r="J10" i="5"/>
  <c r="P10" i="5"/>
  <c r="H10" i="5"/>
  <c r="J57" i="3"/>
  <c r="AC57" i="3"/>
  <c r="Y57" i="3"/>
  <c r="M57" i="3"/>
  <c r="AG57" i="3"/>
  <c r="U57" i="3"/>
  <c r="Q57" i="3"/>
  <c r="R52" i="4"/>
  <c r="I52" i="4"/>
  <c r="G52" i="4"/>
  <c r="X52" i="4"/>
  <c r="P52" i="4"/>
  <c r="V52" i="4"/>
  <c r="M52" i="4"/>
  <c r="T52" i="4"/>
  <c r="K52" i="4"/>
  <c r="T16" i="5"/>
  <c r="L16" i="5"/>
  <c r="J16" i="5"/>
  <c r="R16" i="5"/>
  <c r="H16" i="5"/>
  <c r="G16" i="5"/>
  <c r="P16" i="5"/>
  <c r="N16" i="5"/>
  <c r="AI49" i="2"/>
  <c r="AI13" i="2"/>
  <c r="AI46" i="2"/>
  <c r="AC46" i="3"/>
  <c r="U46" i="3"/>
  <c r="M46" i="3"/>
  <c r="J46" i="3"/>
  <c r="AG46" i="3"/>
  <c r="Y46" i="3"/>
  <c r="Q46" i="3"/>
  <c r="J9" i="3"/>
  <c r="AG9" i="3"/>
  <c r="Y9" i="3"/>
  <c r="Q9" i="3"/>
  <c r="AC9" i="3"/>
  <c r="U9" i="3"/>
  <c r="M9" i="3"/>
  <c r="T42" i="5"/>
  <c r="L42" i="5"/>
  <c r="H42" i="5"/>
  <c r="R42" i="5"/>
  <c r="G42" i="5"/>
  <c r="P42" i="5"/>
  <c r="N42" i="5"/>
  <c r="J42" i="5"/>
  <c r="G39" i="6"/>
  <c r="T39" i="6"/>
  <c r="J39" i="6"/>
  <c r="H39" i="6"/>
  <c r="R39" i="6"/>
  <c r="P39" i="6"/>
  <c r="Z39" i="6"/>
  <c r="N39" i="6"/>
  <c r="X39" i="6"/>
  <c r="V39" i="6"/>
  <c r="L39" i="6"/>
  <c r="AI21" i="2"/>
  <c r="R9" i="4"/>
  <c r="I9" i="4"/>
  <c r="G9" i="4"/>
  <c r="V9" i="4"/>
  <c r="M9" i="4"/>
  <c r="X9" i="4"/>
  <c r="T9" i="4"/>
  <c r="P9" i="4"/>
  <c r="K9" i="4"/>
  <c r="X50" i="6" l="1"/>
  <c r="X49" i="6"/>
  <c r="X22" i="6"/>
  <c r="X46" i="6"/>
  <c r="X51" i="6"/>
  <c r="X8" i="6"/>
  <c r="X12" i="6"/>
  <c r="X9" i="6"/>
  <c r="X10" i="6"/>
  <c r="X27" i="6"/>
  <c r="X18" i="6"/>
  <c r="X21" i="6"/>
  <c r="X52" i="6"/>
  <c r="W28" i="22"/>
  <c r="X48" i="6"/>
  <c r="X41" i="6"/>
  <c r="X43" i="6"/>
  <c r="X54" i="6"/>
  <c r="X47" i="6"/>
  <c r="X7" i="6"/>
  <c r="X16" i="6"/>
  <c r="O57" i="22"/>
  <c r="U57" i="22"/>
  <c r="I57" i="22"/>
  <c r="W57" i="22" s="1"/>
  <c r="K57" i="22"/>
  <c r="Y57" i="22"/>
  <c r="M57" i="22"/>
  <c r="Q57" i="22"/>
  <c r="S57" i="22"/>
  <c r="G57" i="22"/>
  <c r="Q34" i="20"/>
  <c r="J34" i="20"/>
  <c r="S34" i="20"/>
  <c r="L34" i="20"/>
  <c r="U34" i="20"/>
  <c r="N34" i="20"/>
  <c r="W34" i="20"/>
  <c r="I35" i="22"/>
  <c r="Q35" i="22"/>
  <c r="Y35" i="22"/>
  <c r="M35" i="22"/>
  <c r="U35" i="22"/>
  <c r="W35" i="22"/>
  <c r="S35" i="22"/>
  <c r="K35" i="22"/>
  <c r="O35" i="22"/>
  <c r="J58" i="20"/>
  <c r="S58" i="20"/>
  <c r="L58" i="20"/>
  <c r="U58" i="20"/>
  <c r="N58" i="20"/>
  <c r="W58" i="20"/>
  <c r="Q58" i="20"/>
  <c r="G58" i="20"/>
  <c r="K58" i="21"/>
  <c r="S58" i="21"/>
  <c r="M58" i="21"/>
  <c r="U58" i="21"/>
  <c r="O58" i="21"/>
  <c r="I58" i="21"/>
  <c r="Q58" i="21"/>
  <c r="G58" i="21"/>
  <c r="R36" i="19"/>
  <c r="Z36" i="19"/>
  <c r="N36" i="19"/>
  <c r="V36" i="19"/>
  <c r="AD36" i="19"/>
  <c r="K34" i="21"/>
  <c r="S34" i="21"/>
  <c r="Q34" i="21"/>
  <c r="I34" i="21"/>
  <c r="U34" i="21"/>
  <c r="M34" i="21"/>
  <c r="O34" i="21"/>
  <c r="Q33" i="20"/>
  <c r="J33" i="20"/>
  <c r="S33" i="20"/>
  <c r="L33" i="20"/>
  <c r="N33" i="20"/>
  <c r="U33" i="20"/>
  <c r="W33" i="20"/>
  <c r="F39" i="22"/>
  <c r="F40" i="21"/>
  <c r="I43" i="19"/>
  <c r="F40" i="20"/>
  <c r="AJ40" i="18"/>
  <c r="AL40" i="18"/>
  <c r="AD45" i="18"/>
  <c r="K33" i="21"/>
  <c r="S33" i="21"/>
  <c r="M33" i="21"/>
  <c r="O33" i="21"/>
  <c r="Q33" i="21"/>
  <c r="I33" i="21"/>
  <c r="U33" i="21"/>
  <c r="V61" i="19"/>
  <c r="Z61" i="19"/>
  <c r="R61" i="19"/>
  <c r="AD61" i="19"/>
  <c r="N61" i="19"/>
  <c r="J61" i="19"/>
  <c r="K32" i="22"/>
  <c r="M32" i="22"/>
  <c r="W32" i="22"/>
  <c r="O32" i="22"/>
  <c r="I32" i="22"/>
  <c r="S32" i="22"/>
  <c r="U32" i="22"/>
  <c r="Q32" i="22"/>
  <c r="Y32" i="22"/>
  <c r="F38" i="21"/>
  <c r="F37" i="22"/>
  <c r="F38" i="20"/>
  <c r="I41" i="19"/>
  <c r="AL38" i="18"/>
  <c r="AD43" i="18"/>
  <c r="AJ38" i="18"/>
  <c r="R39" i="19"/>
  <c r="Z39" i="19"/>
  <c r="N39" i="19"/>
  <c r="V39" i="19"/>
  <c r="AD39" i="19"/>
  <c r="N37" i="19"/>
  <c r="V37" i="19"/>
  <c r="AD37" i="19"/>
  <c r="R37" i="19"/>
  <c r="Z37" i="19"/>
  <c r="Q36" i="20"/>
  <c r="J36" i="20"/>
  <c r="S36" i="20"/>
  <c r="L36" i="20"/>
  <c r="U36" i="20"/>
  <c r="W36" i="20"/>
  <c r="N36" i="20"/>
  <c r="K33" i="22"/>
  <c r="S33" i="22"/>
  <c r="O33" i="22"/>
  <c r="W33" i="22"/>
  <c r="M33" i="22"/>
  <c r="I33" i="22"/>
  <c r="U33" i="22"/>
  <c r="Q33" i="22"/>
  <c r="Y33" i="22"/>
  <c r="I36" i="21"/>
  <c r="Q36" i="21"/>
  <c r="O36" i="21"/>
  <c r="S36" i="21"/>
  <c r="K36" i="21"/>
  <c r="U36" i="21"/>
  <c r="M36" i="21"/>
  <c r="AA9" i="3"/>
  <c r="S9" i="3"/>
  <c r="K9" i="3"/>
  <c r="AE9" i="3"/>
  <c r="W9" i="3"/>
  <c r="O9" i="3"/>
  <c r="G9" i="3"/>
  <c r="AE41" i="3"/>
  <c r="W41" i="3"/>
  <c r="O41" i="3"/>
  <c r="G41" i="3"/>
  <c r="AA41" i="3"/>
  <c r="S41" i="3"/>
  <c r="K41" i="3"/>
  <c r="AA54" i="3"/>
  <c r="S54" i="3"/>
  <c r="K54" i="3"/>
  <c r="AE54" i="3"/>
  <c r="W54" i="3"/>
  <c r="O54" i="3"/>
  <c r="G54" i="3"/>
  <c r="AA51" i="3"/>
  <c r="S51" i="3"/>
  <c r="K51" i="3"/>
  <c r="AE51" i="3"/>
  <c r="W51" i="3"/>
  <c r="O51" i="3"/>
  <c r="G51" i="3"/>
  <c r="AA14" i="3"/>
  <c r="S14" i="3"/>
  <c r="K14" i="3"/>
  <c r="AE14" i="3"/>
  <c r="W14" i="3"/>
  <c r="O14" i="3"/>
  <c r="G14" i="3"/>
  <c r="AE11" i="3"/>
  <c r="W11" i="3"/>
  <c r="O11" i="3"/>
  <c r="G11" i="3"/>
  <c r="AA11" i="3"/>
  <c r="S11" i="3"/>
  <c r="K11" i="3"/>
  <c r="AA35" i="3"/>
  <c r="S35" i="3"/>
  <c r="K35" i="3"/>
  <c r="AE35" i="3"/>
  <c r="W35" i="3"/>
  <c r="O35" i="3"/>
  <c r="G35" i="3"/>
  <c r="O61" i="3"/>
  <c r="K61" i="3"/>
  <c r="AE61" i="3"/>
  <c r="AA61" i="3"/>
  <c r="G61" i="3"/>
  <c r="S61" i="3"/>
  <c r="W61" i="3"/>
  <c r="AE53" i="3"/>
  <c r="W53" i="3"/>
  <c r="O53" i="3"/>
  <c r="G53" i="3"/>
  <c r="AA53" i="3"/>
  <c r="S53" i="3"/>
  <c r="K53" i="3"/>
  <c r="AA13" i="3"/>
  <c r="S13" i="3"/>
  <c r="K13" i="3"/>
  <c r="AE13" i="3"/>
  <c r="W13" i="3"/>
  <c r="O13" i="3"/>
  <c r="G13" i="3"/>
  <c r="AE21" i="3"/>
  <c r="W21" i="3"/>
  <c r="O21" i="3"/>
  <c r="G21" i="3"/>
  <c r="S21" i="3"/>
  <c r="AA21" i="3"/>
  <c r="K21" i="3"/>
  <c r="AE52" i="3"/>
  <c r="W52" i="3"/>
  <c r="O52" i="3"/>
  <c r="G52" i="3"/>
  <c r="AA52" i="3"/>
  <c r="S52" i="3"/>
  <c r="K52" i="3"/>
  <c r="AE16" i="3"/>
  <c r="K16" i="3"/>
  <c r="S16" i="3"/>
  <c r="AA16" i="3"/>
  <c r="G16" i="3"/>
  <c r="O16" i="3"/>
  <c r="W16" i="3"/>
  <c r="O15" i="3"/>
  <c r="G15" i="3"/>
  <c r="W15" i="3"/>
  <c r="AE15" i="3"/>
  <c r="S15" i="3"/>
  <c r="K15" i="3"/>
  <c r="AA15" i="3"/>
  <c r="AA50" i="3"/>
  <c r="S50" i="3"/>
  <c r="K50" i="3"/>
  <c r="AE50" i="3"/>
  <c r="W50" i="3"/>
  <c r="O50" i="3"/>
  <c r="G50" i="3"/>
  <c r="AE42" i="3"/>
  <c r="W42" i="3"/>
  <c r="O42" i="3"/>
  <c r="G42" i="3"/>
  <c r="AA42" i="3"/>
  <c r="S42" i="3"/>
  <c r="K42" i="3"/>
  <c r="AE49" i="3"/>
  <c r="W49" i="3"/>
  <c r="O49" i="3"/>
  <c r="G49" i="3"/>
  <c r="AA49" i="3"/>
  <c r="S49" i="3"/>
  <c r="K49" i="3"/>
  <c r="AE44" i="3"/>
  <c r="W44" i="3"/>
  <c r="O44" i="3"/>
  <c r="G44" i="3"/>
  <c r="AA44" i="3"/>
  <c r="S44" i="3"/>
  <c r="K44" i="3"/>
  <c r="AH59" i="7"/>
  <c r="AH60" i="7"/>
  <c r="AH54" i="7"/>
  <c r="AH50" i="7"/>
  <c r="AH45" i="7"/>
  <c r="AH12" i="7"/>
  <c r="AH14" i="7"/>
  <c r="AH15" i="7"/>
  <c r="AH46" i="7"/>
  <c r="AH9" i="7"/>
  <c r="AH13" i="7"/>
  <c r="AH18" i="7"/>
  <c r="AH49" i="7"/>
  <c r="AH47" i="7"/>
  <c r="AH53" i="7"/>
  <c r="AH10" i="7"/>
  <c r="AH55" i="7"/>
  <c r="AH51" i="7"/>
  <c r="AH61" i="7"/>
  <c r="AH30" i="7"/>
  <c r="AH44" i="7"/>
  <c r="AH11" i="7"/>
  <c r="AH24" i="7"/>
  <c r="AH17" i="7"/>
  <c r="AH52" i="7"/>
  <c r="AH16" i="7"/>
  <c r="AH57" i="7"/>
  <c r="AA30" i="3"/>
  <c r="S30" i="3"/>
  <c r="K30" i="3"/>
  <c r="AE30" i="3"/>
  <c r="W30" i="3"/>
  <c r="O30" i="3"/>
  <c r="G30" i="3"/>
  <c r="AA55" i="3"/>
  <c r="S55" i="3"/>
  <c r="W55" i="3"/>
  <c r="AE55" i="3"/>
  <c r="K55" i="3"/>
  <c r="O55" i="3"/>
  <c r="G55" i="3"/>
  <c r="AE60" i="3"/>
  <c r="W60" i="3"/>
  <c r="O60" i="3"/>
  <c r="G60" i="3"/>
  <c r="AA60" i="3"/>
  <c r="S60" i="3"/>
  <c r="K60" i="3"/>
  <c r="AA10" i="3"/>
  <c r="S10" i="3"/>
  <c r="K10" i="3"/>
  <c r="AE10" i="3"/>
  <c r="W10" i="3"/>
  <c r="O10" i="3"/>
  <c r="G10" i="3"/>
  <c r="AE59" i="3"/>
  <c r="K59" i="3"/>
  <c r="G59" i="3"/>
  <c r="AA59" i="3"/>
  <c r="W59" i="3"/>
  <c r="O59" i="3"/>
  <c r="S59" i="3"/>
  <c r="AA46" i="3"/>
  <c r="S46" i="3"/>
  <c r="K46" i="3"/>
  <c r="AE46" i="3"/>
  <c r="W46" i="3"/>
  <c r="O46" i="3"/>
  <c r="G46" i="3"/>
  <c r="AE34" i="3"/>
  <c r="W34" i="3"/>
  <c r="O34" i="3"/>
  <c r="G34" i="3"/>
  <c r="AA34" i="3"/>
  <c r="S34" i="3"/>
  <c r="K34" i="3"/>
  <c r="AA18" i="3"/>
  <c r="S18" i="3"/>
  <c r="K18" i="3"/>
  <c r="O18" i="3"/>
  <c r="W18" i="3"/>
  <c r="G18" i="3"/>
  <c r="AE18" i="3"/>
  <c r="AE12" i="3"/>
  <c r="W12" i="3"/>
  <c r="O12" i="3"/>
  <c r="G12" i="3"/>
  <c r="AA12" i="3"/>
  <c r="S12" i="3"/>
  <c r="K12" i="3"/>
  <c r="AA45" i="3"/>
  <c r="S45" i="3"/>
  <c r="K45" i="3"/>
  <c r="AE45" i="3"/>
  <c r="W45" i="3"/>
  <c r="O45" i="3"/>
  <c r="G45" i="3"/>
  <c r="AE47" i="3"/>
  <c r="W47" i="3"/>
  <c r="O47" i="3"/>
  <c r="G47" i="3"/>
  <c r="AA47" i="3"/>
  <c r="S47" i="3"/>
  <c r="K47" i="3"/>
  <c r="W17" i="3"/>
  <c r="AE17" i="3"/>
  <c r="K17" i="3"/>
  <c r="S17" i="3"/>
  <c r="G17" i="3"/>
  <c r="AA17" i="3"/>
  <c r="O17" i="3"/>
  <c r="O57" i="3"/>
  <c r="AA57" i="3"/>
  <c r="W57" i="3"/>
  <c r="K57" i="3"/>
  <c r="G57" i="3"/>
  <c r="F58" i="3" s="1"/>
  <c r="S57" i="3"/>
  <c r="AE57" i="3"/>
  <c r="AE24" i="3"/>
  <c r="O24" i="3"/>
  <c r="AA24" i="3"/>
  <c r="K24" i="3"/>
  <c r="W24" i="3"/>
  <c r="G24" i="3"/>
  <c r="S24" i="3"/>
  <c r="F42" i="22" l="1"/>
  <c r="F43" i="21"/>
  <c r="F43" i="20"/>
  <c r="I46" i="19"/>
  <c r="AL43" i="18"/>
  <c r="AD48" i="18"/>
  <c r="AJ43" i="18"/>
  <c r="AE43" i="18"/>
  <c r="N43" i="19"/>
  <c r="AD43" i="19"/>
  <c r="R43" i="19"/>
  <c r="V43" i="19"/>
  <c r="Z43" i="19"/>
  <c r="I40" i="21"/>
  <c r="Q40" i="21"/>
  <c r="K40" i="21"/>
  <c r="S40" i="21"/>
  <c r="M40" i="21"/>
  <c r="U40" i="21"/>
  <c r="O40" i="21"/>
  <c r="N41" i="19"/>
  <c r="V41" i="19"/>
  <c r="AD41" i="19"/>
  <c r="R41" i="19"/>
  <c r="Z41" i="19"/>
  <c r="M39" i="22"/>
  <c r="U39" i="22"/>
  <c r="I39" i="22"/>
  <c r="Q39" i="22"/>
  <c r="Y39" i="22"/>
  <c r="O39" i="22"/>
  <c r="K39" i="22"/>
  <c r="W39" i="22"/>
  <c r="S39" i="22"/>
  <c r="Q38" i="20"/>
  <c r="J38" i="20"/>
  <c r="S38" i="20"/>
  <c r="U38" i="20"/>
  <c r="L38" i="20"/>
  <c r="W38" i="20"/>
  <c r="N38" i="20"/>
  <c r="O37" i="22"/>
  <c r="W37" i="22"/>
  <c r="K37" i="22"/>
  <c r="S37" i="22"/>
  <c r="M37" i="22"/>
  <c r="Y37" i="22"/>
  <c r="I37" i="22"/>
  <c r="U37" i="22"/>
  <c r="Q37" i="22"/>
  <c r="K38" i="21"/>
  <c r="S38" i="21"/>
  <c r="M38" i="21"/>
  <c r="U38" i="21"/>
  <c r="O38" i="21"/>
  <c r="I38" i="21"/>
  <c r="Q38" i="21"/>
  <c r="F44" i="22"/>
  <c r="F45" i="21"/>
  <c r="F45" i="20"/>
  <c r="I48" i="19"/>
  <c r="AJ45" i="18"/>
  <c r="AL45" i="18"/>
  <c r="AE45" i="18"/>
  <c r="Q40" i="20"/>
  <c r="J40" i="20"/>
  <c r="S40" i="20"/>
  <c r="L40" i="20"/>
  <c r="U40" i="20"/>
  <c r="N40" i="20"/>
  <c r="W40" i="20"/>
  <c r="K42" i="22" l="1"/>
  <c r="S42" i="22"/>
  <c r="O42" i="22"/>
  <c r="Y42" i="22"/>
  <c r="U42" i="22"/>
  <c r="M42" i="22"/>
  <c r="I42" i="22"/>
  <c r="Q42" i="22"/>
  <c r="G42" i="22"/>
  <c r="F47" i="22"/>
  <c r="F48" i="21"/>
  <c r="I51" i="19"/>
  <c r="F48" i="20"/>
  <c r="AD52" i="18"/>
  <c r="AL48" i="18"/>
  <c r="AJ48" i="18"/>
  <c r="AE48" i="18"/>
  <c r="N48" i="19"/>
  <c r="AD48" i="19"/>
  <c r="R48" i="19"/>
  <c r="V48" i="19"/>
  <c r="Z48" i="19"/>
  <c r="J48" i="19"/>
  <c r="L45" i="20"/>
  <c r="U45" i="20"/>
  <c r="N45" i="20"/>
  <c r="W45" i="20"/>
  <c r="Q45" i="20"/>
  <c r="J45" i="20"/>
  <c r="S45" i="20"/>
  <c r="G45" i="20"/>
  <c r="V46" i="19"/>
  <c r="Z46" i="19"/>
  <c r="N46" i="19"/>
  <c r="AD46" i="19"/>
  <c r="R46" i="19"/>
  <c r="J46" i="19"/>
  <c r="M45" i="21"/>
  <c r="U45" i="21"/>
  <c r="O45" i="21"/>
  <c r="I45" i="21"/>
  <c r="Q45" i="21"/>
  <c r="K45" i="21"/>
  <c r="S45" i="21"/>
  <c r="G45" i="21"/>
  <c r="N43" i="20"/>
  <c r="W43" i="20"/>
  <c r="Q43" i="20"/>
  <c r="J43" i="20"/>
  <c r="S43" i="20"/>
  <c r="L43" i="20"/>
  <c r="U43" i="20"/>
  <c r="G43" i="20"/>
  <c r="I44" i="22"/>
  <c r="Q44" i="22"/>
  <c r="Y44" i="22"/>
  <c r="M44" i="22"/>
  <c r="U44" i="22"/>
  <c r="O44" i="22"/>
  <c r="K44" i="22"/>
  <c r="S44" i="22"/>
  <c r="G44" i="22"/>
  <c r="O43" i="21"/>
  <c r="I43" i="21"/>
  <c r="Q43" i="21"/>
  <c r="K43" i="21"/>
  <c r="S43" i="21"/>
  <c r="M43" i="21"/>
  <c r="U43" i="21"/>
  <c r="G43" i="21"/>
  <c r="W44" i="22" l="1"/>
  <c r="W42" i="22"/>
  <c r="F51" i="22"/>
  <c r="F52" i="21"/>
  <c r="F52" i="20"/>
  <c r="AL52" i="18"/>
  <c r="I55" i="19"/>
  <c r="AJ52" i="18"/>
  <c r="AD57" i="18"/>
  <c r="AE52" i="18"/>
  <c r="J48" i="20"/>
  <c r="S48" i="20"/>
  <c r="L48" i="20"/>
  <c r="U48" i="20"/>
  <c r="N48" i="20"/>
  <c r="W48" i="20"/>
  <c r="Q48" i="20"/>
  <c r="G48" i="20"/>
  <c r="V51" i="19"/>
  <c r="Z51" i="19"/>
  <c r="N51" i="19"/>
  <c r="AD51" i="19"/>
  <c r="R51" i="19"/>
  <c r="J51" i="19"/>
  <c r="K48" i="21"/>
  <c r="S48" i="21"/>
  <c r="M48" i="21"/>
  <c r="U48" i="21"/>
  <c r="O48" i="21"/>
  <c r="I48" i="21"/>
  <c r="Q48" i="21"/>
  <c r="G48" i="21"/>
  <c r="O47" i="22"/>
  <c r="K47" i="22"/>
  <c r="Y47" i="22"/>
  <c r="U47" i="22"/>
  <c r="M47" i="22"/>
  <c r="I47" i="22"/>
  <c r="W47" i="22" s="1"/>
  <c r="Q47" i="22"/>
  <c r="S47" i="22"/>
  <c r="G47" i="22"/>
  <c r="K51" i="22" l="1"/>
  <c r="S51" i="22"/>
  <c r="M51" i="22"/>
  <c r="U51" i="22"/>
  <c r="I51" i="22"/>
  <c r="Y51" i="22"/>
  <c r="O51" i="22"/>
  <c r="Q51" i="22"/>
  <c r="G51" i="22"/>
  <c r="F56" i="22"/>
  <c r="F57" i="21"/>
  <c r="F57" i="20"/>
  <c r="I60" i="19"/>
  <c r="AJ57" i="18"/>
  <c r="AL57" i="18"/>
  <c r="AE57" i="18"/>
  <c r="V55" i="19"/>
  <c r="Z55" i="19"/>
  <c r="N55" i="19"/>
  <c r="R55" i="19"/>
  <c r="AD55" i="19"/>
  <c r="J55" i="19"/>
  <c r="N52" i="20"/>
  <c r="W52" i="20"/>
  <c r="Q52" i="20"/>
  <c r="J52" i="20"/>
  <c r="S52" i="20"/>
  <c r="L52" i="20"/>
  <c r="U52" i="20"/>
  <c r="G52" i="20"/>
  <c r="O52" i="21"/>
  <c r="I52" i="21"/>
  <c r="Q52" i="21"/>
  <c r="K52" i="21"/>
  <c r="S52" i="21"/>
  <c r="M52" i="21"/>
  <c r="U52" i="21"/>
  <c r="G52" i="21"/>
  <c r="W51" i="22" l="1"/>
  <c r="R60" i="19"/>
  <c r="V60" i="19"/>
  <c r="N60" i="19"/>
  <c r="AD60" i="19"/>
  <c r="Z60" i="19"/>
  <c r="J60" i="19"/>
  <c r="L57" i="20"/>
  <c r="U57" i="20"/>
  <c r="N57" i="20"/>
  <c r="W57" i="20"/>
  <c r="Q57" i="20"/>
  <c r="J57" i="20"/>
  <c r="S57" i="20"/>
  <c r="G57" i="20"/>
  <c r="M57" i="21"/>
  <c r="U57" i="21"/>
  <c r="O57" i="21"/>
  <c r="I57" i="21"/>
  <c r="Q57" i="21"/>
  <c r="K57" i="21"/>
  <c r="S57" i="21"/>
  <c r="G57" i="21"/>
  <c r="O56" i="22"/>
  <c r="K56" i="22"/>
  <c r="U56" i="22"/>
  <c r="Q56" i="22"/>
  <c r="S56" i="22"/>
  <c r="I56" i="22"/>
  <c r="W56" i="22" s="1"/>
  <c r="Y56" i="22"/>
  <c r="M56" i="22"/>
  <c r="G56" i="22"/>
</calcChain>
</file>

<file path=xl/comments1.xml><?xml version="1.0" encoding="utf-8"?>
<comments xmlns="http://schemas.openxmlformats.org/spreadsheetml/2006/main">
  <authors>
    <author>POLITI, Nathalie</author>
  </authors>
  <commentList>
    <comment ref="F7" authorId="0" shapeId="0">
      <text>
        <r>
          <rPr>
            <b/>
            <sz val="9"/>
            <color indexed="81"/>
            <rFont val="Tahoma"/>
            <family val="2"/>
          </rPr>
          <t>POLITI, Nathalie:</t>
        </r>
        <r>
          <rPr>
            <sz val="9"/>
            <color indexed="81"/>
            <rFont val="Tahoma"/>
            <family val="2"/>
          </rPr>
          <t xml:space="preserve">
53 685 AVEC UMD</t>
        </r>
      </text>
    </comment>
    <comment ref="F18" authorId="0" shapeId="0">
      <text>
        <r>
          <rPr>
            <b/>
            <sz val="9"/>
            <color indexed="81"/>
            <rFont val="Tahoma"/>
            <family val="2"/>
          </rPr>
          <t>POLITI, Nathalie:</t>
        </r>
        <r>
          <rPr>
            <sz val="9"/>
            <color indexed="81"/>
            <rFont val="Tahoma"/>
            <family val="2"/>
          </rPr>
          <t xml:space="preserve">
189 418</t>
        </r>
      </text>
    </comment>
    <comment ref="I18" authorId="0" shapeId="0">
      <text>
        <r>
          <rPr>
            <b/>
            <sz val="9"/>
            <color indexed="81"/>
            <rFont val="Tahoma"/>
            <family val="2"/>
          </rPr>
          <t>POLITI, Nathalie:</t>
        </r>
        <r>
          <rPr>
            <sz val="9"/>
            <color indexed="81"/>
            <rFont val="Tahoma"/>
            <family val="2"/>
          </rPr>
          <t xml:space="preserve">
IPP : 4019 (-813)</t>
        </r>
      </text>
    </comment>
    <comment ref="S18" authorId="0" shapeId="0">
      <text>
        <r>
          <rPr>
            <b/>
            <sz val="9"/>
            <color indexed="81"/>
            <rFont val="Tahoma"/>
            <family val="2"/>
          </rPr>
          <t>POLITI, Nathalie:</t>
        </r>
        <r>
          <rPr>
            <sz val="9"/>
            <color indexed="81"/>
            <rFont val="Tahoma"/>
            <family val="2"/>
          </rPr>
          <t xml:space="preserve">
IPP=1058(-137)</t>
        </r>
      </text>
    </comment>
  </commentList>
</comments>
</file>

<file path=xl/comments2.xml><?xml version="1.0" encoding="utf-8"?>
<comments xmlns="http://schemas.openxmlformats.org/spreadsheetml/2006/main">
  <authors>
    <author>POLITI, Nathalie</author>
  </authors>
  <commentList>
    <comment ref="J58" authorId="0" shapeId="0">
      <text>
        <r>
          <rPr>
            <b/>
            <sz val="9"/>
            <color indexed="81"/>
            <rFont val="Tahoma"/>
            <family val="2"/>
          </rPr>
          <t>POLITI, Nathalie:</t>
        </r>
        <r>
          <rPr>
            <sz val="9"/>
            <color indexed="81"/>
            <rFont val="Tahoma"/>
            <family val="2"/>
          </rPr>
          <t xml:space="preserve">
</t>
        </r>
      </text>
    </comment>
  </commentList>
</comments>
</file>

<file path=xl/comments3.xml><?xml version="1.0" encoding="utf-8"?>
<comments xmlns="http://schemas.openxmlformats.org/spreadsheetml/2006/main">
  <authors>
    <author>POLITI, Nathalie</author>
  </authors>
  <commentList>
    <comment ref="F18" authorId="0" shapeId="0">
      <text>
        <r>
          <rPr>
            <b/>
            <sz val="9"/>
            <color indexed="81"/>
            <rFont val="Tahoma"/>
            <family val="2"/>
          </rPr>
          <t>POLITI, Nathalie:</t>
        </r>
        <r>
          <rPr>
            <sz val="9"/>
            <color indexed="81"/>
            <rFont val="Tahoma"/>
            <family val="2"/>
          </rPr>
          <t xml:space="preserve">
NB IPP : 1058 (-137)</t>
        </r>
      </text>
    </comment>
  </commentList>
</comments>
</file>

<file path=xl/comments4.xml><?xml version="1.0" encoding="utf-8"?>
<comments xmlns="http://schemas.openxmlformats.org/spreadsheetml/2006/main">
  <authors>
    <author>POLITI, Nathalie</author>
  </authors>
  <commentList>
    <comment ref="F18" authorId="0" shapeId="0">
      <text>
        <r>
          <rPr>
            <b/>
            <sz val="9"/>
            <color indexed="81"/>
            <rFont val="Tahoma"/>
            <family val="2"/>
          </rPr>
          <t>POLITI, Nathalie:</t>
        </r>
        <r>
          <rPr>
            <sz val="9"/>
            <color indexed="81"/>
            <rFont val="Tahoma"/>
            <family val="2"/>
          </rPr>
          <t xml:space="preserve">
IPP = 4019 (-813)</t>
        </r>
      </text>
    </comment>
  </commentList>
</comments>
</file>

<file path=xl/comments5.xml><?xml version="1.0" encoding="utf-8"?>
<comments xmlns="http://schemas.openxmlformats.org/spreadsheetml/2006/main">
  <authors>
    <author>POLITI, Nathalie</author>
  </authors>
  <commentList>
    <comment ref="O22" authorId="0" shapeId="0">
      <text>
        <r>
          <rPr>
            <b/>
            <sz val="9"/>
            <color indexed="81"/>
            <rFont val="Tahoma"/>
            <family val="2"/>
          </rPr>
          <t>POLITI, Nathalie:</t>
        </r>
        <r>
          <rPr>
            <sz val="9"/>
            <color indexed="81"/>
            <rFont val="Tahoma"/>
            <family val="2"/>
          </rPr>
          <t xml:space="preserve">
IPP=214 (-35)</t>
        </r>
      </text>
    </comment>
  </commentList>
</comments>
</file>

<file path=xl/comments6.xml><?xml version="1.0" encoding="utf-8"?>
<comments xmlns="http://schemas.openxmlformats.org/spreadsheetml/2006/main">
  <authors>
    <author>POLITI, Nathalie</author>
  </authors>
  <commentList>
    <comment ref="I18" authorId="0" shapeId="0">
      <text>
        <r>
          <rPr>
            <b/>
            <sz val="9"/>
            <color indexed="81"/>
            <rFont val="Tahoma"/>
            <family val="2"/>
          </rPr>
          <t>POLITI, Nathalie:</t>
        </r>
        <r>
          <rPr>
            <sz val="9"/>
            <color indexed="81"/>
            <rFont val="Tahoma"/>
            <family val="2"/>
          </rPr>
          <t xml:space="preserve">
IPP : 354 (- 67)</t>
        </r>
      </text>
    </comment>
    <comment ref="S18" authorId="0" shapeId="0">
      <text>
        <r>
          <rPr>
            <b/>
            <sz val="9"/>
            <color indexed="81"/>
            <rFont val="Tahoma"/>
            <family val="2"/>
          </rPr>
          <t>POLITI, Nathalie:</t>
        </r>
        <r>
          <rPr>
            <sz val="9"/>
            <color indexed="81"/>
            <rFont val="Tahoma"/>
            <family val="2"/>
          </rPr>
          <t xml:space="preserve">
IPP : 469 (- 27)</t>
        </r>
      </text>
    </comment>
    <comment ref="G54" authorId="0" shapeId="0">
      <text>
        <r>
          <rPr>
            <b/>
            <sz val="9"/>
            <color indexed="81"/>
            <rFont val="Tahoma"/>
            <family val="2"/>
          </rPr>
          <t>POLITI, Nathalie:</t>
        </r>
        <r>
          <rPr>
            <sz val="9"/>
            <color indexed="81"/>
            <rFont val="Tahoma"/>
            <family val="2"/>
          </rPr>
          <t xml:space="preserve">
-17.4% BR / -7.9 NAT</t>
        </r>
      </text>
    </comment>
    <comment ref="Q54" authorId="0" shapeId="0">
      <text>
        <r>
          <rPr>
            <b/>
            <sz val="9"/>
            <color indexed="81"/>
            <rFont val="Tahoma"/>
            <family val="2"/>
          </rPr>
          <t>POLITI, Nathalie:</t>
        </r>
        <r>
          <rPr>
            <sz val="9"/>
            <color indexed="81"/>
            <rFont val="Tahoma"/>
            <family val="2"/>
          </rPr>
          <t xml:space="preserve">
-27.4% BR / -26.6% NAT</t>
        </r>
      </text>
    </comment>
    <comment ref="AE54" authorId="0" shapeId="0">
      <text>
        <r>
          <rPr>
            <b/>
            <sz val="9"/>
            <color indexed="81"/>
            <rFont val="Tahoma"/>
            <family val="2"/>
          </rPr>
          <t>POLITI, Nathalie:</t>
        </r>
        <r>
          <rPr>
            <sz val="9"/>
            <color indexed="81"/>
            <rFont val="Tahoma"/>
            <family val="2"/>
          </rPr>
          <t xml:space="preserve">
-7.4 / -8.4 </t>
        </r>
      </text>
    </comment>
  </commentList>
</comments>
</file>

<file path=xl/comments7.xml><?xml version="1.0" encoding="utf-8"?>
<comments xmlns="http://schemas.openxmlformats.org/spreadsheetml/2006/main">
  <authors>
    <author>POLITI, Nathalie</author>
  </authors>
  <commentList>
    <comment ref="F16" authorId="0" shapeId="0">
      <text>
        <r>
          <rPr>
            <b/>
            <sz val="9"/>
            <color indexed="81"/>
            <rFont val="Tahoma"/>
            <family val="2"/>
          </rPr>
          <t>POLITI, Nathalie:</t>
        </r>
        <r>
          <rPr>
            <sz val="9"/>
            <color indexed="81"/>
            <rFont val="Tahoma"/>
            <family val="2"/>
          </rPr>
          <t xml:space="preserve">
IPP : 469 (-27)</t>
        </r>
      </text>
    </comment>
  </commentList>
</comments>
</file>

<file path=xl/comments8.xml><?xml version="1.0" encoding="utf-8"?>
<comments xmlns="http://schemas.openxmlformats.org/spreadsheetml/2006/main">
  <authors>
    <author>POLITI, Nathalie</author>
  </authors>
  <commentList>
    <comment ref="F16" authorId="0" shapeId="0">
      <text>
        <r>
          <rPr>
            <b/>
            <sz val="9"/>
            <color indexed="81"/>
            <rFont val="Tahoma"/>
            <family val="2"/>
          </rPr>
          <t>POLITI, Nathalie:</t>
        </r>
        <r>
          <rPr>
            <sz val="9"/>
            <color indexed="81"/>
            <rFont val="Tahoma"/>
            <family val="2"/>
          </rPr>
          <t xml:space="preserve">
IPP = 354 (+ 67)</t>
        </r>
      </text>
    </comment>
  </commentList>
</comments>
</file>

<file path=xl/sharedStrings.xml><?xml version="1.0" encoding="utf-8"?>
<sst xmlns="http://schemas.openxmlformats.org/spreadsheetml/2006/main" count="4356" uniqueCount="372">
  <si>
    <t>Annexes 4 - 
Psychiatrie Infanto-Juvénile</t>
  </si>
  <si>
    <t>Retour</t>
  </si>
  <si>
    <t>ANNEXE 4.1 : Psychiatrie infanto-juvénile - Description de l'activité (Hors UMD et UHSA)</t>
  </si>
  <si>
    <t>Finess</t>
  </si>
  <si>
    <t>Etablissements</t>
  </si>
  <si>
    <t>Hospitalisation Complète</t>
  </si>
  <si>
    <t>Hospitalisation Partielle</t>
  </si>
  <si>
    <t>Ambulatoire</t>
  </si>
  <si>
    <t>Nombre de journées</t>
  </si>
  <si>
    <t>Nombre de patients</t>
  </si>
  <si>
    <t>Part des journées en hospit. temps plein</t>
  </si>
  <si>
    <t>DMP en hospit. temps plein</t>
  </si>
  <si>
    <t>Nombre de venues en journée</t>
  </si>
  <si>
    <t>Nombre de venues en demi-journée</t>
  </si>
  <si>
    <t>Part des journées en hospit. de jour</t>
  </si>
  <si>
    <t>Nombre d'actes</t>
  </si>
  <si>
    <t>Part des actes en CMP</t>
  </si>
  <si>
    <t>Part des actes en CATTP</t>
  </si>
  <si>
    <t>220000236</t>
  </si>
  <si>
    <t xml:space="preserve">CHS Plouguernével </t>
  </si>
  <si>
    <t>220000608</t>
  </si>
  <si>
    <t>CHS Le Bon Sauveur</t>
  </si>
  <si>
    <t>220000616</t>
  </si>
  <si>
    <t xml:space="preserve">CHS St Jean de Dieu </t>
  </si>
  <si>
    <t>290000017</t>
  </si>
  <si>
    <t>C.H.U. Hôpital de Bohars</t>
  </si>
  <si>
    <t>290000041</t>
  </si>
  <si>
    <t>CH Landerneau</t>
  </si>
  <si>
    <t>290000298</t>
  </si>
  <si>
    <t>CHS Etienne Gourmelen</t>
  </si>
  <si>
    <t>290000728</t>
  </si>
  <si>
    <t>HIA Clermont-Tonnerre</t>
  </si>
  <si>
    <t>290000785</t>
  </si>
  <si>
    <t>Hôtel-Dieu Pont-l'Abbé</t>
  </si>
  <si>
    <t>290021542</t>
  </si>
  <si>
    <t>CH des Pays de Morlaix</t>
  </si>
  <si>
    <t>350000022</t>
  </si>
  <si>
    <t>CH St Malo</t>
  </si>
  <si>
    <t>350000048</t>
  </si>
  <si>
    <t>CH Redon</t>
  </si>
  <si>
    <t>350000246</t>
  </si>
  <si>
    <t>CHS Guillaume Régnier</t>
  </si>
  <si>
    <t>350002234</t>
  </si>
  <si>
    <t>CRRF Beaulieu</t>
  </si>
  <si>
    <t>350002754</t>
  </si>
  <si>
    <t>CPC La Thébaudais</t>
  </si>
  <si>
    <t>560002032</t>
  </si>
  <si>
    <t>EPSM Morbihan</t>
  </si>
  <si>
    <t>560002677</t>
  </si>
  <si>
    <t>CHS Charcot</t>
  </si>
  <si>
    <t>560002685</t>
  </si>
  <si>
    <t>Etablissement Penn Ker</t>
  </si>
  <si>
    <t>560004277</t>
  </si>
  <si>
    <t>Centre de Post Cure Sarzeau</t>
  </si>
  <si>
    <t>560005746</t>
  </si>
  <si>
    <t>GHBS - site Quimperlé</t>
  </si>
  <si>
    <t>560000242</t>
  </si>
  <si>
    <t>C.P.R.B Billiers</t>
  </si>
  <si>
    <t>DGF</t>
  </si>
  <si>
    <t>Etablissements publics</t>
  </si>
  <si>
    <t>220000319</t>
  </si>
  <si>
    <t>Clinique La Cerisaie</t>
  </si>
  <si>
    <t>220000327</t>
  </si>
  <si>
    <t>Clinique du Val Josselin</t>
  </si>
  <si>
    <t>290000363</t>
  </si>
  <si>
    <t>Clinique Kerfriden</t>
  </si>
  <si>
    <t>290000736</t>
  </si>
  <si>
    <t>Clinique de l’Iroise</t>
  </si>
  <si>
    <t>290000744</t>
  </si>
  <si>
    <t>Clinique Pen An Dalar</t>
  </si>
  <si>
    <t>350002119</t>
  </si>
  <si>
    <t>Clinique du Moulin</t>
  </si>
  <si>
    <t>350002176</t>
  </si>
  <si>
    <t>Clinique de l’Espérance</t>
  </si>
  <si>
    <t>350002192</t>
  </si>
  <si>
    <t>Clinique St Laurent</t>
  </si>
  <si>
    <t>560002081</t>
  </si>
  <si>
    <t>Clinique du Golfe</t>
  </si>
  <si>
    <t>560002123</t>
  </si>
  <si>
    <t>Clinique St Vincent</t>
  </si>
  <si>
    <t>OQN</t>
  </si>
  <si>
    <t>Etablissements privés</t>
  </si>
  <si>
    <t>DPT-22</t>
  </si>
  <si>
    <t>Côtes d'Armor</t>
  </si>
  <si>
    <t>DPT-29</t>
  </si>
  <si>
    <t>Finistère</t>
  </si>
  <si>
    <t>DPT-35</t>
  </si>
  <si>
    <t>Ille-Et-Vilaine</t>
  </si>
  <si>
    <t>DPT-56</t>
  </si>
  <si>
    <t>Morbihan</t>
  </si>
  <si>
    <t>TDS-1-FPA</t>
  </si>
  <si>
    <t>Territoire Finistère Penn Ar Bed</t>
  </si>
  <si>
    <t>TDS-2-LQ</t>
  </si>
  <si>
    <t>Territoire Lorient - Quimperlé</t>
  </si>
  <si>
    <t>TDS-3-BA</t>
  </si>
  <si>
    <t>Territoire Brocéliande Atlantique</t>
  </si>
  <si>
    <t>TDS-4-HB</t>
  </si>
  <si>
    <t>Territoire Haute Bretagne</t>
  </si>
  <si>
    <t>TDS-5-SMD</t>
  </si>
  <si>
    <t>Territoire Saint-Malo - Dinan</t>
  </si>
  <si>
    <t>TDS-6-A</t>
  </si>
  <si>
    <t>Territoire Armor</t>
  </si>
  <si>
    <t>TDS-7-CB</t>
  </si>
  <si>
    <t>Territoire Cœur de Breizh</t>
  </si>
  <si>
    <t>REG-53</t>
  </si>
  <si>
    <t>Bretagne</t>
  </si>
  <si>
    <t>FRANCE</t>
  </si>
  <si>
    <t>France</t>
  </si>
  <si>
    <t>DGF_Nat</t>
  </si>
  <si>
    <t>OQN_Nat</t>
  </si>
  <si>
    <t xml:space="preserve">Sources : </t>
  </si>
  <si>
    <t xml:space="preserve">Psychiatrie infanto-juvénile : </t>
  </si>
  <si>
    <t>- Pour les établissements sectorisés= 3ème caractère du secteur "I" ou âge du patient &lt;= 16 ans pour les secteurs "P", "Z"</t>
  </si>
  <si>
    <t>- Pour les établissements non sectorisés=  âge du patient &lt;= 16 ans</t>
  </si>
  <si>
    <t>Hospitalisation Complète : Forme d'activité "0." : Hospitalisation à temps plein, Séjour thérapeutique, Hospitalisation à domicile, Placement familial thérapeutique, Appartement thérapeutique, Centre de postcure psychiatrique et Centre de crise</t>
  </si>
  <si>
    <t>Hospitalisation Partielle : Forme d'activité "2." : Hospitalisation à temps partiel de jour ou de nuit et atelier thérapeutique</t>
  </si>
  <si>
    <t>Ambulatoire : Forme d'activité "3." : Accueil et soins en centre médicopsychologique (CMP), Accueil et soins dans un lieu autre que le CMP et Centre d'accueil Thérapeutique à Temps Partiel (CATTP)</t>
  </si>
  <si>
    <t>En hospitalisation complète et patielle, le nombre de patients est calculé à partir du numéro de chaînage. 
En Ambulatoire, le nombre de patients est calculé à partir du identifiant permanent patient (IPP).</t>
  </si>
  <si>
    <t>ANNEXE 4.2.1 : Psychiatrie infanto-juvénile - Activité ambulatoire</t>
  </si>
  <si>
    <t>Secteur psychiatrie infanto-juvénile</t>
  </si>
  <si>
    <r>
      <t xml:space="preserve">Dispositif intersectoriel formalisé </t>
    </r>
    <r>
      <rPr>
        <i/>
        <sz val="10"/>
        <color indexed="9"/>
        <rFont val="Arial"/>
        <family val="2"/>
      </rPr>
      <t>(3ème caractère du secteur = "Z")</t>
    </r>
  </si>
  <si>
    <r>
      <t xml:space="preserve">Secteur de psychiatrie en milieu pénitentiare 
</t>
    </r>
    <r>
      <rPr>
        <i/>
        <sz val="10"/>
        <color indexed="9"/>
        <rFont val="Arial"/>
        <family val="2"/>
      </rPr>
      <t>(3ème caractère du secteur = "P")</t>
    </r>
  </si>
  <si>
    <t xml:space="preserve">&lt; 10 ans </t>
  </si>
  <si>
    <t xml:space="preserve">10- 15 ans </t>
  </si>
  <si>
    <t>16-17 ans</t>
  </si>
  <si>
    <t>&gt;= 18 ans</t>
  </si>
  <si>
    <t>% de patients</t>
  </si>
  <si>
    <t>% d'actes</t>
  </si>
  <si>
    <t>Etablissements sectorisés</t>
  </si>
  <si>
    <t>Etablissements non sectorisés</t>
  </si>
  <si>
    <t>Ambulatoire : Forme d'activité "3"</t>
  </si>
  <si>
    <t>En Ambulatoire, le nombre de patients est calculé à partir du identifiant permanent patient (IPP).</t>
  </si>
  <si>
    <r>
      <rPr>
        <b/>
        <sz val="8"/>
        <rFont val="Arial"/>
        <family val="2"/>
      </rPr>
      <t>Remarque</t>
    </r>
    <r>
      <rPr>
        <sz val="8"/>
        <rFont val="Arial"/>
        <family val="2"/>
      </rPr>
      <t xml:space="preserve"> : la somme des pourcentages des files actives peut est supérieure à 100%. En effet, dans une même année, un peut avoir été pris en charge dans différents types de secteurs (exemple : psychiatrie infanto-juvénile et intersecteur).</t>
    </r>
  </si>
  <si>
    <t>ANNEXE 4.2.2 : Psychiatrie infanto-juvénile - Activité ambulatoire - Nature de l'acte et Intervenants</t>
  </si>
  <si>
    <t>Nature de l'acte</t>
  </si>
  <si>
    <t>Intervenants</t>
  </si>
  <si>
    <t>Entretiens</t>
  </si>
  <si>
    <t>Groupes</t>
  </si>
  <si>
    <t>Autres</t>
  </si>
  <si>
    <t>Infirmiers</t>
  </si>
  <si>
    <t>Corps médical</t>
  </si>
  <si>
    <t>psychologues</t>
  </si>
  <si>
    <t>Personnel de rééducation</t>
  </si>
  <si>
    <t>ANNEXE 4.2.3 : Psychiatrie infanto-juvénile - Activité ambulatoire - Lieux de l'acte</t>
  </si>
  <si>
    <t>Lieux de prise en charge en ambulatoire</t>
  </si>
  <si>
    <t>CMP ou unité de consultation des services de psychiatrie</t>
  </si>
  <si>
    <t>A domicile ou en institution substitutive au domicile</t>
  </si>
  <si>
    <t>En établissement social ou médico-social</t>
  </si>
  <si>
    <t>En unité d'hospitalisation somatique (y compris services d'urgence)</t>
  </si>
  <si>
    <t>En établissement médico-éducatif / PMI / en milieu scolaire</t>
  </si>
  <si>
    <t>Etablissements pénitentiaire</t>
  </si>
  <si>
    <t>CATTP</t>
  </si>
  <si>
    <t>350039574</t>
  </si>
  <si>
    <t>« La Maison Bleue » Fougères</t>
  </si>
  <si>
    <t>ANNEXE 4.2.4 : Psychiatrie infanto-juvénile - Activité ambulatoire- motif principal de prise en charge</t>
  </si>
  <si>
    <t>Nobre d'actes</t>
  </si>
  <si>
    <t>F20-F29</t>
  </si>
  <si>
    <t>F30-F39</t>
  </si>
  <si>
    <t>F40-F48</t>
  </si>
  <si>
    <t>F60-F69</t>
  </si>
  <si>
    <t>F80-F89</t>
  </si>
  <si>
    <t>F90-F98</t>
  </si>
  <si>
    <t>Autres troubles mentaux et du comportement</t>
  </si>
  <si>
    <t>Facteurs influant sur l'état de santé</t>
  </si>
  <si>
    <t>Non renseigné</t>
  </si>
  <si>
    <t>Hospitalisation de jour : Forme d'activité "20"</t>
  </si>
  <si>
    <t>CIM-10 :</t>
  </si>
  <si>
    <t>F20-F29 : Schizophrénie, troubles schizotypiques et troubles délirants</t>
  </si>
  <si>
    <t>F80-F89 : Troubles du développement psychologique</t>
  </si>
  <si>
    <t>F30-F39 : Troubles de l'humeur</t>
  </si>
  <si>
    <t>F90-F98 : Troubles du comportement et troubles émotionnels apparaissant habituellement durant l'enfance et l'adolescence</t>
  </si>
  <si>
    <t>F40-F48 : Troubles névrotiques, troubles liés à des facteurs de stress et troubles somatoformes</t>
  </si>
  <si>
    <t>Facteurs influant sur l'état de santé : Chapitre XXI de la CIM-10 = codes 'Z'</t>
  </si>
  <si>
    <t>F60-F69 : Troubles de la personnalité et du comportement chez l'adulte</t>
  </si>
  <si>
    <t>&lt;&lt;&lt;&lt;</t>
  </si>
  <si>
    <t>ANNEXE 4.3.1 : Psychiatrie infanto-juvénile - Hospitalisation partielle</t>
  </si>
  <si>
    <t>% de journées</t>
  </si>
  <si>
    <t>Hospitalisation partielle : Forme d'activité "2"</t>
  </si>
  <si>
    <t xml:space="preserve">En hospitalisation complète et patielle, le nombre de patients est calculé à partir du numéro de chaînage. </t>
  </si>
  <si>
    <t>ANNEXE 4.3.2 : Psychiatrie infanto-juvénile - Hospitalisation partielle - Forme d'activité</t>
  </si>
  <si>
    <t>Hospitalisation de jour</t>
  </si>
  <si>
    <t>Hospitalisation de nuit</t>
  </si>
  <si>
    <t>Ateliers thérapeutiques</t>
  </si>
  <si>
    <t>ANNEXE 4.3.3 : Psychiatrie infanto-juvénile - Hospitalisation de jour - motif principal de prise en charge</t>
  </si>
  <si>
    <t>Hospitalisation partielle</t>
  </si>
  <si>
    <t>Nombre de journées
en hospit. Partielle</t>
  </si>
  <si>
    <t>ANNEXE 4.4.1 : Psychiatrie infanto-juvénile - Hospitalisation complète (hors UMD et UHSA)</t>
  </si>
  <si>
    <t>ANNEXE 4.4.2 : Psychiatrie infanto-juvénile - Hospitalisation complète - forme d'activité (hors UMD et UHSA)</t>
  </si>
  <si>
    <t>Hospitalisation temps plein</t>
  </si>
  <si>
    <t>Placement familial thérapeutique</t>
  </si>
  <si>
    <t>Avvueil en appartement thérapeutique</t>
  </si>
  <si>
    <t>Accueil en centre de post-cure</t>
  </si>
  <si>
    <t>Accueil en centre de crise et structure d'acceuil en urgence</t>
  </si>
  <si>
    <t>Hospitalisation à domicile</t>
  </si>
  <si>
    <t>séjours thérapeutique</t>
  </si>
  <si>
    <t>Hospitalisation Complète : Forme d'activité "0."</t>
  </si>
  <si>
    <t>ANNEXE 4.4.3 : Psychiatrie infanto-juvénile - Hospitalisation temps plein - motif principal de prise en charge (hors UMD et UHSA)</t>
  </si>
  <si>
    <t>Nombre de journées
en hospit. Temps plein</t>
  </si>
  <si>
    <t>Hospitalisation temps plein : Forme d'activité "01"</t>
  </si>
  <si>
    <t>Annexes 5 - 
Taux de recours en psychiatrie</t>
  </si>
  <si>
    <t>ANNEXE 5.1: Taux de recours en psychiatrie pour 10 000 habitants</t>
  </si>
  <si>
    <t>Territoire</t>
  </si>
  <si>
    <t>Taux de recours standardisé en 
Hospitalisation temps plein 
pour 10 000 habitants</t>
  </si>
  <si>
    <t>Taux de recours standardisé en 
Hospitalisation partielle 
pour 10 000 habitants</t>
  </si>
  <si>
    <t>Taux de recours standardisé en 
ambulatoire
pour 10 000 habitants</t>
  </si>
  <si>
    <t>2019</t>
  </si>
  <si>
    <t>2021</t>
  </si>
  <si>
    <t>2022</t>
  </si>
  <si>
    <t xml:space="preserve">Secteurs de psychiatrie générale </t>
  </si>
  <si>
    <t>GHBS - site de Quimperlé</t>
  </si>
  <si>
    <t>Départements</t>
  </si>
  <si>
    <t>Territoires de santé</t>
  </si>
  <si>
    <t>TDS-1-TFP</t>
  </si>
  <si>
    <t>Territoire de santé n°1</t>
  </si>
  <si>
    <t>TDS-2-TLQ</t>
  </si>
  <si>
    <t>Territoire de santé n°2</t>
  </si>
  <si>
    <t>TDS-3-TBA</t>
  </si>
  <si>
    <t>Territoire de santé n°3</t>
  </si>
  <si>
    <t>TDS-4-THB</t>
  </si>
  <si>
    <t>Territoire de santé n°4</t>
  </si>
  <si>
    <t>TDS-5-TSM</t>
  </si>
  <si>
    <t>Territoire de santé n°5</t>
  </si>
  <si>
    <t>TDS-6-TA</t>
  </si>
  <si>
    <t>Territoire de santé n°6</t>
  </si>
  <si>
    <t>TDS-7-TCB</t>
  </si>
  <si>
    <t>Territoire de santé n°7</t>
  </si>
  <si>
    <t>TS-8</t>
  </si>
  <si>
    <t>Territoire de santé n°8</t>
  </si>
  <si>
    <t>Les taux surlignés en verts correspondent aux taux inférieurs au taux régional.</t>
  </si>
  <si>
    <t xml:space="preserve">Méthodes : </t>
  </si>
  <si>
    <t>Exclusion UMD et UHSA</t>
  </si>
  <si>
    <t>Calcul des taux standardisé : les taux de recours sont standardisés par sexe et par tranche d’âge (quinquennale). Il s’agit d’appliquer le taux brut (nombre de journées de l’année N divisé par la population de l’année N-2) de chaque classe d’âge et sexe du territoire à la population de la même classe d’âge et sexe du niveau national (population de référence RGP 2008). La somme des journées (ou actes) attendues pour l’ensemble des classes d’âge et des deux sexes est ensuite divisée par la population totale nationale de référence (RGP 2008).</t>
  </si>
  <si>
    <t>ANNEXE 5.2: Taux de recours en psychiatrie générale (&gt; 16 ans) pour 10 000 habitants</t>
  </si>
  <si>
    <t>CH Quimperlé</t>
  </si>
  <si>
    <t>Calcul des taux standardisé : les taux de recours sont standardisés par sexe et par tranche d’âge (quinquennale : 17-19 ans, 20-24 ans, 25-29 ans ...). Il s’agit d’appliquer le taux brut (nombre de journées de l’année N divisé par la population de l’année N-2) de chaque classe d’âge et sexe du territoire à la population de la même classe d’âge et sexe du niveau national (population de référence RGP 2008). La somme des journées (ou actes) attendues pour l’ensemble des classes d’âge et des deux sexes est ensuite divisée par la population totale nationale de référence (RGP 2008).</t>
  </si>
  <si>
    <t>ANNEXE 5.3: Taux de recours en psychiatrie infanto-juvénile (&lt;= 16 ans) pour 10 000 habitants</t>
  </si>
  <si>
    <t xml:space="preserve">Secteurs de psychiatrie infanto-juvénile </t>
  </si>
  <si>
    <t>Calcul des taux standardisé : les taux de recours sont standardisés par sexe et par tranche d’âge (quinquennale : 00-04 ans -, 05-09 ans, 10-14 ans, 15-16 ans). Il s’agit d’appliquer le taux brut (nombre de journées de l’année N divisé par la population de l’année N-2) de chaque classe d’âge et sexe du territoire à la population de la même classe d’âge et sexe du niveau national (population de référence RGP 2008). La somme des journées (ou actes) attendues pour l’ensemble des classes d’âge et des deux sexes est ensuite divisée par la population totale nationale de référence (RGP 2008).</t>
  </si>
  <si>
    <t>1/%</t>
  </si>
  <si>
    <t>Annexes 3 - 
Psychiatrie Générale</t>
  </si>
  <si>
    <t>- Pour les établissements non sectorisés=  âge du patient &gt; 16 ans</t>
  </si>
  <si>
    <t>- Pour les établissements sectorisés= 3ème caractère du secteur "G" ou âge du patient &gt; 16 ans pour les secteurs "P", "Z"</t>
  </si>
  <si>
    <t xml:space="preserve">Psychiatrie générale : </t>
  </si>
  <si>
    <t>²</t>
  </si>
  <si>
    <t>Polyclinique Saint-Laurent</t>
  </si>
  <si>
    <t>350054680</t>
  </si>
  <si>
    <t>ANNEXE 3.1 : Psychiatrie générale - Description de l'activité (hors UMD et UHSA)</t>
  </si>
  <si>
    <r>
      <rPr>
        <b/>
        <sz val="8"/>
        <rFont val="Arial"/>
        <family val="2"/>
      </rPr>
      <t>Remarque</t>
    </r>
    <r>
      <rPr>
        <sz val="8"/>
        <rFont val="Arial"/>
        <family val="2"/>
      </rPr>
      <t xml:space="preserve"> : la somme des pourcentages peut est supérieure à 100%, expliquée par les anniversaires,</t>
    </r>
  </si>
  <si>
    <t>En ambulatoire, le nombre de patients est calculé à partir du identifiant permanent patient (IPP)</t>
  </si>
  <si>
    <t>ND</t>
  </si>
  <si>
    <t>OQN_NAT</t>
  </si>
  <si>
    <t>DGF_NAT</t>
  </si>
  <si>
    <t>Clinique St ViNDent</t>
  </si>
  <si>
    <t>Clinique de l’EspéraNDe</t>
  </si>
  <si>
    <t>&gt; = 18 ans</t>
  </si>
  <si>
    <t xml:space="preserve">&lt;= 15 ans </t>
  </si>
  <si>
    <t>Secteur de psychiatrie en milieu pénitentiare 
(3ème caractère du secteur = "P")</t>
  </si>
  <si>
    <t>Dispositif intersectoriel formalisé (3ème caractère du secteur = "Z")</t>
  </si>
  <si>
    <t>Secteur psychiatrie générale</t>
  </si>
  <si>
    <t>ANNEXE 3.2.1 : Psychiatrie générale - Activité ambulatoire</t>
  </si>
  <si>
    <t>La zone d'intervention psychiatrique du GHBS est localisée dans le département 29.</t>
  </si>
  <si>
    <t>ANNEXE 3.2.2 : Psychiatrie générale - Activité ambulatoire - Nature de l'acte et Intervenants</t>
  </si>
  <si>
    <t>ANNEXE 3.2.3 : Psychiatrie générale - Activité ambulatoire - Lieux de l'acte</t>
  </si>
  <si>
    <t>F10-F19 : Troubles mentaux et du comportement liés à l'utilisation de substances psycho-actives</t>
  </si>
  <si>
    <t>F00-F09 : Troubles mentaux organiques y compris les troubles symptomatiques</t>
  </si>
  <si>
    <t>F10-F19</t>
  </si>
  <si>
    <t>F00-F09</t>
  </si>
  <si>
    <t>ANNEXE 3.2.4 : Psychiatrie générale - Activité ambulatoire - Motif principal de prise en charge</t>
  </si>
  <si>
    <r>
      <rPr>
        <b/>
        <sz val="8"/>
        <rFont val="Arial"/>
        <family val="2"/>
      </rPr>
      <t>Remarque</t>
    </r>
    <r>
      <rPr>
        <sz val="8"/>
        <rFont val="Arial"/>
        <family val="2"/>
      </rPr>
      <t xml:space="preserve"> : la somme des pourcentages des files actives peut est supérieure à 100%. En effet, dans une même année, un peut avoir été pris en charge dans différents types de secteurs (exemple : psychiatrie générale et intersecteur).</t>
    </r>
  </si>
  <si>
    <t xml:space="preserve">En hospitalisation patielle, le nombre de patients est calculé à partir du numéro de chaînage. </t>
  </si>
  <si>
    <t>ANNEXE 3.3.1 : Psychiatrie générale - Hospitalisation partielle</t>
  </si>
  <si>
    <t>ANNEXE 3.3.2 : Psychiatrie générale - Hospitalisation partielle - Formes d'activité</t>
  </si>
  <si>
    <t>Nombre de journées
en hospit. De jour</t>
  </si>
  <si>
    <t>ANNEXE 3.3.3 : Psychiatrie générale - Hospitalisation de jour - Motif principal de prise en charge</t>
  </si>
  <si>
    <t>ANNEXE 3.4.1 : Psychiatrie générale - Hospitalisation complète (hors UMD et UHSA)</t>
  </si>
  <si>
    <t>Accueil en appartement thérapeutique</t>
  </si>
  <si>
    <t>ANNEXE 3.4.2 : Psychiatrie générale - Hospitalisation complète - Formes d'activité (hors UMD et UHSA)</t>
  </si>
  <si>
    <t xml:space="preserve">Hospitalisation à temps plein : Forme d'activité "01" : </t>
  </si>
  <si>
    <t>Nombre de journées
en hospit.temps plein</t>
  </si>
  <si>
    <t>ANNEXE 3.4.3 : Psychiatrie générale - Hospitalisation temps plein - Motif principal de prise en charge (hors UMD et UHSA)</t>
  </si>
  <si>
    <t>- Pour les établissements non sectorisés=  =(file active / population rattachée au territoire de santé) *10 000</t>
  </si>
  <si>
    <t>- Pour les établissements sectorisés=(file active / population rattachée au secteur) *10 000</t>
  </si>
  <si>
    <t>File active pour 10 000 habitants</t>
  </si>
  <si>
    <t xml:space="preserve">Le nombre de patients est calculé à partir du numéro de chaînage. </t>
  </si>
  <si>
    <t>Hospitalisation au long cours: Forme d'activité "01" avec une durée de présence du patients &gt; 292 jours sur l'année analysé</t>
  </si>
  <si>
    <t>DEP-56</t>
  </si>
  <si>
    <t>DEP-35</t>
  </si>
  <si>
    <t>DEP-29</t>
  </si>
  <si>
    <t>DEP-22</t>
  </si>
  <si>
    <t>TS-3</t>
  </si>
  <si>
    <t>TS-4</t>
  </si>
  <si>
    <t>TS-5</t>
  </si>
  <si>
    <t>TS-1</t>
  </si>
  <si>
    <t>TS-2</t>
  </si>
  <si>
    <t>TS-7</t>
  </si>
  <si>
    <t>,</t>
  </si>
  <si>
    <t xml:space="preserve"> </t>
  </si>
  <si>
    <t>-</t>
  </si>
  <si>
    <t>Part des journées dans l'activité en hospistalisation à temps plein</t>
  </si>
  <si>
    <t>Nombre de journées en hospitalisation au long cours</t>
  </si>
  <si>
    <t xml:space="preserve">File active pour 10 000 habitants </t>
  </si>
  <si>
    <t xml:space="preserve">Nombre de patients </t>
  </si>
  <si>
    <t xml:space="preserve">Hospitalisation à temps plein </t>
  </si>
  <si>
    <t>ANNEXE 3.4.4 : Psychiatrie générale - Hospitalisation temps plein - hospitalisation au long cours (hors UMD et UHSA)</t>
  </si>
  <si>
    <t>Loi du 05 juillet 2011 relative aux droits des patients en hopsitalisation psychiatrique et le régime des hospitalisations sans consentement</t>
  </si>
  <si>
    <t>OQN_nat</t>
  </si>
  <si>
    <t>Soins psychiatriques pour péril imment</t>
  </si>
  <si>
    <t>Soins psychiatriques à la demande d'un tiers</t>
  </si>
  <si>
    <t>Détenus</t>
  </si>
  <si>
    <t>Ordonnance provisoire de placement (OPP)</t>
  </si>
  <si>
    <t>Personnes jugées pénalement irresponsable</t>
  </si>
  <si>
    <t>Soins psychiatriques sur décision du représentant de l'Etat</t>
  </si>
  <si>
    <t>Nombre de journées en hospit. complète</t>
  </si>
  <si>
    <t>ANNEXE 3.5.2 : Psychiatrie générale - Les soins psychiatriques sans consentement - Hospitalisation complète - Mode légal de soins  (hors UMD et UHSA)</t>
  </si>
  <si>
    <t>EPSM MORBIHAN</t>
  </si>
  <si>
    <t>CHGR</t>
  </si>
  <si>
    <t>AMBU</t>
  </si>
  <si>
    <t>HP</t>
  </si>
  <si>
    <t>HC</t>
  </si>
  <si>
    <t>bretagne</t>
  </si>
  <si>
    <t>total SSC</t>
  </si>
  <si>
    <t>ambu HSSC</t>
  </si>
  <si>
    <t>total</t>
  </si>
  <si>
    <t>ambu</t>
  </si>
  <si>
    <t>ambu SSC</t>
  </si>
  <si>
    <t>PART HSSC</t>
  </si>
  <si>
    <t>HP HssC</t>
  </si>
  <si>
    <t>% HssC</t>
  </si>
  <si>
    <t>HC  HSSC</t>
  </si>
  <si>
    <t>HC +HP</t>
  </si>
  <si>
    <t>total HC+HP HSSC</t>
  </si>
  <si>
    <t>total HC+HP</t>
  </si>
  <si>
    <t>hospit</t>
  </si>
  <si>
    <t>En hospitalisation complète et partielle, le nombre de patients est calculé à partir du numéro de chaînage. 
En Ambulatoire, le nombre de patients est calculé à partir du identifiant permanent patient (IPP).</t>
  </si>
  <si>
    <t>Ambulatoire : Forme d'activité "3."</t>
  </si>
  <si>
    <t xml:space="preserve">Hospitalisation Partielle : Forme d'activité "2." </t>
  </si>
  <si>
    <t>ne peut pas être calculé</t>
  </si>
  <si>
    <t>Part avec une durée &gt;=6 mois</t>
  </si>
  <si>
    <t>Part avec une durée &gt;=15 jours</t>
  </si>
  <si>
    <t>Nombre</t>
  </si>
  <si>
    <t>Nombre de séjours</t>
  </si>
  <si>
    <t>File active Globale</t>
  </si>
  <si>
    <t>ANNEXE 3.5.1 : Psychiatrie générale - Les soins psychiatriques sans consentement (hors UMD et UHSA)</t>
  </si>
  <si>
    <r>
      <rPr>
        <b/>
        <sz val="8"/>
        <color rgb="FFC00000"/>
        <rFont val="Arial"/>
        <family val="2"/>
      </rPr>
      <t>CH Guillaume Régnier</t>
    </r>
    <r>
      <rPr>
        <sz val="8"/>
        <color rgb="FFC00000"/>
        <rFont val="Arial"/>
        <family val="2"/>
      </rPr>
      <t xml:space="preserve"> dispose depuis septembre 2013, d'une UHSA de 40 lits en hospitalisation temps plein en psychiatrie générale, destinée à recevoir des patients bretons et non bretons. </t>
    </r>
    <r>
      <rPr>
        <u/>
        <sz val="8"/>
        <color rgb="FFC00000"/>
        <rFont val="Arial"/>
        <family val="2"/>
      </rPr>
      <t>Ces lits sont exclus de l'analyse.</t>
    </r>
  </si>
  <si>
    <r>
      <rPr>
        <b/>
        <sz val="8"/>
        <color rgb="FF00B050"/>
        <rFont val="Arial"/>
        <family val="2"/>
      </rPr>
      <t xml:space="preserve">CH de Plouguernével </t>
    </r>
    <r>
      <rPr>
        <sz val="8"/>
        <color rgb="FF00B050"/>
        <rFont val="Arial"/>
        <family val="2"/>
      </rPr>
      <t xml:space="preserve"> dispose depuis 2008, d'une UMD de 40 lits en hospitalisation temps plein en psychiatrie générale, destinée à recevoir des patients bretons et non bretons. </t>
    </r>
    <r>
      <rPr>
        <u/>
        <sz val="8"/>
        <color rgb="FF00B050"/>
        <rFont val="Arial"/>
        <family val="2"/>
      </rPr>
      <t>Ces lits sont exclus de l'analyse.</t>
    </r>
  </si>
  <si>
    <t>UHSA : 3ème caractère du secteur ="P", toujours en hospitalisation temps plein (forme d'activité = 01),  en hospitalisation libre ou en hospitalisation sans consentement (mode légal de soins  "1" ou "6")</t>
  </si>
  <si>
    <t>%patients bretons</t>
  </si>
  <si>
    <t>% journées en soins sans consentement</t>
  </si>
  <si>
    <t>% journées en hospitalisation libre</t>
  </si>
  <si>
    <t>Part des journées UHSA dans l'activité total en hsopit. temps plein</t>
  </si>
  <si>
    <t>Unité hospitalière spécialement aménagée
UHSA</t>
  </si>
  <si>
    <t>UMD : 3ème caractère du secteur ="D", toujours en hospitalisation temps plein (forme d'activité = 01), exclut les soins psychiatriques libres (mode légal de soins différent de "1")</t>
  </si>
  <si>
    <t>Part des journées UMD dans l'activité total en hsopit. temps plein</t>
  </si>
  <si>
    <t xml:space="preserve">Unité pour malades difficiles
UMD </t>
  </si>
  <si>
    <t>ANNEXE 3.6 : Psychiatrie générale - Activité des UMD et UHSA</t>
  </si>
  <si>
    <t>Annexes 2
Qualité</t>
  </si>
  <si>
    <t>ANNEXE 2.1 : Suivi des non conformités des données transmises dans les RPSA</t>
  </si>
  <si>
    <t>Nombre de RPSA</t>
  </si>
  <si>
    <t>%RPSA avec anomalie</t>
  </si>
  <si>
    <t>%RPSA sans diagnostic principal ou non au format</t>
  </si>
  <si>
    <t>Nombre moyen de diagnostic associés</t>
  </si>
  <si>
    <t>%RPSA sans score AVQ ou non au format</t>
  </si>
  <si>
    <t>Taux de chaînage</t>
  </si>
  <si>
    <t>RPSA = Résumé par Séquence Anonyme</t>
  </si>
  <si>
    <t>Taux de chaînage = Rapport entre le nombre de séjorus avec une clé de chaînage générée sans erreur et le nombre total de séjour</t>
  </si>
  <si>
    <t>Nombre moyen de diagnostics associés = somme du nombre de diagnostic associés des RPSA sur le nombre de RPSA</t>
  </si>
  <si>
    <t>ANNEXE 2.2 : Suivi des non conformités des données transmises dans les R3A</t>
  </si>
  <si>
    <t>Nombre de R3A</t>
  </si>
  <si>
    <t>%R3A avec anomalie</t>
  </si>
  <si>
    <t>%R3A sans diagnostic principal ou non au format</t>
  </si>
  <si>
    <t>OQN-Nat</t>
  </si>
  <si>
    <t>R3A = Résumé par ActeAmbulatoire Anonymisé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</si>
</sst>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F_-;\-* #,##0.00\ _F_-;_-* &quot;-&quot;??\ _F_-;_-@_-"/>
    <numFmt numFmtId="165" formatCode="_-* #,##0\ _F_-;\-* #,##0\ _F_-;_-* &quot;-&quot;??\ _F_-;_-@_-"/>
    <numFmt numFmtId="166" formatCode="0.0%"/>
    <numFmt numFmtId="167" formatCode="_-* #,##0.0\ _F_-;\-* #,##0.0\ _F_-;_-* &quot;-&quot;??\ _F_-;_-@_-"/>
    <numFmt numFmtId="168" formatCode="#,##0.0"/>
    <numFmt numFmtId="169" formatCode="#,##0_ ;\-#,##0\ "/>
  </numFmts>
  <fonts count="51" x14ac:knownFonts="1">
    <font>
      <sz val="10"/>
      <name val="Arial"/>
      <family val="2"/>
    </font>
    <font>
      <sz val="11"/>
      <color rgb="FF006100"/>
      <name val="Calibri"/>
      <family val="2"/>
      <scheme val="minor"/>
    </font>
    <font>
      <sz val="10"/>
      <name val="Arial"/>
      <family val="2"/>
    </font>
    <font>
      <b/>
      <sz val="30"/>
      <color indexed="12"/>
      <name val="Arial"/>
      <family val="2"/>
    </font>
    <font>
      <u/>
      <sz val="10"/>
      <color theme="10"/>
      <name val="Arial"/>
      <family val="2"/>
    </font>
    <font>
      <i/>
      <sz val="8"/>
      <name val="Arial"/>
      <family val="2"/>
    </font>
    <font>
      <sz val="8"/>
      <name val="Arial"/>
      <family val="2"/>
    </font>
    <font>
      <b/>
      <sz val="12"/>
      <name val="Arial"/>
      <family val="2"/>
    </font>
    <font>
      <sz val="8"/>
      <color indexed="9"/>
      <name val="Arial"/>
      <family val="2"/>
    </font>
    <font>
      <b/>
      <sz val="10"/>
      <name val="Arial"/>
      <family val="2"/>
    </font>
    <font>
      <b/>
      <sz val="8"/>
      <name val="Arial"/>
      <family val="2"/>
    </font>
    <font>
      <b/>
      <i/>
      <sz val="8"/>
      <name val="Arial"/>
      <family val="2"/>
    </font>
    <font>
      <b/>
      <sz val="8"/>
      <color theme="0"/>
      <name val="Arial"/>
      <family val="2"/>
    </font>
    <font>
      <sz val="8"/>
      <color theme="0"/>
      <name val="Arial"/>
      <family val="2"/>
    </font>
    <font>
      <b/>
      <i/>
      <sz val="8"/>
      <color theme="0"/>
      <name val="Arial"/>
      <family val="2"/>
    </font>
    <font>
      <sz val="8"/>
      <color rgb="FFFF0000"/>
      <name val="Arial"/>
      <family val="2"/>
    </font>
    <font>
      <b/>
      <sz val="9"/>
      <color indexed="81"/>
      <name val="Tahoma"/>
      <family val="2"/>
    </font>
    <font>
      <sz val="9"/>
      <color indexed="81"/>
      <name val="Tahoma"/>
      <family val="2"/>
    </font>
    <font>
      <sz val="10"/>
      <color indexed="9"/>
      <name val="Arial"/>
      <family val="2"/>
    </font>
    <font>
      <i/>
      <sz val="10"/>
      <color indexed="9"/>
      <name val="Arial"/>
      <family val="2"/>
    </font>
    <font>
      <b/>
      <sz val="8"/>
      <color indexed="9"/>
      <name val="Arial"/>
      <family val="2"/>
    </font>
    <font>
      <b/>
      <i/>
      <sz val="8"/>
      <color indexed="9"/>
      <name val="Arial"/>
      <family val="2"/>
    </font>
    <font>
      <sz val="10"/>
      <color rgb="FFFF0000"/>
      <name val="Arial"/>
      <family val="2"/>
    </font>
    <font>
      <sz val="9"/>
      <name val="Arial"/>
      <family val="2"/>
    </font>
    <font>
      <sz val="9"/>
      <color rgb="FFFF0000"/>
      <name val="Arial"/>
      <family val="2"/>
    </font>
    <font>
      <i/>
      <sz val="9"/>
      <name val="Arial"/>
      <family val="2"/>
    </font>
    <font>
      <b/>
      <sz val="9"/>
      <name val="Arial"/>
      <family val="2"/>
    </font>
    <font>
      <b/>
      <sz val="9"/>
      <color rgb="FFFF0000"/>
      <name val="Arial"/>
      <family val="2"/>
    </font>
    <font>
      <b/>
      <i/>
      <sz val="9"/>
      <name val="Arial"/>
      <family val="2"/>
    </font>
    <font>
      <b/>
      <sz val="9"/>
      <color theme="0"/>
      <name val="Arial"/>
      <family val="2"/>
    </font>
    <font>
      <sz val="9"/>
      <color theme="0"/>
      <name val="Arial"/>
      <family val="2"/>
    </font>
    <font>
      <b/>
      <i/>
      <sz val="9"/>
      <color theme="0"/>
      <name val="Arial"/>
      <family val="2"/>
    </font>
    <font>
      <b/>
      <i/>
      <sz val="9"/>
      <color rgb="FFFF0000"/>
      <name val="Arial"/>
      <family val="2"/>
    </font>
    <font>
      <sz val="10"/>
      <color theme="0"/>
      <name val="Arial"/>
      <family val="2"/>
    </font>
    <font>
      <b/>
      <sz val="8"/>
      <color rgb="FFFF0000"/>
      <name val="Arial"/>
      <family val="2"/>
    </font>
    <font>
      <i/>
      <sz val="10"/>
      <name val="Arial"/>
      <family val="2"/>
    </font>
    <font>
      <i/>
      <sz val="10"/>
      <color theme="0"/>
      <name val="Arial"/>
      <family val="2"/>
    </font>
    <font>
      <b/>
      <sz val="7"/>
      <color theme="0"/>
      <name val="Arial"/>
      <family val="2"/>
    </font>
    <font>
      <b/>
      <i/>
      <sz val="7"/>
      <name val="Arial"/>
      <family val="2"/>
    </font>
    <font>
      <b/>
      <sz val="7"/>
      <name val="Arial"/>
      <family val="2"/>
    </font>
    <font>
      <b/>
      <i/>
      <sz val="8"/>
      <color rgb="FFFF0000"/>
      <name val="Arial"/>
      <family val="2"/>
    </font>
    <font>
      <sz val="6"/>
      <color rgb="FFFF0000"/>
      <name val="Arial"/>
      <family val="2"/>
    </font>
    <font>
      <sz val="10"/>
      <name val="Calibri"/>
      <family val="2"/>
      <scheme val="minor"/>
    </font>
    <font>
      <sz val="10"/>
      <color theme="0"/>
      <name val="Calibri"/>
      <family val="2"/>
      <scheme val="minor"/>
    </font>
    <font>
      <sz val="8"/>
      <color rgb="FFC00000"/>
      <name val="Arial"/>
      <family val="2"/>
    </font>
    <font>
      <b/>
      <sz val="8"/>
      <color rgb="FFC00000"/>
      <name val="Arial"/>
      <family val="2"/>
    </font>
    <font>
      <u/>
      <sz val="8"/>
      <color rgb="FFC00000"/>
      <name val="Arial"/>
      <family val="2"/>
    </font>
    <font>
      <sz val="8"/>
      <color rgb="FF00B050"/>
      <name val="Arial"/>
      <family val="2"/>
    </font>
    <font>
      <b/>
      <sz val="8"/>
      <color rgb="FF00B050"/>
      <name val="Arial"/>
      <family val="2"/>
    </font>
    <font>
      <u/>
      <sz val="8"/>
      <color rgb="FF00B050"/>
      <name val="Arial"/>
      <family val="2"/>
    </font>
    <font>
      <b/>
      <i/>
      <sz val="10"/>
      <name val="Arial"/>
      <family val="2"/>
    </font>
  </fonts>
  <fills count="17">
    <fill>
      <patternFill patternType="none"/>
    </fill>
    <fill>
      <patternFill patternType="gray125"/>
    </fill>
    <fill>
      <patternFill patternType="solid">
        <fgColor rgb="FFC6EFCE"/>
      </patternFill>
    </fill>
    <fill>
      <patternFill patternType="solid">
        <fgColor theme="0" tint="-0.249977111117893"/>
        <bgColor indexed="64"/>
      </patternFill>
    </fill>
    <fill>
      <patternFill patternType="solid">
        <fgColor rgb="FF1F497D"/>
        <bgColor indexed="64"/>
      </patternFill>
    </fill>
    <fill>
      <patternFill patternType="solid">
        <fgColor theme="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DCE6F1"/>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rgb="FF002060"/>
        <bgColor indexed="64"/>
      </patternFill>
    </fill>
  </fills>
  <borders count="15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left style="dashed">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dashed">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dashed">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dotted">
        <color indexed="64"/>
      </left>
      <right style="medium">
        <color indexed="64"/>
      </right>
      <top style="thin">
        <color indexed="64"/>
      </top>
      <bottom/>
      <diagonal/>
    </border>
    <border>
      <left style="medium">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dotted">
        <color indexed="64"/>
      </right>
      <top style="thin">
        <color indexed="64"/>
      </top>
      <bottom style="thin">
        <color indexed="64"/>
      </bottom>
      <diagonal/>
    </border>
    <border>
      <left/>
      <right style="dotted">
        <color indexed="64"/>
      </right>
      <top style="medium">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medium">
        <color indexed="64"/>
      </bottom>
      <diagonal/>
    </border>
    <border>
      <left style="medium">
        <color indexed="64"/>
      </left>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dotted">
        <color indexed="64"/>
      </right>
      <top style="medium">
        <color indexed="64"/>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dotted">
        <color indexed="64"/>
      </left>
      <right style="thin">
        <color indexed="64"/>
      </right>
      <top style="medium">
        <color indexed="64"/>
      </top>
      <bottom/>
      <diagonal/>
    </border>
    <border>
      <left style="dotted">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tted">
        <color indexed="64"/>
      </left>
      <right style="medium">
        <color indexed="64"/>
      </right>
      <top/>
      <bottom style="thin">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double">
        <color indexed="64"/>
      </right>
      <top style="medium">
        <color indexed="64"/>
      </top>
      <bottom/>
      <diagonal/>
    </border>
    <border>
      <left style="double">
        <color indexed="64"/>
      </left>
      <right style="dotted">
        <color indexed="64"/>
      </right>
      <top style="medium">
        <color indexed="64"/>
      </top>
      <bottom/>
      <diagonal/>
    </border>
    <border>
      <left/>
      <right style="dotted">
        <color indexed="64"/>
      </right>
      <top style="medium">
        <color indexed="64"/>
      </top>
      <bottom/>
      <diagonal/>
    </border>
    <border>
      <left style="dotted">
        <color indexed="64"/>
      </left>
      <right style="double">
        <color indexed="64"/>
      </right>
      <top style="medium">
        <color indexed="64"/>
      </top>
      <bottom/>
      <diagonal/>
    </border>
    <border>
      <left/>
      <right style="double">
        <color indexed="64"/>
      </right>
      <top/>
      <bottom/>
      <diagonal/>
    </border>
    <border>
      <left style="double">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double">
        <color indexed="64"/>
      </right>
      <top/>
      <bottom style="thin">
        <color indexed="64"/>
      </bottom>
      <diagonal/>
    </border>
    <border>
      <left/>
      <right style="double">
        <color indexed="64"/>
      </right>
      <top/>
      <bottom style="medium">
        <color indexed="64"/>
      </bottom>
      <diagonal/>
    </border>
    <border>
      <left style="double">
        <color indexed="64"/>
      </left>
      <right style="double">
        <color indexed="64"/>
      </right>
      <top style="thin">
        <color indexed="64"/>
      </top>
      <bottom style="medium">
        <color indexed="64"/>
      </bottom>
      <diagonal/>
    </border>
    <border>
      <left style="dotted">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tted">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double">
        <color indexed="64"/>
      </left>
      <right style="dotted">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tted">
        <color indexed="64"/>
      </left>
      <right style="double">
        <color indexed="64"/>
      </right>
      <top style="medium">
        <color indexed="64"/>
      </top>
      <bottom style="medium">
        <color indexed="64"/>
      </bottom>
      <diagonal/>
    </border>
    <border>
      <left style="double">
        <color indexed="64"/>
      </left>
      <right style="dotted">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double">
        <color indexed="64"/>
      </right>
      <top style="medium">
        <color indexed="64"/>
      </top>
      <bottom style="thin">
        <color indexed="64"/>
      </bottom>
      <diagonal/>
    </border>
  </borders>
  <cellStyleXfs count="6">
    <xf numFmtId="0" fontId="0" fillId="0" borderId="0"/>
    <xf numFmtId="164" fontId="2" fillId="0" borderId="0" applyFont="0" applyFill="0" applyBorder="0" applyAlignment="0" applyProtection="0"/>
    <xf numFmtId="9" fontId="2" fillId="0" borderId="0" applyFont="0" applyFill="0" applyBorder="0" applyAlignment="0" applyProtection="0"/>
    <xf numFmtId="0" fontId="1" fillId="2" borderId="0" applyNumberFormat="0" applyBorder="0" applyAlignment="0" applyProtection="0"/>
    <xf numFmtId="0" fontId="4" fillId="0" borderId="0" applyNumberFormat="0" applyFill="0" applyBorder="0" applyAlignment="0" applyProtection="0"/>
    <xf numFmtId="0" fontId="2" fillId="0" borderId="0"/>
  </cellStyleXfs>
  <cellXfs count="1499">
    <xf numFmtId="0" fontId="0" fillId="0" borderId="0" xfId="0"/>
    <xf numFmtId="0" fontId="4" fillId="0" borderId="0" xfId="4"/>
    <xf numFmtId="165" fontId="5" fillId="3" borderId="0" xfId="1" applyNumberFormat="1" applyFont="1" applyFill="1" applyBorder="1" applyAlignment="1">
      <alignment vertical="center"/>
    </xf>
    <xf numFmtId="165" fontId="0" fillId="3" borderId="0" xfId="1" applyNumberFormat="1" applyFont="1" applyFill="1" applyBorder="1" applyAlignment="1">
      <alignment vertical="center"/>
    </xf>
    <xf numFmtId="165" fontId="6" fillId="3" borderId="0" xfId="1" applyNumberFormat="1" applyFont="1" applyFill="1" applyBorder="1" applyAlignment="1">
      <alignment horizontal="center" vertical="center"/>
    </xf>
    <xf numFmtId="165" fontId="6" fillId="3" borderId="0" xfId="1" applyNumberFormat="1" applyFont="1" applyFill="1" applyBorder="1" applyAlignment="1">
      <alignment vertical="center"/>
    </xf>
    <xf numFmtId="3" fontId="0" fillId="3" borderId="0" xfId="1" applyNumberFormat="1" applyFont="1" applyFill="1" applyBorder="1" applyAlignment="1">
      <alignment horizontal="right" vertical="center"/>
    </xf>
    <xf numFmtId="165" fontId="0" fillId="3" borderId="0" xfId="1" applyNumberFormat="1" applyFont="1" applyFill="1" applyBorder="1" applyAlignment="1">
      <alignment horizontal="right" vertical="center"/>
    </xf>
    <xf numFmtId="165" fontId="2" fillId="3" borderId="0" xfId="1" applyNumberFormat="1" applyFont="1" applyFill="1" applyBorder="1" applyAlignment="1">
      <alignment horizontal="right" vertical="center"/>
    </xf>
    <xf numFmtId="0" fontId="5" fillId="0" borderId="0" xfId="0" applyFont="1" applyFill="1" applyAlignment="1">
      <alignment vertical="center"/>
    </xf>
    <xf numFmtId="0" fontId="0" fillId="0" borderId="0" xfId="0" applyFill="1" applyAlignment="1">
      <alignment vertical="center"/>
    </xf>
    <xf numFmtId="165" fontId="5" fillId="0" borderId="0" xfId="1" applyNumberFormat="1" applyFont="1" applyFill="1" applyBorder="1" applyAlignment="1">
      <alignment vertical="center"/>
    </xf>
    <xf numFmtId="165" fontId="0" fillId="0" borderId="0" xfId="1" applyNumberFormat="1" applyFont="1" applyFill="1" applyBorder="1" applyAlignment="1">
      <alignment vertical="center"/>
    </xf>
    <xf numFmtId="0" fontId="5" fillId="3" borderId="0" xfId="0" applyFont="1" applyFill="1" applyAlignment="1">
      <alignment vertical="center" wrapText="1"/>
    </xf>
    <xf numFmtId="0" fontId="0" fillId="0" borderId="0" xfId="0" applyAlignment="1">
      <alignment vertical="center" wrapText="1"/>
    </xf>
    <xf numFmtId="0" fontId="6" fillId="3" borderId="3" xfId="0" applyFont="1" applyFill="1" applyBorder="1" applyAlignment="1">
      <alignment vertical="center"/>
    </xf>
    <xf numFmtId="3" fontId="6" fillId="3" borderId="5" xfId="0" applyNumberFormat="1" applyFont="1" applyFill="1" applyBorder="1" applyAlignment="1">
      <alignment horizontal="center" vertical="center" wrapText="1"/>
    </xf>
    <xf numFmtId="0" fontId="6" fillId="3" borderId="0" xfId="0" applyFont="1" applyFill="1" applyBorder="1" applyAlignment="1">
      <alignment vertical="center"/>
    </xf>
    <xf numFmtId="3" fontId="6" fillId="3" borderId="15" xfId="0" quotePrefix="1" applyNumberFormat="1" applyFont="1" applyFill="1" applyBorder="1" applyAlignment="1">
      <alignment horizontal="center" vertical="center" wrapText="1"/>
    </xf>
    <xf numFmtId="3" fontId="6" fillId="3" borderId="15" xfId="0" applyNumberFormat="1" applyFont="1" applyFill="1" applyBorder="1" applyAlignment="1">
      <alignment horizontal="center" vertical="center" wrapText="1"/>
    </xf>
    <xf numFmtId="166" fontId="6" fillId="3" borderId="15" xfId="2" quotePrefix="1" applyNumberFormat="1" applyFont="1" applyFill="1" applyBorder="1" applyAlignment="1">
      <alignment horizontal="center" vertical="center" wrapText="1"/>
    </xf>
    <xf numFmtId="3" fontId="6" fillId="6" borderId="0" xfId="0" applyNumberFormat="1" applyFont="1" applyFill="1" applyBorder="1" applyAlignment="1">
      <alignment horizontal="center" vertical="center"/>
    </xf>
    <xf numFmtId="3" fontId="8" fillId="5" borderId="17" xfId="0" applyNumberFormat="1" applyFont="1" applyFill="1" applyBorder="1" applyAlignment="1">
      <alignment horizontal="center" vertical="center" wrapText="1"/>
    </xf>
    <xf numFmtId="166" fontId="8" fillId="5" borderId="18" xfId="2" quotePrefix="1" applyNumberFormat="1" applyFont="1" applyFill="1" applyBorder="1" applyAlignment="1">
      <alignment horizontal="center" vertical="center" wrapText="1"/>
    </xf>
    <xf numFmtId="3" fontId="8" fillId="5" borderId="19" xfId="0" applyNumberFormat="1" applyFont="1" applyFill="1" applyBorder="1" applyAlignment="1">
      <alignment horizontal="center" vertical="center" wrapText="1"/>
    </xf>
    <xf numFmtId="166" fontId="8" fillId="5" borderId="19" xfId="2" quotePrefix="1" applyNumberFormat="1" applyFont="1" applyFill="1" applyBorder="1" applyAlignment="1">
      <alignment horizontal="center" vertical="center" wrapText="1"/>
    </xf>
    <xf numFmtId="166" fontId="8" fillId="5" borderId="20" xfId="2" quotePrefix="1" applyNumberFormat="1" applyFont="1" applyFill="1" applyBorder="1" applyAlignment="1">
      <alignment horizontal="center" vertical="center" wrapText="1"/>
    </xf>
    <xf numFmtId="3" fontId="8" fillId="5" borderId="18" xfId="0" quotePrefix="1" applyNumberFormat="1" applyFont="1" applyFill="1" applyBorder="1" applyAlignment="1">
      <alignment horizontal="center" vertical="center" wrapText="1"/>
    </xf>
    <xf numFmtId="3" fontId="8" fillId="5" borderId="19" xfId="0" quotePrefix="1" applyNumberFormat="1" applyFont="1" applyFill="1" applyBorder="1" applyAlignment="1">
      <alignment horizontal="center" vertical="center" wrapText="1"/>
    </xf>
    <xf numFmtId="167" fontId="6" fillId="3" borderId="15" xfId="1" quotePrefix="1" applyNumberFormat="1" applyFont="1" applyFill="1" applyBorder="1" applyAlignment="1">
      <alignment horizontal="center" vertical="center" wrapText="1"/>
    </xf>
    <xf numFmtId="166" fontId="8" fillId="5" borderId="21" xfId="2" quotePrefix="1" applyNumberFormat="1" applyFont="1" applyFill="1" applyBorder="1" applyAlignment="1">
      <alignment horizontal="center" vertical="center" wrapText="1"/>
    </xf>
    <xf numFmtId="0" fontId="5" fillId="3" borderId="0" xfId="0" applyFont="1" applyFill="1"/>
    <xf numFmtId="0" fontId="2" fillId="0" borderId="0" xfId="0" applyFont="1" applyFill="1" applyAlignment="1">
      <alignment vertical="center"/>
    </xf>
    <xf numFmtId="168" fontId="6" fillId="0" borderId="12" xfId="0" applyNumberFormat="1" applyFont="1" applyFill="1" applyBorder="1" applyAlignment="1">
      <alignment horizontal="center" vertical="center"/>
    </xf>
    <xf numFmtId="168" fontId="6" fillId="0" borderId="15" xfId="0" applyNumberFormat="1" applyFont="1" applyFill="1" applyBorder="1" applyAlignment="1">
      <alignment vertical="center"/>
    </xf>
    <xf numFmtId="3" fontId="6" fillId="3" borderId="22" xfId="0" applyNumberFormat="1" applyFont="1" applyFill="1" applyBorder="1" applyAlignment="1">
      <alignment vertical="center"/>
    </xf>
    <xf numFmtId="3" fontId="6" fillId="0" borderId="17" xfId="1" applyNumberFormat="1" applyFont="1" applyFill="1" applyBorder="1" applyAlignment="1">
      <alignment horizontal="right" vertical="center"/>
    </xf>
    <xf numFmtId="166" fontId="6" fillId="0" borderId="18" xfId="2" applyNumberFormat="1" applyFont="1" applyFill="1" applyBorder="1" applyAlignment="1">
      <alignment horizontal="right" vertical="center"/>
    </xf>
    <xf numFmtId="166" fontId="6" fillId="0" borderId="19" xfId="2" applyNumberFormat="1" applyFont="1" applyFill="1" applyBorder="1" applyAlignment="1">
      <alignment horizontal="right" vertical="center"/>
    </xf>
    <xf numFmtId="166" fontId="6" fillId="0" borderId="20" xfId="2" applyNumberFormat="1" applyFont="1" applyFill="1" applyBorder="1" applyAlignment="1">
      <alignment horizontal="right" vertical="center"/>
    </xf>
    <xf numFmtId="167" fontId="6" fillId="0" borderId="19" xfId="1" applyNumberFormat="1" applyFont="1" applyFill="1" applyBorder="1" applyAlignment="1">
      <alignment horizontal="right" vertical="center"/>
    </xf>
    <xf numFmtId="167" fontId="6" fillId="0" borderId="20" xfId="1" applyNumberFormat="1" applyFont="1" applyFill="1" applyBorder="1" applyAlignment="1">
      <alignment horizontal="right" vertical="center"/>
    </xf>
    <xf numFmtId="3" fontId="6" fillId="0" borderId="19" xfId="1" applyNumberFormat="1" applyFont="1" applyFill="1" applyBorder="1" applyAlignment="1">
      <alignment horizontal="right" vertical="center"/>
    </xf>
    <xf numFmtId="166" fontId="6" fillId="0" borderId="21" xfId="2" applyNumberFormat="1" applyFont="1" applyFill="1" applyBorder="1" applyAlignment="1">
      <alignment horizontal="right" vertical="center"/>
    </xf>
    <xf numFmtId="0" fontId="5" fillId="3" borderId="0" xfId="0" quotePrefix="1" applyFont="1" applyFill="1" applyBorder="1" applyAlignment="1">
      <alignment vertical="center"/>
    </xf>
    <xf numFmtId="168" fontId="6" fillId="0" borderId="12" xfId="0" quotePrefix="1" applyNumberFormat="1" applyFont="1" applyFill="1" applyBorder="1" applyAlignment="1">
      <alignment horizontal="center" vertical="center"/>
    </xf>
    <xf numFmtId="0" fontId="5" fillId="3" borderId="0" xfId="0" quotePrefix="1" applyFont="1" applyFill="1"/>
    <xf numFmtId="168" fontId="6" fillId="0" borderId="23" xfId="0" quotePrefix="1" applyNumberFormat="1" applyFont="1" applyFill="1" applyBorder="1" applyAlignment="1">
      <alignment horizontal="center" vertical="center"/>
    </xf>
    <xf numFmtId="168" fontId="6" fillId="0" borderId="22" xfId="0" applyNumberFormat="1" applyFont="1" applyFill="1" applyBorder="1" applyAlignment="1">
      <alignment vertical="center"/>
    </xf>
    <xf numFmtId="0" fontId="5" fillId="3" borderId="0" xfId="0" applyFont="1" applyFill="1" applyBorder="1" applyAlignment="1">
      <alignment vertical="center"/>
    </xf>
    <xf numFmtId="3" fontId="6" fillId="0" borderId="17" xfId="1" applyNumberFormat="1" applyFont="1" applyFill="1" applyBorder="1" applyAlignment="1">
      <alignment vertical="center"/>
    </xf>
    <xf numFmtId="3" fontId="6" fillId="0" borderId="19" xfId="1" applyNumberFormat="1" applyFont="1" applyFill="1" applyBorder="1" applyAlignment="1">
      <alignment vertical="center"/>
    </xf>
    <xf numFmtId="168" fontId="6" fillId="0" borderId="24" xfId="0" applyNumberFormat="1" applyFont="1" applyFill="1" applyBorder="1" applyAlignment="1">
      <alignment horizontal="center" vertical="center"/>
    </xf>
    <xf numFmtId="168" fontId="6" fillId="0" borderId="25" xfId="0" applyNumberFormat="1" applyFont="1" applyFill="1" applyBorder="1" applyAlignment="1">
      <alignment vertical="center"/>
    </xf>
    <xf numFmtId="168" fontId="6" fillId="0" borderId="26" xfId="0" quotePrefix="1" applyNumberFormat="1" applyFont="1" applyFill="1" applyBorder="1" applyAlignment="1">
      <alignment horizontal="center" vertical="center"/>
    </xf>
    <xf numFmtId="168" fontId="6" fillId="0" borderId="27" xfId="0" applyNumberFormat="1" applyFont="1" applyFill="1" applyBorder="1" applyAlignment="1">
      <alignment vertical="center"/>
    </xf>
    <xf numFmtId="3" fontId="6" fillId="3" borderId="0" xfId="0" applyNumberFormat="1" applyFont="1" applyFill="1" applyBorder="1" applyAlignment="1">
      <alignment vertical="center"/>
    </xf>
    <xf numFmtId="3" fontId="6" fillId="0" borderId="28" xfId="1" applyNumberFormat="1" applyFont="1" applyFill="1" applyBorder="1" applyAlignment="1">
      <alignment horizontal="right" vertical="center"/>
    </xf>
    <xf numFmtId="166" fontId="6" fillId="0" borderId="29" xfId="2" applyNumberFormat="1" applyFont="1" applyFill="1" applyBorder="1" applyAlignment="1">
      <alignment horizontal="right" vertical="center"/>
    </xf>
    <xf numFmtId="166" fontId="6" fillId="0" borderId="30" xfId="2" applyNumberFormat="1" applyFont="1" applyFill="1" applyBorder="1" applyAlignment="1">
      <alignment horizontal="right" vertical="center"/>
    </xf>
    <xf numFmtId="166" fontId="6" fillId="0" borderId="31" xfId="2" applyNumberFormat="1" applyFont="1" applyFill="1" applyBorder="1" applyAlignment="1">
      <alignment horizontal="right" vertical="center"/>
    </xf>
    <xf numFmtId="167" fontId="6" fillId="0" borderId="30" xfId="1" applyNumberFormat="1" applyFont="1" applyFill="1" applyBorder="1" applyAlignment="1">
      <alignment horizontal="right" vertical="center"/>
    </xf>
    <xf numFmtId="167" fontId="6" fillId="0" borderId="31" xfId="1" applyNumberFormat="1" applyFont="1" applyFill="1" applyBorder="1" applyAlignment="1">
      <alignment horizontal="right" vertical="center"/>
    </xf>
    <xf numFmtId="3" fontId="6" fillId="0" borderId="30" xfId="1" applyNumberFormat="1" applyFont="1" applyFill="1" applyBorder="1" applyAlignment="1">
      <alignment horizontal="right" vertical="center"/>
    </xf>
    <xf numFmtId="166" fontId="6" fillId="0" borderId="32" xfId="2" applyNumberFormat="1" applyFont="1" applyFill="1" applyBorder="1" applyAlignment="1">
      <alignment horizontal="right" vertical="center"/>
    </xf>
    <xf numFmtId="0" fontId="9" fillId="0" borderId="0" xfId="0" applyFont="1" applyAlignment="1">
      <alignment vertical="center"/>
    </xf>
    <xf numFmtId="168" fontId="10" fillId="7" borderId="33" xfId="0" applyNumberFormat="1" applyFont="1" applyFill="1" applyBorder="1" applyAlignment="1">
      <alignment vertical="center"/>
    </xf>
    <xf numFmtId="168" fontId="10" fillId="7" borderId="34" xfId="0" applyNumberFormat="1" applyFont="1" applyFill="1" applyBorder="1" applyAlignment="1">
      <alignment vertical="center"/>
    </xf>
    <xf numFmtId="168" fontId="10" fillId="3" borderId="35" xfId="0" applyNumberFormat="1" applyFont="1" applyFill="1" applyBorder="1" applyAlignment="1">
      <alignment vertical="center"/>
    </xf>
    <xf numFmtId="3" fontId="10" fillId="7" borderId="36" xfId="1" applyNumberFormat="1" applyFont="1" applyFill="1" applyBorder="1" applyAlignment="1">
      <alignment horizontal="right" vertical="center"/>
    </xf>
    <xf numFmtId="166" fontId="10" fillId="7" borderId="37" xfId="2" applyNumberFormat="1" applyFont="1" applyFill="1" applyBorder="1" applyAlignment="1">
      <alignment horizontal="right" vertical="center"/>
    </xf>
    <xf numFmtId="166" fontId="10" fillId="7" borderId="38" xfId="2" applyNumberFormat="1" applyFont="1" applyFill="1" applyBorder="1" applyAlignment="1">
      <alignment horizontal="right" vertical="center"/>
    </xf>
    <xf numFmtId="166" fontId="10" fillId="7" borderId="39" xfId="2" applyNumberFormat="1" applyFont="1" applyFill="1" applyBorder="1" applyAlignment="1">
      <alignment horizontal="right" vertical="center"/>
    </xf>
    <xf numFmtId="167" fontId="10" fillId="7" borderId="38" xfId="1" applyNumberFormat="1" applyFont="1" applyFill="1" applyBorder="1" applyAlignment="1">
      <alignment horizontal="right" vertical="center"/>
    </xf>
    <xf numFmtId="167" fontId="10" fillId="7" borderId="39" xfId="1" applyNumberFormat="1" applyFont="1" applyFill="1" applyBorder="1" applyAlignment="1">
      <alignment horizontal="right" vertical="center"/>
    </xf>
    <xf numFmtId="3" fontId="10" fillId="7" borderId="38" xfId="1" applyNumberFormat="1" applyFont="1" applyFill="1" applyBorder="1" applyAlignment="1">
      <alignment horizontal="right" vertical="center"/>
    </xf>
    <xf numFmtId="166" fontId="10" fillId="7" borderId="40" xfId="2" applyNumberFormat="1" applyFont="1" applyFill="1" applyBorder="1" applyAlignment="1">
      <alignment horizontal="right" vertical="center"/>
    </xf>
    <xf numFmtId="0" fontId="5" fillId="8" borderId="0" xfId="0" applyFont="1" applyFill="1" applyBorder="1"/>
    <xf numFmtId="0" fontId="9" fillId="8" borderId="0" xfId="0" applyFont="1" applyFill="1" applyBorder="1" applyAlignment="1">
      <alignment vertical="center"/>
    </xf>
    <xf numFmtId="168" fontId="10" fillId="8" borderId="0" xfId="0" applyNumberFormat="1" applyFont="1" applyFill="1" applyBorder="1" applyAlignment="1">
      <alignment vertical="center"/>
    </xf>
    <xf numFmtId="3" fontId="10" fillId="8" borderId="0" xfId="0" applyNumberFormat="1" applyFont="1" applyFill="1" applyBorder="1" applyAlignment="1">
      <alignment horizontal="right" vertical="center"/>
    </xf>
    <xf numFmtId="166" fontId="10" fillId="8" borderId="0" xfId="2" applyNumberFormat="1" applyFont="1" applyFill="1" applyBorder="1" applyAlignment="1">
      <alignment horizontal="right" vertical="center"/>
    </xf>
    <xf numFmtId="167" fontId="10" fillId="0" borderId="0" xfId="1" applyNumberFormat="1" applyFont="1" applyFill="1" applyBorder="1" applyAlignment="1">
      <alignment horizontal="right" vertical="center"/>
    </xf>
    <xf numFmtId="3" fontId="10" fillId="8" borderId="0" xfId="2" applyNumberFormat="1" applyFont="1" applyFill="1" applyBorder="1" applyAlignment="1">
      <alignment horizontal="right" vertical="center"/>
    </xf>
    <xf numFmtId="0" fontId="9" fillId="0" borderId="0" xfId="0" applyFont="1" applyFill="1" applyAlignment="1">
      <alignment vertical="center"/>
    </xf>
    <xf numFmtId="168" fontId="6" fillId="0" borderId="4" xfId="0" applyNumberFormat="1" applyFont="1" applyFill="1" applyBorder="1" applyAlignment="1">
      <alignment horizontal="center" vertical="center"/>
    </xf>
    <xf numFmtId="168" fontId="6" fillId="0" borderId="5" xfId="0" applyNumberFormat="1" applyFont="1" applyFill="1" applyBorder="1" applyAlignment="1">
      <alignment vertical="center"/>
    </xf>
    <xf numFmtId="168" fontId="6" fillId="3" borderId="3" xfId="0" applyNumberFormat="1" applyFont="1" applyFill="1" applyBorder="1" applyAlignment="1">
      <alignment vertical="center"/>
    </xf>
    <xf numFmtId="3" fontId="5" fillId="0" borderId="41" xfId="1" applyNumberFormat="1" applyFont="1" applyFill="1" applyBorder="1" applyAlignment="1">
      <alignment horizontal="right" vertical="center"/>
    </xf>
    <xf numFmtId="166" fontId="6" fillId="0" borderId="42" xfId="2" applyNumberFormat="1" applyFont="1" applyFill="1" applyBorder="1" applyAlignment="1">
      <alignment horizontal="right" vertical="center"/>
    </xf>
    <xf numFmtId="166" fontId="6" fillId="0" borderId="43" xfId="2" applyNumberFormat="1" applyFont="1" applyFill="1" applyBorder="1" applyAlignment="1">
      <alignment horizontal="right" vertical="center"/>
    </xf>
    <xf numFmtId="166" fontId="6" fillId="0" borderId="44" xfId="2" applyNumberFormat="1" applyFont="1" applyFill="1" applyBorder="1" applyAlignment="1">
      <alignment horizontal="right" vertical="center"/>
    </xf>
    <xf numFmtId="167" fontId="6" fillId="0" borderId="43" xfId="1" applyNumberFormat="1" applyFont="1" applyFill="1" applyBorder="1" applyAlignment="1">
      <alignment horizontal="right" vertical="center"/>
    </xf>
    <xf numFmtId="167" fontId="6" fillId="0" borderId="44" xfId="1" applyNumberFormat="1" applyFont="1" applyFill="1" applyBorder="1" applyAlignment="1">
      <alignment horizontal="right" vertical="center"/>
    </xf>
    <xf numFmtId="3" fontId="5" fillId="0" borderId="30" xfId="1" applyNumberFormat="1" applyFont="1" applyFill="1" applyBorder="1" applyAlignment="1">
      <alignment horizontal="right" vertical="center"/>
    </xf>
    <xf numFmtId="166" fontId="6" fillId="0" borderId="45" xfId="2" applyNumberFormat="1" applyFont="1" applyFill="1" applyBorder="1" applyAlignment="1">
      <alignment horizontal="right" vertical="center"/>
    </xf>
    <xf numFmtId="3" fontId="5" fillId="0" borderId="43" xfId="1" applyNumberFormat="1" applyFont="1" applyFill="1" applyBorder="1" applyAlignment="1">
      <alignment horizontal="right" vertical="center"/>
    </xf>
    <xf numFmtId="166" fontId="6" fillId="0" borderId="46" xfId="2" applyNumberFormat="1" applyFont="1" applyFill="1" applyBorder="1" applyAlignment="1">
      <alignment horizontal="right" vertical="center"/>
    </xf>
    <xf numFmtId="0" fontId="0" fillId="0" borderId="0" xfId="0" applyAlignment="1">
      <alignment vertical="center"/>
    </xf>
    <xf numFmtId="168" fontId="6" fillId="3" borderId="25" xfId="0" applyNumberFormat="1" applyFont="1" applyFill="1" applyBorder="1" applyAlignment="1">
      <alignment vertical="center"/>
    </xf>
    <xf numFmtId="3" fontId="5" fillId="0" borderId="28" xfId="1" applyNumberFormat="1" applyFont="1" applyFill="1" applyBorder="1" applyAlignment="1">
      <alignment horizontal="right" vertical="center"/>
    </xf>
    <xf numFmtId="0" fontId="6" fillId="0" borderId="0" xfId="0" applyFont="1" applyAlignment="1">
      <alignment vertical="center"/>
    </xf>
    <xf numFmtId="168" fontId="10" fillId="7" borderId="47" xfId="0" applyNumberFormat="1" applyFont="1" applyFill="1" applyBorder="1" applyAlignment="1">
      <alignment vertical="center"/>
    </xf>
    <xf numFmtId="168" fontId="10" fillId="7" borderId="35" xfId="0" applyNumberFormat="1" applyFont="1" applyFill="1" applyBorder="1" applyAlignment="1">
      <alignment vertical="center"/>
    </xf>
    <xf numFmtId="167" fontId="6" fillId="0" borderId="0" xfId="1" applyNumberFormat="1" applyFont="1" applyBorder="1" applyAlignment="1">
      <alignment horizontal="right" vertical="center"/>
    </xf>
    <xf numFmtId="168" fontId="10" fillId="7" borderId="4" xfId="0" applyNumberFormat="1" applyFont="1" applyFill="1" applyBorder="1" applyAlignment="1">
      <alignment vertical="center"/>
    </xf>
    <xf numFmtId="168" fontId="10" fillId="7" borderId="5" xfId="0" applyNumberFormat="1" applyFont="1" applyFill="1" applyBorder="1" applyAlignment="1">
      <alignment vertical="center"/>
    </xf>
    <xf numFmtId="168" fontId="10" fillId="3" borderId="5" xfId="0" applyNumberFormat="1" applyFont="1" applyFill="1" applyBorder="1" applyAlignment="1">
      <alignment vertical="center"/>
    </xf>
    <xf numFmtId="3" fontId="10" fillId="7" borderId="48" xfId="0" applyNumberFormat="1" applyFont="1" applyFill="1" applyBorder="1" applyAlignment="1">
      <alignment horizontal="right" vertical="center"/>
    </xf>
    <xf numFmtId="166" fontId="11" fillId="7" borderId="46" xfId="2" applyNumberFormat="1" applyFont="1" applyFill="1" applyBorder="1" applyAlignment="1">
      <alignment horizontal="right" vertical="center"/>
    </xf>
    <xf numFmtId="166" fontId="11" fillId="7" borderId="49" xfId="2" applyNumberFormat="1" applyFont="1" applyFill="1" applyBorder="1" applyAlignment="1">
      <alignment horizontal="right" vertical="center"/>
    </xf>
    <xf numFmtId="166" fontId="11" fillId="7" borderId="50" xfId="2" applyNumberFormat="1" applyFont="1" applyFill="1" applyBorder="1" applyAlignment="1">
      <alignment horizontal="right" vertical="center"/>
    </xf>
    <xf numFmtId="167" fontId="11" fillId="7" borderId="49" xfId="1" applyNumberFormat="1" applyFont="1" applyFill="1" applyBorder="1" applyAlignment="1">
      <alignment horizontal="right" vertical="center"/>
    </xf>
    <xf numFmtId="167" fontId="11" fillId="7" borderId="50" xfId="1" applyNumberFormat="1" applyFont="1" applyFill="1" applyBorder="1" applyAlignment="1">
      <alignment horizontal="right" vertical="center"/>
    </xf>
    <xf numFmtId="166" fontId="10" fillId="7" borderId="46" xfId="2" applyNumberFormat="1" applyFont="1" applyFill="1" applyBorder="1" applyAlignment="1">
      <alignment horizontal="right" vertical="center"/>
    </xf>
    <xf numFmtId="3" fontId="10" fillId="7" borderId="19" xfId="0" applyNumberFormat="1" applyFont="1" applyFill="1" applyBorder="1" applyAlignment="1">
      <alignment horizontal="right" vertical="center"/>
    </xf>
    <xf numFmtId="166" fontId="11" fillId="7" borderId="18" xfId="2" applyNumberFormat="1" applyFont="1" applyFill="1" applyBorder="1" applyAlignment="1">
      <alignment horizontal="right" vertical="center"/>
    </xf>
    <xf numFmtId="166" fontId="10" fillId="7" borderId="18" xfId="2" applyNumberFormat="1" applyFont="1" applyFill="1" applyBorder="1" applyAlignment="1">
      <alignment horizontal="right" vertical="center"/>
    </xf>
    <xf numFmtId="166" fontId="10" fillId="7" borderId="49" xfId="2" applyNumberFormat="1" applyFont="1" applyFill="1" applyBorder="1" applyAlignment="1">
      <alignment horizontal="right" vertical="center"/>
    </xf>
    <xf numFmtId="166" fontId="10" fillId="7" borderId="51" xfId="2" applyNumberFormat="1" applyFont="1" applyFill="1" applyBorder="1" applyAlignment="1">
      <alignment horizontal="right" vertical="center"/>
    </xf>
    <xf numFmtId="3" fontId="10" fillId="7" borderId="49" xfId="0" applyNumberFormat="1" applyFont="1" applyFill="1" applyBorder="1" applyAlignment="1">
      <alignment horizontal="right" vertical="center"/>
    </xf>
    <xf numFmtId="168" fontId="10" fillId="7" borderId="12" xfId="0" applyNumberFormat="1" applyFont="1" applyFill="1" applyBorder="1" applyAlignment="1">
      <alignment vertical="center"/>
    </xf>
    <xf numFmtId="168" fontId="10" fillId="7" borderId="15" xfId="0" applyNumberFormat="1" applyFont="1" applyFill="1" applyBorder="1" applyAlignment="1">
      <alignment vertical="center"/>
    </xf>
    <xf numFmtId="168" fontId="10" fillId="3" borderId="15" xfId="0" applyNumberFormat="1" applyFont="1" applyFill="1" applyBorder="1" applyAlignment="1">
      <alignment vertical="center"/>
    </xf>
    <xf numFmtId="3" fontId="10" fillId="7" borderId="17" xfId="0" applyNumberFormat="1" applyFont="1" applyFill="1" applyBorder="1" applyAlignment="1">
      <alignment horizontal="right" vertical="center"/>
    </xf>
    <xf numFmtId="166" fontId="10" fillId="7" borderId="19" xfId="2" applyNumberFormat="1" applyFont="1" applyFill="1" applyBorder="1" applyAlignment="1">
      <alignment horizontal="right" vertical="center"/>
    </xf>
    <xf numFmtId="166" fontId="10" fillId="7" borderId="20" xfId="2" applyNumberFormat="1" applyFont="1" applyFill="1" applyBorder="1" applyAlignment="1">
      <alignment horizontal="right" vertical="center"/>
    </xf>
    <xf numFmtId="167" fontId="10" fillId="7" borderId="19" xfId="1" applyNumberFormat="1" applyFont="1" applyFill="1" applyBorder="1" applyAlignment="1">
      <alignment horizontal="right" vertical="center"/>
    </xf>
    <xf numFmtId="167" fontId="10" fillId="7" borderId="20" xfId="1" applyNumberFormat="1" applyFont="1" applyFill="1" applyBorder="1" applyAlignment="1">
      <alignment horizontal="right" vertical="center"/>
    </xf>
    <xf numFmtId="166" fontId="10" fillId="7" borderId="21" xfId="2" applyNumberFormat="1" applyFont="1" applyFill="1" applyBorder="1" applyAlignment="1">
      <alignment horizontal="right" vertical="center"/>
    </xf>
    <xf numFmtId="168" fontId="10" fillId="7" borderId="26" xfId="0" applyNumberFormat="1" applyFont="1" applyFill="1" applyBorder="1" applyAlignment="1">
      <alignment vertical="center"/>
    </xf>
    <xf numFmtId="168" fontId="10" fillId="7" borderId="27" xfId="0" applyNumberFormat="1" applyFont="1" applyFill="1" applyBorder="1" applyAlignment="1">
      <alignment vertical="center"/>
    </xf>
    <xf numFmtId="168" fontId="10" fillId="3" borderId="27" xfId="0" applyNumberFormat="1" applyFont="1" applyFill="1" applyBorder="1" applyAlignment="1">
      <alignment vertical="center"/>
    </xf>
    <xf numFmtId="3" fontId="10" fillId="7" borderId="52" xfId="0" applyNumberFormat="1" applyFont="1" applyFill="1" applyBorder="1" applyAlignment="1">
      <alignment horizontal="right" vertical="center"/>
    </xf>
    <xf numFmtId="166" fontId="10" fillId="7" borderId="53" xfId="2" applyNumberFormat="1" applyFont="1" applyFill="1" applyBorder="1" applyAlignment="1">
      <alignment horizontal="right" vertical="center"/>
    </xf>
    <xf numFmtId="166" fontId="10" fillId="7" borderId="54" xfId="2" applyNumberFormat="1" applyFont="1" applyFill="1" applyBorder="1" applyAlignment="1">
      <alignment horizontal="right" vertical="center"/>
    </xf>
    <xf numFmtId="166" fontId="10" fillId="7" borderId="55" xfId="2" applyNumberFormat="1" applyFont="1" applyFill="1" applyBorder="1" applyAlignment="1">
      <alignment horizontal="right" vertical="center"/>
    </xf>
    <xf numFmtId="167" fontId="10" fillId="7" borderId="54" xfId="1" applyNumberFormat="1" applyFont="1" applyFill="1" applyBorder="1" applyAlignment="1">
      <alignment horizontal="right" vertical="center"/>
    </xf>
    <xf numFmtId="167" fontId="10" fillId="7" borderId="55" xfId="1" applyNumberFormat="1" applyFont="1" applyFill="1" applyBorder="1" applyAlignment="1">
      <alignment horizontal="right" vertical="center"/>
    </xf>
    <xf numFmtId="3" fontId="10" fillId="7" borderId="54" xfId="0" applyNumberFormat="1" applyFont="1" applyFill="1" applyBorder="1" applyAlignment="1">
      <alignment horizontal="right" vertical="center"/>
    </xf>
    <xf numFmtId="3" fontId="10" fillId="7" borderId="30" xfId="0" applyNumberFormat="1" applyFont="1" applyFill="1" applyBorder="1" applyAlignment="1">
      <alignment horizontal="right" vertical="center"/>
    </xf>
    <xf numFmtId="166" fontId="10" fillId="7" borderId="29" xfId="2" applyNumberFormat="1" applyFont="1" applyFill="1" applyBorder="1" applyAlignment="1">
      <alignment horizontal="right" vertical="center"/>
    </xf>
    <xf numFmtId="166" fontId="10" fillId="7" borderId="56" xfId="2" applyNumberFormat="1" applyFont="1" applyFill="1" applyBorder="1" applyAlignment="1">
      <alignment horizontal="right" vertical="center"/>
    </xf>
    <xf numFmtId="3" fontId="10" fillId="8" borderId="57" xfId="0" applyNumberFormat="1" applyFont="1" applyFill="1" applyBorder="1" applyAlignment="1">
      <alignment horizontal="right" vertical="center"/>
    </xf>
    <xf numFmtId="166" fontId="10" fillId="8" borderId="58" xfId="2" applyNumberFormat="1" applyFont="1" applyFill="1" applyBorder="1" applyAlignment="1">
      <alignment horizontal="right" vertical="center"/>
    </xf>
    <xf numFmtId="168" fontId="12" fillId="5" borderId="47" xfId="0" applyNumberFormat="1" applyFont="1" applyFill="1" applyBorder="1" applyAlignment="1">
      <alignment vertical="center"/>
    </xf>
    <xf numFmtId="168" fontId="12" fillId="4" borderId="35" xfId="0" applyNumberFormat="1" applyFont="1" applyFill="1" applyBorder="1" applyAlignment="1">
      <alignment vertical="center"/>
    </xf>
    <xf numFmtId="3" fontId="12" fillId="4" borderId="36" xfId="0" applyNumberFormat="1" applyFont="1" applyFill="1" applyBorder="1" applyAlignment="1">
      <alignment horizontal="right" vertical="center"/>
    </xf>
    <xf numFmtId="166" fontId="12" fillId="4" borderId="37" xfId="2" applyNumberFormat="1" applyFont="1" applyFill="1" applyBorder="1" applyAlignment="1">
      <alignment horizontal="right" vertical="center"/>
    </xf>
    <xf numFmtId="166" fontId="12" fillId="4" borderId="38" xfId="2" applyNumberFormat="1" applyFont="1" applyFill="1" applyBorder="1" applyAlignment="1">
      <alignment horizontal="right" vertical="center"/>
    </xf>
    <xf numFmtId="166" fontId="12" fillId="4" borderId="39" xfId="2" applyNumberFormat="1" applyFont="1" applyFill="1" applyBorder="1" applyAlignment="1">
      <alignment horizontal="right" vertical="center"/>
    </xf>
    <xf numFmtId="167" fontId="12" fillId="4" borderId="38" xfId="1" applyNumberFormat="1" applyFont="1" applyFill="1" applyBorder="1" applyAlignment="1">
      <alignment horizontal="right" vertical="center"/>
    </xf>
    <xf numFmtId="167" fontId="12" fillId="4" borderId="39" xfId="1" applyNumberFormat="1" applyFont="1" applyFill="1" applyBorder="1" applyAlignment="1">
      <alignment horizontal="right" vertical="center"/>
    </xf>
    <xf numFmtId="3" fontId="12" fillId="4" borderId="54" xfId="0" applyNumberFormat="1" applyFont="1" applyFill="1" applyBorder="1" applyAlignment="1">
      <alignment horizontal="right" vertical="center"/>
    </xf>
    <xf numFmtId="166" fontId="12" fillId="4" borderId="53" xfId="2" applyNumberFormat="1" applyFont="1" applyFill="1" applyBorder="1" applyAlignment="1">
      <alignment horizontal="right" vertical="center"/>
    </xf>
    <xf numFmtId="166" fontId="12" fillId="4" borderId="59" xfId="2" applyNumberFormat="1" applyFont="1" applyFill="1" applyBorder="1" applyAlignment="1">
      <alignment horizontal="right" vertical="center"/>
    </xf>
    <xf numFmtId="166" fontId="12" fillId="4" borderId="40" xfId="2" applyNumberFormat="1" applyFont="1" applyFill="1" applyBorder="1" applyAlignment="1">
      <alignment horizontal="right" vertical="center"/>
    </xf>
    <xf numFmtId="3" fontId="12" fillId="4" borderId="38" xfId="0" applyNumberFormat="1" applyFont="1" applyFill="1" applyBorder="1" applyAlignment="1">
      <alignment horizontal="right" vertical="center"/>
    </xf>
    <xf numFmtId="167" fontId="13" fillId="0" borderId="0" xfId="1" applyNumberFormat="1" applyFont="1" applyBorder="1" applyAlignment="1">
      <alignment horizontal="right" vertical="center"/>
    </xf>
    <xf numFmtId="168" fontId="14" fillId="5" borderId="4" xfId="0" applyNumberFormat="1" applyFont="1" applyFill="1" applyBorder="1" applyAlignment="1">
      <alignment vertical="center"/>
    </xf>
    <xf numFmtId="168" fontId="14" fillId="5" borderId="5" xfId="0" applyNumberFormat="1" applyFont="1" applyFill="1" applyBorder="1" applyAlignment="1">
      <alignment vertical="center"/>
    </xf>
    <xf numFmtId="168" fontId="14" fillId="3" borderId="5" xfId="0" applyNumberFormat="1" applyFont="1" applyFill="1" applyBorder="1" applyAlignment="1">
      <alignment vertical="center"/>
    </xf>
    <xf numFmtId="3" fontId="14" fillId="4" borderId="48" xfId="0" applyNumberFormat="1" applyFont="1" applyFill="1" applyBorder="1" applyAlignment="1">
      <alignment horizontal="right" vertical="center"/>
    </xf>
    <xf numFmtId="166" fontId="14" fillId="4" borderId="46" xfId="2" applyNumberFormat="1" applyFont="1" applyFill="1" applyBorder="1" applyAlignment="1">
      <alignment horizontal="right" vertical="center"/>
    </xf>
    <xf numFmtId="166" fontId="14" fillId="4" borderId="49" xfId="2" applyNumberFormat="1" applyFont="1" applyFill="1" applyBorder="1" applyAlignment="1">
      <alignment horizontal="right" vertical="center"/>
    </xf>
    <xf numFmtId="166" fontId="14" fillId="4" borderId="50" xfId="2" applyNumberFormat="1" applyFont="1" applyFill="1" applyBorder="1" applyAlignment="1">
      <alignment horizontal="right" vertical="center"/>
    </xf>
    <xf numFmtId="167" fontId="14" fillId="4" borderId="49" xfId="1" applyNumberFormat="1" applyFont="1" applyFill="1" applyBorder="1" applyAlignment="1">
      <alignment horizontal="right" vertical="center"/>
    </xf>
    <xf numFmtId="167" fontId="14" fillId="4" borderId="50" xfId="1" applyNumberFormat="1" applyFont="1" applyFill="1" applyBorder="1" applyAlignment="1">
      <alignment horizontal="right" vertical="center"/>
    </xf>
    <xf numFmtId="3" fontId="14" fillId="4" borderId="19" xfId="0" applyNumberFormat="1" applyFont="1" applyFill="1" applyBorder="1" applyAlignment="1">
      <alignment horizontal="right" vertical="center"/>
    </xf>
    <xf numFmtId="166" fontId="14" fillId="4" borderId="18" xfId="2" applyNumberFormat="1" applyFont="1" applyFill="1" applyBorder="1" applyAlignment="1">
      <alignment horizontal="right" vertical="center"/>
    </xf>
    <xf numFmtId="166" fontId="14" fillId="4" borderId="51" xfId="2" applyNumberFormat="1" applyFont="1" applyFill="1" applyBorder="1" applyAlignment="1">
      <alignment horizontal="right" vertical="center"/>
    </xf>
    <xf numFmtId="3" fontId="14" fillId="4" borderId="49" xfId="0" applyNumberFormat="1" applyFont="1" applyFill="1" applyBorder="1" applyAlignment="1">
      <alignment horizontal="right" vertical="center"/>
    </xf>
    <xf numFmtId="0" fontId="6" fillId="3" borderId="0" xfId="0" applyFont="1" applyFill="1"/>
    <xf numFmtId="168" fontId="11" fillId="7" borderId="60" xfId="0" applyNumberFormat="1" applyFont="1" applyFill="1" applyBorder="1" applyAlignment="1">
      <alignment vertical="center"/>
    </xf>
    <xf numFmtId="168" fontId="11" fillId="7" borderId="14" xfId="0" applyNumberFormat="1" applyFont="1" applyFill="1" applyBorder="1" applyAlignment="1">
      <alignment vertical="center"/>
    </xf>
    <xf numFmtId="168" fontId="11" fillId="3" borderId="15" xfId="0" applyNumberFormat="1" applyFont="1" applyFill="1" applyBorder="1" applyAlignment="1">
      <alignment vertical="center"/>
    </xf>
    <xf numFmtId="3" fontId="11" fillId="7" borderId="17" xfId="1" applyNumberFormat="1" applyFont="1" applyFill="1" applyBorder="1" applyAlignment="1">
      <alignment horizontal="right" vertical="center"/>
    </xf>
    <xf numFmtId="166" fontId="11" fillId="7" borderId="19" xfId="2" applyNumberFormat="1" applyFont="1" applyFill="1" applyBorder="1" applyAlignment="1">
      <alignment horizontal="right" vertical="center"/>
    </xf>
    <xf numFmtId="166" fontId="11" fillId="7" borderId="20" xfId="2" applyNumberFormat="1" applyFont="1" applyFill="1" applyBorder="1" applyAlignment="1">
      <alignment horizontal="right" vertical="center"/>
    </xf>
    <xf numFmtId="167" fontId="11" fillId="7" borderId="19" xfId="1" applyNumberFormat="1" applyFont="1" applyFill="1" applyBorder="1" applyAlignment="1">
      <alignment horizontal="right" vertical="center"/>
    </xf>
    <xf numFmtId="167" fontId="11" fillId="7" borderId="20" xfId="1" applyNumberFormat="1" applyFont="1" applyFill="1" applyBorder="1" applyAlignment="1">
      <alignment horizontal="right" vertical="center"/>
    </xf>
    <xf numFmtId="3" fontId="11" fillId="7" borderId="19" xfId="1" applyNumberFormat="1" applyFont="1" applyFill="1" applyBorder="1" applyAlignment="1">
      <alignment horizontal="right" vertical="center"/>
    </xf>
    <xf numFmtId="166" fontId="11" fillId="7" borderId="21" xfId="2" applyNumberFormat="1" applyFont="1" applyFill="1" applyBorder="1" applyAlignment="1">
      <alignment horizontal="right" vertical="center"/>
    </xf>
    <xf numFmtId="168" fontId="11" fillId="7" borderId="26" xfId="0" applyNumberFormat="1" applyFont="1" applyFill="1" applyBorder="1" applyAlignment="1">
      <alignment vertical="center"/>
    </xf>
    <xf numFmtId="3" fontId="11" fillId="7" borderId="52" xfId="1" applyNumberFormat="1" applyFont="1" applyFill="1" applyBorder="1" applyAlignment="1">
      <alignment horizontal="right" vertical="center"/>
    </xf>
    <xf numFmtId="166" fontId="11" fillId="7" borderId="53" xfId="2" applyNumberFormat="1" applyFont="1" applyFill="1" applyBorder="1" applyAlignment="1">
      <alignment horizontal="right" vertical="center"/>
    </xf>
    <xf numFmtId="166" fontId="11" fillId="7" borderId="54" xfId="2" applyNumberFormat="1" applyFont="1" applyFill="1" applyBorder="1" applyAlignment="1">
      <alignment horizontal="right" vertical="center"/>
    </xf>
    <xf numFmtId="166" fontId="11" fillId="7" borderId="55" xfId="2" applyNumberFormat="1" applyFont="1" applyFill="1" applyBorder="1" applyAlignment="1">
      <alignment horizontal="right" vertical="center"/>
    </xf>
    <xf numFmtId="167" fontId="11" fillId="7" borderId="54" xfId="1" applyNumberFormat="1" applyFont="1" applyFill="1" applyBorder="1" applyAlignment="1">
      <alignment horizontal="right" vertical="center"/>
    </xf>
    <xf numFmtId="167" fontId="11" fillId="7" borderId="55" xfId="1" applyNumberFormat="1" applyFont="1" applyFill="1" applyBorder="1" applyAlignment="1">
      <alignment horizontal="right" vertical="center"/>
    </xf>
    <xf numFmtId="3" fontId="11" fillId="7" borderId="54" xfId="1" applyNumberFormat="1" applyFont="1" applyFill="1" applyBorder="1" applyAlignment="1">
      <alignment horizontal="right" vertical="center"/>
    </xf>
    <xf numFmtId="168" fontId="11" fillId="7" borderId="27" xfId="0" applyNumberFormat="1" applyFont="1" applyFill="1" applyBorder="1" applyAlignment="1">
      <alignment vertical="center"/>
    </xf>
    <xf numFmtId="166" fontId="11" fillId="7" borderId="56" xfId="2" applyNumberFormat="1" applyFont="1" applyFill="1" applyBorder="1" applyAlignment="1">
      <alignment horizontal="right" vertical="center"/>
    </xf>
    <xf numFmtId="0" fontId="0" fillId="0" borderId="0" xfId="0"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3" fontId="0" fillId="0" borderId="0" xfId="0" applyNumberFormat="1" applyBorder="1" applyAlignment="1">
      <alignment horizontal="right" vertical="center"/>
    </xf>
    <xf numFmtId="166" fontId="0" fillId="0" borderId="0" xfId="2" applyNumberFormat="1" applyFont="1" applyBorder="1" applyAlignment="1">
      <alignment horizontal="right" vertical="center"/>
    </xf>
    <xf numFmtId="166" fontId="2" fillId="3" borderId="0" xfId="0" applyNumberFormat="1" applyFont="1" applyFill="1" applyBorder="1" applyAlignment="1">
      <alignment horizontal="right" vertical="center"/>
    </xf>
    <xf numFmtId="166" fontId="0" fillId="0" borderId="0" xfId="0" applyNumberFormat="1" applyBorder="1" applyAlignment="1">
      <alignment horizontal="right" vertical="center"/>
    </xf>
    <xf numFmtId="166" fontId="2" fillId="3" borderId="0" xfId="2" applyNumberFormat="1" applyFont="1" applyFill="1" applyBorder="1" applyAlignment="1">
      <alignment horizontal="right" vertical="center"/>
    </xf>
    <xf numFmtId="0" fontId="6" fillId="0" borderId="0" xfId="0" applyFont="1" applyAlignment="1">
      <alignment horizontal="left" vertical="center"/>
    </xf>
    <xf numFmtId="0" fontId="10" fillId="0" borderId="0" xfId="0" applyFont="1" applyAlignment="1">
      <alignment vertical="center"/>
    </xf>
    <xf numFmtId="0" fontId="0" fillId="8" borderId="0" xfId="0" applyFill="1" applyAlignment="1">
      <alignment vertical="center"/>
    </xf>
    <xf numFmtId="0" fontId="0" fillId="8" borderId="0" xfId="0" applyFill="1" applyBorder="1" applyAlignment="1">
      <alignment vertical="center"/>
    </xf>
    <xf numFmtId="0" fontId="6" fillId="0" borderId="0" xfId="0" quotePrefix="1" applyFont="1" applyBorder="1" applyAlignment="1">
      <alignment vertical="center"/>
    </xf>
    <xf numFmtId="0" fontId="0" fillId="0" borderId="0" xfId="0" applyAlignment="1">
      <alignment horizontal="left" vertical="center"/>
    </xf>
    <xf numFmtId="0" fontId="0" fillId="8" borderId="0" xfId="0" applyFill="1" applyAlignment="1">
      <alignment horizontal="left" vertical="center"/>
    </xf>
    <xf numFmtId="0" fontId="10" fillId="0" borderId="0" xfId="0" applyFont="1" applyBorder="1" applyAlignment="1">
      <alignment horizontal="left" vertical="center"/>
    </xf>
    <xf numFmtId="3" fontId="6" fillId="0" borderId="0" xfId="0" applyNumberFormat="1" applyFont="1" applyFill="1" applyBorder="1" applyAlignment="1">
      <alignment horizontal="left" vertical="center"/>
    </xf>
    <xf numFmtId="3" fontId="6" fillId="0" borderId="0" xfId="0" applyNumberFormat="1" applyFont="1" applyFill="1" applyBorder="1" applyAlignment="1">
      <alignment horizontal="center" vertical="center"/>
    </xf>
    <xf numFmtId="166" fontId="2" fillId="0" borderId="0" xfId="0" applyNumberFormat="1" applyFont="1" applyAlignment="1">
      <alignment vertical="center"/>
    </xf>
    <xf numFmtId="3" fontId="2" fillId="0" borderId="0" xfId="0" applyNumberFormat="1" applyFont="1" applyAlignment="1">
      <alignment vertical="center"/>
    </xf>
    <xf numFmtId="3" fontId="0" fillId="0" borderId="0" xfId="0" applyNumberFormat="1" applyBorder="1" applyAlignment="1">
      <alignment vertical="center"/>
    </xf>
    <xf numFmtId="0" fontId="15" fillId="0" borderId="0" xfId="0" applyFont="1" applyBorder="1" applyAlignment="1">
      <alignment horizontal="left" vertical="center"/>
    </xf>
    <xf numFmtId="0" fontId="5" fillId="6" borderId="0" xfId="0" applyFont="1" applyFill="1" applyBorder="1" applyAlignment="1">
      <alignment vertical="center"/>
    </xf>
    <xf numFmtId="0" fontId="0" fillId="6" borderId="0" xfId="0" applyFill="1" applyBorder="1" applyAlignment="1">
      <alignment vertical="center"/>
    </xf>
    <xf numFmtId="0" fontId="6" fillId="6" borderId="0" xfId="0" applyFont="1" applyFill="1" applyBorder="1" applyAlignment="1">
      <alignment horizontal="center" vertical="center"/>
    </xf>
    <xf numFmtId="0" fontId="6" fillId="6" borderId="0" xfId="0" applyFont="1" applyFill="1" applyBorder="1" applyAlignment="1">
      <alignment vertical="center"/>
    </xf>
    <xf numFmtId="3" fontId="6" fillId="6" borderId="0" xfId="0" applyNumberFormat="1" applyFont="1" applyFill="1" applyBorder="1" applyAlignment="1">
      <alignment vertical="center"/>
    </xf>
    <xf numFmtId="3" fontId="0" fillId="6" borderId="0" xfId="0" applyNumberFormat="1" applyFill="1" applyBorder="1" applyAlignment="1">
      <alignment horizontal="center" vertical="center"/>
    </xf>
    <xf numFmtId="0" fontId="7" fillId="0" borderId="0" xfId="0" applyFont="1" applyAlignment="1">
      <alignment vertical="center"/>
    </xf>
    <xf numFmtId="165" fontId="6" fillId="0" borderId="0" xfId="1" applyNumberFormat="1" applyFont="1" applyFill="1" applyBorder="1" applyAlignment="1">
      <alignment vertical="center"/>
    </xf>
    <xf numFmtId="165" fontId="0" fillId="0" borderId="0" xfId="1" applyNumberFormat="1" applyFont="1" applyFill="1" applyBorder="1" applyAlignment="1">
      <alignment horizontal="right" vertical="center"/>
    </xf>
    <xf numFmtId="3" fontId="8" fillId="6" borderId="3" xfId="0" applyNumberFormat="1" applyFont="1" applyFill="1" applyBorder="1" applyAlignment="1">
      <alignment horizontal="center" vertical="center"/>
    </xf>
    <xf numFmtId="3" fontId="8" fillId="6" borderId="3" xfId="0" applyNumberFormat="1" applyFont="1" applyFill="1" applyBorder="1" applyAlignment="1">
      <alignment horizontal="center" vertical="center" wrapText="1"/>
    </xf>
    <xf numFmtId="3" fontId="8" fillId="6" borderId="0" xfId="0" applyNumberFormat="1" applyFont="1" applyFill="1" applyBorder="1" applyAlignment="1">
      <alignment horizontal="center" vertical="center"/>
    </xf>
    <xf numFmtId="3" fontId="8" fillId="6" borderId="0" xfId="0" applyNumberFormat="1" applyFont="1" applyFill="1" applyBorder="1" applyAlignment="1">
      <alignment horizontal="center" vertical="center" wrapText="1"/>
    </xf>
    <xf numFmtId="3" fontId="8" fillId="6" borderId="22" xfId="0" applyNumberFormat="1" applyFont="1" applyFill="1" applyBorder="1" applyAlignment="1">
      <alignment horizontal="center" vertical="center" wrapText="1"/>
    </xf>
    <xf numFmtId="3" fontId="6" fillId="6" borderId="22" xfId="0" applyNumberFormat="1" applyFont="1" applyFill="1" applyBorder="1" applyAlignment="1">
      <alignment horizontal="center" vertical="center"/>
    </xf>
    <xf numFmtId="3" fontId="6" fillId="6" borderId="15" xfId="0" quotePrefix="1" applyNumberFormat="1" applyFont="1" applyFill="1" applyBorder="1" applyAlignment="1">
      <alignment horizontal="center" vertical="center" wrapText="1"/>
    </xf>
    <xf numFmtId="3" fontId="8" fillId="5" borderId="70" xfId="0" quotePrefix="1" applyNumberFormat="1" applyFont="1" applyFill="1" applyBorder="1" applyAlignment="1">
      <alignment horizontal="center" vertical="center" wrapText="1"/>
    </xf>
    <xf numFmtId="3" fontId="8" fillId="5" borderId="71" xfId="0" quotePrefix="1" applyNumberFormat="1" applyFont="1" applyFill="1" applyBorder="1" applyAlignment="1">
      <alignment horizontal="center" vertical="center" wrapText="1"/>
    </xf>
    <xf numFmtId="3" fontId="8" fillId="5" borderId="72" xfId="0" quotePrefix="1" applyNumberFormat="1" applyFont="1" applyFill="1" applyBorder="1" applyAlignment="1">
      <alignment horizontal="center" vertical="center" wrapText="1"/>
    </xf>
    <xf numFmtId="3" fontId="8" fillId="5" borderId="73" xfId="0" quotePrefix="1" applyNumberFormat="1" applyFont="1" applyFill="1" applyBorder="1" applyAlignment="1">
      <alignment horizontal="center" vertical="center" wrapText="1"/>
    </xf>
    <xf numFmtId="3" fontId="8" fillId="5" borderId="74" xfId="0" quotePrefix="1" applyNumberFormat="1" applyFont="1" applyFill="1" applyBorder="1" applyAlignment="1">
      <alignment horizontal="center" vertical="center" wrapText="1"/>
    </xf>
    <xf numFmtId="0" fontId="6" fillId="0" borderId="0" xfId="0" applyFont="1" applyFill="1" applyAlignment="1">
      <alignment vertical="center"/>
    </xf>
    <xf numFmtId="168" fontId="6" fillId="0" borderId="23" xfId="0" applyNumberFormat="1" applyFont="1" applyFill="1" applyBorder="1" applyAlignment="1">
      <alignment horizontal="center" vertical="center"/>
    </xf>
    <xf numFmtId="3" fontId="6" fillId="6" borderId="22" xfId="0" applyNumberFormat="1" applyFont="1" applyFill="1" applyBorder="1" applyAlignment="1">
      <alignment vertical="center"/>
    </xf>
    <xf numFmtId="3" fontId="6" fillId="0" borderId="70" xfId="1" applyNumberFormat="1" applyFont="1" applyFill="1" applyBorder="1" applyAlignment="1">
      <alignment horizontal="right" vertical="center"/>
    </xf>
    <xf numFmtId="166" fontId="6" fillId="0" borderId="71" xfId="2" applyNumberFormat="1" applyFont="1" applyFill="1" applyBorder="1" applyAlignment="1">
      <alignment horizontal="right" vertical="center"/>
    </xf>
    <xf numFmtId="3" fontId="6" fillId="6" borderId="15" xfId="1" applyNumberFormat="1" applyFont="1" applyFill="1" applyBorder="1" applyAlignment="1">
      <alignment horizontal="right" vertical="center"/>
    </xf>
    <xf numFmtId="3" fontId="6" fillId="0" borderId="72" xfId="2" applyNumberFormat="1" applyFont="1" applyFill="1" applyBorder="1" applyAlignment="1">
      <alignment horizontal="right" vertical="center"/>
    </xf>
    <xf numFmtId="166" fontId="6" fillId="0" borderId="73" xfId="2" applyNumberFormat="1" applyFont="1" applyFill="1" applyBorder="1" applyAlignment="1">
      <alignment horizontal="right" vertical="center"/>
    </xf>
    <xf numFmtId="166" fontId="6" fillId="0" borderId="70" xfId="2" applyNumberFormat="1" applyFont="1" applyFill="1" applyBorder="1" applyAlignment="1">
      <alignment horizontal="right" vertical="center"/>
    </xf>
    <xf numFmtId="166" fontId="6" fillId="0" borderId="72" xfId="2" applyNumberFormat="1" applyFont="1" applyFill="1" applyBorder="1" applyAlignment="1">
      <alignment horizontal="right" vertical="center"/>
    </xf>
    <xf numFmtId="166" fontId="6" fillId="0" borderId="74" xfId="2" applyNumberFormat="1" applyFont="1" applyFill="1" applyBorder="1" applyAlignment="1">
      <alignment horizontal="right" vertical="center"/>
    </xf>
    <xf numFmtId="0" fontId="6" fillId="3" borderId="0" xfId="0" quotePrefix="1" applyFont="1" applyFill="1" applyBorder="1" applyAlignment="1">
      <alignment vertical="center"/>
    </xf>
    <xf numFmtId="3" fontId="6" fillId="6" borderId="15" xfId="0" applyNumberFormat="1" applyFont="1" applyFill="1" applyBorder="1" applyAlignment="1">
      <alignment vertical="center"/>
    </xf>
    <xf numFmtId="0" fontId="6" fillId="3" borderId="0" xfId="0" quotePrefix="1" applyFont="1" applyFill="1"/>
    <xf numFmtId="3" fontId="5" fillId="0" borderId="70" xfId="1" applyNumberFormat="1" applyFont="1" applyFill="1" applyBorder="1" applyAlignment="1">
      <alignment horizontal="right" vertical="center"/>
    </xf>
    <xf numFmtId="166" fontId="5" fillId="0" borderId="71" xfId="2" applyNumberFormat="1" applyFont="1" applyFill="1" applyBorder="1" applyAlignment="1">
      <alignment horizontal="right" vertical="center"/>
    </xf>
    <xf numFmtId="3" fontId="5" fillId="6" borderId="15" xfId="1" applyNumberFormat="1" applyFont="1" applyFill="1" applyBorder="1" applyAlignment="1">
      <alignment horizontal="right" vertical="center"/>
    </xf>
    <xf numFmtId="166" fontId="5" fillId="0" borderId="70" xfId="2" applyNumberFormat="1" applyFont="1" applyFill="1" applyBorder="1" applyAlignment="1">
      <alignment horizontal="right" vertical="center"/>
    </xf>
    <xf numFmtId="166" fontId="6" fillId="0" borderId="72" xfId="2" quotePrefix="1" applyNumberFormat="1" applyFont="1" applyFill="1" applyBorder="1" applyAlignment="1">
      <alignment horizontal="right" vertical="center"/>
    </xf>
    <xf numFmtId="166" fontId="6" fillId="0" borderId="73" xfId="2" quotePrefix="1" applyNumberFormat="1" applyFont="1" applyFill="1" applyBorder="1" applyAlignment="1">
      <alignment horizontal="right" vertical="center"/>
    </xf>
    <xf numFmtId="166" fontId="5" fillId="0" borderId="72" xfId="2" applyNumberFormat="1" applyFont="1" applyFill="1" applyBorder="1" applyAlignment="1">
      <alignment horizontal="right" vertical="center"/>
    </xf>
    <xf numFmtId="166" fontId="6" fillId="0" borderId="74" xfId="2" quotePrefix="1" applyNumberFormat="1" applyFont="1" applyFill="1" applyBorder="1" applyAlignment="1">
      <alignment horizontal="right" vertical="center"/>
    </xf>
    <xf numFmtId="3" fontId="6" fillId="0" borderId="72" xfId="2" quotePrefix="1" applyNumberFormat="1" applyFont="1" applyFill="1" applyBorder="1" applyAlignment="1">
      <alignment horizontal="right" vertical="center"/>
    </xf>
    <xf numFmtId="166" fontId="6" fillId="0" borderId="71" xfId="2" quotePrefix="1" applyNumberFormat="1" applyFont="1" applyFill="1" applyBorder="1" applyAlignment="1">
      <alignment horizontal="right" vertical="center"/>
    </xf>
    <xf numFmtId="168" fontId="6" fillId="0" borderId="24" xfId="0" quotePrefix="1" applyNumberFormat="1" applyFont="1" applyFill="1" applyBorder="1" applyAlignment="1">
      <alignment horizontal="center" vertical="center"/>
    </xf>
    <xf numFmtId="3" fontId="5" fillId="0" borderId="75" xfId="1" applyNumberFormat="1" applyFont="1" applyFill="1" applyBorder="1" applyAlignment="1">
      <alignment horizontal="right" vertical="center"/>
    </xf>
    <xf numFmtId="166" fontId="5" fillId="0" borderId="76" xfId="2" applyNumberFormat="1" applyFont="1" applyFill="1" applyBorder="1" applyAlignment="1">
      <alignment horizontal="right" vertical="center"/>
    </xf>
    <xf numFmtId="3" fontId="5" fillId="6" borderId="25" xfId="1" applyNumberFormat="1" applyFont="1" applyFill="1" applyBorder="1" applyAlignment="1">
      <alignment horizontal="right" vertical="center"/>
    </xf>
    <xf numFmtId="3" fontId="6" fillId="0" borderId="77" xfId="2" applyNumberFormat="1" applyFont="1" applyFill="1" applyBorder="1" applyAlignment="1">
      <alignment horizontal="right" vertical="center"/>
    </xf>
    <xf numFmtId="166" fontId="6" fillId="0" borderId="78" xfId="2" applyNumberFormat="1" applyFont="1" applyFill="1" applyBorder="1" applyAlignment="1">
      <alignment horizontal="right" vertical="center"/>
    </xf>
    <xf numFmtId="166" fontId="5" fillId="0" borderId="75" xfId="2" applyNumberFormat="1" applyFont="1" applyFill="1" applyBorder="1" applyAlignment="1">
      <alignment horizontal="right" vertical="center"/>
    </xf>
    <xf numFmtId="166" fontId="6" fillId="0" borderId="77" xfId="2" applyNumberFormat="1" applyFont="1" applyFill="1" applyBorder="1" applyAlignment="1">
      <alignment horizontal="right" vertical="center"/>
    </xf>
    <xf numFmtId="166" fontId="6" fillId="0" borderId="76" xfId="2" applyNumberFormat="1" applyFont="1" applyFill="1" applyBorder="1" applyAlignment="1">
      <alignment horizontal="right" vertical="center"/>
    </xf>
    <xf numFmtId="166" fontId="5" fillId="0" borderId="77" xfId="2" applyNumberFormat="1" applyFont="1" applyFill="1" applyBorder="1" applyAlignment="1">
      <alignment horizontal="right" vertical="center"/>
    </xf>
    <xf numFmtId="166" fontId="6" fillId="0" borderId="79" xfId="2" applyNumberFormat="1" applyFont="1" applyFill="1" applyBorder="1" applyAlignment="1">
      <alignment horizontal="right" vertical="center"/>
    </xf>
    <xf numFmtId="168" fontId="10" fillId="9" borderId="33" xfId="0" applyNumberFormat="1" applyFont="1" applyFill="1" applyBorder="1" applyAlignment="1">
      <alignment vertical="center"/>
    </xf>
    <xf numFmtId="168" fontId="10" fillId="9" borderId="34" xfId="0" applyNumberFormat="1" applyFont="1" applyFill="1" applyBorder="1" applyAlignment="1">
      <alignment vertical="center"/>
    </xf>
    <xf numFmtId="3" fontId="10" fillId="9" borderId="80" xfId="1" applyNumberFormat="1" applyFont="1" applyFill="1" applyBorder="1" applyAlignment="1">
      <alignment horizontal="right" vertical="center"/>
    </xf>
    <xf numFmtId="166" fontId="10" fillId="9" borderId="81" xfId="2" applyNumberFormat="1" applyFont="1" applyFill="1" applyBorder="1" applyAlignment="1">
      <alignment horizontal="right" vertical="center"/>
    </xf>
    <xf numFmtId="3" fontId="10" fillId="6" borderId="35" xfId="1" applyNumberFormat="1" applyFont="1" applyFill="1" applyBorder="1" applyAlignment="1">
      <alignment horizontal="right" vertical="center"/>
    </xf>
    <xf numFmtId="3" fontId="10" fillId="9" borderId="82" xfId="2" applyNumberFormat="1" applyFont="1" applyFill="1" applyBorder="1" applyAlignment="1">
      <alignment horizontal="right" vertical="center"/>
    </xf>
    <xf numFmtId="166" fontId="10" fillId="9" borderId="83" xfId="2" applyNumberFormat="1" applyFont="1" applyFill="1" applyBorder="1" applyAlignment="1">
      <alignment horizontal="right" vertical="center"/>
    </xf>
    <xf numFmtId="166" fontId="10" fillId="9" borderId="80" xfId="2" applyNumberFormat="1" applyFont="1" applyFill="1" applyBorder="1" applyAlignment="1">
      <alignment horizontal="right" vertical="center"/>
    </xf>
    <xf numFmtId="166" fontId="10" fillId="9" borderId="82" xfId="2" applyNumberFormat="1" applyFont="1" applyFill="1" applyBorder="1" applyAlignment="1">
      <alignment horizontal="right" vertical="center"/>
    </xf>
    <xf numFmtId="166" fontId="10" fillId="9" borderId="84" xfId="2" applyNumberFormat="1" applyFont="1" applyFill="1" applyBorder="1" applyAlignment="1">
      <alignment horizontal="right" vertical="center"/>
    </xf>
    <xf numFmtId="0" fontId="10" fillId="0" borderId="0" xfId="0" applyFont="1" applyFill="1" applyBorder="1" applyAlignment="1">
      <alignment vertical="center"/>
    </xf>
    <xf numFmtId="168" fontId="10" fillId="0" borderId="3" xfId="0" applyNumberFormat="1" applyFont="1" applyFill="1" applyBorder="1" applyAlignment="1">
      <alignment vertical="center"/>
    </xf>
    <xf numFmtId="3" fontId="10" fillId="0" borderId="3" xfId="0" applyNumberFormat="1" applyFont="1" applyFill="1" applyBorder="1" applyAlignment="1">
      <alignment horizontal="right" vertical="center"/>
    </xf>
    <xf numFmtId="166" fontId="10" fillId="0" borderId="3" xfId="2" applyNumberFormat="1" applyFont="1" applyFill="1" applyBorder="1" applyAlignment="1">
      <alignment horizontal="right" vertical="center"/>
    </xf>
    <xf numFmtId="3" fontId="10" fillId="6" borderId="3" xfId="0" applyNumberFormat="1" applyFont="1" applyFill="1" applyBorder="1" applyAlignment="1">
      <alignment horizontal="right" vertical="center"/>
    </xf>
    <xf numFmtId="166" fontId="10" fillId="0" borderId="0" xfId="2" applyNumberFormat="1" applyFont="1" applyFill="1" applyBorder="1" applyAlignment="1">
      <alignment horizontal="right" vertical="center"/>
    </xf>
    <xf numFmtId="0" fontId="9" fillId="0" borderId="0" xfId="0" applyFont="1" applyFill="1" applyBorder="1" applyAlignment="1">
      <alignment vertical="center"/>
    </xf>
    <xf numFmtId="0" fontId="10" fillId="0" borderId="0" xfId="0" applyFont="1" applyFill="1" applyAlignment="1">
      <alignment vertical="center"/>
    </xf>
    <xf numFmtId="3" fontId="6" fillId="0" borderId="85" xfId="1" applyNumberFormat="1" applyFont="1" applyFill="1" applyBorder="1" applyAlignment="1">
      <alignment horizontal="right" vertical="center"/>
    </xf>
    <xf numFmtId="166" fontId="6" fillId="0" borderId="86" xfId="2" applyNumberFormat="1" applyFont="1" applyFill="1" applyBorder="1" applyAlignment="1">
      <alignment horizontal="right" vertical="center"/>
    </xf>
    <xf numFmtId="3" fontId="6" fillId="6" borderId="5" xfId="1" applyNumberFormat="1" applyFont="1" applyFill="1" applyBorder="1" applyAlignment="1">
      <alignment horizontal="right" vertical="center"/>
    </xf>
    <xf numFmtId="3" fontId="6" fillId="0" borderId="87" xfId="1" applyNumberFormat="1" applyFont="1" applyFill="1" applyBorder="1" applyAlignment="1">
      <alignment horizontal="right" vertical="center"/>
    </xf>
    <xf numFmtId="166" fontId="6" fillId="0" borderId="88" xfId="2" applyNumberFormat="1" applyFont="1" applyFill="1" applyBorder="1" applyAlignment="1">
      <alignment horizontal="right" vertical="center"/>
    </xf>
    <xf numFmtId="166" fontId="6" fillId="0" borderId="85" xfId="2" applyNumberFormat="1" applyFont="1" applyFill="1" applyBorder="1" applyAlignment="1">
      <alignment horizontal="right" vertical="center"/>
    </xf>
    <xf numFmtId="166" fontId="6" fillId="0" borderId="87" xfId="2" applyNumberFormat="1" applyFont="1" applyFill="1" applyBorder="1" applyAlignment="1">
      <alignment horizontal="right" vertical="center"/>
    </xf>
    <xf numFmtId="166" fontId="6" fillId="0" borderId="89" xfId="2" applyNumberFormat="1" applyFont="1" applyFill="1" applyBorder="1" applyAlignment="1">
      <alignment horizontal="right" vertical="center"/>
    </xf>
    <xf numFmtId="168" fontId="10" fillId="9" borderId="47" xfId="0" applyNumberFormat="1" applyFont="1" applyFill="1" applyBorder="1" applyAlignment="1">
      <alignment vertical="center"/>
    </xf>
    <xf numFmtId="3" fontId="6" fillId="0" borderId="0" xfId="0" applyNumberFormat="1" applyFont="1" applyBorder="1" applyAlignment="1">
      <alignment horizontal="right" vertical="center"/>
    </xf>
    <xf numFmtId="166" fontId="6" fillId="0" borderId="0" xfId="2" applyNumberFormat="1" applyFont="1" applyBorder="1" applyAlignment="1">
      <alignment horizontal="right" vertical="center"/>
    </xf>
    <xf numFmtId="3" fontId="6" fillId="6" borderId="0" xfId="0" applyNumberFormat="1" applyFont="1" applyFill="1" applyBorder="1" applyAlignment="1">
      <alignment horizontal="right" vertical="center"/>
    </xf>
    <xf numFmtId="168" fontId="10" fillId="10" borderId="4" xfId="0" applyNumberFormat="1" applyFont="1" applyFill="1" applyBorder="1" applyAlignment="1">
      <alignment vertical="center"/>
    </xf>
    <xf numFmtId="168" fontId="10" fillId="10" borderId="5" xfId="0" applyNumberFormat="1" applyFont="1" applyFill="1" applyBorder="1" applyAlignment="1">
      <alignment vertical="center"/>
    </xf>
    <xf numFmtId="3" fontId="6" fillId="10" borderId="85" xfId="1" applyNumberFormat="1" applyFont="1" applyFill="1" applyBorder="1" applyAlignment="1">
      <alignment horizontal="right" vertical="center"/>
    </xf>
    <xf numFmtId="166" fontId="6" fillId="10" borderId="86" xfId="2" applyNumberFormat="1" applyFont="1" applyFill="1" applyBorder="1" applyAlignment="1">
      <alignment horizontal="right" vertical="center"/>
    </xf>
    <xf numFmtId="3" fontId="6" fillId="10" borderId="87" xfId="1" applyNumberFormat="1" applyFont="1" applyFill="1" applyBorder="1" applyAlignment="1">
      <alignment horizontal="right" vertical="center"/>
    </xf>
    <xf numFmtId="166" fontId="6" fillId="10" borderId="88" xfId="2" applyNumberFormat="1" applyFont="1" applyFill="1" applyBorder="1" applyAlignment="1">
      <alignment horizontal="right" vertical="center"/>
    </xf>
    <xf numFmtId="166" fontId="6" fillId="10" borderId="85" xfId="2" applyNumberFormat="1" applyFont="1" applyFill="1" applyBorder="1" applyAlignment="1">
      <alignment horizontal="right" vertical="center"/>
    </xf>
    <xf numFmtId="166" fontId="6" fillId="10" borderId="87" xfId="2" applyNumberFormat="1" applyFont="1" applyFill="1" applyBorder="1" applyAlignment="1">
      <alignment horizontal="right" vertical="center"/>
    </xf>
    <xf numFmtId="166" fontId="6" fillId="10" borderId="89" xfId="2" applyNumberFormat="1" applyFont="1" applyFill="1" applyBorder="1" applyAlignment="1">
      <alignment horizontal="right" vertical="center"/>
    </xf>
    <xf numFmtId="168" fontId="10" fillId="10" borderId="12" xfId="0" applyNumberFormat="1" applyFont="1" applyFill="1" applyBorder="1" applyAlignment="1">
      <alignment vertical="center"/>
    </xf>
    <xf numFmtId="168" fontId="10" fillId="10" borderId="15" xfId="0" applyNumberFormat="1" applyFont="1" applyFill="1" applyBorder="1" applyAlignment="1">
      <alignment vertical="center"/>
    </xf>
    <xf numFmtId="3" fontId="6" fillId="10" borderId="70" xfId="1" applyNumberFormat="1" applyFont="1" applyFill="1" applyBorder="1" applyAlignment="1">
      <alignment horizontal="right" vertical="center"/>
    </xf>
    <xf numFmtId="166" fontId="6" fillId="10" borderId="71" xfId="2" applyNumberFormat="1" applyFont="1" applyFill="1" applyBorder="1" applyAlignment="1">
      <alignment horizontal="right" vertical="center"/>
    </xf>
    <xf numFmtId="3" fontId="6" fillId="10" borderId="72" xfId="2" applyNumberFormat="1" applyFont="1" applyFill="1" applyBorder="1" applyAlignment="1">
      <alignment horizontal="right" vertical="center"/>
    </xf>
    <xf numFmtId="166" fontId="6" fillId="10" borderId="73" xfId="2" applyNumberFormat="1" applyFont="1" applyFill="1" applyBorder="1" applyAlignment="1">
      <alignment horizontal="right" vertical="center"/>
    </xf>
    <xf numFmtId="166" fontId="6" fillId="10" borderId="70" xfId="2" applyNumberFormat="1" applyFont="1" applyFill="1" applyBorder="1" applyAlignment="1">
      <alignment horizontal="right" vertical="center"/>
    </xf>
    <xf numFmtId="166" fontId="6" fillId="10" borderId="72" xfId="2" applyNumberFormat="1" applyFont="1" applyFill="1" applyBorder="1" applyAlignment="1">
      <alignment horizontal="right" vertical="center"/>
    </xf>
    <xf numFmtId="166" fontId="6" fillId="10" borderId="74" xfId="2" applyNumberFormat="1" applyFont="1" applyFill="1" applyBorder="1" applyAlignment="1">
      <alignment horizontal="right" vertical="center"/>
    </xf>
    <xf numFmtId="168" fontId="10" fillId="10" borderId="26" xfId="0" applyNumberFormat="1" applyFont="1" applyFill="1" applyBorder="1" applyAlignment="1">
      <alignment vertical="center"/>
    </xf>
    <xf numFmtId="168" fontId="10" fillId="10" borderId="27" xfId="0" applyNumberFormat="1" applyFont="1" applyFill="1" applyBorder="1" applyAlignment="1">
      <alignment vertical="center"/>
    </xf>
    <xf numFmtId="3" fontId="6" fillId="10" borderId="90" xfId="1" applyNumberFormat="1" applyFont="1" applyFill="1" applyBorder="1" applyAlignment="1">
      <alignment horizontal="right" vertical="center"/>
    </xf>
    <xf numFmtId="166" fontId="6" fillId="10" borderId="91" xfId="2" applyNumberFormat="1" applyFont="1" applyFill="1" applyBorder="1" applyAlignment="1">
      <alignment horizontal="right" vertical="center"/>
    </xf>
    <xf numFmtId="3" fontId="6" fillId="6" borderId="27" xfId="1" applyNumberFormat="1" applyFont="1" applyFill="1" applyBorder="1" applyAlignment="1">
      <alignment horizontal="right" vertical="center"/>
    </xf>
    <xf numFmtId="3" fontId="6" fillId="10" borderId="92" xfId="2" applyNumberFormat="1" applyFont="1" applyFill="1" applyBorder="1" applyAlignment="1">
      <alignment horizontal="right" vertical="center"/>
    </xf>
    <xf numFmtId="166" fontId="6" fillId="10" borderId="93" xfId="2" applyNumberFormat="1" applyFont="1" applyFill="1" applyBorder="1" applyAlignment="1">
      <alignment horizontal="right" vertical="center"/>
    </xf>
    <xf numFmtId="166" fontId="6" fillId="10" borderId="90" xfId="2" applyNumberFormat="1" applyFont="1" applyFill="1" applyBorder="1" applyAlignment="1">
      <alignment horizontal="right" vertical="center"/>
    </xf>
    <xf numFmtId="166" fontId="6" fillId="10" borderId="92" xfId="2" applyNumberFormat="1" applyFont="1" applyFill="1" applyBorder="1" applyAlignment="1">
      <alignment horizontal="right" vertical="center"/>
    </xf>
    <xf numFmtId="166" fontId="6" fillId="10" borderId="94" xfId="2" applyNumberFormat="1" applyFont="1" applyFill="1" applyBorder="1" applyAlignment="1">
      <alignment horizontal="right" vertical="center"/>
    </xf>
    <xf numFmtId="168" fontId="6" fillId="0" borderId="0" xfId="0" applyNumberFormat="1" applyFont="1" applyBorder="1" applyAlignment="1">
      <alignment horizontal="left" vertical="center"/>
    </xf>
    <xf numFmtId="168" fontId="6" fillId="0" borderId="0" xfId="0" applyNumberFormat="1" applyFont="1" applyBorder="1" applyAlignment="1">
      <alignment vertical="center"/>
    </xf>
    <xf numFmtId="168" fontId="10" fillId="0" borderId="0" xfId="0" applyNumberFormat="1" applyFont="1" applyBorder="1" applyAlignment="1">
      <alignment horizontal="center" vertical="center"/>
    </xf>
    <xf numFmtId="168" fontId="10" fillId="0" borderId="0" xfId="0" applyNumberFormat="1" applyFont="1" applyBorder="1" applyAlignment="1">
      <alignment vertical="center"/>
    </xf>
    <xf numFmtId="3" fontId="10" fillId="0" borderId="0" xfId="0" applyNumberFormat="1" applyFont="1" applyBorder="1" applyAlignment="1">
      <alignment horizontal="right" vertical="center"/>
    </xf>
    <xf numFmtId="3" fontId="6" fillId="6" borderId="0" xfId="1" applyNumberFormat="1" applyFont="1" applyFill="1" applyBorder="1" applyAlignment="1">
      <alignment horizontal="right" vertical="center"/>
    </xf>
    <xf numFmtId="3" fontId="6" fillId="0" borderId="0" xfId="1" applyNumberFormat="1" applyFont="1" applyBorder="1" applyAlignment="1">
      <alignment horizontal="right" vertical="center"/>
    </xf>
    <xf numFmtId="166" fontId="10" fillId="0" borderId="0" xfId="2" applyNumberFormat="1" applyFont="1" applyBorder="1" applyAlignment="1">
      <alignment horizontal="right" vertical="center"/>
    </xf>
    <xf numFmtId="168" fontId="20" fillId="5" borderId="47" xfId="0" applyNumberFormat="1" applyFont="1" applyFill="1" applyBorder="1" applyAlignment="1">
      <alignment vertical="center"/>
    </xf>
    <xf numFmtId="3" fontId="12" fillId="4" borderId="80" xfId="1" applyNumberFormat="1" applyFont="1" applyFill="1" applyBorder="1" applyAlignment="1">
      <alignment horizontal="right" vertical="center"/>
    </xf>
    <xf numFmtId="166" fontId="12" fillId="4" borderId="81" xfId="2" applyNumberFormat="1" applyFont="1" applyFill="1" applyBorder="1" applyAlignment="1">
      <alignment horizontal="right" vertical="center"/>
    </xf>
    <xf numFmtId="3" fontId="12" fillId="4" borderId="82" xfId="2" applyNumberFormat="1" applyFont="1" applyFill="1" applyBorder="1" applyAlignment="1">
      <alignment horizontal="right" vertical="center"/>
    </xf>
    <xf numFmtId="166" fontId="12" fillId="4" borderId="83" xfId="2" applyNumberFormat="1" applyFont="1" applyFill="1" applyBorder="1" applyAlignment="1">
      <alignment horizontal="right" vertical="center"/>
    </xf>
    <xf numFmtId="166" fontId="12" fillId="4" borderId="80" xfId="2" applyNumberFormat="1" applyFont="1" applyFill="1" applyBorder="1" applyAlignment="1">
      <alignment horizontal="right" vertical="center"/>
    </xf>
    <xf numFmtId="166" fontId="12" fillId="4" borderId="82" xfId="2" applyNumberFormat="1" applyFont="1" applyFill="1" applyBorder="1" applyAlignment="1">
      <alignment horizontal="right" vertical="center"/>
    </xf>
    <xf numFmtId="166" fontId="12" fillId="4" borderId="84" xfId="2" applyNumberFormat="1" applyFont="1" applyFill="1" applyBorder="1" applyAlignment="1">
      <alignment horizontal="right" vertical="center"/>
    </xf>
    <xf numFmtId="168" fontId="6" fillId="0" borderId="0" xfId="0" applyNumberFormat="1" applyFont="1" applyBorder="1" applyAlignment="1">
      <alignment horizontal="center" vertical="center"/>
    </xf>
    <xf numFmtId="168" fontId="13" fillId="0" borderId="0" xfId="0" applyNumberFormat="1" applyFont="1" applyBorder="1" applyAlignment="1">
      <alignment vertical="center"/>
    </xf>
    <xf numFmtId="3" fontId="13" fillId="0" borderId="0" xfId="0" applyNumberFormat="1" applyFont="1" applyBorder="1" applyAlignment="1">
      <alignment horizontal="right" vertical="center"/>
    </xf>
    <xf numFmtId="166" fontId="13" fillId="0" borderId="0" xfId="2" applyNumberFormat="1" applyFont="1" applyBorder="1" applyAlignment="1">
      <alignment horizontal="right" vertical="center"/>
    </xf>
    <xf numFmtId="3" fontId="13" fillId="0" borderId="0" xfId="1" applyNumberFormat="1" applyFont="1" applyBorder="1" applyAlignment="1">
      <alignment horizontal="right" vertical="center"/>
    </xf>
    <xf numFmtId="168" fontId="21" fillId="5" borderId="4" xfId="0" applyNumberFormat="1" applyFont="1" applyFill="1" applyBorder="1" applyAlignment="1">
      <alignment vertical="center"/>
    </xf>
    <xf numFmtId="3" fontId="14" fillId="4" borderId="85" xfId="1" applyNumberFormat="1" applyFont="1" applyFill="1" applyBorder="1" applyAlignment="1">
      <alignment horizontal="right" vertical="center"/>
    </xf>
    <xf numFmtId="166" fontId="14" fillId="4" borderId="86" xfId="2" applyNumberFormat="1" applyFont="1" applyFill="1" applyBorder="1" applyAlignment="1">
      <alignment horizontal="right" vertical="center"/>
    </xf>
    <xf numFmtId="3" fontId="11" fillId="6" borderId="5" xfId="1" applyNumberFormat="1" applyFont="1" applyFill="1" applyBorder="1" applyAlignment="1">
      <alignment horizontal="right" vertical="center"/>
    </xf>
    <xf numFmtId="3" fontId="14" fillId="4" borderId="87" xfId="2" applyNumberFormat="1" applyFont="1" applyFill="1" applyBorder="1" applyAlignment="1">
      <alignment horizontal="right" vertical="center"/>
    </xf>
    <xf numFmtId="166" fontId="14" fillId="4" borderId="88" xfId="2" applyNumberFormat="1" applyFont="1" applyFill="1" applyBorder="1" applyAlignment="1">
      <alignment horizontal="right" vertical="center"/>
    </xf>
    <xf numFmtId="166" fontId="14" fillId="4" borderId="85" xfId="2" applyNumberFormat="1" applyFont="1" applyFill="1" applyBorder="1" applyAlignment="1">
      <alignment horizontal="right" vertical="center"/>
    </xf>
    <xf numFmtId="166" fontId="14" fillId="4" borderId="87" xfId="2" applyNumberFormat="1" applyFont="1" applyFill="1" applyBorder="1" applyAlignment="1">
      <alignment horizontal="right" vertical="center"/>
    </xf>
    <xf numFmtId="166" fontId="14" fillId="4" borderId="89" xfId="2" applyNumberFormat="1" applyFont="1" applyFill="1" applyBorder="1" applyAlignment="1">
      <alignment horizontal="right" vertical="center"/>
    </xf>
    <xf numFmtId="168" fontId="11" fillId="9" borderId="60" xfId="0" applyNumberFormat="1" applyFont="1" applyFill="1" applyBorder="1" applyAlignment="1">
      <alignment vertical="center"/>
    </xf>
    <xf numFmtId="168" fontId="11" fillId="9" borderId="14" xfId="0" applyNumberFormat="1" applyFont="1" applyFill="1" applyBorder="1" applyAlignment="1">
      <alignment vertical="center"/>
    </xf>
    <xf numFmtId="3" fontId="11" fillId="9" borderId="70" xfId="1" applyNumberFormat="1" applyFont="1" applyFill="1" applyBorder="1" applyAlignment="1">
      <alignment horizontal="right" vertical="center"/>
    </xf>
    <xf numFmtId="166" fontId="11" fillId="9" borderId="71" xfId="2" applyNumberFormat="1" applyFont="1" applyFill="1" applyBorder="1" applyAlignment="1">
      <alignment horizontal="right" vertical="center"/>
    </xf>
    <xf numFmtId="3" fontId="11" fillId="6" borderId="15" xfId="1" applyNumberFormat="1" applyFont="1" applyFill="1" applyBorder="1" applyAlignment="1">
      <alignment horizontal="right" vertical="center"/>
    </xf>
    <xf numFmtId="3" fontId="11" fillId="9" borderId="72" xfId="2" applyNumberFormat="1" applyFont="1" applyFill="1" applyBorder="1" applyAlignment="1">
      <alignment horizontal="right" vertical="center"/>
    </xf>
    <xf numFmtId="166" fontId="11" fillId="9" borderId="73" xfId="2" applyNumberFormat="1" applyFont="1" applyFill="1" applyBorder="1" applyAlignment="1">
      <alignment horizontal="right" vertical="center"/>
    </xf>
    <xf numFmtId="166" fontId="11" fillId="9" borderId="70" xfId="2" applyNumberFormat="1" applyFont="1" applyFill="1" applyBorder="1" applyAlignment="1">
      <alignment horizontal="right" vertical="center"/>
    </xf>
    <xf numFmtId="166" fontId="11" fillId="9" borderId="72" xfId="2" applyNumberFormat="1" applyFont="1" applyFill="1" applyBorder="1" applyAlignment="1">
      <alignment horizontal="right" vertical="center"/>
    </xf>
    <xf numFmtId="166" fontId="11" fillId="9" borderId="74" xfId="2" applyNumberFormat="1" applyFont="1" applyFill="1" applyBorder="1" applyAlignment="1">
      <alignment horizontal="right" vertical="center"/>
    </xf>
    <xf numFmtId="168" fontId="11" fillId="9" borderId="26" xfId="0" applyNumberFormat="1" applyFont="1" applyFill="1" applyBorder="1" applyAlignment="1">
      <alignment vertical="center"/>
    </xf>
    <xf numFmtId="3" fontId="11" fillId="9" borderId="90" xfId="1" applyNumberFormat="1" applyFont="1" applyFill="1" applyBorder="1" applyAlignment="1">
      <alignment horizontal="right" vertical="center"/>
    </xf>
    <xf numFmtId="166" fontId="11" fillId="9" borderId="91" xfId="2" applyNumberFormat="1" applyFont="1" applyFill="1" applyBorder="1" applyAlignment="1">
      <alignment horizontal="right" vertical="center"/>
    </xf>
    <xf numFmtId="3" fontId="11" fillId="6" borderId="27" xfId="1" applyNumberFormat="1" applyFont="1" applyFill="1" applyBorder="1" applyAlignment="1">
      <alignment horizontal="right" vertical="center"/>
    </xf>
    <xf numFmtId="3" fontId="11" fillId="9" borderId="92" xfId="2" applyNumberFormat="1" applyFont="1" applyFill="1" applyBorder="1" applyAlignment="1">
      <alignment horizontal="right" vertical="center"/>
    </xf>
    <xf numFmtId="166" fontId="11" fillId="9" borderId="93" xfId="2" applyNumberFormat="1" applyFont="1" applyFill="1" applyBorder="1" applyAlignment="1">
      <alignment horizontal="right" vertical="center"/>
    </xf>
    <xf numFmtId="166" fontId="11" fillId="9" borderId="90" xfId="2" applyNumberFormat="1" applyFont="1" applyFill="1" applyBorder="1" applyAlignment="1">
      <alignment horizontal="right" vertical="center"/>
    </xf>
    <xf numFmtId="166" fontId="11" fillId="9" borderId="92" xfId="2" applyNumberFormat="1" applyFont="1" applyFill="1" applyBorder="1" applyAlignment="1">
      <alignment horizontal="right" vertical="center"/>
    </xf>
    <xf numFmtId="166" fontId="11" fillId="9" borderId="94" xfId="2" applyNumberFormat="1" applyFont="1" applyFill="1" applyBorder="1" applyAlignment="1">
      <alignment horizontal="right" vertical="center"/>
    </xf>
    <xf numFmtId="3" fontId="6" fillId="0" borderId="0" xfId="0" applyNumberFormat="1" applyFont="1" applyBorder="1" applyAlignment="1">
      <alignment vertical="center"/>
    </xf>
    <xf numFmtId="3" fontId="0" fillId="0" borderId="0" xfId="0" applyNumberFormat="1" applyBorder="1" applyAlignment="1">
      <alignment horizontal="center" vertical="center"/>
    </xf>
    <xf numFmtId="166" fontId="0" fillId="0" borderId="0" xfId="2" applyNumberFormat="1" applyFont="1" applyBorder="1" applyAlignment="1">
      <alignment horizontal="center" vertical="center"/>
    </xf>
    <xf numFmtId="166" fontId="0" fillId="0" borderId="0" xfId="0" applyNumberFormat="1" applyBorder="1" applyAlignment="1">
      <alignment horizontal="center" vertical="center"/>
    </xf>
    <xf numFmtId="0" fontId="6" fillId="0" borderId="0" xfId="0" applyFont="1" applyBorder="1" applyAlignment="1">
      <alignment horizontal="left" vertical="center"/>
    </xf>
    <xf numFmtId="165" fontId="0" fillId="3" borderId="0" xfId="1" applyNumberFormat="1" applyFont="1" applyFill="1" applyBorder="1" applyAlignment="1">
      <alignment horizontal="center" vertical="center"/>
    </xf>
    <xf numFmtId="165" fontId="22" fillId="3" borderId="0" xfId="1" applyNumberFormat="1" applyFont="1" applyFill="1" applyBorder="1" applyAlignment="1">
      <alignment horizontal="center" vertical="center"/>
    </xf>
    <xf numFmtId="165" fontId="2" fillId="3" borderId="0" xfId="1" applyNumberFormat="1" applyFont="1" applyFill="1" applyBorder="1" applyAlignment="1">
      <alignment horizontal="center" vertical="center"/>
    </xf>
    <xf numFmtId="165" fontId="6" fillId="0" borderId="0" xfId="1" applyNumberFormat="1" applyFont="1" applyFill="1" applyBorder="1" applyAlignment="1">
      <alignment horizontal="center" vertical="center"/>
    </xf>
    <xf numFmtId="3" fontId="0" fillId="0" borderId="0" xfId="1" applyNumberFormat="1" applyFont="1" applyFill="1" applyBorder="1" applyAlignment="1">
      <alignment horizontal="right" vertical="center"/>
    </xf>
    <xf numFmtId="165" fontId="2" fillId="0" borderId="0" xfId="1" applyNumberFormat="1" applyFont="1" applyFill="1" applyBorder="1" applyAlignment="1">
      <alignment horizontal="right" vertical="center"/>
    </xf>
    <xf numFmtId="0" fontId="8" fillId="4" borderId="5" xfId="0" applyFont="1" applyFill="1" applyBorder="1" applyAlignment="1">
      <alignment vertical="center"/>
    </xf>
    <xf numFmtId="3" fontId="15" fillId="8" borderId="0" xfId="0" quotePrefix="1" applyNumberFormat="1" applyFont="1" applyFill="1" applyBorder="1" applyAlignment="1">
      <alignment horizontal="center" vertical="center" wrapText="1"/>
    </xf>
    <xf numFmtId="0" fontId="8" fillId="4" borderId="15" xfId="0" applyFont="1" applyFill="1" applyBorder="1" applyAlignment="1">
      <alignment vertical="center"/>
    </xf>
    <xf numFmtId="3" fontId="6" fillId="6" borderId="15" xfId="0" applyNumberFormat="1" applyFont="1" applyFill="1" applyBorder="1" applyAlignment="1">
      <alignment horizontal="center" vertical="center"/>
    </xf>
    <xf numFmtId="3" fontId="8" fillId="5" borderId="21" xfId="0" quotePrefix="1" applyNumberFormat="1" applyFont="1" applyFill="1" applyBorder="1" applyAlignment="1">
      <alignment horizontal="center" vertical="center" wrapText="1"/>
    </xf>
    <xf numFmtId="3" fontId="23" fillId="0" borderId="97" xfId="1" applyNumberFormat="1" applyFont="1" applyFill="1" applyBorder="1" applyAlignment="1">
      <alignment vertical="center"/>
    </xf>
    <xf numFmtId="166" fontId="23" fillId="0" borderId="98" xfId="2" applyNumberFormat="1" applyFont="1" applyFill="1" applyBorder="1" applyAlignment="1">
      <alignment horizontal="right" vertical="center"/>
    </xf>
    <xf numFmtId="166" fontId="24" fillId="8" borderId="0" xfId="2" applyNumberFormat="1" applyFont="1" applyFill="1" applyBorder="1" applyAlignment="1">
      <alignment horizontal="right" vertical="center"/>
    </xf>
    <xf numFmtId="166" fontId="23" fillId="0" borderId="19" xfId="2" applyNumberFormat="1" applyFont="1" applyFill="1" applyBorder="1" applyAlignment="1">
      <alignment horizontal="right" vertical="center"/>
    </xf>
    <xf numFmtId="166" fontId="23" fillId="0" borderId="18" xfId="2" applyNumberFormat="1" applyFont="1" applyFill="1" applyBorder="1" applyAlignment="1">
      <alignment horizontal="right" vertical="center"/>
    </xf>
    <xf numFmtId="3" fontId="23" fillId="0" borderId="17" xfId="1" applyNumberFormat="1" applyFont="1" applyFill="1" applyBorder="1" applyAlignment="1">
      <alignment vertical="center"/>
    </xf>
    <xf numFmtId="166" fontId="23" fillId="0" borderId="18" xfId="2" applyNumberFormat="1" applyFont="1" applyFill="1" applyBorder="1" applyAlignment="1">
      <alignment vertical="center"/>
    </xf>
    <xf numFmtId="166" fontId="23" fillId="0" borderId="21" xfId="2" applyNumberFormat="1" applyFont="1" applyFill="1" applyBorder="1" applyAlignment="1">
      <alignment horizontal="right" vertical="center"/>
    </xf>
    <xf numFmtId="3" fontId="25" fillId="0" borderId="17" xfId="1" applyNumberFormat="1" applyFont="1" applyFill="1" applyBorder="1" applyAlignment="1">
      <alignment vertical="center"/>
    </xf>
    <xf numFmtId="166" fontId="24" fillId="8" borderId="0" xfId="2" quotePrefix="1" applyNumberFormat="1" applyFont="1" applyFill="1" applyBorder="1" applyAlignment="1">
      <alignment horizontal="right" vertical="center"/>
    </xf>
    <xf numFmtId="166" fontId="23" fillId="0" borderId="19" xfId="2" quotePrefix="1" applyNumberFormat="1" applyFont="1" applyFill="1" applyBorder="1" applyAlignment="1">
      <alignment horizontal="right" vertical="center"/>
    </xf>
    <xf numFmtId="166" fontId="23" fillId="0" borderId="18" xfId="2" quotePrefix="1" applyNumberFormat="1" applyFont="1" applyFill="1" applyBorder="1" applyAlignment="1">
      <alignment horizontal="right" vertical="center"/>
    </xf>
    <xf numFmtId="166" fontId="23" fillId="0" borderId="21" xfId="2" quotePrefix="1" applyNumberFormat="1" applyFont="1" applyFill="1" applyBorder="1" applyAlignment="1">
      <alignment horizontal="right" vertical="center"/>
    </xf>
    <xf numFmtId="166" fontId="23" fillId="0" borderId="18" xfId="2" quotePrefix="1" applyNumberFormat="1" applyFont="1" applyFill="1" applyBorder="1" applyAlignment="1">
      <alignment vertical="center"/>
    </xf>
    <xf numFmtId="3" fontId="6" fillId="6" borderId="25" xfId="0" applyNumberFormat="1" applyFont="1" applyFill="1" applyBorder="1" applyAlignment="1">
      <alignment vertical="center"/>
    </xf>
    <xf numFmtId="3" fontId="25" fillId="0" borderId="28" xfId="1" applyNumberFormat="1" applyFont="1" applyFill="1" applyBorder="1" applyAlignment="1">
      <alignment vertical="center"/>
    </xf>
    <xf numFmtId="166" fontId="23" fillId="0" borderId="29" xfId="2" applyNumberFormat="1" applyFont="1" applyFill="1" applyBorder="1" applyAlignment="1">
      <alignment vertical="center"/>
    </xf>
    <xf numFmtId="166" fontId="23" fillId="0" borderId="30" xfId="2" applyNumberFormat="1" applyFont="1" applyFill="1" applyBorder="1" applyAlignment="1">
      <alignment horizontal="right" vertical="center"/>
    </xf>
    <xf numFmtId="166" fontId="23" fillId="0" borderId="29" xfId="2" applyNumberFormat="1" applyFont="1" applyFill="1" applyBorder="1" applyAlignment="1">
      <alignment horizontal="right" vertical="center"/>
    </xf>
    <xf numFmtId="166" fontId="23" fillId="0" borderId="32" xfId="2" applyNumberFormat="1" applyFont="1" applyFill="1" applyBorder="1" applyAlignment="1">
      <alignment horizontal="right" vertical="center"/>
    </xf>
    <xf numFmtId="168" fontId="10" fillId="7" borderId="99" xfId="0" applyNumberFormat="1" applyFont="1" applyFill="1" applyBorder="1" applyAlignment="1">
      <alignment vertical="center"/>
    </xf>
    <xf numFmtId="3" fontId="10" fillId="6" borderId="35" xfId="0" applyNumberFormat="1" applyFont="1" applyFill="1" applyBorder="1" applyAlignment="1">
      <alignment vertical="center"/>
    </xf>
    <xf numFmtId="3" fontId="26" fillId="7" borderId="36" xfId="1" applyNumberFormat="1" applyFont="1" applyFill="1" applyBorder="1" applyAlignment="1">
      <alignment vertical="center"/>
    </xf>
    <xf numFmtId="166" fontId="26" fillId="7" borderId="37" xfId="2" applyNumberFormat="1" applyFont="1" applyFill="1" applyBorder="1" applyAlignment="1">
      <alignment vertical="center"/>
    </xf>
    <xf numFmtId="166" fontId="27" fillId="8" borderId="0" xfId="2" applyNumberFormat="1" applyFont="1" applyFill="1" applyBorder="1" applyAlignment="1">
      <alignment horizontal="right" vertical="center"/>
    </xf>
    <xf numFmtId="166" fontId="26" fillId="7" borderId="38" xfId="2" applyNumberFormat="1" applyFont="1" applyFill="1" applyBorder="1" applyAlignment="1">
      <alignment horizontal="right" vertical="center"/>
    </xf>
    <xf numFmtId="166" fontId="26" fillId="7" borderId="37" xfId="2" applyNumberFormat="1" applyFont="1" applyFill="1" applyBorder="1" applyAlignment="1">
      <alignment horizontal="right" vertical="center"/>
    </xf>
    <xf numFmtId="166" fontId="26" fillId="7" borderId="40" xfId="2" applyNumberFormat="1" applyFont="1" applyFill="1" applyBorder="1" applyAlignment="1">
      <alignment horizontal="right" vertical="center"/>
    </xf>
    <xf numFmtId="3" fontId="10" fillId="6" borderId="3" xfId="0" applyNumberFormat="1" applyFont="1" applyFill="1" applyBorder="1" applyAlignment="1">
      <alignment vertical="center"/>
    </xf>
    <xf numFmtId="3" fontId="26" fillId="0" borderId="3" xfId="0" applyNumberFormat="1" applyFont="1" applyFill="1" applyBorder="1" applyAlignment="1">
      <alignment horizontal="right" vertical="center"/>
    </xf>
    <xf numFmtId="166" fontId="26" fillId="0" borderId="3" xfId="2" applyNumberFormat="1" applyFont="1" applyFill="1" applyBorder="1" applyAlignment="1">
      <alignment horizontal="right" vertical="center"/>
    </xf>
    <xf numFmtId="166" fontId="26" fillId="0" borderId="0" xfId="2" applyNumberFormat="1" applyFont="1" applyFill="1" applyBorder="1" applyAlignment="1">
      <alignment horizontal="right" vertical="center"/>
    </xf>
    <xf numFmtId="3" fontId="6" fillId="6" borderId="5" xfId="0" applyNumberFormat="1" applyFont="1" applyFill="1" applyBorder="1" applyAlignment="1">
      <alignment vertical="center"/>
    </xf>
    <xf numFmtId="3" fontId="25" fillId="0" borderId="41" xfId="1" applyNumberFormat="1" applyFont="1" applyFill="1" applyBorder="1" applyAlignment="1">
      <alignment horizontal="right" vertical="center"/>
    </xf>
    <xf numFmtId="166" fontId="23" fillId="0" borderId="42" xfId="2" applyNumberFormat="1" applyFont="1" applyFill="1" applyBorder="1" applyAlignment="1">
      <alignment horizontal="right" vertical="center"/>
    </xf>
    <xf numFmtId="166" fontId="23" fillId="0" borderId="43" xfId="2" applyNumberFormat="1" applyFont="1" applyFill="1" applyBorder="1" applyAlignment="1">
      <alignment horizontal="right" vertical="center"/>
    </xf>
    <xf numFmtId="166" fontId="23" fillId="0" borderId="45" xfId="2" applyNumberFormat="1" applyFont="1" applyFill="1" applyBorder="1" applyAlignment="1">
      <alignment horizontal="right" vertical="center"/>
    </xf>
    <xf numFmtId="3" fontId="25" fillId="0" borderId="28" xfId="1" applyNumberFormat="1" applyFont="1" applyFill="1" applyBorder="1" applyAlignment="1">
      <alignment horizontal="right" vertical="center"/>
    </xf>
    <xf numFmtId="3" fontId="10" fillId="6" borderId="47" xfId="0" applyNumberFormat="1" applyFont="1" applyFill="1" applyBorder="1" applyAlignment="1">
      <alignment vertical="center"/>
    </xf>
    <xf numFmtId="3" fontId="26" fillId="7" borderId="36" xfId="1" applyNumberFormat="1" applyFont="1" applyFill="1" applyBorder="1" applyAlignment="1">
      <alignment horizontal="right" vertical="center"/>
    </xf>
    <xf numFmtId="168" fontId="23" fillId="0" borderId="0" xfId="0" applyNumberFormat="1" applyFont="1" applyBorder="1" applyAlignment="1">
      <alignment horizontal="right" vertical="center"/>
    </xf>
    <xf numFmtId="166" fontId="23" fillId="0" borderId="0" xfId="2" applyNumberFormat="1" applyFont="1" applyBorder="1" applyAlignment="1">
      <alignment horizontal="right" vertical="center"/>
    </xf>
    <xf numFmtId="3" fontId="10" fillId="6" borderId="5" xfId="0" applyNumberFormat="1" applyFont="1" applyFill="1" applyBorder="1" applyAlignment="1">
      <alignment vertical="center"/>
    </xf>
    <xf numFmtId="3" fontId="26" fillId="7" borderId="48" xfId="0" applyNumberFormat="1" applyFont="1" applyFill="1" applyBorder="1" applyAlignment="1">
      <alignment horizontal="right" vertical="center"/>
    </xf>
    <xf numFmtId="166" fontId="28" fillId="7" borderId="46" xfId="2" applyNumberFormat="1" applyFont="1" applyFill="1" applyBorder="1" applyAlignment="1">
      <alignment horizontal="right" vertical="center"/>
    </xf>
    <xf numFmtId="166" fontId="26" fillId="7" borderId="49" xfId="2" applyNumberFormat="1" applyFont="1" applyFill="1" applyBorder="1" applyAlignment="1">
      <alignment horizontal="right" vertical="center"/>
    </xf>
    <xf numFmtId="166" fontId="26" fillId="7" borderId="46" xfId="2" applyNumberFormat="1" applyFont="1" applyFill="1" applyBorder="1" applyAlignment="1">
      <alignment horizontal="right" vertical="center"/>
    </xf>
    <xf numFmtId="166" fontId="26" fillId="7" borderId="51" xfId="2" applyNumberFormat="1" applyFont="1" applyFill="1" applyBorder="1" applyAlignment="1">
      <alignment horizontal="right" vertical="center"/>
    </xf>
    <xf numFmtId="3" fontId="10" fillId="6" borderId="15" xfId="0" applyNumberFormat="1" applyFont="1" applyFill="1" applyBorder="1" applyAlignment="1">
      <alignment vertical="center"/>
    </xf>
    <xf numFmtId="3" fontId="26" fillId="7" borderId="17" xfId="0" applyNumberFormat="1" applyFont="1" applyFill="1" applyBorder="1" applyAlignment="1">
      <alignment horizontal="right" vertical="center"/>
    </xf>
    <xf numFmtId="166" fontId="26" fillId="7" borderId="18" xfId="2" applyNumberFormat="1" applyFont="1" applyFill="1" applyBorder="1" applyAlignment="1">
      <alignment horizontal="right" vertical="center"/>
    </xf>
    <xf numFmtId="166" fontId="26" fillId="7" borderId="19" xfId="2" applyNumberFormat="1" applyFont="1" applyFill="1" applyBorder="1" applyAlignment="1">
      <alignment horizontal="right" vertical="center"/>
    </xf>
    <xf numFmtId="166" fontId="26" fillId="7" borderId="21" xfId="2" applyNumberFormat="1" applyFont="1" applyFill="1" applyBorder="1" applyAlignment="1">
      <alignment horizontal="right" vertical="center"/>
    </xf>
    <xf numFmtId="3" fontId="10" fillId="6" borderId="27" xfId="0" applyNumberFormat="1" applyFont="1" applyFill="1" applyBorder="1" applyAlignment="1">
      <alignment vertical="center"/>
    </xf>
    <xf numFmtId="3" fontId="26" fillId="7" borderId="52" xfId="0" applyNumberFormat="1" applyFont="1" applyFill="1" applyBorder="1" applyAlignment="1">
      <alignment horizontal="right" vertical="center"/>
    </xf>
    <xf numFmtId="166" fontId="26" fillId="7" borderId="53" xfId="2" applyNumberFormat="1" applyFont="1" applyFill="1" applyBorder="1" applyAlignment="1">
      <alignment horizontal="right" vertical="center"/>
    </xf>
    <xf numFmtId="166" fontId="26" fillId="7" borderId="54" xfId="2" applyNumberFormat="1" applyFont="1" applyFill="1" applyBorder="1" applyAlignment="1">
      <alignment horizontal="right" vertical="center"/>
    </xf>
    <xf numFmtId="166" fontId="26" fillId="7" borderId="56" xfId="2" applyNumberFormat="1" applyFont="1" applyFill="1" applyBorder="1" applyAlignment="1">
      <alignment horizontal="right" vertical="center"/>
    </xf>
    <xf numFmtId="3" fontId="23" fillId="0" borderId="0" xfId="0" applyNumberFormat="1" applyFont="1" applyBorder="1" applyAlignment="1">
      <alignment horizontal="right" vertical="center"/>
    </xf>
    <xf numFmtId="3" fontId="10" fillId="6" borderId="0" xfId="0" applyNumberFormat="1" applyFont="1" applyFill="1" applyBorder="1" applyAlignment="1">
      <alignment vertical="center"/>
    </xf>
    <xf numFmtId="3" fontId="26" fillId="0" borderId="0" xfId="0" applyNumberFormat="1" applyFont="1" applyBorder="1" applyAlignment="1">
      <alignment horizontal="right" vertical="center"/>
    </xf>
    <xf numFmtId="168" fontId="20" fillId="4" borderId="35" xfId="0" applyNumberFormat="1" applyFont="1" applyFill="1" applyBorder="1" applyAlignment="1">
      <alignment vertical="center"/>
    </xf>
    <xf numFmtId="3" fontId="29" fillId="4" borderId="36" xfId="0" applyNumberFormat="1" applyFont="1" applyFill="1" applyBorder="1" applyAlignment="1">
      <alignment horizontal="right" vertical="center"/>
    </xf>
    <xf numFmtId="166" fontId="29" fillId="4" borderId="37" xfId="2" applyNumberFormat="1" applyFont="1" applyFill="1" applyBorder="1" applyAlignment="1">
      <alignment horizontal="right" vertical="center"/>
    </xf>
    <xf numFmtId="166" fontId="29" fillId="8" borderId="0" xfId="2" applyNumberFormat="1" applyFont="1" applyFill="1" applyBorder="1" applyAlignment="1">
      <alignment horizontal="right" vertical="center"/>
    </xf>
    <xf numFmtId="166" fontId="29" fillId="4" borderId="38" xfId="2" applyNumberFormat="1" applyFont="1" applyFill="1" applyBorder="1" applyAlignment="1">
      <alignment horizontal="right" vertical="center"/>
    </xf>
    <xf numFmtId="166" fontId="29" fillId="4" borderId="40" xfId="2" applyNumberFormat="1" applyFont="1" applyFill="1" applyBorder="1" applyAlignment="1">
      <alignment horizontal="right" vertical="center"/>
    </xf>
    <xf numFmtId="3" fontId="30" fillId="0" borderId="0" xfId="0" applyNumberFormat="1" applyFont="1" applyBorder="1" applyAlignment="1">
      <alignment horizontal="right" vertical="center"/>
    </xf>
    <xf numFmtId="166" fontId="30" fillId="0" borderId="0" xfId="2" applyNumberFormat="1" applyFont="1" applyBorder="1" applyAlignment="1">
      <alignment horizontal="right" vertical="center"/>
    </xf>
    <xf numFmtId="166" fontId="30" fillId="8" borderId="0" xfId="2" applyNumberFormat="1" applyFont="1" applyFill="1" applyBorder="1" applyAlignment="1">
      <alignment horizontal="right" vertical="center"/>
    </xf>
    <xf numFmtId="168" fontId="21" fillId="5" borderId="5" xfId="0" applyNumberFormat="1" applyFont="1" applyFill="1" applyBorder="1" applyAlignment="1">
      <alignment vertical="center"/>
    </xf>
    <xf numFmtId="3" fontId="11" fillId="6" borderId="5" xfId="0" applyNumberFormat="1" applyFont="1" applyFill="1" applyBorder="1" applyAlignment="1">
      <alignment vertical="center"/>
    </xf>
    <xf numFmtId="3" fontId="31" fillId="4" borderId="48" xfId="0" applyNumberFormat="1" applyFont="1" applyFill="1" applyBorder="1" applyAlignment="1">
      <alignment horizontal="right" vertical="center"/>
    </xf>
    <xf numFmtId="166" fontId="31" fillId="4" borderId="46" xfId="2" applyNumberFormat="1" applyFont="1" applyFill="1" applyBorder="1" applyAlignment="1">
      <alignment horizontal="right" vertical="center"/>
    </xf>
    <xf numFmtId="166" fontId="31" fillId="8" borderId="22" xfId="2" applyNumberFormat="1" applyFont="1" applyFill="1" applyBorder="1" applyAlignment="1">
      <alignment horizontal="right" vertical="center"/>
    </xf>
    <xf numFmtId="166" fontId="31" fillId="4" borderId="49" xfId="2" applyNumberFormat="1" applyFont="1" applyFill="1" applyBorder="1" applyAlignment="1">
      <alignment horizontal="right" vertical="center"/>
    </xf>
    <xf numFmtId="166" fontId="31" fillId="4" borderId="51" xfId="2" applyNumberFormat="1" applyFont="1" applyFill="1" applyBorder="1" applyAlignment="1">
      <alignment horizontal="right" vertical="center"/>
    </xf>
    <xf numFmtId="3" fontId="11" fillId="6" borderId="15" xfId="0" applyNumberFormat="1" applyFont="1" applyFill="1" applyBorder="1" applyAlignment="1">
      <alignment vertical="center"/>
    </xf>
    <xf numFmtId="3" fontId="28" fillId="7" borderId="17" xfId="1" applyNumberFormat="1" applyFont="1" applyFill="1" applyBorder="1" applyAlignment="1">
      <alignment vertical="center"/>
    </xf>
    <xf numFmtId="166" fontId="28" fillId="7" borderId="18" xfId="2" applyNumberFormat="1" applyFont="1" applyFill="1" applyBorder="1" applyAlignment="1">
      <alignment vertical="center"/>
    </xf>
    <xf numFmtId="166" fontId="32" fillId="8" borderId="15" xfId="2" applyNumberFormat="1" applyFont="1" applyFill="1" applyBorder="1" applyAlignment="1">
      <alignment horizontal="right" vertical="center"/>
    </xf>
    <xf numFmtId="166" fontId="28" fillId="7" borderId="19" xfId="2" applyNumberFormat="1" applyFont="1" applyFill="1" applyBorder="1" applyAlignment="1">
      <alignment horizontal="right" vertical="center"/>
    </xf>
    <xf numFmtId="166" fontId="28" fillId="7" borderId="18" xfId="2" applyNumberFormat="1" applyFont="1" applyFill="1" applyBorder="1" applyAlignment="1">
      <alignment horizontal="right" vertical="center"/>
    </xf>
    <xf numFmtId="166" fontId="28" fillId="7" borderId="21" xfId="2" applyNumberFormat="1" applyFont="1" applyFill="1" applyBorder="1" applyAlignment="1">
      <alignment horizontal="right" vertical="center"/>
    </xf>
    <xf numFmtId="3" fontId="11" fillId="6" borderId="26" xfId="0" applyNumberFormat="1" applyFont="1" applyFill="1" applyBorder="1" applyAlignment="1">
      <alignment vertical="center"/>
    </xf>
    <xf numFmtId="3" fontId="28" fillId="7" borderId="52" xfId="1" applyNumberFormat="1" applyFont="1" applyFill="1" applyBorder="1" applyAlignment="1">
      <alignment horizontal="right" vertical="center"/>
    </xf>
    <xf numFmtId="166" fontId="28" fillId="7" borderId="53" xfId="2" applyNumberFormat="1" applyFont="1" applyFill="1" applyBorder="1" applyAlignment="1">
      <alignment horizontal="right" vertical="center"/>
    </xf>
    <xf numFmtId="166" fontId="32" fillId="8" borderId="25" xfId="2" applyNumberFormat="1" applyFont="1" applyFill="1" applyBorder="1" applyAlignment="1">
      <alignment horizontal="right" vertical="center"/>
    </xf>
    <xf numFmtId="166" fontId="28" fillId="7" borderId="54" xfId="2" applyNumberFormat="1" applyFont="1" applyFill="1" applyBorder="1" applyAlignment="1">
      <alignment horizontal="right" vertical="center"/>
    </xf>
    <xf numFmtId="166" fontId="28" fillId="7" borderId="56" xfId="2" applyNumberFormat="1" applyFont="1" applyFill="1" applyBorder="1" applyAlignment="1">
      <alignment horizontal="right" vertical="center"/>
    </xf>
    <xf numFmtId="166" fontId="22" fillId="8" borderId="0" xfId="0" applyNumberFormat="1" applyFont="1" applyFill="1" applyBorder="1" applyAlignment="1">
      <alignment horizontal="center" vertical="center"/>
    </xf>
    <xf numFmtId="165" fontId="0" fillId="11" borderId="0" xfId="1" applyNumberFormat="1" applyFont="1" applyFill="1" applyBorder="1" applyAlignment="1">
      <alignment horizontal="center" vertical="center"/>
    </xf>
    <xf numFmtId="166" fontId="0" fillId="11" borderId="0" xfId="0" applyNumberFormat="1" applyFill="1" applyBorder="1" applyAlignment="1">
      <alignment horizontal="center" vertical="center"/>
    </xf>
    <xf numFmtId="0" fontId="10" fillId="0" borderId="0" xfId="0" applyFont="1" applyBorder="1" applyAlignment="1">
      <alignment vertical="center"/>
    </xf>
    <xf numFmtId="3" fontId="15" fillId="8" borderId="0" xfId="0" applyNumberFormat="1" applyFont="1" applyFill="1" applyBorder="1" applyAlignment="1">
      <alignment horizontal="center" vertical="center"/>
    </xf>
    <xf numFmtId="0" fontId="8" fillId="4" borderId="3" xfId="0" applyFont="1" applyFill="1" applyBorder="1" applyAlignment="1">
      <alignment vertical="center"/>
    </xf>
    <xf numFmtId="0" fontId="8" fillId="4" borderId="0" xfId="0" applyFont="1" applyFill="1" applyBorder="1" applyAlignment="1">
      <alignment vertical="center"/>
    </xf>
    <xf numFmtId="166" fontId="6" fillId="0" borderId="98" xfId="2" applyNumberFormat="1" applyFont="1" applyFill="1" applyBorder="1" applyAlignment="1">
      <alignment horizontal="right" vertical="center"/>
    </xf>
    <xf numFmtId="166" fontId="6" fillId="0" borderId="18" xfId="2" applyNumberFormat="1" applyFont="1" applyFill="1" applyBorder="1" applyAlignment="1">
      <alignment vertical="center"/>
    </xf>
    <xf numFmtId="20" fontId="2" fillId="0" borderId="0" xfId="0" applyNumberFormat="1" applyFont="1" applyFill="1" applyAlignment="1">
      <alignment vertical="center"/>
    </xf>
    <xf numFmtId="3" fontId="5" fillId="0" borderId="17" xfId="1" applyNumberFormat="1" applyFont="1" applyFill="1" applyBorder="1" applyAlignment="1">
      <alignment horizontal="right" vertical="center"/>
    </xf>
    <xf numFmtId="166" fontId="6" fillId="0" borderId="19" xfId="2" quotePrefix="1" applyNumberFormat="1" applyFont="1" applyFill="1" applyBorder="1" applyAlignment="1">
      <alignment horizontal="right" vertical="center"/>
    </xf>
    <xf numFmtId="166" fontId="6" fillId="0" borderId="18" xfId="2" quotePrefix="1" applyNumberFormat="1" applyFont="1" applyFill="1" applyBorder="1" applyAlignment="1">
      <alignment horizontal="right" vertical="center"/>
    </xf>
    <xf numFmtId="166" fontId="6" fillId="0" borderId="21" xfId="2" quotePrefix="1" applyNumberFormat="1" applyFont="1" applyFill="1" applyBorder="1" applyAlignment="1">
      <alignment horizontal="right" vertical="center"/>
    </xf>
    <xf numFmtId="166" fontId="6" fillId="0" borderId="18" xfId="2" quotePrefix="1" applyNumberFormat="1" applyFont="1" applyFill="1" applyBorder="1" applyAlignment="1">
      <alignment vertical="center"/>
    </xf>
    <xf numFmtId="166" fontId="6" fillId="0" borderId="29" xfId="2" applyNumberFormat="1" applyFont="1" applyFill="1" applyBorder="1" applyAlignment="1">
      <alignment vertical="center"/>
    </xf>
    <xf numFmtId="166" fontId="10" fillId="7" borderId="37" xfId="2" applyNumberFormat="1" applyFont="1" applyFill="1" applyBorder="1" applyAlignment="1">
      <alignment vertical="center"/>
    </xf>
    <xf numFmtId="168" fontId="6" fillId="0" borderId="0" xfId="0" applyNumberFormat="1" applyFont="1" applyBorder="1" applyAlignment="1">
      <alignment horizontal="right" vertical="center"/>
    </xf>
    <xf numFmtId="166" fontId="11" fillId="7" borderId="18" xfId="2" applyNumberFormat="1" applyFont="1" applyFill="1" applyBorder="1" applyAlignment="1">
      <alignment vertical="center"/>
    </xf>
    <xf numFmtId="0" fontId="0" fillId="11" borderId="0" xfId="0" applyFill="1" applyBorder="1" applyAlignment="1">
      <alignment vertical="center"/>
    </xf>
    <xf numFmtId="166" fontId="0" fillId="11" borderId="0" xfId="2" applyNumberFormat="1" applyFont="1" applyFill="1" applyAlignment="1">
      <alignment vertical="center"/>
    </xf>
    <xf numFmtId="165" fontId="5" fillId="6" borderId="0" xfId="1" applyNumberFormat="1" applyFont="1" applyFill="1" applyBorder="1" applyAlignment="1">
      <alignment vertical="center"/>
    </xf>
    <xf numFmtId="165" fontId="0" fillId="6" borderId="0" xfId="1" applyNumberFormat="1" applyFont="1" applyFill="1" applyBorder="1" applyAlignment="1">
      <alignment vertical="center"/>
    </xf>
    <xf numFmtId="165" fontId="6" fillId="6" borderId="0" xfId="1" applyNumberFormat="1" applyFont="1" applyFill="1" applyBorder="1" applyAlignment="1">
      <alignment horizontal="center" vertical="center"/>
    </xf>
    <xf numFmtId="165" fontId="6" fillId="6" borderId="0" xfId="1" applyNumberFormat="1" applyFont="1" applyFill="1" applyBorder="1" applyAlignment="1">
      <alignment vertical="center"/>
    </xf>
    <xf numFmtId="165" fontId="0" fillId="6" borderId="0" xfId="1" applyNumberFormat="1" applyFont="1" applyFill="1" applyBorder="1" applyAlignment="1">
      <alignment horizontal="center" vertical="center"/>
    </xf>
    <xf numFmtId="3" fontId="0" fillId="6" borderId="0" xfId="0" applyNumberFormat="1" applyFill="1" applyBorder="1" applyAlignment="1">
      <alignment horizontal="right" vertical="center"/>
    </xf>
    <xf numFmtId="168" fontId="0" fillId="0" borderId="0" xfId="0" applyNumberFormat="1" applyBorder="1" applyAlignment="1">
      <alignment horizontal="right" vertical="center"/>
    </xf>
    <xf numFmtId="3" fontId="0" fillId="6" borderId="0" xfId="1" applyNumberFormat="1" applyFont="1" applyFill="1" applyBorder="1" applyAlignment="1">
      <alignment horizontal="right" vertical="center"/>
    </xf>
    <xf numFmtId="3" fontId="2" fillId="6" borderId="0" xfId="1" applyNumberFormat="1" applyFont="1" applyFill="1" applyBorder="1" applyAlignment="1">
      <alignment horizontal="right" vertical="center"/>
    </xf>
    <xf numFmtId="3" fontId="33" fillId="0" borderId="0" xfId="0" applyNumberFormat="1" applyFont="1" applyBorder="1" applyAlignment="1">
      <alignment horizontal="right" vertical="center"/>
    </xf>
    <xf numFmtId="166" fontId="33" fillId="0" borderId="0" xfId="2" applyNumberFormat="1" applyFont="1" applyBorder="1" applyAlignment="1">
      <alignment horizontal="right" vertical="center"/>
    </xf>
    <xf numFmtId="0" fontId="6" fillId="0" borderId="0" xfId="5" applyFont="1" applyBorder="1" applyAlignment="1">
      <alignment horizontal="left" vertical="center"/>
    </xf>
    <xf numFmtId="0" fontId="9" fillId="0" borderId="0" xfId="0" applyFont="1" applyBorder="1" applyAlignment="1">
      <alignment vertical="center"/>
    </xf>
    <xf numFmtId="3" fontId="6" fillId="0" borderId="72" xfId="1" applyNumberFormat="1" applyFont="1" applyFill="1" applyBorder="1" applyAlignment="1">
      <alignment horizontal="right" vertical="center"/>
    </xf>
    <xf numFmtId="3" fontId="6" fillId="11" borderId="15" xfId="0" applyNumberFormat="1" applyFont="1" applyFill="1" applyBorder="1" applyAlignment="1">
      <alignment vertical="center"/>
    </xf>
    <xf numFmtId="3" fontId="10" fillId="0" borderId="3" xfId="2" applyNumberFormat="1" applyFont="1" applyFill="1" applyBorder="1" applyAlignment="1">
      <alignment horizontal="right" vertical="center"/>
    </xf>
    <xf numFmtId="166" fontId="34" fillId="11" borderId="81" xfId="2" applyNumberFormat="1" applyFont="1" applyFill="1" applyBorder="1" applyAlignment="1">
      <alignment horizontal="right" vertical="center"/>
    </xf>
    <xf numFmtId="3" fontId="34" fillId="0" borderId="0" xfId="0" applyNumberFormat="1" applyFont="1" applyBorder="1" applyAlignment="1">
      <alignment horizontal="right" vertical="center"/>
    </xf>
    <xf numFmtId="0" fontId="1" fillId="2" borderId="0" xfId="3" applyAlignment="1">
      <alignment vertical="center"/>
    </xf>
    <xf numFmtId="166" fontId="1" fillId="2" borderId="0" xfId="3" applyNumberFormat="1" applyAlignment="1">
      <alignment vertical="center"/>
    </xf>
    <xf numFmtId="168" fontId="21" fillId="5" borderId="47" xfId="0" applyNumberFormat="1" applyFont="1" applyFill="1" applyBorder="1" applyAlignment="1">
      <alignment vertical="center"/>
    </xf>
    <xf numFmtId="168" fontId="21" fillId="5" borderId="35" xfId="0" applyNumberFormat="1" applyFont="1" applyFill="1" applyBorder="1" applyAlignment="1">
      <alignment vertical="center"/>
    </xf>
    <xf numFmtId="3" fontId="11" fillId="6" borderId="35" xfId="1" applyNumberFormat="1" applyFont="1" applyFill="1" applyBorder="1" applyAlignment="1">
      <alignment horizontal="right" vertical="center"/>
    </xf>
    <xf numFmtId="3" fontId="14" fillId="4" borderId="36" xfId="0" applyNumberFormat="1" applyFont="1" applyFill="1" applyBorder="1" applyAlignment="1">
      <alignment horizontal="right" vertical="center"/>
    </xf>
    <xf numFmtId="166" fontId="14" fillId="4" borderId="37" xfId="2" applyNumberFormat="1" applyFont="1" applyFill="1" applyBorder="1" applyAlignment="1">
      <alignment horizontal="right" vertical="center"/>
    </xf>
    <xf numFmtId="166" fontId="14" fillId="4" borderId="38" xfId="2" applyNumberFormat="1" applyFont="1" applyFill="1" applyBorder="1" applyAlignment="1">
      <alignment horizontal="right" vertical="center"/>
    </xf>
    <xf numFmtId="166" fontId="14" fillId="4" borderId="40" xfId="2" applyNumberFormat="1" applyFont="1" applyFill="1" applyBorder="1" applyAlignment="1">
      <alignment horizontal="right" vertical="center"/>
    </xf>
    <xf numFmtId="168" fontId="11" fillId="7" borderId="33" xfId="0" applyNumberFormat="1" applyFont="1" applyFill="1" applyBorder="1" applyAlignment="1">
      <alignment vertical="center"/>
    </xf>
    <xf numFmtId="168" fontId="11" fillId="7" borderId="34" xfId="0" applyNumberFormat="1" applyFont="1" applyFill="1" applyBorder="1" applyAlignment="1">
      <alignment vertical="center"/>
    </xf>
    <xf numFmtId="3" fontId="11" fillId="7" borderId="36" xfId="1" applyNumberFormat="1" applyFont="1" applyFill="1" applyBorder="1" applyAlignment="1">
      <alignment horizontal="right" vertical="center"/>
    </xf>
    <xf numFmtId="166" fontId="11" fillId="7" borderId="37" xfId="2" applyNumberFormat="1" applyFont="1" applyFill="1" applyBorder="1" applyAlignment="1">
      <alignment horizontal="right" vertical="center"/>
    </xf>
    <xf numFmtId="166" fontId="11" fillId="7" borderId="38" xfId="2" applyNumberFormat="1" applyFont="1" applyFill="1" applyBorder="1" applyAlignment="1">
      <alignment horizontal="right" vertical="center"/>
    </xf>
    <xf numFmtId="166" fontId="11" fillId="7" borderId="40" xfId="2" applyNumberFormat="1" applyFont="1" applyFill="1" applyBorder="1" applyAlignment="1">
      <alignment horizontal="right" vertical="center"/>
    </xf>
    <xf numFmtId="168" fontId="11" fillId="7" borderId="47" xfId="0" applyNumberFormat="1" applyFont="1" applyFill="1" applyBorder="1" applyAlignment="1">
      <alignment vertical="center"/>
    </xf>
    <xf numFmtId="0" fontId="1" fillId="2" borderId="0" xfId="3" applyBorder="1" applyAlignment="1">
      <alignment vertical="center"/>
    </xf>
    <xf numFmtId="3" fontId="8" fillId="5" borderId="100" xfId="0" quotePrefix="1" applyNumberFormat="1" applyFont="1" applyFill="1" applyBorder="1" applyAlignment="1">
      <alignment horizontal="center" vertical="center" wrapText="1"/>
    </xf>
    <xf numFmtId="3" fontId="10" fillId="0" borderId="70" xfId="1" applyNumberFormat="1" applyFont="1" applyFill="1" applyBorder="1" applyAlignment="1">
      <alignment horizontal="right" vertical="center"/>
    </xf>
    <xf numFmtId="166" fontId="6" fillId="0" borderId="100" xfId="2" applyNumberFormat="1" applyFont="1" applyFill="1" applyBorder="1" applyAlignment="1">
      <alignment horizontal="right" vertical="center"/>
    </xf>
    <xf numFmtId="166" fontId="5" fillId="0" borderId="100" xfId="2" applyNumberFormat="1" applyFont="1" applyFill="1" applyBorder="1" applyAlignment="1">
      <alignment horizontal="right" vertical="center"/>
    </xf>
    <xf numFmtId="166" fontId="10" fillId="9" borderId="101" xfId="2" applyNumberFormat="1" applyFont="1" applyFill="1" applyBorder="1" applyAlignment="1">
      <alignment horizontal="right" vertical="center"/>
    </xf>
    <xf numFmtId="3" fontId="9" fillId="0" borderId="0" xfId="0" applyNumberFormat="1" applyFont="1" applyAlignment="1">
      <alignment vertical="center"/>
    </xf>
    <xf numFmtId="3" fontId="34" fillId="0" borderId="3" xfId="0" applyNumberFormat="1" applyFont="1" applyFill="1" applyBorder="1" applyAlignment="1">
      <alignment horizontal="right" vertical="center"/>
    </xf>
    <xf numFmtId="166" fontId="6" fillId="0" borderId="102" xfId="2" applyNumberFormat="1" applyFont="1" applyFill="1" applyBorder="1" applyAlignment="1">
      <alignment horizontal="right" vertical="center"/>
    </xf>
    <xf numFmtId="166" fontId="6" fillId="10" borderId="102" xfId="2" applyNumberFormat="1" applyFont="1" applyFill="1" applyBorder="1" applyAlignment="1">
      <alignment horizontal="right" vertical="center"/>
    </xf>
    <xf numFmtId="166" fontId="6" fillId="10" borderId="100" xfId="2" applyNumberFormat="1" applyFont="1" applyFill="1" applyBorder="1" applyAlignment="1">
      <alignment horizontal="right" vertical="center"/>
    </xf>
    <xf numFmtId="166" fontId="6" fillId="10" borderId="103" xfId="2" applyNumberFormat="1" applyFont="1" applyFill="1" applyBorder="1" applyAlignment="1">
      <alignment horizontal="right" vertical="center"/>
    </xf>
    <xf numFmtId="3" fontId="0" fillId="0" borderId="0" xfId="1" applyNumberFormat="1" applyFont="1" applyBorder="1" applyAlignment="1">
      <alignment horizontal="right" vertical="center"/>
    </xf>
    <xf numFmtId="166" fontId="12" fillId="4" borderId="101" xfId="2" applyNumberFormat="1" applyFont="1" applyFill="1" applyBorder="1" applyAlignment="1">
      <alignment horizontal="right" vertical="center"/>
    </xf>
    <xf numFmtId="3" fontId="22" fillId="0" borderId="0" xfId="0" applyNumberFormat="1" applyFont="1" applyBorder="1" applyAlignment="1">
      <alignment horizontal="right" vertical="center"/>
    </xf>
    <xf numFmtId="3" fontId="33" fillId="0" borderId="0" xfId="1" applyNumberFormat="1" applyFont="1" applyBorder="1" applyAlignment="1">
      <alignment horizontal="right" vertical="center"/>
    </xf>
    <xf numFmtId="166" fontId="14" fillId="4" borderId="102" xfId="2" applyNumberFormat="1" applyFont="1" applyFill="1" applyBorder="1" applyAlignment="1">
      <alignment horizontal="right" vertical="center"/>
    </xf>
    <xf numFmtId="166" fontId="11" fillId="9" borderId="100" xfId="2" applyNumberFormat="1" applyFont="1" applyFill="1" applyBorder="1" applyAlignment="1">
      <alignment horizontal="right" vertical="center"/>
    </xf>
    <xf numFmtId="166" fontId="11" fillId="9" borderId="103" xfId="2" applyNumberFormat="1" applyFont="1" applyFill="1" applyBorder="1" applyAlignment="1">
      <alignment horizontal="right" vertical="center"/>
    </xf>
    <xf numFmtId="0" fontId="6" fillId="0" borderId="0" xfId="0" applyFont="1" applyBorder="1" applyAlignment="1">
      <alignment horizontal="left" vertical="center" wrapText="1"/>
    </xf>
    <xf numFmtId="168" fontId="21" fillId="4" borderId="35" xfId="0" applyNumberFormat="1" applyFont="1" applyFill="1" applyBorder="1" applyAlignment="1">
      <alignment vertical="center"/>
    </xf>
    <xf numFmtId="168" fontId="5" fillId="0" borderId="0" xfId="0" applyNumberFormat="1" applyFont="1" applyBorder="1" applyAlignment="1">
      <alignment horizontal="center" vertical="center"/>
    </xf>
    <xf numFmtId="168" fontId="5" fillId="0" borderId="0" xfId="0" applyNumberFormat="1" applyFont="1" applyBorder="1" applyAlignment="1">
      <alignment vertical="center"/>
    </xf>
    <xf numFmtId="3" fontId="35" fillId="6" borderId="0" xfId="1" applyNumberFormat="1" applyFont="1" applyFill="1" applyBorder="1" applyAlignment="1">
      <alignment horizontal="right" vertical="center"/>
    </xf>
    <xf numFmtId="3" fontId="36" fillId="0" borderId="0" xfId="0" applyNumberFormat="1" applyFont="1" applyBorder="1" applyAlignment="1">
      <alignment horizontal="right" vertical="center"/>
    </xf>
    <xf numFmtId="166" fontId="36" fillId="0" borderId="0" xfId="2" applyNumberFormat="1" applyFont="1" applyBorder="1" applyAlignment="1">
      <alignment horizontal="right" vertical="center"/>
    </xf>
    <xf numFmtId="0" fontId="0" fillId="0" borderId="0" xfId="0" applyBorder="1" applyAlignment="1">
      <alignment horizontal="right" vertical="center"/>
    </xf>
    <xf numFmtId="166" fontId="0" fillId="0" borderId="0" xfId="2" applyNumberFormat="1" applyFont="1" applyBorder="1" applyAlignment="1">
      <alignment vertical="center"/>
    </xf>
    <xf numFmtId="165" fontId="5" fillId="6" borderId="0" xfId="1" applyNumberFormat="1" applyFont="1" applyFill="1" applyAlignment="1">
      <alignment vertical="center"/>
    </xf>
    <xf numFmtId="165" fontId="0" fillId="6" borderId="0" xfId="1" applyNumberFormat="1" applyFont="1" applyFill="1" applyAlignment="1">
      <alignment vertical="center"/>
    </xf>
    <xf numFmtId="0" fontId="7" fillId="8" borderId="0" xfId="0" applyFont="1" applyFill="1" applyAlignment="1">
      <alignment horizontal="right" vertical="center"/>
    </xf>
    <xf numFmtId="0" fontId="5" fillId="3" borderId="0" xfId="0" applyFont="1" applyFill="1" applyAlignment="1">
      <alignment vertical="center"/>
    </xf>
    <xf numFmtId="0" fontId="0" fillId="0" borderId="0" xfId="0" applyAlignment="1">
      <alignment horizontal="left"/>
    </xf>
    <xf numFmtId="0" fontId="0" fillId="8" borderId="0" xfId="0" applyFill="1" applyAlignment="1">
      <alignment horizontal="right"/>
    </xf>
    <xf numFmtId="0" fontId="5" fillId="6" borderId="0" xfId="0" applyFont="1" applyFill="1" applyAlignment="1">
      <alignment vertical="center"/>
    </xf>
    <xf numFmtId="0" fontId="0" fillId="6" borderId="0" xfId="0" applyFill="1" applyAlignment="1">
      <alignment vertical="center"/>
    </xf>
    <xf numFmtId="0" fontId="6" fillId="6" borderId="0" xfId="0" applyFont="1" applyFill="1" applyAlignment="1">
      <alignment horizontal="left" vertical="center"/>
    </xf>
    <xf numFmtId="0" fontId="0" fillId="6" borderId="0" xfId="0" applyFill="1"/>
    <xf numFmtId="0" fontId="0" fillId="0" borderId="0" xfId="0" applyBorder="1"/>
    <xf numFmtId="0" fontId="8" fillId="4" borderId="105" xfId="0" quotePrefix="1" applyFont="1" applyFill="1" applyBorder="1" applyAlignment="1">
      <alignment horizontal="center" vertical="center"/>
    </xf>
    <xf numFmtId="0" fontId="8" fillId="4" borderId="106" xfId="0" applyFont="1" applyFill="1" applyBorder="1" applyAlignment="1">
      <alignment horizontal="center" vertical="center"/>
    </xf>
    <xf numFmtId="0" fontId="8" fillId="4" borderId="107" xfId="0" quotePrefix="1" applyFont="1" applyFill="1" applyBorder="1" applyAlignment="1">
      <alignment horizontal="center" vertical="center"/>
    </xf>
    <xf numFmtId="0" fontId="8" fillId="4" borderId="108" xfId="0" quotePrefix="1" applyFont="1" applyFill="1" applyBorder="1" applyAlignment="1">
      <alignment horizontal="center" vertical="center"/>
    </xf>
    <xf numFmtId="0" fontId="10" fillId="8" borderId="0" xfId="0" applyFont="1" applyFill="1" applyBorder="1" applyAlignment="1">
      <alignment horizontal="right" vertical="center"/>
    </xf>
    <xf numFmtId="0" fontId="0" fillId="0" borderId="11" xfId="0" applyBorder="1"/>
    <xf numFmtId="3" fontId="0" fillId="0" borderId="0" xfId="0" applyNumberFormat="1"/>
    <xf numFmtId="3" fontId="6" fillId="0" borderId="12" xfId="0" applyNumberFormat="1" applyFont="1" applyFill="1" applyBorder="1" applyAlignment="1">
      <alignment horizontal="left" vertical="center"/>
    </xf>
    <xf numFmtId="3" fontId="6" fillId="0" borderId="72" xfId="0" applyNumberFormat="1" applyFont="1" applyBorder="1"/>
    <xf numFmtId="3" fontId="6" fillId="8" borderId="72" xfId="0" applyNumberFormat="1" applyFont="1" applyFill="1" applyBorder="1"/>
    <xf numFmtId="3" fontId="6" fillId="0" borderId="109" xfId="0" applyNumberFormat="1" applyFont="1" applyBorder="1"/>
    <xf numFmtId="3" fontId="6" fillId="0" borderId="74" xfId="1" applyNumberFormat="1" applyFont="1" applyBorder="1" applyAlignment="1">
      <alignment horizontal="right"/>
    </xf>
    <xf numFmtId="166" fontId="0" fillId="0" borderId="0" xfId="2" applyNumberFormat="1" applyFont="1" applyBorder="1"/>
    <xf numFmtId="3" fontId="6" fillId="0" borderId="12" xfId="0" quotePrefix="1" applyNumberFormat="1" applyFont="1" applyFill="1" applyBorder="1" applyAlignment="1">
      <alignment horizontal="left" vertical="center"/>
    </xf>
    <xf numFmtId="3" fontId="6" fillId="8" borderId="12" xfId="0" applyNumberFormat="1" applyFont="1" applyFill="1" applyBorder="1" applyAlignment="1">
      <alignment horizontal="left" vertical="center"/>
    </xf>
    <xf numFmtId="3" fontId="6" fillId="12" borderId="72" xfId="0" applyNumberFormat="1" applyFont="1" applyFill="1" applyBorder="1"/>
    <xf numFmtId="3" fontId="6" fillId="0" borderId="71" xfId="1" applyNumberFormat="1" applyFont="1" applyBorder="1" applyAlignment="1">
      <alignment horizontal="right"/>
    </xf>
    <xf numFmtId="3" fontId="0" fillId="0" borderId="0" xfId="0" applyNumberFormat="1" applyBorder="1"/>
    <xf numFmtId="3" fontId="6" fillId="8" borderId="71" xfId="1" applyNumberFormat="1" applyFont="1" applyFill="1" applyBorder="1" applyAlignment="1">
      <alignment horizontal="right"/>
    </xf>
    <xf numFmtId="3" fontId="6" fillId="8" borderId="26" xfId="0" applyNumberFormat="1" applyFont="1" applyFill="1" applyBorder="1" applyAlignment="1">
      <alignment horizontal="left" vertical="center"/>
    </xf>
    <xf numFmtId="3" fontId="6" fillId="8" borderId="91" xfId="1" applyNumberFormat="1" applyFont="1" applyFill="1" applyBorder="1" applyAlignment="1">
      <alignment horizontal="right"/>
    </xf>
    <xf numFmtId="3" fontId="6" fillId="0" borderId="91" xfId="1" applyNumberFormat="1" applyFont="1" applyBorder="1" applyAlignment="1">
      <alignment horizontal="right"/>
    </xf>
    <xf numFmtId="3" fontId="6" fillId="0" borderId="92" xfId="0" applyNumberFormat="1" applyFont="1" applyBorder="1"/>
    <xf numFmtId="3" fontId="6" fillId="0" borderId="110" xfId="0" applyNumberFormat="1" applyFont="1" applyBorder="1"/>
    <xf numFmtId="3" fontId="6" fillId="0" borderId="94" xfId="1" applyNumberFormat="1" applyFont="1" applyBorder="1" applyAlignment="1">
      <alignment horizontal="right"/>
    </xf>
    <xf numFmtId="166" fontId="9" fillId="0" borderId="0" xfId="2" applyNumberFormat="1" applyFont="1" applyBorder="1"/>
    <xf numFmtId="3" fontId="12" fillId="4" borderId="47" xfId="0" applyNumberFormat="1" applyFont="1" applyFill="1" applyBorder="1" applyAlignment="1">
      <alignment horizontal="left" vertical="center"/>
    </xf>
    <xf numFmtId="3" fontId="13" fillId="4" borderId="82" xfId="0" applyNumberFormat="1" applyFont="1" applyFill="1" applyBorder="1"/>
    <xf numFmtId="3" fontId="13" fillId="4" borderId="111" xfId="0" applyNumberFormat="1" applyFont="1" applyFill="1" applyBorder="1"/>
    <xf numFmtId="3" fontId="13" fillId="4" borderId="81" xfId="1" applyNumberFormat="1" applyFont="1" applyFill="1" applyBorder="1" applyAlignment="1">
      <alignment horizontal="right"/>
    </xf>
    <xf numFmtId="3" fontId="13" fillId="4" borderId="84" xfId="1" applyNumberFormat="1" applyFont="1" applyFill="1" applyBorder="1" applyAlignment="1">
      <alignment horizontal="right"/>
    </xf>
    <xf numFmtId="0" fontId="6" fillId="0" borderId="3" xfId="0" applyFont="1" applyBorder="1" applyAlignment="1">
      <alignment vertical="center" wrapText="1"/>
    </xf>
    <xf numFmtId="0" fontId="6" fillId="8" borderId="3" xfId="0" applyFont="1" applyFill="1" applyBorder="1" applyAlignment="1">
      <alignment horizontal="right" vertical="center" wrapText="1"/>
    </xf>
    <xf numFmtId="0" fontId="6" fillId="13" borderId="0" xfId="0" applyFont="1" applyFill="1" applyAlignment="1">
      <alignment horizontal="left" vertical="center"/>
    </xf>
    <xf numFmtId="0" fontId="2" fillId="13" borderId="0" xfId="0" applyFont="1" applyFill="1"/>
    <xf numFmtId="0" fontId="6" fillId="13" borderId="0" xfId="0" applyFont="1" applyFill="1" applyBorder="1" applyAlignment="1">
      <alignment vertical="center" wrapText="1"/>
    </xf>
    <xf numFmtId="0" fontId="6" fillId="13" borderId="0" xfId="0" applyFont="1" applyFill="1" applyBorder="1" applyAlignment="1">
      <alignment horizontal="right" vertical="center" wrapText="1"/>
    </xf>
    <xf numFmtId="0" fontId="6" fillId="0" borderId="0" xfId="0" applyFont="1" applyBorder="1" applyAlignment="1">
      <alignment vertical="center" wrapText="1"/>
    </xf>
    <xf numFmtId="0" fontId="6" fillId="8" borderId="0" xfId="0" applyFont="1" applyFill="1" applyBorder="1" applyAlignment="1">
      <alignment horizontal="right" vertical="center" wrapText="1"/>
    </xf>
    <xf numFmtId="0" fontId="10" fillId="0" borderId="0" xfId="0" applyFont="1" applyAlignment="1">
      <alignment horizontal="left" vertical="center"/>
    </xf>
    <xf numFmtId="166" fontId="0" fillId="0" borderId="0" xfId="2" applyNumberFormat="1" applyFont="1"/>
    <xf numFmtId="0" fontId="0" fillId="8" borderId="0" xfId="0" applyFill="1"/>
    <xf numFmtId="0" fontId="6" fillId="8" borderId="0" xfId="0" applyFont="1" applyFill="1" applyAlignment="1">
      <alignment horizontal="right" vertical="center" wrapText="1"/>
    </xf>
    <xf numFmtId="0" fontId="34" fillId="0" borderId="0" xfId="0" applyFont="1" applyAlignment="1">
      <alignment horizontal="left" vertical="center"/>
    </xf>
    <xf numFmtId="0" fontId="0" fillId="0" borderId="0" xfId="0" applyAlignment="1">
      <alignment horizontal="right"/>
    </xf>
    <xf numFmtId="0" fontId="0" fillId="6" borderId="0" xfId="0" applyFill="1" applyAlignment="1">
      <alignment horizontal="right"/>
    </xf>
    <xf numFmtId="0" fontId="8" fillId="4" borderId="108" xfId="0" applyFont="1" applyFill="1" applyBorder="1" applyAlignment="1">
      <alignment horizontal="center" vertical="center"/>
    </xf>
    <xf numFmtId="3" fontId="6" fillId="14" borderId="72" xfId="0" applyNumberFormat="1" applyFont="1" applyFill="1" applyBorder="1"/>
    <xf numFmtId="3" fontId="6" fillId="0" borderId="109" xfId="0" applyNumberFormat="1" applyFont="1" applyBorder="1" applyAlignment="1">
      <alignment horizontal="right"/>
    </xf>
    <xf numFmtId="3" fontId="6" fillId="14" borderId="109" xfId="0" applyNumberFormat="1" applyFont="1" applyFill="1" applyBorder="1"/>
    <xf numFmtId="3" fontId="6" fillId="0" borderId="110" xfId="0" applyNumberFormat="1" applyFont="1" applyBorder="1" applyAlignment="1">
      <alignment horizontal="right"/>
    </xf>
    <xf numFmtId="3" fontId="13" fillId="4" borderId="111" xfId="0" applyNumberFormat="1" applyFont="1" applyFill="1" applyBorder="1" applyAlignment="1">
      <alignment horizontal="right"/>
    </xf>
    <xf numFmtId="0" fontId="6" fillId="0" borderId="3" xfId="0" applyFont="1" applyBorder="1" applyAlignment="1">
      <alignment horizontal="right" vertical="center" wrapText="1"/>
    </xf>
    <xf numFmtId="0" fontId="6" fillId="0" borderId="0" xfId="0" applyFont="1" applyBorder="1" applyAlignment="1">
      <alignment horizontal="right" vertical="center" wrapText="1"/>
    </xf>
    <xf numFmtId="0" fontId="6" fillId="0" borderId="0" xfId="0" applyFont="1" applyAlignment="1">
      <alignment horizontal="left" vertical="center" wrapText="1"/>
    </xf>
    <xf numFmtId="3" fontId="37" fillId="3" borderId="35" xfId="0" applyNumberFormat="1" applyFont="1" applyFill="1" applyBorder="1" applyAlignment="1">
      <alignment vertical="center"/>
    </xf>
    <xf numFmtId="165" fontId="2" fillId="0" borderId="0" xfId="1" applyNumberFormat="1" applyFont="1" applyFill="1" applyAlignment="1">
      <alignment vertical="center"/>
    </xf>
    <xf numFmtId="3" fontId="38" fillId="7" borderId="26" xfId="0" applyNumberFormat="1" applyFont="1" applyFill="1" applyBorder="1" applyAlignment="1">
      <alignment vertical="center"/>
    </xf>
    <xf numFmtId="3" fontId="38" fillId="3" borderId="15" xfId="0" applyNumberFormat="1" applyFont="1" applyFill="1" applyBorder="1" applyAlignment="1">
      <alignment vertical="center"/>
    </xf>
    <xf numFmtId="3" fontId="14" fillId="4" borderId="48" xfId="1" applyNumberFormat="1" applyFont="1" applyFill="1" applyBorder="1" applyAlignment="1">
      <alignment horizontal="right" vertical="center"/>
    </xf>
    <xf numFmtId="3" fontId="38" fillId="3" borderId="5" xfId="0" applyNumberFormat="1" applyFont="1" applyFill="1" applyBorder="1" applyAlignment="1">
      <alignment vertical="center"/>
    </xf>
    <xf numFmtId="3" fontId="14" fillId="4" borderId="49" xfId="1" applyNumberFormat="1" applyFont="1" applyFill="1" applyBorder="1" applyAlignment="1">
      <alignment horizontal="right" vertical="center"/>
    </xf>
    <xf numFmtId="166" fontId="9" fillId="8" borderId="0" xfId="2" applyNumberFormat="1" applyFont="1" applyFill="1" applyBorder="1" applyAlignment="1">
      <alignment horizontal="right" vertical="center"/>
    </xf>
    <xf numFmtId="3" fontId="39" fillId="8" borderId="0" xfId="0" applyNumberFormat="1" applyFont="1" applyFill="1" applyBorder="1" applyAlignment="1">
      <alignment vertical="center"/>
    </xf>
    <xf numFmtId="167" fontId="33" fillId="0" borderId="0" xfId="1" applyNumberFormat="1" applyFont="1" applyBorder="1" applyAlignment="1">
      <alignment horizontal="right" vertical="center"/>
    </xf>
    <xf numFmtId="168" fontId="12" fillId="3" borderId="35" xfId="0" applyNumberFormat="1" applyFont="1" applyFill="1" applyBorder="1" applyAlignment="1">
      <alignment vertical="center"/>
    </xf>
    <xf numFmtId="3" fontId="12" fillId="4" borderId="36" xfId="1" applyNumberFormat="1" applyFont="1" applyFill="1" applyBorder="1" applyAlignment="1">
      <alignment horizontal="right" vertical="center"/>
    </xf>
    <xf numFmtId="3" fontId="39" fillId="3" borderId="35" xfId="0" applyNumberFormat="1" applyFont="1" applyFill="1" applyBorder="1" applyAlignment="1">
      <alignment vertical="center"/>
    </xf>
    <xf numFmtId="3" fontId="12" fillId="4" borderId="38" xfId="1" applyNumberFormat="1" applyFont="1" applyFill="1" applyBorder="1" applyAlignment="1">
      <alignment horizontal="right" vertical="center"/>
    </xf>
    <xf numFmtId="167" fontId="0" fillId="0" borderId="0" xfId="1" applyNumberFormat="1" applyFont="1" applyBorder="1" applyAlignment="1">
      <alignment horizontal="right" vertical="center"/>
    </xf>
    <xf numFmtId="3" fontId="10" fillId="7" borderId="52" xfId="1" applyNumberFormat="1" applyFont="1" applyFill="1" applyBorder="1" applyAlignment="1">
      <alignment horizontal="right" vertical="center"/>
    </xf>
    <xf numFmtId="166" fontId="10" fillId="3" borderId="27" xfId="2" applyNumberFormat="1" applyFont="1" applyFill="1" applyBorder="1" applyAlignment="1">
      <alignment horizontal="right" vertical="center"/>
    </xf>
    <xf numFmtId="3" fontId="10" fillId="7" borderId="54" xfId="1" applyNumberFormat="1" applyFont="1" applyFill="1" applyBorder="1" applyAlignment="1">
      <alignment horizontal="right" vertical="center"/>
    </xf>
    <xf numFmtId="167" fontId="10" fillId="3" borderId="27" xfId="1" applyNumberFormat="1" applyFont="1" applyFill="1" applyBorder="1" applyAlignment="1">
      <alignment horizontal="right" vertical="center"/>
    </xf>
    <xf numFmtId="3" fontId="10" fillId="7" borderId="17" xfId="1" applyNumberFormat="1" applyFont="1" applyFill="1" applyBorder="1" applyAlignment="1">
      <alignment horizontal="right" vertical="center"/>
    </xf>
    <xf numFmtId="166" fontId="10" fillId="3" borderId="15" xfId="2" applyNumberFormat="1" applyFont="1" applyFill="1" applyBorder="1" applyAlignment="1">
      <alignment horizontal="right" vertical="center"/>
    </xf>
    <xf numFmtId="3" fontId="10" fillId="7" borderId="19" xfId="1" applyNumberFormat="1" applyFont="1" applyFill="1" applyBorder="1" applyAlignment="1">
      <alignment horizontal="right" vertical="center"/>
    </xf>
    <xf numFmtId="167" fontId="10" fillId="3" borderId="15" xfId="1" applyNumberFormat="1" applyFont="1" applyFill="1" applyBorder="1" applyAlignment="1">
      <alignment horizontal="right" vertical="center"/>
    </xf>
    <xf numFmtId="3" fontId="10" fillId="7" borderId="48" xfId="1" applyNumberFormat="1" applyFont="1" applyFill="1" applyBorder="1" applyAlignment="1">
      <alignment horizontal="right" vertical="center"/>
    </xf>
    <xf numFmtId="166" fontId="10" fillId="3" borderId="5" xfId="2" applyNumberFormat="1" applyFont="1" applyFill="1" applyBorder="1" applyAlignment="1">
      <alignment horizontal="right" vertical="center"/>
    </xf>
    <xf numFmtId="3" fontId="10" fillId="7" borderId="49" xfId="1" applyNumberFormat="1" applyFont="1" applyFill="1" applyBorder="1" applyAlignment="1">
      <alignment horizontal="right" vertical="center"/>
    </xf>
    <xf numFmtId="167" fontId="10" fillId="3" borderId="5" xfId="1" applyNumberFormat="1" applyFont="1" applyFill="1" applyBorder="1" applyAlignment="1">
      <alignment horizontal="right" vertical="center"/>
    </xf>
    <xf numFmtId="3" fontId="10" fillId="7" borderId="35" xfId="0" applyNumberFormat="1" applyFont="1" applyFill="1" applyBorder="1" applyAlignment="1">
      <alignment horizontal="right" vertical="center"/>
    </xf>
    <xf numFmtId="166" fontId="2" fillId="0" borderId="32" xfId="2" applyNumberFormat="1" applyFont="1" applyFill="1" applyBorder="1" applyAlignment="1">
      <alignment horizontal="right" vertical="center"/>
    </xf>
    <xf numFmtId="3" fontId="6" fillId="0" borderId="28" xfId="2" applyNumberFormat="1" applyFont="1" applyFill="1" applyBorder="1" applyAlignment="1">
      <alignment horizontal="right" vertical="center"/>
    </xf>
    <xf numFmtId="166" fontId="2" fillId="3" borderId="25" xfId="2" applyNumberFormat="1" applyFont="1" applyFill="1" applyBorder="1" applyAlignment="1">
      <alignment horizontal="right" vertical="center"/>
    </xf>
    <xf numFmtId="3" fontId="6" fillId="0" borderId="30" xfId="2" applyNumberFormat="1" applyFont="1" applyFill="1" applyBorder="1" applyAlignment="1">
      <alignment horizontal="right" vertical="center"/>
    </xf>
    <xf numFmtId="3" fontId="6" fillId="3" borderId="25" xfId="2" applyNumberFormat="1" applyFont="1" applyFill="1" applyBorder="1" applyAlignment="1">
      <alignment horizontal="right" vertical="center"/>
    </xf>
    <xf numFmtId="166" fontId="2" fillId="0" borderId="45" xfId="2" applyNumberFormat="1" applyFont="1" applyFill="1" applyBorder="1" applyAlignment="1">
      <alignment horizontal="right" vertical="center"/>
    </xf>
    <xf numFmtId="3" fontId="6" fillId="0" borderId="41" xfId="2" applyNumberFormat="1" applyFont="1" applyFill="1" applyBorder="1" applyAlignment="1">
      <alignment horizontal="right" vertical="center"/>
    </xf>
    <xf numFmtId="166" fontId="2" fillId="3" borderId="3" xfId="2" applyNumberFormat="1" applyFont="1" applyFill="1" applyBorder="1" applyAlignment="1">
      <alignment horizontal="right" vertical="center"/>
    </xf>
    <xf numFmtId="3" fontId="6" fillId="0" borderId="43" xfId="2" applyNumberFormat="1" applyFont="1" applyFill="1" applyBorder="1" applyAlignment="1">
      <alignment horizontal="right" vertical="center"/>
    </xf>
    <xf numFmtId="3" fontId="6" fillId="3" borderId="3" xfId="2" applyNumberFormat="1" applyFont="1" applyFill="1" applyBorder="1" applyAlignment="1">
      <alignment horizontal="right" vertical="center"/>
    </xf>
    <xf numFmtId="3" fontId="6" fillId="3" borderId="0" xfId="0" applyNumberFormat="1" applyFont="1" applyFill="1" applyBorder="1" applyAlignment="1">
      <alignment horizontal="right" vertical="center"/>
    </xf>
    <xf numFmtId="3" fontId="6" fillId="3" borderId="22" xfId="0" applyNumberFormat="1" applyFont="1" applyFill="1" applyBorder="1" applyAlignment="1">
      <alignment horizontal="right" vertical="center"/>
    </xf>
    <xf numFmtId="0" fontId="2" fillId="0" borderId="0" xfId="0" applyFont="1" applyBorder="1" applyAlignment="1">
      <alignment vertical="center"/>
    </xf>
    <xf numFmtId="166" fontId="2" fillId="0" borderId="0" xfId="0" applyNumberFormat="1" applyFont="1" applyBorder="1" applyAlignment="1">
      <alignment horizontal="center" vertical="center"/>
    </xf>
    <xf numFmtId="3" fontId="2" fillId="0" borderId="0" xfId="0" applyNumberFormat="1" applyFont="1" applyBorder="1" applyAlignment="1">
      <alignment horizontal="center" vertical="center"/>
    </xf>
    <xf numFmtId="0" fontId="2" fillId="8" borderId="0" xfId="0" applyFont="1" applyFill="1" applyBorder="1" applyAlignment="1">
      <alignment vertical="center"/>
    </xf>
    <xf numFmtId="3" fontId="2" fillId="0" borderId="0" xfId="0" applyNumberFormat="1" applyFont="1" applyBorder="1" applyAlignment="1">
      <alignment vertical="center"/>
    </xf>
    <xf numFmtId="0" fontId="2" fillId="0" borderId="0" xfId="0" applyFont="1" applyAlignment="1">
      <alignment horizontal="left" vertical="center"/>
    </xf>
    <xf numFmtId="0" fontId="2" fillId="8" borderId="0" xfId="0" applyFont="1" applyFill="1" applyAlignment="1">
      <alignment horizontal="left" vertical="center"/>
    </xf>
    <xf numFmtId="0" fontId="2" fillId="0" borderId="0" xfId="0" applyFont="1" applyAlignment="1">
      <alignment vertical="center"/>
    </xf>
    <xf numFmtId="0" fontId="2" fillId="8" borderId="0" xfId="0" applyFont="1" applyFill="1" applyAlignment="1">
      <alignment vertical="center"/>
    </xf>
    <xf numFmtId="0" fontId="6" fillId="8" borderId="0" xfId="0" applyFont="1" applyFill="1" applyBorder="1"/>
    <xf numFmtId="166" fontId="2" fillId="0" borderId="0" xfId="2" applyNumberFormat="1" applyFont="1" applyBorder="1" applyAlignment="1">
      <alignment horizontal="right" vertical="center"/>
    </xf>
    <xf numFmtId="3" fontId="2" fillId="0" borderId="0" xfId="1" applyNumberFormat="1" applyFont="1" applyBorder="1" applyAlignment="1">
      <alignment horizontal="right" vertical="center"/>
    </xf>
    <xf numFmtId="166" fontId="6" fillId="10" borderId="122" xfId="2" applyNumberFormat="1" applyFont="1" applyFill="1" applyBorder="1" applyAlignment="1">
      <alignment horizontal="right" vertical="center"/>
    </xf>
    <xf numFmtId="166" fontId="6" fillId="10" borderId="123" xfId="2" applyNumberFormat="1" applyFont="1" applyFill="1" applyBorder="1" applyAlignment="1">
      <alignment horizontal="right" vertical="center"/>
    </xf>
    <xf numFmtId="166" fontId="6" fillId="10" borderId="124" xfId="2" applyNumberFormat="1" applyFont="1" applyFill="1" applyBorder="1" applyAlignment="1">
      <alignment horizontal="right" vertical="center"/>
    </xf>
    <xf numFmtId="3" fontId="6" fillId="10" borderId="123" xfId="1" applyNumberFormat="1" applyFont="1" applyFill="1" applyBorder="1" applyAlignment="1">
      <alignment horizontal="right" vertical="center"/>
    </xf>
    <xf numFmtId="3" fontId="6" fillId="6" borderId="22" xfId="1" applyNumberFormat="1" applyFont="1" applyFill="1" applyBorder="1" applyAlignment="1">
      <alignment horizontal="right" vertical="center"/>
    </xf>
    <xf numFmtId="3" fontId="2" fillId="0" borderId="0" xfId="0" applyNumberFormat="1" applyFont="1" applyBorder="1" applyAlignment="1">
      <alignment horizontal="right" vertical="center"/>
    </xf>
    <xf numFmtId="3" fontId="2" fillId="6" borderId="0" xfId="0" applyNumberFormat="1" applyFont="1" applyFill="1" applyBorder="1" applyAlignment="1">
      <alignment horizontal="right" vertical="center"/>
    </xf>
    <xf numFmtId="166" fontId="2" fillId="0" borderId="0" xfId="0" applyNumberFormat="1" applyFont="1" applyFill="1" applyAlignment="1">
      <alignment vertical="center"/>
    </xf>
    <xf numFmtId="166" fontId="6" fillId="0" borderId="75" xfId="2" applyNumberFormat="1" applyFont="1" applyFill="1" applyBorder="1" applyAlignment="1">
      <alignment horizontal="right" vertical="center"/>
    </xf>
    <xf numFmtId="3" fontId="6" fillId="6" borderId="25" xfId="1" applyNumberFormat="1" applyFont="1" applyFill="1" applyBorder="1" applyAlignment="1">
      <alignment horizontal="right" vertical="center"/>
    </xf>
    <xf numFmtId="3" fontId="6" fillId="0" borderId="75" xfId="1" applyNumberFormat="1" applyFont="1" applyFill="1" applyBorder="1" applyAlignment="1">
      <alignment horizontal="right" vertical="center"/>
    </xf>
    <xf numFmtId="0" fontId="2" fillId="0" borderId="0" xfId="0" applyFont="1" applyAlignment="1">
      <alignment vertical="center" wrapText="1"/>
    </xf>
    <xf numFmtId="0" fontId="6" fillId="3" borderId="0" xfId="0" applyFont="1" applyFill="1" applyAlignment="1">
      <alignment vertical="center" wrapText="1"/>
    </xf>
    <xf numFmtId="165" fontId="2" fillId="0" borderId="0" xfId="1" applyNumberFormat="1" applyFont="1" applyFill="1" applyBorder="1" applyAlignment="1">
      <alignment vertical="center"/>
    </xf>
    <xf numFmtId="3" fontId="2" fillId="0" borderId="0" xfId="1" applyNumberFormat="1" applyFont="1" applyFill="1" applyBorder="1" applyAlignment="1">
      <alignment horizontal="right" vertical="center"/>
    </xf>
    <xf numFmtId="0" fontId="2" fillId="6" borderId="0" xfId="0" applyFont="1" applyFill="1" applyBorder="1" applyAlignment="1">
      <alignment vertical="center"/>
    </xf>
    <xf numFmtId="3" fontId="2" fillId="6" borderId="0" xfId="0" applyNumberFormat="1" applyFont="1" applyFill="1" applyBorder="1" applyAlignment="1">
      <alignment horizontal="center" vertical="center"/>
    </xf>
    <xf numFmtId="3" fontId="6" fillId="0" borderId="0" xfId="0" applyNumberFormat="1" applyFont="1" applyAlignment="1">
      <alignment horizontal="left" vertical="center"/>
    </xf>
    <xf numFmtId="3" fontId="6" fillId="0" borderId="0" xfId="0" quotePrefix="1" applyNumberFormat="1" applyFont="1" applyBorder="1" applyAlignment="1">
      <alignment vertical="center"/>
    </xf>
    <xf numFmtId="3" fontId="10" fillId="0" borderId="0" xfId="0" applyNumberFormat="1" applyFont="1" applyAlignment="1">
      <alignment vertical="center"/>
    </xf>
    <xf numFmtId="166" fontId="40" fillId="8" borderId="25" xfId="2" applyNumberFormat="1" applyFont="1" applyFill="1" applyBorder="1" applyAlignment="1">
      <alignment horizontal="right" vertical="center"/>
    </xf>
    <xf numFmtId="166" fontId="40" fillId="8" borderId="15" xfId="2" applyNumberFormat="1" applyFont="1" applyFill="1" applyBorder="1" applyAlignment="1">
      <alignment horizontal="right" vertical="center"/>
    </xf>
    <xf numFmtId="166" fontId="14" fillId="8" borderId="22" xfId="2" applyNumberFormat="1" applyFont="1" applyFill="1" applyBorder="1" applyAlignment="1">
      <alignment horizontal="right" vertical="center"/>
    </xf>
    <xf numFmtId="166" fontId="33" fillId="8" borderId="0" xfId="2" applyNumberFormat="1" applyFont="1" applyFill="1" applyBorder="1" applyAlignment="1">
      <alignment horizontal="right" vertical="center"/>
    </xf>
    <xf numFmtId="166" fontId="12" fillId="8" borderId="0" xfId="2" applyNumberFormat="1" applyFont="1" applyFill="1" applyBorder="1" applyAlignment="1">
      <alignment horizontal="right" vertical="center"/>
    </xf>
    <xf numFmtId="166" fontId="22" fillId="8" borderId="0" xfId="2" applyNumberFormat="1" applyFont="1" applyFill="1" applyBorder="1" applyAlignment="1">
      <alignment horizontal="right" vertical="center"/>
    </xf>
    <xf numFmtId="166" fontId="34" fillId="8" borderId="0" xfId="2" applyNumberFormat="1" applyFont="1" applyFill="1" applyBorder="1" applyAlignment="1">
      <alignment horizontal="right" vertical="center"/>
    </xf>
    <xf numFmtId="166" fontId="15" fillId="8" borderId="0" xfId="2" applyNumberFormat="1" applyFont="1" applyFill="1" applyBorder="1" applyAlignment="1">
      <alignment horizontal="right" vertical="center"/>
    </xf>
    <xf numFmtId="166" fontId="34" fillId="0" borderId="0" xfId="2" applyNumberFormat="1" applyFont="1" applyFill="1" applyBorder="1" applyAlignment="1">
      <alignment horizontal="right" vertical="center"/>
    </xf>
    <xf numFmtId="164" fontId="10" fillId="0" borderId="0" xfId="1" applyFont="1" applyFill="1" applyBorder="1" applyAlignment="1">
      <alignment horizontal="right" vertical="center"/>
    </xf>
    <xf numFmtId="164" fontId="34" fillId="0" borderId="0" xfId="1" applyFont="1" applyFill="1" applyBorder="1" applyAlignment="1">
      <alignment horizontal="right" vertical="center"/>
    </xf>
    <xf numFmtId="3" fontId="10" fillId="7" borderId="36" xfId="1" applyNumberFormat="1" applyFont="1" applyFill="1" applyBorder="1" applyAlignment="1">
      <alignment vertical="center"/>
    </xf>
    <xf numFmtId="3" fontId="5" fillId="0" borderId="28" xfId="1" applyNumberFormat="1" applyFont="1" applyFill="1" applyBorder="1" applyAlignment="1">
      <alignment vertical="center"/>
    </xf>
    <xf numFmtId="3" fontId="5" fillId="0" borderId="17" xfId="1" applyNumberFormat="1" applyFont="1" applyFill="1" applyBorder="1" applyAlignment="1">
      <alignment vertical="center"/>
    </xf>
    <xf numFmtId="166" fontId="15" fillId="8" borderId="0" xfId="2" quotePrefix="1" applyNumberFormat="1" applyFont="1" applyFill="1" applyBorder="1" applyAlignment="1">
      <alignment horizontal="right" vertical="center"/>
    </xf>
    <xf numFmtId="3" fontId="8" fillId="5" borderId="17" xfId="0" quotePrefix="1" applyNumberFormat="1" applyFont="1" applyFill="1" applyBorder="1" applyAlignment="1">
      <alignment horizontal="center" vertical="center" wrapText="1"/>
    </xf>
    <xf numFmtId="3" fontId="15" fillId="8" borderId="3" xfId="0" quotePrefix="1" applyNumberFormat="1" applyFont="1" applyFill="1" applyBorder="1" applyAlignment="1">
      <alignment horizontal="center" vertical="center" wrapText="1"/>
    </xf>
    <xf numFmtId="3" fontId="0" fillId="3" borderId="0" xfId="1" applyNumberFormat="1" applyFont="1" applyFill="1" applyBorder="1" applyAlignment="1">
      <alignment vertical="center"/>
    </xf>
    <xf numFmtId="3" fontId="9" fillId="0" borderId="0" xfId="0" applyNumberFormat="1" applyFont="1" applyBorder="1" applyAlignment="1">
      <alignment vertical="center"/>
    </xf>
    <xf numFmtId="165" fontId="34" fillId="0" borderId="0" xfId="1" applyNumberFormat="1" applyFont="1" applyFill="1" applyBorder="1" applyAlignment="1">
      <alignment horizontal="right" vertical="center"/>
    </xf>
    <xf numFmtId="164" fontId="6" fillId="0" borderId="29" xfId="1" applyFont="1" applyFill="1" applyBorder="1" applyAlignment="1">
      <alignment horizontal="right" vertical="center"/>
    </xf>
    <xf numFmtId="3" fontId="0" fillId="6" borderId="0" xfId="1" applyNumberFormat="1" applyFont="1" applyFill="1" applyBorder="1" applyAlignment="1">
      <alignment vertical="center"/>
    </xf>
    <xf numFmtId="166" fontId="22" fillId="11" borderId="0" xfId="2" applyNumberFormat="1" applyFont="1" applyFill="1" applyBorder="1" applyAlignment="1">
      <alignment horizontal="right" vertical="center"/>
    </xf>
    <xf numFmtId="3" fontId="22" fillId="11" borderId="0" xfId="0" applyNumberFormat="1" applyFont="1" applyFill="1" applyBorder="1" applyAlignment="1">
      <alignment horizontal="right" vertical="center"/>
    </xf>
    <xf numFmtId="166" fontId="34" fillId="0" borderId="3" xfId="2" applyNumberFormat="1" applyFont="1" applyFill="1" applyBorder="1" applyAlignment="1">
      <alignment horizontal="right" vertical="center"/>
    </xf>
    <xf numFmtId="165" fontId="15" fillId="0" borderId="3" xfId="1" applyNumberFormat="1" applyFont="1" applyFill="1" applyBorder="1" applyAlignment="1">
      <alignment horizontal="right" vertical="center"/>
    </xf>
    <xf numFmtId="166" fontId="10" fillId="11" borderId="81" xfId="2" applyNumberFormat="1" applyFont="1" applyFill="1" applyBorder="1" applyAlignment="1">
      <alignment horizontal="right" vertical="center"/>
    </xf>
    <xf numFmtId="166" fontId="22" fillId="0" borderId="0" xfId="2" applyNumberFormat="1" applyFont="1" applyAlignment="1">
      <alignment vertical="center"/>
    </xf>
    <xf numFmtId="0" fontId="22" fillId="0" borderId="0" xfId="0" applyFont="1" applyAlignment="1">
      <alignment vertical="center"/>
    </xf>
    <xf numFmtId="0" fontId="22" fillId="0" borderId="0" xfId="0" applyFont="1" applyBorder="1" applyAlignment="1">
      <alignment vertical="center"/>
    </xf>
    <xf numFmtId="166" fontId="11" fillId="7" borderId="56" xfId="2" applyNumberFormat="1" applyFont="1" applyFill="1" applyBorder="1" applyAlignment="1">
      <alignment vertical="center"/>
    </xf>
    <xf numFmtId="166" fontId="11" fillId="7" borderId="54" xfId="2" applyNumberFormat="1" applyFont="1" applyFill="1" applyBorder="1" applyAlignment="1">
      <alignment vertical="center"/>
    </xf>
    <xf numFmtId="166" fontId="11" fillId="7" borderId="53" xfId="2" applyNumberFormat="1" applyFont="1" applyFill="1" applyBorder="1" applyAlignment="1">
      <alignment vertical="center"/>
    </xf>
    <xf numFmtId="3" fontId="11" fillId="7" borderId="52" xfId="1" applyNumberFormat="1" applyFont="1" applyFill="1" applyBorder="1" applyAlignment="1">
      <alignment vertical="center"/>
    </xf>
    <xf numFmtId="166" fontId="11" fillId="7" borderId="21" xfId="2" applyNumberFormat="1" applyFont="1" applyFill="1" applyBorder="1" applyAlignment="1">
      <alignment vertical="center"/>
    </xf>
    <xf numFmtId="166" fontId="11" fillId="7" borderId="19" xfId="2" applyNumberFormat="1" applyFont="1" applyFill="1" applyBorder="1" applyAlignment="1">
      <alignment vertical="center"/>
    </xf>
    <xf numFmtId="3" fontId="11" fillId="7" borderId="17" xfId="1" applyNumberFormat="1" applyFont="1" applyFill="1" applyBorder="1" applyAlignment="1">
      <alignment vertical="center"/>
    </xf>
    <xf numFmtId="166" fontId="14" fillId="4" borderId="51" xfId="2" applyNumberFormat="1" applyFont="1" applyFill="1" applyBorder="1" applyAlignment="1">
      <alignment vertical="center"/>
    </xf>
    <xf numFmtId="166" fontId="14" fillId="4" borderId="49" xfId="2" applyNumberFormat="1" applyFont="1" applyFill="1" applyBorder="1" applyAlignment="1">
      <alignment vertical="center"/>
    </xf>
    <xf numFmtId="166" fontId="14" fillId="4" borderId="46" xfId="2" applyNumberFormat="1" applyFont="1" applyFill="1" applyBorder="1" applyAlignment="1">
      <alignment vertical="center"/>
    </xf>
    <xf numFmtId="3" fontId="14" fillId="4" borderId="48" xfId="0" applyNumberFormat="1" applyFont="1" applyFill="1" applyBorder="1" applyAlignment="1">
      <alignment vertical="center"/>
    </xf>
    <xf numFmtId="166" fontId="33" fillId="0" borderId="0" xfId="2" applyNumberFormat="1" applyFont="1" applyBorder="1" applyAlignment="1">
      <alignment vertical="center"/>
    </xf>
    <xf numFmtId="3" fontId="33" fillId="0" borderId="0" xfId="0" applyNumberFormat="1" applyFont="1" applyBorder="1" applyAlignment="1">
      <alignment vertical="center"/>
    </xf>
    <xf numFmtId="166" fontId="12" fillId="4" borderId="40" xfId="2" applyNumberFormat="1" applyFont="1" applyFill="1" applyBorder="1" applyAlignment="1">
      <alignment vertical="center"/>
    </xf>
    <xf numFmtId="166" fontId="12" fillId="4" borderId="38" xfId="2" applyNumberFormat="1" applyFont="1" applyFill="1" applyBorder="1" applyAlignment="1">
      <alignment vertical="center"/>
    </xf>
    <xf numFmtId="166" fontId="12" fillId="4" borderId="37" xfId="2" applyNumberFormat="1" applyFont="1" applyFill="1" applyBorder="1" applyAlignment="1">
      <alignment vertical="center"/>
    </xf>
    <xf numFmtId="3" fontId="12" fillId="4" borderId="36" xfId="0" applyNumberFormat="1" applyFont="1" applyFill="1" applyBorder="1" applyAlignment="1">
      <alignment vertical="center"/>
    </xf>
    <xf numFmtId="3" fontId="10" fillId="0" borderId="0" xfId="0" applyNumberFormat="1" applyFont="1" applyBorder="1" applyAlignment="1">
      <alignment vertical="center"/>
    </xf>
    <xf numFmtId="166" fontId="10" fillId="7" borderId="56" xfId="2" applyNumberFormat="1" applyFont="1" applyFill="1" applyBorder="1" applyAlignment="1">
      <alignment vertical="center"/>
    </xf>
    <xf numFmtId="166" fontId="10" fillId="7" borderId="54" xfId="2" applyNumberFormat="1" applyFont="1" applyFill="1" applyBorder="1" applyAlignment="1">
      <alignment vertical="center"/>
    </xf>
    <xf numFmtId="166" fontId="10" fillId="7" borderId="53" xfId="2" applyNumberFormat="1" applyFont="1" applyFill="1" applyBorder="1" applyAlignment="1">
      <alignment vertical="center"/>
    </xf>
    <xf numFmtId="3" fontId="10" fillId="7" borderId="52" xfId="0" applyNumberFormat="1" applyFont="1" applyFill="1" applyBorder="1" applyAlignment="1">
      <alignment vertical="center"/>
    </xf>
    <xf numFmtId="166" fontId="10" fillId="7" borderId="21" xfId="2" applyNumberFormat="1" applyFont="1" applyFill="1" applyBorder="1" applyAlignment="1">
      <alignment vertical="center"/>
    </xf>
    <xf numFmtId="166" fontId="10" fillId="7" borderId="19" xfId="2" applyNumberFormat="1" applyFont="1" applyFill="1" applyBorder="1" applyAlignment="1">
      <alignment vertical="center"/>
    </xf>
    <xf numFmtId="166" fontId="10" fillId="7" borderId="18" xfId="2" applyNumberFormat="1" applyFont="1" applyFill="1" applyBorder="1" applyAlignment="1">
      <alignment vertical="center"/>
    </xf>
    <xf numFmtId="3" fontId="10" fillId="7" borderId="17" xfId="0" applyNumberFormat="1" applyFont="1" applyFill="1" applyBorder="1" applyAlignment="1">
      <alignment vertical="center"/>
    </xf>
    <xf numFmtId="166" fontId="10" fillId="7" borderId="51" xfId="2" applyNumberFormat="1" applyFont="1" applyFill="1" applyBorder="1" applyAlignment="1">
      <alignment vertical="center"/>
    </xf>
    <xf numFmtId="166" fontId="10" fillId="7" borderId="49" xfId="2" applyNumberFormat="1" applyFont="1" applyFill="1" applyBorder="1" applyAlignment="1">
      <alignment vertical="center"/>
    </xf>
    <xf numFmtId="166" fontId="10" fillId="7" borderId="46" xfId="2" applyNumberFormat="1" applyFont="1" applyFill="1" applyBorder="1" applyAlignment="1">
      <alignment vertical="center"/>
    </xf>
    <xf numFmtId="166" fontId="11" fillId="7" borderId="46" xfId="2" applyNumberFormat="1" applyFont="1" applyFill="1" applyBorder="1" applyAlignment="1">
      <alignment vertical="center"/>
    </xf>
    <xf numFmtId="3" fontId="10" fillId="7" borderId="48" xfId="0" applyNumberFormat="1" applyFont="1" applyFill="1" applyBorder="1" applyAlignment="1">
      <alignment vertical="center"/>
    </xf>
    <xf numFmtId="166" fontId="10" fillId="7" borderId="40" xfId="2" applyNumberFormat="1" applyFont="1" applyFill="1" applyBorder="1" applyAlignment="1">
      <alignment vertical="center"/>
    </xf>
    <xf numFmtId="166" fontId="10" fillId="7" borderId="38" xfId="2" applyNumberFormat="1" applyFont="1" applyFill="1" applyBorder="1" applyAlignment="1">
      <alignment vertical="center"/>
    </xf>
    <xf numFmtId="166" fontId="6" fillId="0" borderId="32" xfId="2" applyNumberFormat="1" applyFont="1" applyFill="1" applyBorder="1" applyAlignment="1">
      <alignment vertical="center"/>
    </xf>
    <xf numFmtId="166" fontId="6" fillId="0" borderId="30" xfId="2" applyNumberFormat="1" applyFont="1" applyFill="1" applyBorder="1" applyAlignment="1">
      <alignment vertical="center"/>
    </xf>
    <xf numFmtId="9" fontId="6" fillId="0" borderId="0" xfId="2" applyFont="1" applyAlignment="1">
      <alignment vertical="center"/>
    </xf>
    <xf numFmtId="166" fontId="6" fillId="0" borderId="0" xfId="0" applyNumberFormat="1" applyFont="1" applyAlignment="1">
      <alignment vertical="center"/>
    </xf>
    <xf numFmtId="166" fontId="6" fillId="0" borderId="45" xfId="2" applyNumberFormat="1" applyFont="1" applyFill="1" applyBorder="1" applyAlignment="1">
      <alignment vertical="center"/>
    </xf>
    <xf numFmtId="166" fontId="6" fillId="0" borderId="43" xfId="2" applyNumberFormat="1" applyFont="1" applyFill="1" applyBorder="1" applyAlignment="1">
      <alignment vertical="center"/>
    </xf>
    <xf numFmtId="166" fontId="6" fillId="0" borderId="42" xfId="2" applyNumberFormat="1" applyFont="1" applyFill="1" applyBorder="1" applyAlignment="1">
      <alignment vertical="center"/>
    </xf>
    <xf numFmtId="3" fontId="5" fillId="0" borderId="41" xfId="1" applyNumberFormat="1" applyFont="1" applyFill="1" applyBorder="1" applyAlignment="1">
      <alignment vertical="center"/>
    </xf>
    <xf numFmtId="166" fontId="10" fillId="0" borderId="0" xfId="2" applyNumberFormat="1" applyFont="1" applyFill="1" applyBorder="1" applyAlignment="1">
      <alignment vertical="center"/>
    </xf>
    <xf numFmtId="164" fontId="10" fillId="0" borderId="3" xfId="1" applyFont="1" applyFill="1" applyBorder="1" applyAlignment="1">
      <alignment vertical="center"/>
    </xf>
    <xf numFmtId="3" fontId="10" fillId="0" borderId="3" xfId="0" applyNumberFormat="1" applyFont="1" applyFill="1" applyBorder="1" applyAlignment="1">
      <alignment vertical="center"/>
    </xf>
    <xf numFmtId="166" fontId="6" fillId="0" borderId="21" xfId="2" applyNumberFormat="1" applyFont="1" applyFill="1" applyBorder="1" applyAlignment="1">
      <alignment vertical="center"/>
    </xf>
    <xf numFmtId="166" fontId="6" fillId="0" borderId="19" xfId="2" applyNumberFormat="1" applyFont="1" applyFill="1" applyBorder="1" applyAlignment="1">
      <alignment vertical="center"/>
    </xf>
    <xf numFmtId="166" fontId="6" fillId="0" borderId="21" xfId="2" quotePrefix="1" applyNumberFormat="1" applyFont="1" applyFill="1" applyBorder="1" applyAlignment="1">
      <alignment vertical="center"/>
    </xf>
    <xf numFmtId="166" fontId="6" fillId="0" borderId="19" xfId="2" quotePrefix="1" applyNumberFormat="1" applyFont="1" applyFill="1" applyBorder="1" applyAlignment="1">
      <alignment vertical="center"/>
    </xf>
    <xf numFmtId="166" fontId="6" fillId="0" borderId="71" xfId="2" applyNumberFormat="1" applyFont="1" applyFill="1" applyBorder="1" applyAlignment="1">
      <alignment vertical="center"/>
    </xf>
    <xf numFmtId="165" fontId="11" fillId="0" borderId="0" xfId="1" applyNumberFormat="1" applyFont="1" applyBorder="1" applyAlignment="1">
      <alignment vertical="center"/>
    </xf>
    <xf numFmtId="3" fontId="10" fillId="6" borderId="27" xfId="1" applyNumberFormat="1" applyFont="1" applyFill="1" applyBorder="1" applyAlignment="1">
      <alignment horizontal="right" vertical="center"/>
    </xf>
    <xf numFmtId="3" fontId="10" fillId="6" borderId="15" xfId="1" applyNumberFormat="1" applyFont="1" applyFill="1" applyBorder="1" applyAlignment="1">
      <alignment horizontal="right" vertical="center"/>
    </xf>
    <xf numFmtId="168" fontId="10" fillId="7" borderId="14" xfId="0" applyNumberFormat="1" applyFont="1" applyFill="1" applyBorder="1" applyAlignment="1">
      <alignment vertical="center"/>
    </xf>
    <xf numFmtId="168" fontId="10" fillId="7" borderId="60" xfId="0" applyNumberFormat="1" applyFont="1" applyFill="1" applyBorder="1" applyAlignment="1">
      <alignment vertical="center"/>
    </xf>
    <xf numFmtId="3" fontId="10" fillId="6" borderId="5" xfId="1" applyNumberFormat="1" applyFont="1" applyFill="1" applyBorder="1" applyAlignment="1">
      <alignment horizontal="right" vertical="center"/>
    </xf>
    <xf numFmtId="168" fontId="20" fillId="5" borderId="5" xfId="0" applyNumberFormat="1" applyFont="1" applyFill="1" applyBorder="1" applyAlignment="1">
      <alignment vertical="center"/>
    </xf>
    <xf numFmtId="168" fontId="20" fillId="5" borderId="4" xfId="0" applyNumberFormat="1" applyFont="1" applyFill="1" applyBorder="1" applyAlignment="1">
      <alignment vertical="center"/>
    </xf>
    <xf numFmtId="165" fontId="10" fillId="0" borderId="3" xfId="1" applyNumberFormat="1" applyFont="1" applyFill="1" applyBorder="1" applyAlignment="1">
      <alignment horizontal="right" vertical="center"/>
    </xf>
    <xf numFmtId="166" fontId="15" fillId="0" borderId="0" xfId="0" applyNumberFormat="1" applyFont="1" applyBorder="1" applyAlignment="1">
      <alignment horizontal="center" vertical="center"/>
    </xf>
    <xf numFmtId="165" fontId="41" fillId="0" borderId="0" xfId="1" applyNumberFormat="1" applyFont="1" applyBorder="1" applyAlignment="1">
      <alignment horizontal="center" vertical="center"/>
    </xf>
    <xf numFmtId="3" fontId="15" fillId="0" borderId="0" xfId="0" applyNumberFormat="1" applyFont="1" applyBorder="1" applyAlignment="1">
      <alignment horizontal="right" vertical="center"/>
    </xf>
    <xf numFmtId="0" fontId="10" fillId="0" borderId="0" xfId="0" applyFont="1" applyBorder="1" applyAlignment="1">
      <alignment vertical="center" wrapText="1"/>
    </xf>
    <xf numFmtId="0" fontId="6" fillId="0" borderId="11" xfId="0" applyFont="1" applyBorder="1" applyAlignment="1">
      <alignment vertical="center"/>
    </xf>
    <xf numFmtId="168" fontId="10" fillId="7" borderId="95" xfId="0" applyNumberFormat="1" applyFont="1" applyFill="1" applyBorder="1" applyAlignment="1">
      <alignment vertical="center"/>
    </xf>
    <xf numFmtId="168" fontId="10" fillId="7" borderId="6" xfId="0" applyNumberFormat="1" applyFont="1" applyFill="1" applyBorder="1" applyAlignment="1">
      <alignment vertical="center"/>
    </xf>
    <xf numFmtId="0" fontId="9" fillId="0" borderId="11" xfId="0" applyFont="1" applyBorder="1" applyAlignment="1">
      <alignment vertical="center"/>
    </xf>
    <xf numFmtId="168" fontId="20" fillId="5" borderId="35" xfId="0" applyNumberFormat="1" applyFont="1" applyFill="1" applyBorder="1" applyAlignment="1">
      <alignment vertical="center"/>
    </xf>
    <xf numFmtId="166" fontId="6" fillId="0" borderId="0" xfId="2" applyNumberFormat="1" applyFont="1" applyFill="1" applyBorder="1" applyAlignment="1">
      <alignment horizontal="center" vertical="center"/>
    </xf>
    <xf numFmtId="166" fontId="22" fillId="8" borderId="0" xfId="2" applyNumberFormat="1" applyFont="1" applyFill="1" applyAlignment="1">
      <alignment vertical="center"/>
    </xf>
    <xf numFmtId="0" fontId="22" fillId="8" borderId="0" xfId="0" applyFont="1" applyFill="1" applyAlignment="1">
      <alignment vertical="center"/>
    </xf>
    <xf numFmtId="0" fontId="0" fillId="15" borderId="0" xfId="0" applyFill="1" applyAlignment="1">
      <alignment vertical="center"/>
    </xf>
    <xf numFmtId="3" fontId="11" fillId="7" borderId="54" xfId="2" applyNumberFormat="1" applyFont="1" applyFill="1" applyBorder="1" applyAlignment="1">
      <alignment vertical="center"/>
    </xf>
    <xf numFmtId="167" fontId="11" fillId="7" borderId="53" xfId="1" applyNumberFormat="1" applyFont="1" applyFill="1" applyBorder="1" applyAlignment="1">
      <alignment horizontal="right" vertical="center"/>
    </xf>
    <xf numFmtId="3" fontId="11" fillId="7" borderId="53" xfId="2" applyNumberFormat="1" applyFont="1" applyFill="1" applyBorder="1" applyAlignment="1">
      <alignment horizontal="right" vertical="center"/>
    </xf>
    <xf numFmtId="1" fontId="11" fillId="7" borderId="54" xfId="1" applyNumberFormat="1" applyFont="1" applyFill="1" applyBorder="1" applyAlignment="1">
      <alignment vertical="center"/>
    </xf>
    <xf numFmtId="168" fontId="5" fillId="7" borderId="27" xfId="0" applyNumberFormat="1" applyFont="1" applyFill="1" applyBorder="1" applyAlignment="1">
      <alignment vertical="center"/>
    </xf>
    <xf numFmtId="166" fontId="11" fillId="7" borderId="51" xfId="2" applyNumberFormat="1" applyFont="1" applyFill="1" applyBorder="1" applyAlignment="1">
      <alignment horizontal="right" vertical="center"/>
    </xf>
    <xf numFmtId="3" fontId="11" fillId="7" borderId="49" xfId="2" applyNumberFormat="1" applyFont="1" applyFill="1" applyBorder="1" applyAlignment="1">
      <alignment vertical="center"/>
    </xf>
    <xf numFmtId="168" fontId="11" fillId="7" borderId="5" xfId="0" applyNumberFormat="1" applyFont="1" applyFill="1" applyBorder="1" applyAlignment="1">
      <alignment vertical="center"/>
    </xf>
    <xf numFmtId="167" fontId="11" fillId="7" borderId="46" xfId="1" applyNumberFormat="1" applyFont="1" applyFill="1" applyBorder="1" applyAlignment="1">
      <alignment horizontal="right" vertical="center"/>
    </xf>
    <xf numFmtId="3" fontId="11" fillId="7" borderId="46" xfId="2" applyNumberFormat="1" applyFont="1" applyFill="1" applyBorder="1" applyAlignment="1">
      <alignment horizontal="right" vertical="center"/>
    </xf>
    <xf numFmtId="1" fontId="11" fillId="7" borderId="49" xfId="1" applyNumberFormat="1" applyFont="1" applyFill="1" applyBorder="1" applyAlignment="1">
      <alignment vertical="center"/>
    </xf>
    <xf numFmtId="168" fontId="5" fillId="7" borderId="5" xfId="0" applyNumberFormat="1" applyFont="1" applyFill="1" applyBorder="1" applyAlignment="1">
      <alignment vertical="center"/>
    </xf>
    <xf numFmtId="169" fontId="12" fillId="4" borderId="38" xfId="1" applyNumberFormat="1" applyFont="1" applyFill="1" applyBorder="1" applyAlignment="1">
      <alignment vertical="center"/>
    </xf>
    <xf numFmtId="167" fontId="12" fillId="4" borderId="37" xfId="1" applyNumberFormat="1" applyFont="1" applyFill="1" applyBorder="1" applyAlignment="1">
      <alignment vertical="center"/>
    </xf>
    <xf numFmtId="167" fontId="12" fillId="4" borderId="38" xfId="1" applyNumberFormat="1" applyFont="1" applyFill="1" applyBorder="1" applyAlignment="1">
      <alignment vertical="center"/>
    </xf>
    <xf numFmtId="3" fontId="12" fillId="4" borderId="38" xfId="0" applyNumberFormat="1" applyFont="1" applyFill="1" applyBorder="1" applyAlignment="1">
      <alignment vertical="center"/>
    </xf>
    <xf numFmtId="168" fontId="12" fillId="4" borderId="47" xfId="0" applyNumberFormat="1" applyFont="1" applyFill="1" applyBorder="1" applyAlignment="1">
      <alignment vertical="center"/>
    </xf>
    <xf numFmtId="166" fontId="33" fillId="8" borderId="0" xfId="2" applyNumberFormat="1" applyFont="1" applyFill="1" applyBorder="1" applyAlignment="1">
      <alignment vertical="center"/>
    </xf>
    <xf numFmtId="169" fontId="33" fillId="8" borderId="0" xfId="1" applyNumberFormat="1" applyFont="1" applyFill="1" applyBorder="1" applyAlignment="1">
      <alignment vertical="center"/>
    </xf>
    <xf numFmtId="168" fontId="13" fillId="8" borderId="0" xfId="0" applyNumberFormat="1" applyFont="1" applyFill="1" applyBorder="1" applyAlignment="1">
      <alignment vertical="center"/>
    </xf>
    <xf numFmtId="167" fontId="33" fillId="8" borderId="0" xfId="1" applyNumberFormat="1" applyFont="1" applyFill="1" applyBorder="1" applyAlignment="1">
      <alignment vertical="center"/>
    </xf>
    <xf numFmtId="3" fontId="33" fillId="8" borderId="0" xfId="0" applyNumberFormat="1" applyFont="1" applyFill="1" applyBorder="1" applyAlignment="1">
      <alignment vertical="center"/>
    </xf>
    <xf numFmtId="168" fontId="13" fillId="6" borderId="0" xfId="0" applyNumberFormat="1" applyFont="1" applyFill="1" applyBorder="1" applyAlignment="1">
      <alignment vertical="center"/>
    </xf>
    <xf numFmtId="168" fontId="13" fillId="0" borderId="0" xfId="0" applyNumberFormat="1" applyFont="1" applyBorder="1" applyAlignment="1">
      <alignment horizontal="center" vertical="center"/>
    </xf>
    <xf numFmtId="169" fontId="0" fillId="0" borderId="0" xfId="1" applyNumberFormat="1" applyFont="1" applyBorder="1" applyAlignment="1">
      <alignment vertical="center"/>
    </xf>
    <xf numFmtId="168" fontId="10" fillId="6" borderId="0" xfId="0" applyNumberFormat="1" applyFont="1" applyFill="1" applyBorder="1" applyAlignment="1">
      <alignment vertical="center"/>
    </xf>
    <xf numFmtId="169" fontId="10" fillId="7" borderId="54" xfId="1" applyNumberFormat="1" applyFont="1" applyFill="1" applyBorder="1" applyAlignment="1">
      <alignment vertical="center"/>
    </xf>
    <xf numFmtId="168" fontId="10" fillId="6" borderId="27" xfId="0" applyNumberFormat="1" applyFont="1" applyFill="1" applyBorder="1" applyAlignment="1">
      <alignment vertical="center"/>
    </xf>
    <xf numFmtId="167" fontId="10" fillId="7" borderId="53" xfId="1" applyNumberFormat="1" applyFont="1" applyFill="1" applyBorder="1" applyAlignment="1">
      <alignment vertical="center"/>
    </xf>
    <xf numFmtId="167" fontId="10" fillId="7" borderId="54" xfId="1" applyNumberFormat="1" applyFont="1" applyFill="1" applyBorder="1" applyAlignment="1">
      <alignment vertical="center"/>
    </xf>
    <xf numFmtId="3" fontId="10" fillId="7" borderId="54" xfId="0" applyNumberFormat="1" applyFont="1" applyFill="1" applyBorder="1" applyAlignment="1">
      <alignment vertical="center"/>
    </xf>
    <xf numFmtId="169" fontId="10" fillId="7" borderId="19" xfId="1" applyNumberFormat="1" applyFont="1" applyFill="1" applyBorder="1" applyAlignment="1">
      <alignment vertical="center"/>
    </xf>
    <xf numFmtId="168" fontId="10" fillId="6" borderId="15" xfId="0" applyNumberFormat="1" applyFont="1" applyFill="1" applyBorder="1" applyAlignment="1">
      <alignment vertical="center"/>
    </xf>
    <xf numFmtId="167" fontId="10" fillId="7" borderId="18" xfId="1" applyNumberFormat="1" applyFont="1" applyFill="1" applyBorder="1" applyAlignment="1">
      <alignment vertical="center"/>
    </xf>
    <xf numFmtId="167" fontId="10" fillId="7" borderId="19" xfId="1" applyNumberFormat="1" applyFont="1" applyFill="1" applyBorder="1" applyAlignment="1">
      <alignment vertical="center"/>
    </xf>
    <xf numFmtId="3" fontId="10" fillId="7" borderId="19" xfId="0" applyNumberFormat="1" applyFont="1" applyFill="1" applyBorder="1" applyAlignment="1">
      <alignment vertical="center"/>
    </xf>
    <xf numFmtId="169" fontId="10" fillId="7" borderId="49" xfId="1" applyNumberFormat="1" applyFont="1" applyFill="1" applyBorder="1" applyAlignment="1">
      <alignment vertical="center"/>
    </xf>
    <xf numFmtId="168" fontId="10" fillId="6" borderId="5" xfId="0" applyNumberFormat="1" applyFont="1" applyFill="1" applyBorder="1" applyAlignment="1">
      <alignment vertical="center"/>
    </xf>
    <xf numFmtId="167" fontId="10" fillId="7" borderId="46" xfId="1" applyNumberFormat="1" applyFont="1" applyFill="1" applyBorder="1" applyAlignment="1">
      <alignment vertical="center"/>
    </xf>
    <xf numFmtId="167" fontId="10" fillId="7" borderId="49" xfId="1" applyNumberFormat="1" applyFont="1" applyFill="1" applyBorder="1" applyAlignment="1">
      <alignment vertical="center"/>
    </xf>
    <xf numFmtId="3" fontId="10" fillId="7" borderId="49" xfId="0" applyNumberFormat="1" applyFont="1" applyFill="1" applyBorder="1" applyAlignment="1">
      <alignment vertical="center"/>
    </xf>
    <xf numFmtId="166" fontId="6" fillId="0" borderId="0" xfId="2" applyNumberFormat="1" applyFont="1" applyAlignment="1">
      <alignment vertical="center"/>
    </xf>
    <xf numFmtId="166" fontId="6" fillId="0" borderId="56" xfId="2" applyNumberFormat="1" applyFont="1" applyFill="1" applyBorder="1" applyAlignment="1">
      <alignment vertical="center"/>
    </xf>
    <xf numFmtId="166" fontId="6" fillId="0" borderId="54" xfId="2" applyNumberFormat="1" applyFont="1" applyFill="1" applyBorder="1" applyAlignment="1">
      <alignment vertical="center"/>
    </xf>
    <xf numFmtId="166" fontId="6" fillId="0" borderId="53" xfId="2" applyNumberFormat="1" applyFont="1" applyFill="1" applyBorder="1" applyAlignment="1">
      <alignment horizontal="right" vertical="center"/>
    </xf>
    <xf numFmtId="3" fontId="6" fillId="0" borderId="54" xfId="2" applyNumberFormat="1" applyFont="1" applyFill="1" applyBorder="1" applyAlignment="1">
      <alignment vertical="center"/>
    </xf>
    <xf numFmtId="168" fontId="6" fillId="6" borderId="27" xfId="0" applyNumberFormat="1" applyFont="1" applyFill="1" applyBorder="1" applyAlignment="1">
      <alignment vertical="center"/>
    </xf>
    <xf numFmtId="167" fontId="6" fillId="0" borderId="53" xfId="1" applyNumberFormat="1" applyFont="1" applyFill="1" applyBorder="1" applyAlignment="1">
      <alignment horizontal="right" vertical="center"/>
    </xf>
    <xf numFmtId="167" fontId="6" fillId="0" borderId="54" xfId="1" applyNumberFormat="1" applyFont="1" applyFill="1" applyBorder="1" applyAlignment="1">
      <alignment horizontal="right" vertical="center"/>
    </xf>
    <xf numFmtId="169" fontId="5" fillId="0" borderId="54" xfId="1" applyNumberFormat="1" applyFont="1" applyFill="1" applyBorder="1" applyAlignment="1">
      <alignment vertical="center"/>
    </xf>
    <xf numFmtId="168" fontId="6" fillId="0" borderId="26" xfId="0" applyNumberFormat="1" applyFont="1" applyFill="1" applyBorder="1" applyAlignment="1">
      <alignment horizontal="center" vertical="center"/>
    </xf>
    <xf numFmtId="3" fontId="6" fillId="0" borderId="30" xfId="2" applyNumberFormat="1" applyFont="1" applyFill="1" applyBorder="1" applyAlignment="1">
      <alignment vertical="center"/>
    </xf>
    <xf numFmtId="168" fontId="6" fillId="6" borderId="25" xfId="0" applyNumberFormat="1" applyFont="1" applyFill="1" applyBorder="1" applyAlignment="1">
      <alignment vertical="center"/>
    </xf>
    <xf numFmtId="167" fontId="6" fillId="0" borderId="18" xfId="1" applyNumberFormat="1" applyFont="1" applyFill="1" applyBorder="1" applyAlignment="1">
      <alignment horizontal="right" vertical="center"/>
    </xf>
    <xf numFmtId="169" fontId="5" fillId="0" borderId="30" xfId="1" applyNumberFormat="1" applyFont="1" applyFill="1" applyBorder="1" applyAlignment="1">
      <alignment vertical="center"/>
    </xf>
    <xf numFmtId="3" fontId="6" fillId="0" borderId="43" xfId="2" applyNumberFormat="1" applyFont="1" applyFill="1" applyBorder="1" applyAlignment="1">
      <alignment vertical="center"/>
    </xf>
    <xf numFmtId="168" fontId="6" fillId="6" borderId="3" xfId="0" applyNumberFormat="1" applyFont="1" applyFill="1" applyBorder="1" applyAlignment="1">
      <alignment vertical="center"/>
    </xf>
    <xf numFmtId="167" fontId="6" fillId="0" borderId="46" xfId="1" applyNumberFormat="1" applyFont="1" applyFill="1" applyBorder="1" applyAlignment="1">
      <alignment horizontal="right" vertical="center"/>
    </xf>
    <xf numFmtId="167" fontId="6" fillId="0" borderId="49" xfId="1" applyNumberFormat="1" applyFont="1" applyFill="1" applyBorder="1" applyAlignment="1">
      <alignment horizontal="right" vertical="center"/>
    </xf>
    <xf numFmtId="169" fontId="5" fillId="0" borderId="43" xfId="1" applyNumberFormat="1" applyFont="1" applyFill="1" applyBorder="1" applyAlignment="1">
      <alignment vertical="center"/>
    </xf>
    <xf numFmtId="166" fontId="6" fillId="0" borderId="56" xfId="2" applyNumberFormat="1" applyFont="1" applyFill="1" applyBorder="1" applyAlignment="1">
      <alignment horizontal="right" vertical="center"/>
    </xf>
    <xf numFmtId="3" fontId="6" fillId="0" borderId="19" xfId="2" applyNumberFormat="1" applyFont="1" applyFill="1" applyBorder="1" applyAlignment="1">
      <alignment vertical="center"/>
    </xf>
    <xf numFmtId="3" fontId="6" fillId="0" borderId="53" xfId="2" applyNumberFormat="1" applyFont="1" applyFill="1" applyBorder="1" applyAlignment="1">
      <alignment horizontal="right" vertical="center"/>
    </xf>
    <xf numFmtId="1" fontId="5" fillId="0" borderId="54" xfId="1" applyNumberFormat="1" applyFont="1" applyFill="1" applyBorder="1" applyAlignment="1">
      <alignment vertical="center"/>
    </xf>
    <xf numFmtId="168" fontId="6" fillId="6" borderId="15" xfId="0" applyNumberFormat="1" applyFont="1" applyFill="1" applyBorder="1" applyAlignment="1">
      <alignment vertical="center"/>
    </xf>
    <xf numFmtId="3" fontId="6" fillId="0" borderId="18" xfId="2" applyNumberFormat="1" applyFont="1" applyFill="1" applyBorder="1" applyAlignment="1">
      <alignment horizontal="right" vertical="center"/>
    </xf>
    <xf numFmtId="1" fontId="5" fillId="0" borderId="19" xfId="1" applyNumberFormat="1" applyFont="1" applyFill="1" applyBorder="1" applyAlignment="1">
      <alignment vertical="center"/>
    </xf>
    <xf numFmtId="1" fontId="6" fillId="0" borderId="19" xfId="1" applyNumberFormat="1" applyFont="1" applyFill="1" applyBorder="1" applyAlignment="1">
      <alignment vertical="center"/>
    </xf>
    <xf numFmtId="3" fontId="6" fillId="0" borderId="19" xfId="2" applyNumberFormat="1" applyFont="1" applyFill="1" applyBorder="1" applyAlignment="1">
      <alignment horizontal="right" vertical="center"/>
    </xf>
    <xf numFmtId="168" fontId="6" fillId="6" borderId="15" xfId="0" applyNumberFormat="1" applyFont="1" applyFill="1" applyBorder="1" applyAlignment="1">
      <alignment horizontal="right" vertical="center"/>
    </xf>
    <xf numFmtId="169" fontId="6" fillId="0" borderId="19" xfId="1" applyNumberFormat="1" applyFont="1" applyFill="1" applyBorder="1" applyAlignment="1">
      <alignment horizontal="right" vertical="center"/>
    </xf>
    <xf numFmtId="3" fontId="6" fillId="0" borderId="18" xfId="2" quotePrefix="1" applyNumberFormat="1" applyFont="1" applyFill="1" applyBorder="1" applyAlignment="1">
      <alignment horizontal="right" vertical="center"/>
    </xf>
    <xf numFmtId="0" fontId="6" fillId="6" borderId="22" xfId="0" applyFont="1" applyFill="1" applyBorder="1" applyAlignment="1">
      <alignment vertical="center"/>
    </xf>
    <xf numFmtId="3" fontId="8" fillId="5" borderId="20" xfId="0" quotePrefix="1" applyNumberFormat="1" applyFont="1" applyFill="1" applyBorder="1" applyAlignment="1">
      <alignment horizontal="center" vertical="center" wrapText="1"/>
    </xf>
    <xf numFmtId="0" fontId="8" fillId="6" borderId="0" xfId="0" applyFont="1" applyFill="1" applyBorder="1" applyAlignment="1">
      <alignment vertical="center"/>
    </xf>
    <xf numFmtId="0" fontId="8" fillId="6" borderId="3" xfId="0" applyFont="1" applyFill="1" applyBorder="1" applyAlignment="1">
      <alignment vertical="center"/>
    </xf>
    <xf numFmtId="166" fontId="0" fillId="6" borderId="0" xfId="0" applyNumberFormat="1" applyFill="1" applyBorder="1" applyAlignment="1">
      <alignment horizontal="center" vertical="center"/>
    </xf>
    <xf numFmtId="166" fontId="0" fillId="6" borderId="0" xfId="2" applyNumberFormat="1" applyFont="1" applyFill="1" applyBorder="1" applyAlignment="1">
      <alignment horizontal="center" vertical="center"/>
    </xf>
    <xf numFmtId="0" fontId="0" fillId="0" borderId="0" xfId="0" applyFill="1" applyBorder="1" applyAlignment="1">
      <alignment vertical="center"/>
    </xf>
    <xf numFmtId="166" fontId="0" fillId="0" borderId="0" xfId="0" applyNumberFormat="1" applyFill="1" applyBorder="1" applyAlignment="1">
      <alignment horizontal="center" vertical="center"/>
    </xf>
    <xf numFmtId="3" fontId="0" fillId="0" borderId="0" xfId="0" applyNumberForma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166" fontId="0" fillId="0" borderId="0" xfId="2" applyNumberFormat="1" applyFont="1" applyFill="1" applyBorder="1" applyAlignment="1">
      <alignment horizontal="right" vertical="center"/>
    </xf>
    <xf numFmtId="3" fontId="0" fillId="0" borderId="0" xfId="0" applyNumberFormat="1" applyFill="1" applyBorder="1" applyAlignment="1">
      <alignment horizontal="right" vertical="center"/>
    </xf>
    <xf numFmtId="166" fontId="2" fillId="0" borderId="0" xfId="2" applyNumberFormat="1" applyFont="1" applyFill="1" applyBorder="1" applyAlignment="1">
      <alignment horizontal="right" vertical="center"/>
    </xf>
    <xf numFmtId="166" fontId="0" fillId="0" borderId="0" xfId="0" applyNumberFormat="1" applyFill="1" applyBorder="1" applyAlignment="1">
      <alignment horizontal="right" vertical="center"/>
    </xf>
    <xf numFmtId="166" fontId="2" fillId="0" borderId="0" xfId="0" applyNumberFormat="1" applyFont="1" applyFill="1" applyBorder="1" applyAlignment="1">
      <alignment horizontal="right" vertical="center"/>
    </xf>
    <xf numFmtId="0" fontId="6" fillId="0" borderId="0" xfId="0" applyFont="1" applyFill="1" applyBorder="1" applyAlignment="1">
      <alignment horizontal="left" vertical="center"/>
    </xf>
    <xf numFmtId="0" fontId="0" fillId="0" borderId="0" xfId="0" applyFill="1" applyAlignment="1">
      <alignment horizontal="left" vertical="center"/>
    </xf>
    <xf numFmtId="0" fontId="6" fillId="0" borderId="0" xfId="0" applyFont="1" applyFill="1" applyAlignment="1">
      <alignment horizontal="left" vertical="center"/>
    </xf>
    <xf numFmtId="0" fontId="6" fillId="0" borderId="0" xfId="0" quotePrefix="1" applyFont="1" applyFill="1" applyBorder="1" applyAlignment="1">
      <alignment vertical="center"/>
    </xf>
    <xf numFmtId="9" fontId="0" fillId="0" borderId="0" xfId="2" applyFont="1" applyAlignment="1">
      <alignment vertical="center"/>
    </xf>
    <xf numFmtId="0" fontId="23" fillId="0" borderId="0" xfId="0" applyFont="1" applyBorder="1" applyAlignment="1">
      <alignment vertical="center"/>
    </xf>
    <xf numFmtId="166" fontId="23" fillId="3" borderId="0" xfId="2" applyNumberFormat="1" applyFont="1" applyFill="1" applyBorder="1" applyAlignment="1">
      <alignment horizontal="right" vertical="center"/>
    </xf>
    <xf numFmtId="166" fontId="23" fillId="0" borderId="0" xfId="0" applyNumberFormat="1" applyFont="1" applyBorder="1" applyAlignment="1">
      <alignment horizontal="right" vertical="center"/>
    </xf>
    <xf numFmtId="166" fontId="23" fillId="3" borderId="0" xfId="0" applyNumberFormat="1" applyFont="1" applyFill="1" applyBorder="1" applyAlignment="1">
      <alignment horizontal="right" vertical="center"/>
    </xf>
    <xf numFmtId="0" fontId="23" fillId="3" borderId="0" xfId="0" applyFont="1" applyFill="1" applyBorder="1" applyAlignment="1">
      <alignment vertical="center"/>
    </xf>
    <xf numFmtId="0" fontId="25" fillId="3" borderId="0" xfId="0" applyFont="1" applyFill="1" applyBorder="1" applyAlignment="1">
      <alignment vertical="center"/>
    </xf>
    <xf numFmtId="9" fontId="23" fillId="0" borderId="0" xfId="2" applyFont="1" applyBorder="1" applyAlignment="1">
      <alignment horizontal="right" vertical="center"/>
    </xf>
    <xf numFmtId="3" fontId="42" fillId="0" borderId="65" xfId="0" applyNumberFormat="1" applyFont="1" applyBorder="1" applyAlignment="1">
      <alignment horizontal="right" vertical="center"/>
    </xf>
    <xf numFmtId="165" fontId="42" fillId="0" borderId="65" xfId="1" applyNumberFormat="1" applyFont="1" applyBorder="1" applyAlignment="1">
      <alignment horizontal="right" vertical="center"/>
    </xf>
    <xf numFmtId="0" fontId="43" fillId="4" borderId="126" xfId="0" applyFont="1" applyFill="1" applyBorder="1" applyAlignment="1">
      <alignment horizontal="left" vertical="center"/>
    </xf>
    <xf numFmtId="9" fontId="23" fillId="0" borderId="0" xfId="2" applyNumberFormat="1" applyFont="1" applyBorder="1" applyAlignment="1">
      <alignment horizontal="right" vertical="center"/>
    </xf>
    <xf numFmtId="0" fontId="43" fillId="4" borderId="60" xfId="0" applyFont="1" applyFill="1" applyBorder="1" applyAlignment="1">
      <alignment horizontal="left" vertical="center"/>
    </xf>
    <xf numFmtId="166" fontId="23" fillId="0" borderId="65" xfId="2" applyNumberFormat="1" applyFont="1" applyBorder="1" applyAlignment="1">
      <alignment horizontal="right" vertical="center"/>
    </xf>
    <xf numFmtId="3" fontId="23" fillId="0" borderId="65" xfId="0" applyNumberFormat="1" applyFont="1" applyBorder="1" applyAlignment="1">
      <alignment horizontal="right" vertical="center"/>
    </xf>
    <xf numFmtId="0" fontId="23" fillId="3" borderId="65" xfId="0" applyFont="1" applyFill="1" applyBorder="1" applyAlignment="1">
      <alignment vertical="center"/>
    </xf>
    <xf numFmtId="0" fontId="43" fillId="4" borderId="65" xfId="0" applyFont="1" applyFill="1" applyBorder="1" applyAlignment="1">
      <alignment horizontal="left" vertical="center"/>
    </xf>
    <xf numFmtId="165" fontId="23" fillId="0" borderId="0" xfId="1" applyNumberFormat="1" applyFont="1" applyBorder="1" applyAlignment="1">
      <alignment horizontal="right" vertical="center"/>
    </xf>
    <xf numFmtId="166" fontId="30" fillId="16" borderId="65" xfId="2" applyNumberFormat="1" applyFont="1" applyFill="1" applyBorder="1" applyAlignment="1">
      <alignment horizontal="right" vertical="center"/>
    </xf>
    <xf numFmtId="3" fontId="30" fillId="16" borderId="65" xfId="0" applyNumberFormat="1" applyFont="1" applyFill="1" applyBorder="1" applyAlignment="1">
      <alignment horizontal="right" vertical="center"/>
    </xf>
    <xf numFmtId="0" fontId="6" fillId="0" borderId="65" xfId="0" applyFont="1" applyBorder="1" applyAlignment="1">
      <alignment vertical="center"/>
    </xf>
    <xf numFmtId="165" fontId="6" fillId="0" borderId="0" xfId="1" applyNumberFormat="1" applyFont="1" applyBorder="1" applyAlignment="1">
      <alignment horizontal="right" vertical="center"/>
    </xf>
    <xf numFmtId="165" fontId="23" fillId="0" borderId="65" xfId="1" applyNumberFormat="1" applyFont="1" applyBorder="1" applyAlignment="1">
      <alignment horizontal="right" vertical="center"/>
    </xf>
    <xf numFmtId="0" fontId="23" fillId="0" borderId="0" xfId="0" applyFont="1" applyAlignment="1">
      <alignment vertical="center"/>
    </xf>
    <xf numFmtId="166" fontId="23" fillId="0" borderId="0" xfId="0" applyNumberFormat="1" applyFont="1" applyAlignment="1">
      <alignment vertical="center"/>
    </xf>
    <xf numFmtId="3" fontId="23" fillId="0" borderId="0" xfId="0" applyNumberFormat="1" applyFont="1" applyAlignment="1">
      <alignment vertical="center"/>
    </xf>
    <xf numFmtId="3" fontId="23" fillId="0" borderId="0" xfId="0" applyNumberFormat="1" applyFont="1" applyFill="1" applyBorder="1" applyAlignment="1">
      <alignment horizontal="center" vertical="center"/>
    </xf>
    <xf numFmtId="3" fontId="23" fillId="0" borderId="0" xfId="0" applyNumberFormat="1" applyFont="1" applyFill="1" applyBorder="1" applyAlignment="1">
      <alignment horizontal="left" vertical="center"/>
    </xf>
    <xf numFmtId="9" fontId="23" fillId="0" borderId="0" xfId="2" applyNumberFormat="1" applyFont="1" applyAlignment="1">
      <alignment vertical="center"/>
    </xf>
    <xf numFmtId="0" fontId="23" fillId="8" borderId="0" xfId="0" applyFont="1" applyFill="1" applyBorder="1" applyAlignment="1">
      <alignment vertical="center"/>
    </xf>
    <xf numFmtId="0" fontId="23" fillId="0" borderId="0" xfId="0" applyFont="1" applyAlignment="1">
      <alignment horizontal="left" vertical="center"/>
    </xf>
    <xf numFmtId="0" fontId="23" fillId="8" borderId="0" xfId="0" applyFont="1" applyFill="1" applyAlignment="1">
      <alignment horizontal="left" vertical="center"/>
    </xf>
    <xf numFmtId="0" fontId="23" fillId="8" borderId="0" xfId="0" applyFont="1" applyFill="1" applyAlignment="1">
      <alignment vertical="center"/>
    </xf>
    <xf numFmtId="0" fontId="23" fillId="0" borderId="0" xfId="0" quotePrefix="1" applyFont="1" applyBorder="1" applyAlignment="1">
      <alignment vertical="center"/>
    </xf>
    <xf numFmtId="166" fontId="6" fillId="3" borderId="0" xfId="2" applyNumberFormat="1" applyFont="1" applyFill="1" applyBorder="1" applyAlignment="1">
      <alignment horizontal="right" vertical="center"/>
    </xf>
    <xf numFmtId="0" fontId="6" fillId="8" borderId="0" xfId="0" applyFont="1" applyFill="1" applyBorder="1" applyAlignment="1">
      <alignment vertical="center"/>
    </xf>
    <xf numFmtId="0" fontId="6" fillId="8" borderId="0" xfId="0" applyFont="1" applyFill="1" applyAlignment="1">
      <alignment vertical="center"/>
    </xf>
    <xf numFmtId="165" fontId="10" fillId="7" borderId="54" xfId="1" applyNumberFormat="1" applyFont="1" applyFill="1" applyBorder="1" applyAlignment="1">
      <alignment horizontal="right" vertical="center"/>
    </xf>
    <xf numFmtId="165" fontId="10" fillId="3" borderId="27" xfId="1" applyNumberFormat="1" applyFont="1" applyFill="1" applyBorder="1" applyAlignment="1">
      <alignment horizontal="right" vertical="center"/>
    </xf>
    <xf numFmtId="165" fontId="10" fillId="7" borderId="26" xfId="1" applyNumberFormat="1" applyFont="1" applyFill="1" applyBorder="1" applyAlignment="1">
      <alignment vertical="center"/>
    </xf>
    <xf numFmtId="3" fontId="10" fillId="7" borderId="27" xfId="0" applyNumberFormat="1" applyFont="1" applyFill="1" applyBorder="1" applyAlignment="1">
      <alignment horizontal="right" vertical="center"/>
    </xf>
    <xf numFmtId="166" fontId="10" fillId="7" borderId="27" xfId="2" applyNumberFormat="1" applyFont="1" applyFill="1" applyBorder="1" applyAlignment="1">
      <alignment horizontal="right" vertical="center"/>
    </xf>
    <xf numFmtId="1" fontId="10" fillId="7" borderId="54" xfId="1" applyNumberFormat="1" applyFont="1" applyFill="1" applyBorder="1" applyAlignment="1">
      <alignment horizontal="right" vertical="center"/>
    </xf>
    <xf numFmtId="168" fontId="26" fillId="7" borderId="26" xfId="0" applyNumberFormat="1" applyFont="1" applyFill="1" applyBorder="1" applyAlignment="1">
      <alignment vertical="center"/>
    </xf>
    <xf numFmtId="0" fontId="23" fillId="3" borderId="0" xfId="0" applyFont="1" applyFill="1"/>
    <xf numFmtId="0" fontId="26" fillId="0" borderId="0" xfId="0" applyFont="1" applyAlignment="1">
      <alignment vertical="center"/>
    </xf>
    <xf numFmtId="165" fontId="10" fillId="7" borderId="19" xfId="1" applyNumberFormat="1" applyFont="1" applyFill="1" applyBorder="1" applyAlignment="1">
      <alignment horizontal="right" vertical="center"/>
    </xf>
    <xf numFmtId="165" fontId="10" fillId="3" borderId="15" xfId="1" applyNumberFormat="1" applyFont="1" applyFill="1" applyBorder="1" applyAlignment="1">
      <alignment horizontal="right" vertical="center"/>
    </xf>
    <xf numFmtId="165" fontId="10" fillId="3" borderId="15" xfId="1" applyNumberFormat="1" applyFont="1" applyFill="1" applyBorder="1" applyAlignment="1">
      <alignment vertical="center"/>
    </xf>
    <xf numFmtId="3" fontId="10" fillId="7" borderId="15" xfId="0" applyNumberFormat="1" applyFont="1" applyFill="1" applyBorder="1" applyAlignment="1">
      <alignment horizontal="right" vertical="center"/>
    </xf>
    <xf numFmtId="166" fontId="10" fillId="7" borderId="15" xfId="2" applyNumberFormat="1" applyFont="1" applyFill="1" applyBorder="1" applyAlignment="1">
      <alignment horizontal="right" vertical="center"/>
    </xf>
    <xf numFmtId="1" fontId="10" fillId="7" borderId="19" xfId="1" applyNumberFormat="1" applyFont="1" applyFill="1" applyBorder="1" applyAlignment="1">
      <alignment horizontal="right" vertical="center"/>
    </xf>
    <xf numFmtId="168" fontId="26" fillId="3" borderId="15" xfId="0" applyNumberFormat="1" applyFont="1" applyFill="1" applyBorder="1" applyAlignment="1">
      <alignment vertical="center"/>
    </xf>
    <xf numFmtId="165" fontId="12" fillId="3" borderId="5" xfId="1" applyNumberFormat="1" applyFont="1" applyFill="1" applyBorder="1" applyAlignment="1">
      <alignment vertical="center"/>
    </xf>
    <xf numFmtId="166" fontId="12" fillId="4" borderId="46" xfId="2" applyNumberFormat="1" applyFont="1" applyFill="1" applyBorder="1" applyAlignment="1">
      <alignment horizontal="right" vertical="center"/>
    </xf>
    <xf numFmtId="3" fontId="12" fillId="4" borderId="48" xfId="1" applyNumberFormat="1" applyFont="1" applyFill="1" applyBorder="1" applyAlignment="1">
      <alignment horizontal="right" vertical="center"/>
    </xf>
    <xf numFmtId="166" fontId="13" fillId="3" borderId="5" xfId="2" applyNumberFormat="1" applyFont="1" applyFill="1" applyBorder="1" applyAlignment="1">
      <alignment horizontal="right" vertical="center"/>
    </xf>
    <xf numFmtId="3" fontId="12" fillId="4" borderId="49" xfId="0" applyNumberFormat="1" applyFont="1" applyFill="1" applyBorder="1" applyAlignment="1">
      <alignment horizontal="right" vertical="center"/>
    </xf>
    <xf numFmtId="168" fontId="12" fillId="3" borderId="5" xfId="0" applyNumberFormat="1" applyFont="1" applyFill="1" applyBorder="1" applyAlignment="1">
      <alignment vertical="center"/>
    </xf>
    <xf numFmtId="167" fontId="12" fillId="3" borderId="5" xfId="1" applyNumberFormat="1" applyFont="1" applyFill="1" applyBorder="1" applyAlignment="1">
      <alignment horizontal="right" vertical="center"/>
    </xf>
    <xf numFmtId="166" fontId="12" fillId="4" borderId="50" xfId="2" applyNumberFormat="1" applyFont="1" applyFill="1" applyBorder="1" applyAlignment="1">
      <alignment horizontal="right" vertical="center"/>
    </xf>
    <xf numFmtId="166" fontId="12" fillId="4" borderId="5" xfId="2" applyNumberFormat="1" applyFont="1" applyFill="1" applyBorder="1" applyAlignment="1">
      <alignment horizontal="right" vertical="center"/>
    </xf>
    <xf numFmtId="1" fontId="12" fillId="4" borderId="49" xfId="1" applyNumberFormat="1" applyFont="1" applyFill="1" applyBorder="1" applyAlignment="1">
      <alignment horizontal="right" vertical="center"/>
    </xf>
    <xf numFmtId="3" fontId="12" fillId="4" borderId="48" xfId="0" applyNumberFormat="1" applyFont="1" applyFill="1" applyBorder="1" applyAlignment="1">
      <alignment horizontal="right" vertical="center"/>
    </xf>
    <xf numFmtId="168" fontId="29" fillId="3" borderId="5" xfId="0" applyNumberFormat="1" applyFont="1" applyFill="1" applyBorder="1" applyAlignment="1">
      <alignment vertical="center"/>
    </xf>
    <xf numFmtId="168" fontId="12" fillId="5" borderId="5" xfId="0" applyNumberFormat="1" applyFont="1" applyFill="1" applyBorder="1" applyAlignment="1">
      <alignment vertical="center"/>
    </xf>
    <xf numFmtId="168" fontId="12" fillId="5" borderId="4" xfId="0" applyNumberFormat="1" applyFont="1" applyFill="1" applyBorder="1" applyAlignment="1">
      <alignment vertical="center"/>
    </xf>
    <xf numFmtId="0" fontId="26" fillId="8" borderId="0" xfId="0" applyFont="1" applyFill="1" applyBorder="1" applyAlignment="1">
      <alignment vertical="center"/>
    </xf>
    <xf numFmtId="165" fontId="10" fillId="8" borderId="0" xfId="1" applyNumberFormat="1" applyFont="1" applyFill="1" applyBorder="1" applyAlignment="1">
      <alignment horizontal="right" vertical="center"/>
    </xf>
    <xf numFmtId="165" fontId="10" fillId="3" borderId="0" xfId="1" applyNumberFormat="1" applyFont="1" applyFill="1" applyBorder="1" applyAlignment="1">
      <alignment horizontal="right" vertical="center"/>
    </xf>
    <xf numFmtId="165" fontId="10" fillId="8" borderId="0" xfId="1" applyNumberFormat="1" applyFont="1" applyFill="1" applyBorder="1" applyAlignment="1">
      <alignment vertical="center"/>
    </xf>
    <xf numFmtId="1" fontId="10" fillId="8" borderId="0" xfId="1" applyNumberFormat="1" applyFont="1" applyFill="1" applyBorder="1" applyAlignment="1">
      <alignment horizontal="right" vertical="center"/>
    </xf>
    <xf numFmtId="168" fontId="26" fillId="8" borderId="0" xfId="0" applyNumberFormat="1" applyFont="1" applyFill="1" applyBorder="1" applyAlignment="1">
      <alignment vertical="center"/>
    </xf>
    <xf numFmtId="0" fontId="25" fillId="8" borderId="0" xfId="0" applyFont="1" applyFill="1" applyBorder="1"/>
    <xf numFmtId="165" fontId="12" fillId="3" borderId="35" xfId="1" applyNumberFormat="1" applyFont="1" applyFill="1" applyBorder="1" applyAlignment="1">
      <alignment vertical="center"/>
    </xf>
    <xf numFmtId="166" fontId="13" fillId="3" borderId="35" xfId="2" applyNumberFormat="1" applyFont="1" applyFill="1" applyBorder="1" applyAlignment="1">
      <alignment horizontal="right" vertical="center"/>
    </xf>
    <xf numFmtId="167" fontId="12" fillId="3" borderId="35" xfId="1" applyNumberFormat="1" applyFont="1" applyFill="1" applyBorder="1" applyAlignment="1">
      <alignment horizontal="right" vertical="center"/>
    </xf>
    <xf numFmtId="166" fontId="12" fillId="4" borderId="35" xfId="2" applyNumberFormat="1" applyFont="1" applyFill="1" applyBorder="1" applyAlignment="1">
      <alignment horizontal="right" vertical="center"/>
    </xf>
    <xf numFmtId="1" fontId="12" fillId="4" borderId="38" xfId="1" applyNumberFormat="1" applyFont="1" applyFill="1" applyBorder="1" applyAlignment="1">
      <alignment horizontal="right" vertical="center"/>
    </xf>
    <xf numFmtId="168" fontId="29" fillId="3" borderId="35" xfId="0" applyNumberFormat="1" applyFont="1" applyFill="1" applyBorder="1" applyAlignment="1">
      <alignment vertical="center"/>
    </xf>
    <xf numFmtId="0" fontId="25" fillId="3" borderId="0" xfId="0" applyFont="1" applyFill="1"/>
    <xf numFmtId="165" fontId="10" fillId="3" borderId="27" xfId="1" applyNumberFormat="1" applyFont="1" applyFill="1" applyBorder="1" applyAlignment="1">
      <alignment vertical="center"/>
    </xf>
    <xf numFmtId="168" fontId="26" fillId="3" borderId="27" xfId="0" applyNumberFormat="1" applyFont="1" applyFill="1" applyBorder="1" applyAlignment="1">
      <alignment vertical="center"/>
    </xf>
    <xf numFmtId="165" fontId="10" fillId="3" borderId="5" xfId="1" applyNumberFormat="1" applyFont="1" applyFill="1" applyBorder="1" applyAlignment="1">
      <alignment vertical="center"/>
    </xf>
    <xf numFmtId="166" fontId="11" fillId="7" borderId="5" xfId="2" applyNumberFormat="1" applyFont="1" applyFill="1" applyBorder="1" applyAlignment="1">
      <alignment horizontal="right" vertical="center"/>
    </xf>
    <xf numFmtId="1" fontId="11" fillId="7" borderId="49" xfId="1" applyNumberFormat="1" applyFont="1" applyFill="1" applyBorder="1" applyAlignment="1">
      <alignment horizontal="right" vertical="center"/>
    </xf>
    <xf numFmtId="168" fontId="26" fillId="3" borderId="5" xfId="0" applyNumberFormat="1" applyFont="1" applyFill="1" applyBorder="1" applyAlignment="1">
      <alignment vertical="center"/>
    </xf>
    <xf numFmtId="165" fontId="10" fillId="3" borderId="118" xfId="1" applyNumberFormat="1" applyFont="1" applyFill="1" applyBorder="1" applyAlignment="1">
      <alignment vertical="center"/>
    </xf>
    <xf numFmtId="165" fontId="10" fillId="3" borderId="14" xfId="1" applyNumberFormat="1" applyFont="1" applyFill="1" applyBorder="1" applyAlignment="1">
      <alignment vertical="center"/>
    </xf>
    <xf numFmtId="165" fontId="10" fillId="3" borderId="95" xfId="1" applyNumberFormat="1" applyFont="1" applyFill="1" applyBorder="1" applyAlignment="1">
      <alignment vertical="center"/>
    </xf>
    <xf numFmtId="165" fontId="10" fillId="7" borderId="38" xfId="1" applyNumberFormat="1" applyFont="1" applyFill="1" applyBorder="1" applyAlignment="1">
      <alignment horizontal="right" vertical="center"/>
    </xf>
    <xf numFmtId="165" fontId="10" fillId="3" borderId="35" xfId="1" applyNumberFormat="1" applyFont="1" applyFill="1" applyBorder="1" applyAlignment="1">
      <alignment horizontal="right" vertical="center"/>
    </xf>
    <xf numFmtId="165" fontId="10" fillId="7" borderId="47" xfId="1" applyNumberFormat="1" applyFont="1" applyFill="1" applyBorder="1" applyAlignment="1">
      <alignment vertical="center"/>
    </xf>
    <xf numFmtId="166" fontId="10" fillId="7" borderId="35" xfId="2" applyNumberFormat="1" applyFont="1" applyFill="1" applyBorder="1" applyAlignment="1">
      <alignment horizontal="right" vertical="center"/>
    </xf>
    <xf numFmtId="1" fontId="10" fillId="7" borderId="38" xfId="1" applyNumberFormat="1" applyFont="1" applyFill="1" applyBorder="1" applyAlignment="1">
      <alignment horizontal="right" vertical="center"/>
    </xf>
    <xf numFmtId="168" fontId="26" fillId="7" borderId="47" xfId="0" applyNumberFormat="1" applyFont="1" applyFill="1" applyBorder="1" applyAlignment="1">
      <alignment vertical="center"/>
    </xf>
    <xf numFmtId="165" fontId="6" fillId="0" borderId="30" xfId="1" applyNumberFormat="1" applyFont="1" applyFill="1" applyBorder="1" applyAlignment="1">
      <alignment horizontal="right" vertical="center"/>
    </xf>
    <xf numFmtId="165" fontId="6" fillId="3" borderId="25" xfId="1" applyNumberFormat="1" applyFont="1" applyFill="1" applyBorder="1" applyAlignment="1">
      <alignment horizontal="right" vertical="center"/>
    </xf>
    <xf numFmtId="165" fontId="5" fillId="0" borderId="30" xfId="1" applyNumberFormat="1" applyFont="1" applyFill="1" applyBorder="1" applyAlignment="1">
      <alignment horizontal="right" vertical="center"/>
    </xf>
    <xf numFmtId="165" fontId="6" fillId="3" borderId="25" xfId="1" applyNumberFormat="1" applyFont="1" applyFill="1" applyBorder="1" applyAlignment="1">
      <alignment vertical="center"/>
    </xf>
    <xf numFmtId="166" fontId="6" fillId="3" borderId="25" xfId="2" applyNumberFormat="1" applyFont="1" applyFill="1" applyBorder="1" applyAlignment="1">
      <alignment horizontal="right" vertical="center"/>
    </xf>
    <xf numFmtId="166" fontId="6" fillId="0" borderId="25" xfId="2" applyNumberFormat="1" applyFont="1" applyFill="1" applyBorder="1" applyAlignment="1">
      <alignment horizontal="right" vertical="center"/>
    </xf>
    <xf numFmtId="1" fontId="6" fillId="0" borderId="30" xfId="1" applyNumberFormat="1" applyFont="1" applyFill="1" applyBorder="1" applyAlignment="1">
      <alignment horizontal="right" vertical="center"/>
    </xf>
    <xf numFmtId="168" fontId="23" fillId="3" borderId="25" xfId="0" applyNumberFormat="1" applyFont="1" applyFill="1" applyBorder="1" applyAlignment="1">
      <alignment vertical="center"/>
    </xf>
    <xf numFmtId="0" fontId="26" fillId="0" borderId="0" xfId="0" applyFont="1" applyFill="1" applyAlignment="1">
      <alignment vertical="center"/>
    </xf>
    <xf numFmtId="165" fontId="6" fillId="0" borderId="43" xfId="1" applyNumberFormat="1" applyFont="1" applyFill="1" applyBorder="1" applyAlignment="1">
      <alignment horizontal="right" vertical="center"/>
    </xf>
    <xf numFmtId="165" fontId="6" fillId="3" borderId="3" xfId="1" applyNumberFormat="1" applyFont="1" applyFill="1" applyBorder="1" applyAlignment="1">
      <alignment horizontal="right" vertical="center"/>
    </xf>
    <xf numFmtId="165" fontId="5" fillId="0" borderId="43" xfId="1" applyNumberFormat="1" applyFont="1" applyFill="1" applyBorder="1" applyAlignment="1">
      <alignment horizontal="right" vertical="center"/>
    </xf>
    <xf numFmtId="165" fontId="6" fillId="3" borderId="3" xfId="1" applyNumberFormat="1" applyFont="1" applyFill="1" applyBorder="1" applyAlignment="1">
      <alignment vertical="center"/>
    </xf>
    <xf numFmtId="166" fontId="6" fillId="3" borderId="3" xfId="2" applyNumberFormat="1" applyFont="1" applyFill="1" applyBorder="1" applyAlignment="1">
      <alignment horizontal="right" vertical="center"/>
    </xf>
    <xf numFmtId="166" fontId="6" fillId="0" borderId="3" xfId="2" applyNumberFormat="1" applyFont="1" applyFill="1" applyBorder="1" applyAlignment="1">
      <alignment horizontal="right" vertical="center"/>
    </xf>
    <xf numFmtId="1" fontId="6" fillId="0" borderId="43" xfId="1" applyNumberFormat="1" applyFont="1" applyFill="1" applyBorder="1" applyAlignment="1">
      <alignment horizontal="right" vertical="center"/>
    </xf>
    <xf numFmtId="168" fontId="23" fillId="3" borderId="3" xfId="0" applyNumberFormat="1" applyFont="1" applyFill="1" applyBorder="1" applyAlignment="1">
      <alignment vertical="center"/>
    </xf>
    <xf numFmtId="165" fontId="10" fillId="3" borderId="35" xfId="1" applyNumberFormat="1" applyFont="1" applyFill="1" applyBorder="1" applyAlignment="1">
      <alignment vertical="center"/>
    </xf>
    <xf numFmtId="168" fontId="26" fillId="3" borderId="35" xfId="0" applyNumberFormat="1" applyFont="1" applyFill="1" applyBorder="1" applyAlignment="1">
      <alignment vertical="center"/>
    </xf>
    <xf numFmtId="0" fontId="23" fillId="0" borderId="0" xfId="0" applyFont="1" applyFill="1" applyAlignment="1">
      <alignment vertical="center"/>
    </xf>
    <xf numFmtId="3" fontId="23" fillId="3" borderId="0" xfId="0" applyNumberFormat="1" applyFont="1" applyFill="1" applyBorder="1" applyAlignment="1">
      <alignment vertical="center"/>
    </xf>
    <xf numFmtId="165" fontId="6" fillId="0" borderId="19" xfId="1" applyNumberFormat="1" applyFont="1" applyFill="1" applyBorder="1" applyAlignment="1">
      <alignment horizontal="right" vertical="center"/>
    </xf>
    <xf numFmtId="165" fontId="6" fillId="3" borderId="15" xfId="1" applyNumberFormat="1" applyFont="1" applyFill="1" applyBorder="1" applyAlignment="1">
      <alignment horizontal="right" vertical="center"/>
    </xf>
    <xf numFmtId="165" fontId="6" fillId="3" borderId="22" xfId="1" applyNumberFormat="1" applyFont="1" applyFill="1" applyBorder="1" applyAlignment="1">
      <alignment vertical="center"/>
    </xf>
    <xf numFmtId="166" fontId="6" fillId="0" borderId="15" xfId="2" applyNumberFormat="1" applyFont="1" applyFill="1" applyBorder="1" applyAlignment="1">
      <alignment horizontal="right" vertical="center"/>
    </xf>
    <xf numFmtId="1" fontId="6" fillId="0" borderId="19" xfId="1" applyNumberFormat="1" applyFont="1" applyFill="1" applyBorder="1" applyAlignment="1">
      <alignment horizontal="right" vertical="center"/>
    </xf>
    <xf numFmtId="3" fontId="23" fillId="3" borderId="22" xfId="0" applyNumberFormat="1" applyFont="1" applyFill="1" applyBorder="1" applyAlignment="1">
      <alignment vertical="center"/>
    </xf>
    <xf numFmtId="165" fontId="6" fillId="0" borderId="19" xfId="1" applyNumberFormat="1" applyFont="1" applyFill="1" applyBorder="1" applyAlignment="1">
      <alignment vertical="center"/>
    </xf>
    <xf numFmtId="0" fontId="23" fillId="0" borderId="0" xfId="0" applyFont="1" applyAlignment="1">
      <alignment vertical="center" wrapText="1"/>
    </xf>
    <xf numFmtId="166" fontId="8" fillId="5" borderId="15" xfId="2" quotePrefix="1" applyNumberFormat="1" applyFont="1" applyFill="1" applyBorder="1" applyAlignment="1">
      <alignment horizontal="center" vertical="center" wrapText="1"/>
    </xf>
    <xf numFmtId="0" fontId="25" fillId="3" borderId="0" xfId="0" applyFont="1" applyFill="1" applyAlignment="1">
      <alignment vertical="center" wrapText="1"/>
    </xf>
    <xf numFmtId="3" fontId="8" fillId="3" borderId="22" xfId="0" applyNumberFormat="1" applyFont="1" applyFill="1" applyBorder="1" applyAlignment="1">
      <alignment horizontal="center" vertical="center" wrapText="1"/>
    </xf>
    <xf numFmtId="3" fontId="8" fillId="3" borderId="3" xfId="0" applyNumberFormat="1" applyFont="1" applyFill="1" applyBorder="1" applyAlignment="1">
      <alignment horizontal="center" vertical="center" wrapText="1"/>
    </xf>
    <xf numFmtId="165" fontId="23" fillId="0" borderId="0" xfId="1" applyNumberFormat="1" applyFont="1" applyFill="1" applyBorder="1" applyAlignment="1">
      <alignment vertical="center"/>
    </xf>
    <xf numFmtId="165" fontId="23" fillId="0" borderId="0" xfId="1" applyNumberFormat="1" applyFont="1" applyFill="1" applyBorder="1" applyAlignment="1">
      <alignment horizontal="right" vertical="center"/>
    </xf>
    <xf numFmtId="3" fontId="23" fillId="0" borderId="0" xfId="1" applyNumberFormat="1" applyFont="1" applyFill="1" applyBorder="1" applyAlignment="1">
      <alignment horizontal="right" vertical="center"/>
    </xf>
    <xf numFmtId="165" fontId="25" fillId="0" borderId="0" xfId="1" applyNumberFormat="1" applyFont="1" applyFill="1" applyBorder="1" applyAlignment="1">
      <alignment vertical="center"/>
    </xf>
    <xf numFmtId="0" fontId="25" fillId="0" borderId="0" xfId="0" applyFont="1" applyFill="1" applyAlignment="1">
      <alignment vertical="center"/>
    </xf>
    <xf numFmtId="165" fontId="23" fillId="3" borderId="0" xfId="1" applyNumberFormat="1" applyFont="1" applyFill="1" applyBorder="1" applyAlignment="1">
      <alignment vertical="center"/>
    </xf>
    <xf numFmtId="165" fontId="23" fillId="3" borderId="0" xfId="1" applyNumberFormat="1" applyFont="1" applyFill="1" applyBorder="1" applyAlignment="1">
      <alignment horizontal="right" vertical="center"/>
    </xf>
    <xf numFmtId="3" fontId="23" fillId="3" borderId="0" xfId="1" applyNumberFormat="1" applyFont="1" applyFill="1" applyBorder="1" applyAlignment="1">
      <alignment horizontal="right" vertical="center"/>
    </xf>
    <xf numFmtId="165" fontId="25" fillId="3" borderId="0" xfId="1" applyNumberFormat="1" applyFont="1" applyFill="1" applyBorder="1" applyAlignment="1">
      <alignment vertical="center"/>
    </xf>
    <xf numFmtId="168" fontId="44" fillId="0" borderId="0" xfId="0" applyNumberFormat="1" applyFont="1" applyBorder="1" applyAlignment="1">
      <alignment horizontal="left" vertical="center"/>
    </xf>
    <xf numFmtId="168" fontId="47" fillId="0" borderId="0" xfId="0" applyNumberFormat="1" applyFont="1" applyBorder="1" applyAlignment="1">
      <alignment horizontal="left" vertical="center"/>
    </xf>
    <xf numFmtId="9" fontId="0" fillId="0" borderId="0" xfId="2" applyFont="1" applyBorder="1" applyAlignment="1">
      <alignment horizontal="center" vertical="center"/>
    </xf>
    <xf numFmtId="0" fontId="10" fillId="0" borderId="0" xfId="0" applyFont="1" applyFill="1" applyBorder="1" applyAlignment="1">
      <alignment vertical="center" wrapText="1"/>
    </xf>
    <xf numFmtId="3" fontId="0" fillId="0" borderId="0" xfId="0" applyNumberFormat="1" applyFill="1" applyAlignment="1">
      <alignment vertical="center"/>
    </xf>
    <xf numFmtId="3" fontId="10" fillId="0" borderId="0" xfId="0" applyNumberFormat="1" applyFont="1" applyFill="1" applyAlignment="1">
      <alignment vertical="center"/>
    </xf>
    <xf numFmtId="3" fontId="12" fillId="4" borderId="38" xfId="2" applyNumberFormat="1" applyFont="1" applyFill="1" applyBorder="1" applyAlignment="1">
      <alignment horizontal="right" vertical="center"/>
    </xf>
    <xf numFmtId="165" fontId="12" fillId="4" borderId="35" xfId="2" applyNumberFormat="1" applyFont="1" applyFill="1" applyBorder="1" applyAlignment="1">
      <alignment horizontal="right" vertical="center"/>
    </xf>
    <xf numFmtId="3" fontId="33" fillId="0" borderId="0" xfId="2" applyNumberFormat="1" applyFont="1" applyBorder="1" applyAlignment="1">
      <alignment horizontal="right" vertical="center"/>
    </xf>
    <xf numFmtId="165" fontId="33" fillId="0" borderId="0" xfId="2" applyNumberFormat="1" applyFont="1" applyBorder="1" applyAlignment="1">
      <alignment horizontal="right" vertical="center"/>
    </xf>
    <xf numFmtId="3" fontId="0" fillId="0" borderId="0" xfId="2" applyNumberFormat="1" applyFont="1" applyBorder="1" applyAlignment="1">
      <alignment horizontal="right" vertical="center"/>
    </xf>
    <xf numFmtId="165" fontId="0" fillId="0" borderId="0" xfId="2" applyNumberFormat="1" applyFont="1" applyBorder="1" applyAlignment="1">
      <alignment horizontal="right" vertical="center"/>
    </xf>
    <xf numFmtId="165" fontId="0" fillId="0" borderId="0" xfId="0" applyNumberFormat="1" applyBorder="1" applyAlignment="1">
      <alignment vertical="center"/>
    </xf>
    <xf numFmtId="166" fontId="6" fillId="8" borderId="21" xfId="2" applyNumberFormat="1" applyFont="1" applyFill="1" applyBorder="1" applyAlignment="1">
      <alignment horizontal="right" vertical="center"/>
    </xf>
    <xf numFmtId="166" fontId="6" fillId="8" borderId="17" xfId="2" applyNumberFormat="1" applyFont="1" applyFill="1" applyBorder="1" applyAlignment="1">
      <alignment vertical="center"/>
    </xf>
    <xf numFmtId="166" fontId="6" fillId="8" borderId="18" xfId="2" applyNumberFormat="1" applyFont="1" applyFill="1" applyBorder="1" applyAlignment="1">
      <alignment vertical="center"/>
    </xf>
    <xf numFmtId="3" fontId="6" fillId="8" borderId="17" xfId="1" applyNumberFormat="1" applyFont="1" applyFill="1" applyBorder="1" applyAlignment="1">
      <alignment vertical="center"/>
    </xf>
    <xf numFmtId="165" fontId="6" fillId="6" borderId="22" xfId="1" applyNumberFormat="1" applyFont="1" applyFill="1" applyBorder="1" applyAlignment="1">
      <alignment vertical="center"/>
    </xf>
    <xf numFmtId="9" fontId="6" fillId="0" borderId="17" xfId="2" applyFont="1" applyFill="1" applyBorder="1" applyAlignment="1">
      <alignment vertical="center"/>
    </xf>
    <xf numFmtId="166" fontId="6" fillId="0" borderId="17" xfId="2" applyNumberFormat="1" applyFont="1" applyFill="1" applyBorder="1" applyAlignment="1">
      <alignment vertical="center"/>
    </xf>
    <xf numFmtId="166" fontId="6" fillId="0" borderId="15" xfId="2" applyNumberFormat="1" applyFont="1" applyFill="1" applyBorder="1" applyAlignment="1">
      <alignment vertical="center"/>
    </xf>
    <xf numFmtId="3" fontId="8" fillId="5" borderId="15" xfId="0" quotePrefix="1" applyNumberFormat="1" applyFont="1" applyFill="1" applyBorder="1" applyAlignment="1">
      <alignment horizontal="center" vertical="center" wrapText="1"/>
    </xf>
    <xf numFmtId="3" fontId="18" fillId="5" borderId="3" xfId="0" applyNumberFormat="1" applyFont="1" applyFill="1" applyBorder="1" applyAlignment="1">
      <alignment vertical="center" wrapText="1"/>
    </xf>
    <xf numFmtId="3" fontId="0" fillId="3" borderId="0" xfId="1" applyNumberFormat="1" applyFont="1" applyFill="1" applyBorder="1" applyAlignment="1">
      <alignment horizontal="center" vertical="center"/>
    </xf>
    <xf numFmtId="9" fontId="0" fillId="0" borderId="0" xfId="2" applyFont="1" applyBorder="1" applyAlignment="1">
      <alignment vertical="center"/>
    </xf>
    <xf numFmtId="9" fontId="10" fillId="0" borderId="0" xfId="2" applyFont="1" applyFill="1" applyAlignment="1">
      <alignment vertical="center"/>
    </xf>
    <xf numFmtId="165" fontId="12" fillId="4" borderId="35" xfId="1" applyNumberFormat="1" applyFont="1" applyFill="1" applyBorder="1" applyAlignment="1">
      <alignment horizontal="right" vertical="center"/>
    </xf>
    <xf numFmtId="165" fontId="0" fillId="0" borderId="0" xfId="1" applyNumberFormat="1" applyFont="1" applyBorder="1" applyAlignment="1">
      <alignment horizontal="right" vertical="center"/>
    </xf>
    <xf numFmtId="3" fontId="2" fillId="0" borderId="0" xfId="0" applyNumberFormat="1" applyFont="1" applyFill="1" applyAlignment="1">
      <alignment vertical="center"/>
    </xf>
    <xf numFmtId="166" fontId="6" fillId="0" borderId="51" xfId="2" applyNumberFormat="1" applyFont="1" applyFill="1" applyBorder="1" applyAlignment="1">
      <alignment horizontal="right" vertical="center"/>
    </xf>
    <xf numFmtId="9" fontId="6" fillId="0" borderId="48" xfId="2" applyFont="1" applyFill="1" applyBorder="1" applyAlignment="1">
      <alignment vertical="center"/>
    </xf>
    <xf numFmtId="166" fontId="6" fillId="0" borderId="46" xfId="2" applyNumberFormat="1" applyFont="1" applyFill="1" applyBorder="1" applyAlignment="1">
      <alignment vertical="center"/>
    </xf>
    <xf numFmtId="3" fontId="6" fillId="0" borderId="48" xfId="1" applyNumberFormat="1" applyFont="1" applyFill="1" applyBorder="1" applyAlignment="1">
      <alignment vertical="center"/>
    </xf>
    <xf numFmtId="165" fontId="6" fillId="6" borderId="5" xfId="1" applyNumberFormat="1" applyFont="1" applyFill="1" applyBorder="1" applyAlignment="1">
      <alignment vertical="center"/>
    </xf>
    <xf numFmtId="165" fontId="6" fillId="0" borderId="48" xfId="1" applyNumberFormat="1" applyFont="1" applyFill="1" applyBorder="1" applyAlignment="1">
      <alignment vertical="center"/>
    </xf>
    <xf numFmtId="166" fontId="6" fillId="0" borderId="5" xfId="2" applyNumberFormat="1" applyFont="1" applyFill="1" applyBorder="1" applyAlignment="1">
      <alignment vertical="center"/>
    </xf>
    <xf numFmtId="3" fontId="8" fillId="5" borderId="32" xfId="0" quotePrefix="1" applyNumberFormat="1" applyFont="1" applyFill="1" applyBorder="1" applyAlignment="1">
      <alignment horizontal="center" vertical="center" wrapText="1"/>
    </xf>
    <xf numFmtId="3" fontId="8" fillId="5" borderId="30" xfId="0" quotePrefix="1" applyNumberFormat="1" applyFont="1" applyFill="1" applyBorder="1" applyAlignment="1">
      <alignment horizontal="center" vertical="center" wrapText="1"/>
    </xf>
    <xf numFmtId="3" fontId="8" fillId="5" borderId="29" xfId="0" quotePrefix="1" applyNumberFormat="1" applyFont="1" applyFill="1" applyBorder="1" applyAlignment="1">
      <alignment horizontal="center" vertical="center" wrapText="1"/>
    </xf>
    <xf numFmtId="3" fontId="8" fillId="5" borderId="28" xfId="0" applyNumberFormat="1" applyFont="1" applyFill="1" applyBorder="1" applyAlignment="1">
      <alignment horizontal="center" vertical="center" wrapText="1"/>
    </xf>
    <xf numFmtId="0" fontId="3" fillId="0" borderId="0" xfId="0" applyFont="1" applyAlignment="1">
      <alignment horizontal="center" vertical="center" wrapText="1"/>
    </xf>
    <xf numFmtId="3" fontId="8" fillId="5" borderId="12" xfId="0" applyNumberFormat="1" applyFont="1" applyFill="1" applyBorder="1" applyAlignment="1">
      <alignment horizontal="center" vertical="center" wrapText="1"/>
    </xf>
    <xf numFmtId="3" fontId="8" fillId="5" borderId="13" xfId="0" applyNumberFormat="1" applyFont="1" applyFill="1" applyBorder="1" applyAlignment="1">
      <alignment horizontal="center" vertical="center" wrapText="1"/>
    </xf>
    <xf numFmtId="3" fontId="8" fillId="5" borderId="14" xfId="0" applyNumberFormat="1" applyFont="1" applyFill="1" applyBorder="1" applyAlignment="1">
      <alignment horizontal="center" vertical="center" wrapText="1"/>
    </xf>
    <xf numFmtId="166" fontId="8" fillId="5" borderId="14" xfId="2" quotePrefix="1" applyNumberFormat="1" applyFont="1" applyFill="1" applyBorder="1" applyAlignment="1">
      <alignment horizontal="center" vertical="center" wrapText="1"/>
    </xf>
    <xf numFmtId="166" fontId="8" fillId="5" borderId="13" xfId="2" quotePrefix="1" applyNumberFormat="1" applyFont="1" applyFill="1" applyBorder="1" applyAlignment="1">
      <alignment horizontal="center" vertical="center" wrapText="1"/>
    </xf>
    <xf numFmtId="166" fontId="8" fillId="5" borderId="16" xfId="2" quotePrefix="1" applyNumberFormat="1" applyFont="1" applyFill="1" applyBorder="1" applyAlignment="1">
      <alignment horizontal="center" vertical="center" wrapText="1"/>
    </xf>
    <xf numFmtId="0" fontId="10" fillId="0" borderId="0" xfId="0" applyFont="1" applyBorder="1" applyAlignment="1">
      <alignment horizontal="left" vertical="center" wrapText="1"/>
    </xf>
    <xf numFmtId="0" fontId="6" fillId="0" borderId="0" xfId="0" applyFont="1" applyBorder="1" applyAlignment="1">
      <alignment horizontal="left" vertical="center" wrapText="1"/>
    </xf>
    <xf numFmtId="3" fontId="8" fillId="5" borderId="14" xfId="0" quotePrefix="1" applyNumberFormat="1" applyFont="1" applyFill="1" applyBorder="1" applyAlignment="1">
      <alignment horizontal="center" vertical="center" wrapText="1"/>
    </xf>
    <xf numFmtId="3" fontId="8" fillId="5" borderId="13" xfId="0" quotePrefix="1" applyNumberFormat="1" applyFont="1" applyFill="1" applyBorder="1" applyAlignment="1">
      <alignment horizontal="center" vertical="center" wrapText="1"/>
    </xf>
    <xf numFmtId="0" fontId="7" fillId="0" borderId="0" xfId="0" applyFont="1" applyAlignment="1">
      <alignment horizontal="center" vertical="center"/>
    </xf>
    <xf numFmtId="0" fontId="8" fillId="4" borderId="1"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11" xfId="0" applyFont="1" applyFill="1" applyBorder="1" applyAlignment="1">
      <alignment horizontal="center" vertical="center"/>
    </xf>
    <xf numFmtId="3" fontId="8" fillId="5" borderId="4" xfId="0" applyNumberFormat="1" applyFont="1" applyFill="1" applyBorder="1" applyAlignment="1">
      <alignment horizontal="center" vertical="center" wrapText="1"/>
    </xf>
    <xf numFmtId="3" fontId="8" fillId="5" borderId="5" xfId="0" applyNumberFormat="1" applyFont="1" applyFill="1" applyBorder="1" applyAlignment="1">
      <alignment horizontal="center" vertical="center" wrapText="1"/>
    </xf>
    <xf numFmtId="3" fontId="8" fillId="5" borderId="6" xfId="0" applyNumberFormat="1" applyFont="1" applyFill="1" applyBorder="1" applyAlignment="1">
      <alignment horizontal="center" vertical="center" wrapText="1"/>
    </xf>
    <xf numFmtId="3" fontId="8" fillId="5" borderId="7" xfId="0" applyNumberFormat="1" applyFont="1" applyFill="1" applyBorder="1" applyAlignment="1">
      <alignment horizontal="center" vertical="center" wrapText="1"/>
    </xf>
    <xf numFmtId="3" fontId="8" fillId="5" borderId="8" xfId="0" applyNumberFormat="1" applyFont="1" applyFill="1" applyBorder="1" applyAlignment="1">
      <alignment horizontal="center" vertical="center" wrapText="1"/>
    </xf>
    <xf numFmtId="3" fontId="8" fillId="5" borderId="9" xfId="0" applyNumberFormat="1" applyFont="1" applyFill="1" applyBorder="1" applyAlignment="1">
      <alignment horizontal="center" vertical="center" wrapText="1"/>
    </xf>
    <xf numFmtId="166" fontId="11" fillId="9" borderId="14" xfId="2" applyNumberFormat="1" applyFont="1" applyFill="1" applyBorder="1" applyAlignment="1">
      <alignment horizontal="center" vertical="center"/>
    </xf>
    <xf numFmtId="166" fontId="11" fillId="9" borderId="13" xfId="2" applyNumberFormat="1" applyFont="1" applyFill="1" applyBorder="1" applyAlignment="1">
      <alignment horizontal="center" vertical="center"/>
    </xf>
    <xf numFmtId="3" fontId="11" fillId="9" borderId="26" xfId="1" applyNumberFormat="1" applyFont="1" applyFill="1" applyBorder="1" applyAlignment="1">
      <alignment horizontal="center" vertical="center"/>
    </xf>
    <xf numFmtId="3" fontId="11" fillId="9" borderId="117" xfId="1" applyNumberFormat="1" applyFont="1" applyFill="1" applyBorder="1" applyAlignment="1">
      <alignment horizontal="center" vertical="center"/>
    </xf>
    <xf numFmtId="166" fontId="11" fillId="9" borderId="26" xfId="2" applyNumberFormat="1" applyFont="1" applyFill="1" applyBorder="1" applyAlignment="1">
      <alignment horizontal="center" vertical="center"/>
    </xf>
    <xf numFmtId="166" fontId="11" fillId="9" borderId="117" xfId="2" applyNumberFormat="1" applyFont="1" applyFill="1" applyBorder="1" applyAlignment="1">
      <alignment horizontal="center" vertical="center"/>
    </xf>
    <xf numFmtId="166" fontId="11" fillId="9" borderId="118" xfId="2" applyNumberFormat="1" applyFont="1" applyFill="1" applyBorder="1" applyAlignment="1">
      <alignment horizontal="center" vertical="center"/>
    </xf>
    <xf numFmtId="3" fontId="14" fillId="4" borderId="4" xfId="1" applyNumberFormat="1" applyFont="1" applyFill="1" applyBorder="1" applyAlignment="1">
      <alignment horizontal="center" vertical="center"/>
    </xf>
    <xf numFmtId="3" fontId="14" fillId="4" borderId="96" xfId="1" applyNumberFormat="1" applyFont="1" applyFill="1" applyBorder="1" applyAlignment="1">
      <alignment horizontal="center" vertical="center"/>
    </xf>
    <xf numFmtId="166" fontId="14" fillId="4" borderId="4" xfId="2" applyNumberFormat="1" applyFont="1" applyFill="1" applyBorder="1" applyAlignment="1">
      <alignment horizontal="center" vertical="center"/>
    </xf>
    <xf numFmtId="166" fontId="14" fillId="4" borderId="96" xfId="2" applyNumberFormat="1" applyFont="1" applyFill="1" applyBorder="1" applyAlignment="1">
      <alignment horizontal="center" vertical="center"/>
    </xf>
    <xf numFmtId="166" fontId="14" fillId="4" borderId="95" xfId="2" applyNumberFormat="1" applyFont="1" applyFill="1" applyBorder="1" applyAlignment="1">
      <alignment horizontal="center" vertical="center"/>
    </xf>
    <xf numFmtId="3" fontId="11" fillId="9" borderId="12" xfId="1" applyNumberFormat="1" applyFont="1" applyFill="1" applyBorder="1" applyAlignment="1">
      <alignment horizontal="center" vertical="center"/>
    </xf>
    <xf numFmtId="3" fontId="11" fillId="9" borderId="13" xfId="1" applyNumberFormat="1" applyFont="1" applyFill="1" applyBorder="1" applyAlignment="1">
      <alignment horizontal="center" vertical="center"/>
    </xf>
    <xf numFmtId="166" fontId="11" fillId="9" borderId="12" xfId="2" applyNumberFormat="1" applyFont="1" applyFill="1" applyBorder="1" applyAlignment="1">
      <alignment horizontal="center" vertical="center"/>
    </xf>
    <xf numFmtId="166" fontId="6" fillId="10" borderId="1" xfId="2" applyNumberFormat="1" applyFont="1" applyFill="1" applyBorder="1" applyAlignment="1">
      <alignment horizontal="center" vertical="center"/>
    </xf>
    <xf numFmtId="166" fontId="6" fillId="10" borderId="61" xfId="2" applyNumberFormat="1" applyFont="1" applyFill="1" applyBorder="1" applyAlignment="1">
      <alignment horizontal="center" vertical="center"/>
    </xf>
    <xf numFmtId="166" fontId="6" fillId="10" borderId="10" xfId="2" applyNumberFormat="1" applyFont="1" applyFill="1" applyBorder="1" applyAlignment="1">
      <alignment horizontal="center" vertical="center"/>
    </xf>
    <xf numFmtId="166" fontId="6" fillId="10" borderId="63" xfId="2" applyNumberFormat="1" applyFont="1" applyFill="1" applyBorder="1" applyAlignment="1">
      <alignment horizontal="center" vertical="center"/>
    </xf>
    <xf numFmtId="166" fontId="6" fillId="10" borderId="104" xfId="2" applyNumberFormat="1" applyFont="1" applyFill="1" applyBorder="1" applyAlignment="1">
      <alignment horizontal="center" vertical="center"/>
    </xf>
    <xf numFmtId="166" fontId="6" fillId="10" borderId="120" xfId="2" applyNumberFormat="1" applyFont="1" applyFill="1" applyBorder="1" applyAlignment="1">
      <alignment horizontal="center" vertical="center"/>
    </xf>
    <xf numFmtId="3" fontId="12" fillId="4" borderId="47" xfId="1" applyNumberFormat="1" applyFont="1" applyFill="1" applyBorder="1" applyAlignment="1">
      <alignment horizontal="center" vertical="center"/>
    </xf>
    <xf numFmtId="3" fontId="12" fillId="4" borderId="119" xfId="1" applyNumberFormat="1" applyFont="1" applyFill="1" applyBorder="1" applyAlignment="1">
      <alignment horizontal="center" vertical="center"/>
    </xf>
    <xf numFmtId="166" fontId="12" fillId="4" borderId="47" xfId="2" applyNumberFormat="1" applyFont="1" applyFill="1" applyBorder="1" applyAlignment="1">
      <alignment horizontal="center" vertical="center"/>
    </xf>
    <xf numFmtId="166" fontId="12" fillId="4" borderId="119" xfId="2" applyNumberFormat="1" applyFont="1" applyFill="1" applyBorder="1" applyAlignment="1">
      <alignment horizontal="center" vertical="center"/>
    </xf>
    <xf numFmtId="166" fontId="12" fillId="4" borderId="34" xfId="2" applyNumberFormat="1" applyFont="1" applyFill="1" applyBorder="1" applyAlignment="1">
      <alignment horizontal="center" vertical="center"/>
    </xf>
    <xf numFmtId="166" fontId="6" fillId="10" borderId="62" xfId="2" applyNumberFormat="1" applyFont="1" applyFill="1" applyBorder="1" applyAlignment="1">
      <alignment horizontal="center" vertical="center"/>
    </xf>
    <xf numFmtId="166" fontId="6" fillId="10" borderId="64" xfId="2" applyNumberFormat="1" applyFont="1" applyFill="1" applyBorder="1" applyAlignment="1">
      <alignment horizontal="center" vertical="center"/>
    </xf>
    <xf numFmtId="166" fontId="6" fillId="10" borderId="121" xfId="2" applyNumberFormat="1" applyFont="1" applyFill="1" applyBorder="1" applyAlignment="1">
      <alignment horizontal="center" vertical="center"/>
    </xf>
    <xf numFmtId="3" fontId="6" fillId="10" borderId="1" xfId="1" applyNumberFormat="1" applyFont="1" applyFill="1" applyBorder="1" applyAlignment="1">
      <alignment horizontal="center" vertical="center"/>
    </xf>
    <xf numFmtId="3" fontId="6" fillId="10" borderId="61" xfId="1" applyNumberFormat="1" applyFont="1" applyFill="1" applyBorder="1" applyAlignment="1">
      <alignment horizontal="center" vertical="center"/>
    </xf>
    <xf numFmtId="3" fontId="6" fillId="10" borderId="10" xfId="1" applyNumberFormat="1" applyFont="1" applyFill="1" applyBorder="1" applyAlignment="1">
      <alignment horizontal="center" vertical="center"/>
    </xf>
    <xf numFmtId="3" fontId="6" fillId="10" borderId="63" xfId="1" applyNumberFormat="1" applyFont="1" applyFill="1" applyBorder="1" applyAlignment="1">
      <alignment horizontal="center" vertical="center"/>
    </xf>
    <xf numFmtId="3" fontId="6" fillId="10" borderId="104" xfId="1" applyNumberFormat="1" applyFont="1" applyFill="1" applyBorder="1" applyAlignment="1">
      <alignment horizontal="center" vertical="center"/>
    </xf>
    <xf numFmtId="3" fontId="6" fillId="10" borderId="120" xfId="1" applyNumberFormat="1" applyFont="1" applyFill="1" applyBorder="1" applyAlignment="1">
      <alignment horizontal="center" vertical="center"/>
    </xf>
    <xf numFmtId="166" fontId="10" fillId="9" borderId="34" xfId="2" applyNumberFormat="1" applyFont="1" applyFill="1" applyBorder="1" applyAlignment="1">
      <alignment horizontal="center" vertical="center"/>
    </xf>
    <xf numFmtId="166" fontId="10" fillId="9" borderId="119" xfId="2" applyNumberFormat="1" applyFont="1" applyFill="1" applyBorder="1" applyAlignment="1">
      <alignment horizontal="center" vertical="center"/>
    </xf>
    <xf numFmtId="3" fontId="10" fillId="9" borderId="47" xfId="1" applyNumberFormat="1" applyFont="1" applyFill="1" applyBorder="1" applyAlignment="1">
      <alignment horizontal="center" vertical="center"/>
    </xf>
    <xf numFmtId="3" fontId="10" fillId="9" borderId="119" xfId="1" applyNumberFormat="1" applyFont="1" applyFill="1" applyBorder="1" applyAlignment="1">
      <alignment horizontal="center" vertical="center"/>
    </xf>
    <xf numFmtId="166" fontId="10" fillId="9" borderId="47" xfId="2" applyNumberFormat="1" applyFont="1" applyFill="1" applyBorder="1" applyAlignment="1">
      <alignment horizontal="center" vertical="center"/>
    </xf>
    <xf numFmtId="0" fontId="8" fillId="5" borderId="70" xfId="0" applyFont="1" applyFill="1" applyBorder="1" applyAlignment="1">
      <alignment horizontal="center" vertical="center" wrapText="1"/>
    </xf>
    <xf numFmtId="0" fontId="8" fillId="5" borderId="71" xfId="0" applyFont="1" applyFill="1" applyBorder="1" applyAlignment="1">
      <alignment horizontal="center" vertical="center" wrapText="1"/>
    </xf>
    <xf numFmtId="0" fontId="8" fillId="5" borderId="72" xfId="0" applyFont="1" applyFill="1" applyBorder="1" applyAlignment="1">
      <alignment horizontal="center" vertical="center" wrapText="1"/>
    </xf>
    <xf numFmtId="0" fontId="8" fillId="5" borderId="73" xfId="0" applyFont="1" applyFill="1" applyBorder="1" applyAlignment="1">
      <alignment horizontal="center" vertical="center" wrapText="1"/>
    </xf>
    <xf numFmtId="0" fontId="8" fillId="5" borderId="74" xfId="0" applyFont="1" applyFill="1" applyBorder="1" applyAlignment="1">
      <alignment horizontal="center" vertical="center" wrapText="1"/>
    </xf>
    <xf numFmtId="168" fontId="10" fillId="7" borderId="12" xfId="0" applyNumberFormat="1" applyFont="1" applyFill="1" applyBorder="1" applyAlignment="1">
      <alignment horizontal="center" vertical="center"/>
    </xf>
    <xf numFmtId="168" fontId="10" fillId="7" borderId="15" xfId="0" applyNumberFormat="1" applyFont="1" applyFill="1" applyBorder="1" applyAlignment="1">
      <alignment horizontal="center" vertical="center"/>
    </xf>
    <xf numFmtId="168" fontId="10" fillId="7" borderId="16" xfId="0" applyNumberFormat="1" applyFont="1" applyFill="1" applyBorder="1" applyAlignment="1">
      <alignment horizontal="center" vertical="center"/>
    </xf>
    <xf numFmtId="0" fontId="8" fillId="5" borderId="65" xfId="0" applyFont="1" applyFill="1" applyBorder="1" applyAlignment="1">
      <alignment horizontal="center" vertical="center" wrapText="1"/>
    </xf>
    <xf numFmtId="0" fontId="8" fillId="5" borderId="66" xfId="0" applyFont="1" applyFill="1" applyBorder="1" applyAlignment="1">
      <alignment horizontal="center" vertical="center" wrapText="1"/>
    </xf>
    <xf numFmtId="0" fontId="8" fillId="4" borderId="3" xfId="0" applyFont="1" applyFill="1" applyBorder="1" applyAlignment="1">
      <alignment horizontal="center" vertical="center"/>
    </xf>
    <xf numFmtId="0" fontId="8" fillId="4" borderId="0" xfId="0"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61"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63"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5" borderId="68" xfId="0" applyFont="1" applyFill="1" applyBorder="1" applyAlignment="1">
      <alignment horizontal="center" vertical="center" wrapText="1"/>
    </xf>
    <xf numFmtId="0" fontId="8" fillId="5" borderId="6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64"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69" xfId="0" applyFont="1" applyFill="1" applyBorder="1" applyAlignment="1">
      <alignment horizontal="center" vertical="center" wrapText="1"/>
    </xf>
    <xf numFmtId="0" fontId="8" fillId="5" borderId="67" xfId="0" applyFont="1" applyFill="1" applyBorder="1" applyAlignment="1">
      <alignment horizontal="center" vertical="center" wrapText="1"/>
    </xf>
    <xf numFmtId="3" fontId="18" fillId="5" borderId="4" xfId="0" applyNumberFormat="1" applyFont="1" applyFill="1" applyBorder="1" applyAlignment="1">
      <alignment horizontal="center" vertical="center"/>
    </xf>
    <xf numFmtId="3" fontId="18" fillId="5" borderId="5" xfId="0" applyNumberFormat="1" applyFont="1" applyFill="1" applyBorder="1" applyAlignment="1">
      <alignment horizontal="center" vertical="center"/>
    </xf>
    <xf numFmtId="3" fontId="18" fillId="5" borderId="9" xfId="0" applyNumberFormat="1" applyFont="1" applyFill="1" applyBorder="1" applyAlignment="1">
      <alignment horizontal="center" vertical="center"/>
    </xf>
    <xf numFmtId="3" fontId="18" fillId="5" borderId="1" xfId="0" applyNumberFormat="1" applyFont="1" applyFill="1" applyBorder="1" applyAlignment="1">
      <alignment horizontal="center" vertical="center" wrapText="1"/>
    </xf>
    <xf numFmtId="3" fontId="18" fillId="5" borderId="3" xfId="0" applyNumberFormat="1" applyFont="1" applyFill="1" applyBorder="1" applyAlignment="1">
      <alignment horizontal="center" vertical="center" wrapText="1"/>
    </xf>
    <xf numFmtId="3" fontId="18" fillId="5" borderId="2" xfId="0" applyNumberFormat="1" applyFont="1" applyFill="1" applyBorder="1" applyAlignment="1">
      <alignment horizontal="center" vertical="center" wrapText="1"/>
    </xf>
    <xf numFmtId="3" fontId="18" fillId="5" borderId="23" xfId="0" applyNumberFormat="1" applyFont="1" applyFill="1" applyBorder="1" applyAlignment="1">
      <alignment horizontal="center" vertical="center" wrapText="1"/>
    </xf>
    <xf numFmtId="3" fontId="18" fillId="5" borderId="22" xfId="0" applyNumberFormat="1" applyFont="1" applyFill="1" applyBorder="1" applyAlignment="1">
      <alignment horizontal="center" vertical="center" wrapText="1"/>
    </xf>
    <xf numFmtId="3" fontId="18" fillId="5" borderId="67" xfId="0" applyNumberFormat="1" applyFont="1" applyFill="1" applyBorder="1" applyAlignment="1">
      <alignment horizontal="center" vertical="center" wrapText="1"/>
    </xf>
    <xf numFmtId="0" fontId="8" fillId="5" borderId="60" xfId="0" applyFont="1" applyFill="1" applyBorder="1" applyAlignment="1">
      <alignment horizontal="center" vertical="center" wrapText="1"/>
    </xf>
    <xf numFmtId="0" fontId="8" fillId="5" borderId="14" xfId="0" applyFont="1" applyFill="1" applyBorder="1" applyAlignment="1">
      <alignment horizontal="center" vertical="center" wrapText="1"/>
    </xf>
    <xf numFmtId="3" fontId="8" fillId="5" borderId="12" xfId="0" quotePrefix="1" applyNumberFormat="1" applyFont="1" applyFill="1" applyBorder="1" applyAlignment="1">
      <alignment horizontal="center" vertical="center" wrapText="1"/>
    </xf>
    <xf numFmtId="3" fontId="8" fillId="5" borderId="16" xfId="0" quotePrefix="1" applyNumberFormat="1" applyFont="1" applyFill="1" applyBorder="1" applyAlignment="1">
      <alignment horizontal="center" vertical="center" wrapText="1"/>
    </xf>
    <xf numFmtId="3" fontId="8" fillId="5" borderId="1" xfId="0" applyNumberFormat="1" applyFont="1" applyFill="1" applyBorder="1" applyAlignment="1">
      <alignment horizontal="center" vertical="center" wrapText="1"/>
    </xf>
    <xf numFmtId="3" fontId="8" fillId="5" borderId="61" xfId="0" applyNumberFormat="1" applyFont="1" applyFill="1" applyBorder="1" applyAlignment="1">
      <alignment horizontal="center" vertical="center" wrapText="1"/>
    </xf>
    <xf numFmtId="3" fontId="8" fillId="5" borderId="23" xfId="0" applyNumberFormat="1" applyFont="1" applyFill="1" applyBorder="1" applyAlignment="1">
      <alignment horizontal="center" vertical="center" wrapText="1"/>
    </xf>
    <xf numFmtId="3" fontId="8" fillId="5" borderId="68" xfId="0" applyNumberFormat="1" applyFont="1" applyFill="1" applyBorder="1" applyAlignment="1">
      <alignment horizontal="center" vertical="center" wrapText="1"/>
    </xf>
    <xf numFmtId="3" fontId="8" fillId="5" borderId="95" xfId="0" applyNumberFormat="1" applyFont="1" applyFill="1" applyBorder="1" applyAlignment="1">
      <alignment horizontal="center" vertical="center" wrapText="1"/>
    </xf>
    <xf numFmtId="3" fontId="8" fillId="5" borderId="96" xfId="0" applyNumberFormat="1" applyFont="1" applyFill="1" applyBorder="1" applyAlignment="1">
      <alignment horizontal="center" vertical="center" wrapText="1"/>
    </xf>
    <xf numFmtId="0" fontId="9" fillId="0" borderId="0" xfId="0" applyFont="1" applyBorder="1" applyAlignment="1">
      <alignment vertical="center"/>
    </xf>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16" xfId="0" applyFont="1" applyFill="1" applyBorder="1" applyAlignment="1">
      <alignment horizontal="center" vertical="center" wrapText="1"/>
    </xf>
    <xf numFmtId="168" fontId="10" fillId="9" borderId="24" xfId="0" applyNumberFormat="1" applyFont="1" applyFill="1" applyBorder="1" applyAlignment="1">
      <alignment horizontal="center" vertical="center"/>
    </xf>
    <xf numFmtId="168" fontId="10" fillId="9" borderId="25" xfId="0" applyNumberFormat="1" applyFont="1" applyFill="1" applyBorder="1" applyAlignment="1">
      <alignment horizontal="center" vertical="center"/>
    </xf>
    <xf numFmtId="168" fontId="10" fillId="9" borderId="125" xfId="0" applyNumberFormat="1" applyFont="1" applyFill="1" applyBorder="1" applyAlignment="1">
      <alignment horizontal="center" vertical="center"/>
    </xf>
    <xf numFmtId="0" fontId="7" fillId="0" borderId="0" xfId="0" applyFont="1" applyAlignment="1">
      <alignment horizontal="left" vertical="center" wrapText="1"/>
    </xf>
    <xf numFmtId="0" fontId="8" fillId="4" borderId="23" xfId="0" applyFont="1" applyFill="1" applyBorder="1" applyAlignment="1">
      <alignment horizontal="center" vertical="center"/>
    </xf>
    <xf numFmtId="0" fontId="8" fillId="4" borderId="22" xfId="0" applyFont="1" applyFill="1" applyBorder="1" applyAlignment="1">
      <alignment horizontal="center" vertical="center"/>
    </xf>
    <xf numFmtId="3" fontId="8" fillId="5" borderId="95" xfId="0" quotePrefix="1" applyNumberFormat="1" applyFont="1" applyFill="1" applyBorder="1" applyAlignment="1">
      <alignment horizontal="center" vertical="center" wrapText="1"/>
    </xf>
    <xf numFmtId="3" fontId="8" fillId="5" borderId="96" xfId="0" quotePrefix="1"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165" fontId="12" fillId="4" borderId="34" xfId="1" applyNumberFormat="1" applyFont="1" applyFill="1" applyBorder="1" applyAlignment="1">
      <alignment horizontal="center" vertical="center"/>
    </xf>
    <xf numFmtId="165" fontId="12" fillId="4" borderId="35" xfId="1" applyNumberFormat="1" applyFont="1" applyFill="1" applyBorder="1" applyAlignment="1">
      <alignment horizontal="center" vertical="center"/>
    </xf>
    <xf numFmtId="165" fontId="12" fillId="4" borderId="127" xfId="1" applyNumberFormat="1" applyFont="1" applyFill="1" applyBorder="1" applyAlignment="1">
      <alignment horizontal="center" vertical="center"/>
    </xf>
    <xf numFmtId="165" fontId="12" fillId="4" borderId="95" xfId="1" applyNumberFormat="1" applyFont="1" applyFill="1" applyBorder="1" applyAlignment="1">
      <alignment horizontal="center" vertical="center"/>
    </xf>
    <xf numFmtId="165" fontId="12" fillId="4" borderId="5" xfId="1" applyNumberFormat="1" applyFont="1" applyFill="1" applyBorder="1" applyAlignment="1">
      <alignment horizontal="center" vertical="center"/>
    </xf>
    <xf numFmtId="165" fontId="12" fillId="4" borderId="9" xfId="1" applyNumberFormat="1" applyFont="1" applyFill="1" applyBorder="1" applyAlignment="1">
      <alignment horizontal="center" vertical="center"/>
    </xf>
    <xf numFmtId="0" fontId="26" fillId="0" borderId="0" xfId="0" applyFont="1" applyBorder="1" applyAlignment="1">
      <alignment horizontal="left" vertical="center" wrapText="1"/>
    </xf>
    <xf numFmtId="0" fontId="23" fillId="0" borderId="0" xfId="0" applyFont="1" applyBorder="1" applyAlignment="1">
      <alignment horizontal="left" vertical="center" wrapText="1"/>
    </xf>
    <xf numFmtId="165" fontId="10" fillId="7" borderId="62" xfId="1" applyNumberFormat="1" applyFont="1" applyFill="1" applyBorder="1" applyAlignment="1">
      <alignment horizontal="center" vertical="center"/>
    </xf>
    <xf numFmtId="165" fontId="10" fillId="7" borderId="3" xfId="1" applyNumberFormat="1" applyFont="1" applyFill="1" applyBorder="1" applyAlignment="1">
      <alignment horizontal="center" vertical="center"/>
    </xf>
    <xf numFmtId="165" fontId="10" fillId="7" borderId="2" xfId="1" applyNumberFormat="1" applyFont="1" applyFill="1" applyBorder="1" applyAlignment="1">
      <alignment horizontal="center" vertical="center"/>
    </xf>
    <xf numFmtId="165" fontId="10" fillId="7" borderId="64" xfId="1" applyNumberFormat="1" applyFont="1" applyFill="1" applyBorder="1" applyAlignment="1">
      <alignment horizontal="center" vertical="center"/>
    </xf>
    <xf numFmtId="165" fontId="10" fillId="7" borderId="0" xfId="1" applyNumberFormat="1" applyFont="1" applyFill="1" applyBorder="1" applyAlignment="1">
      <alignment horizontal="center" vertical="center"/>
    </xf>
    <xf numFmtId="165" fontId="10" fillId="7" borderId="11" xfId="1" applyNumberFormat="1" applyFont="1" applyFill="1" applyBorder="1" applyAlignment="1">
      <alignment horizontal="center" vertical="center"/>
    </xf>
    <xf numFmtId="165" fontId="10" fillId="7" borderId="121" xfId="1" applyNumberFormat="1" applyFont="1" applyFill="1" applyBorder="1" applyAlignment="1">
      <alignment horizontal="center" vertical="center"/>
    </xf>
    <xf numFmtId="165" fontId="10" fillId="7" borderId="129" xfId="1" applyNumberFormat="1" applyFont="1" applyFill="1" applyBorder="1" applyAlignment="1">
      <alignment horizontal="center" vertical="center"/>
    </xf>
    <xf numFmtId="165" fontId="10" fillId="7" borderId="128" xfId="1" applyNumberFormat="1" applyFont="1" applyFill="1" applyBorder="1" applyAlignment="1">
      <alignment horizontal="center" vertical="center"/>
    </xf>
    <xf numFmtId="3" fontId="8" fillId="5" borderId="3" xfId="0" applyNumberFormat="1" applyFont="1" applyFill="1" applyBorder="1" applyAlignment="1">
      <alignment horizontal="center" vertical="center" wrapText="1"/>
    </xf>
    <xf numFmtId="3" fontId="8" fillId="5" borderId="2" xfId="0" applyNumberFormat="1" applyFont="1" applyFill="1" applyBorder="1" applyAlignment="1">
      <alignment horizontal="center" vertical="center" wrapText="1"/>
    </xf>
    <xf numFmtId="3" fontId="8" fillId="5" borderId="22" xfId="0" applyNumberFormat="1" applyFont="1" applyFill="1" applyBorder="1" applyAlignment="1">
      <alignment horizontal="center" vertical="center" wrapText="1"/>
    </xf>
    <xf numFmtId="3" fontId="8" fillId="5" borderId="67" xfId="0" applyNumberFormat="1" applyFont="1" applyFill="1" applyBorder="1" applyAlignment="1">
      <alignment horizontal="center" vertical="center" wrapText="1"/>
    </xf>
    <xf numFmtId="166" fontId="8" fillId="5" borderId="15" xfId="2" quotePrefix="1" applyNumberFormat="1" applyFont="1" applyFill="1" applyBorder="1" applyAlignment="1">
      <alignment horizontal="center" vertical="center" wrapText="1"/>
    </xf>
    <xf numFmtId="3" fontId="18" fillId="5" borderId="4" xfId="0" applyNumberFormat="1" applyFont="1" applyFill="1" applyBorder="1" applyAlignment="1">
      <alignment horizontal="center" vertical="center" wrapText="1"/>
    </xf>
    <xf numFmtId="3" fontId="18" fillId="5" borderId="5" xfId="0" applyNumberFormat="1" applyFont="1" applyFill="1" applyBorder="1" applyAlignment="1">
      <alignment horizontal="center" vertical="center" wrapText="1"/>
    </xf>
    <xf numFmtId="3" fontId="18" fillId="5" borderId="9" xfId="0" applyNumberFormat="1" applyFont="1" applyFill="1" applyBorder="1" applyAlignment="1">
      <alignment horizontal="center" vertical="center" wrapText="1"/>
    </xf>
    <xf numFmtId="3" fontId="8" fillId="5" borderId="24" xfId="0" applyNumberFormat="1" applyFont="1" applyFill="1" applyBorder="1" applyAlignment="1">
      <alignment horizontal="center" vertical="center" wrapText="1"/>
    </xf>
    <xf numFmtId="3" fontId="8" fillId="5" borderId="25" xfId="0" applyNumberFormat="1" applyFont="1" applyFill="1" applyBorder="1" applyAlignment="1">
      <alignment horizontal="center" vertical="center" wrapText="1"/>
    </xf>
    <xf numFmtId="3" fontId="8" fillId="5" borderId="125" xfId="0" applyNumberFormat="1" applyFont="1" applyFill="1" applyBorder="1" applyAlignment="1">
      <alignment horizontal="center" vertical="center" wrapText="1"/>
    </xf>
    <xf numFmtId="0" fontId="8" fillId="4" borderId="95"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6" xfId="0" applyFont="1" applyFill="1" applyBorder="1" applyAlignment="1">
      <alignment horizontal="center" vertical="center"/>
    </xf>
    <xf numFmtId="3" fontId="18" fillId="5" borderId="23" xfId="0" applyNumberFormat="1" applyFont="1" applyFill="1" applyBorder="1" applyAlignment="1">
      <alignment horizontal="center" vertical="center"/>
    </xf>
    <xf numFmtId="3" fontId="18" fillId="5" borderId="22" xfId="0" applyNumberFormat="1" applyFont="1" applyFill="1" applyBorder="1" applyAlignment="1">
      <alignment horizontal="center" vertical="center"/>
    </xf>
    <xf numFmtId="3" fontId="18" fillId="5" borderId="67" xfId="0" applyNumberFormat="1" applyFont="1" applyFill="1" applyBorder="1" applyAlignment="1">
      <alignment horizontal="center" vertical="center"/>
    </xf>
    <xf numFmtId="0" fontId="8" fillId="5" borderId="100" xfId="0" applyFont="1" applyFill="1" applyBorder="1" applyAlignment="1">
      <alignment horizontal="center" vertical="center" wrapText="1"/>
    </xf>
    <xf numFmtId="3" fontId="10" fillId="10" borderId="12" xfId="0" applyNumberFormat="1" applyFont="1" applyFill="1" applyBorder="1" applyAlignment="1">
      <alignment horizontal="center" vertical="center"/>
    </xf>
    <xf numFmtId="3" fontId="10" fillId="10" borderId="15" xfId="0" applyNumberFormat="1" applyFont="1" applyFill="1" applyBorder="1" applyAlignment="1">
      <alignment horizontal="center" vertical="center"/>
    </xf>
    <xf numFmtId="3" fontId="10" fillId="7" borderId="12" xfId="0" applyNumberFormat="1" applyFont="1" applyFill="1" applyBorder="1" applyAlignment="1">
      <alignment horizontal="center" vertical="center"/>
    </xf>
    <xf numFmtId="3" fontId="10" fillId="7" borderId="15" xfId="0" applyNumberFormat="1" applyFont="1" applyFill="1" applyBorder="1" applyAlignment="1">
      <alignment horizontal="center" vertical="center"/>
    </xf>
    <xf numFmtId="0" fontId="6" fillId="0" borderId="0" xfId="0" applyFont="1" applyAlignment="1">
      <alignment horizontal="left" vertical="center" wrapText="1"/>
    </xf>
    <xf numFmtId="0" fontId="8" fillId="4" borderId="1" xfId="0" applyFont="1" applyFill="1" applyBorder="1" applyAlignment="1">
      <alignment horizontal="left" vertical="center"/>
    </xf>
    <xf numFmtId="0" fontId="8" fillId="4" borderId="104" xfId="0" applyFont="1" applyFill="1" applyBorder="1" applyAlignment="1">
      <alignment horizontal="left" vertical="center"/>
    </xf>
    <xf numFmtId="0" fontId="8" fillId="4" borderId="6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6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10" fillId="10" borderId="4" xfId="0" applyFont="1" applyFill="1" applyBorder="1" applyAlignment="1">
      <alignment horizontal="center" vertical="center"/>
    </xf>
    <xf numFmtId="0" fontId="10" fillId="10" borderId="5" xfId="0" applyFont="1" applyFill="1" applyBorder="1" applyAlignment="1">
      <alignment horizontal="center" vertical="center"/>
    </xf>
    <xf numFmtId="3" fontId="10" fillId="10" borderId="16" xfId="0" applyNumberFormat="1" applyFont="1" applyFill="1" applyBorder="1" applyAlignment="1">
      <alignment horizontal="center" vertical="center"/>
    </xf>
    <xf numFmtId="3" fontId="10" fillId="7" borderId="16" xfId="0" applyNumberFormat="1" applyFont="1" applyFill="1" applyBorder="1" applyAlignment="1">
      <alignment horizontal="center" vertical="center"/>
    </xf>
    <xf numFmtId="0" fontId="8" fillId="4" borderId="112" xfId="0" applyFont="1" applyFill="1" applyBorder="1" applyAlignment="1">
      <alignment horizontal="center" vertical="center" wrapText="1"/>
    </xf>
    <xf numFmtId="0" fontId="8" fillId="4" borderId="113" xfId="0" applyFont="1" applyFill="1" applyBorder="1" applyAlignment="1">
      <alignment horizontal="center" vertical="center" wrapText="1"/>
    </xf>
    <xf numFmtId="0" fontId="8" fillId="4" borderId="114" xfId="0" applyFont="1" applyFill="1" applyBorder="1" applyAlignment="1">
      <alignment horizontal="center" vertical="center" wrapText="1"/>
    </xf>
    <xf numFmtId="0" fontId="8" fillId="4" borderId="115" xfId="0" applyFont="1" applyFill="1" applyBorder="1" applyAlignment="1">
      <alignment horizontal="center" vertical="center" wrapText="1"/>
    </xf>
    <xf numFmtId="0" fontId="8" fillId="4" borderId="116" xfId="0" applyFont="1" applyFill="1" applyBorder="1" applyAlignment="1">
      <alignment horizontal="center" vertical="center" wrapText="1"/>
    </xf>
    <xf numFmtId="0" fontId="10" fillId="10" borderId="9" xfId="0" applyFont="1" applyFill="1" applyBorder="1" applyAlignment="1">
      <alignment horizontal="center" vertical="center"/>
    </xf>
    <xf numFmtId="0" fontId="2" fillId="3" borderId="0" xfId="0" applyFont="1" applyFill="1" applyAlignment="1">
      <alignment vertical="center"/>
    </xf>
    <xf numFmtId="168" fontId="6" fillId="3" borderId="0" xfId="0" quotePrefix="1" applyNumberFormat="1" applyFont="1" applyFill="1" applyBorder="1" applyAlignment="1">
      <alignment horizontal="center" vertical="center"/>
    </xf>
    <xf numFmtId="168" fontId="6" fillId="3" borderId="0" xfId="0" applyNumberFormat="1" applyFont="1" applyFill="1" applyBorder="1" applyAlignment="1">
      <alignment vertical="center"/>
    </xf>
    <xf numFmtId="3" fontId="0" fillId="3" borderId="0" xfId="0" applyNumberFormat="1" applyFill="1" applyBorder="1" applyAlignment="1">
      <alignment horizontal="center" vertical="center"/>
    </xf>
    <xf numFmtId="3" fontId="0" fillId="3" borderId="0" xfId="0" applyNumberFormat="1" applyFill="1" applyAlignment="1">
      <alignment vertical="center"/>
    </xf>
    <xf numFmtId="0" fontId="7" fillId="0" borderId="0" xfId="0" applyFont="1" applyBorder="1" applyAlignment="1">
      <alignment horizontal="center" vertical="center"/>
    </xf>
    <xf numFmtId="3" fontId="0" fillId="0" borderId="0" xfId="0" applyNumberFormat="1" applyAlignment="1">
      <alignment vertical="center"/>
    </xf>
    <xf numFmtId="168" fontId="6" fillId="0" borderId="129" xfId="0" quotePrefix="1" applyNumberFormat="1" applyFont="1" applyFill="1" applyBorder="1" applyAlignment="1">
      <alignment horizontal="center" vertical="center"/>
    </xf>
    <xf numFmtId="168" fontId="6" fillId="0" borderId="129" xfId="0" applyNumberFormat="1" applyFont="1" applyFill="1" applyBorder="1" applyAlignment="1">
      <alignment vertical="center"/>
    </xf>
    <xf numFmtId="3" fontId="6" fillId="15" borderId="129" xfId="0" applyNumberFormat="1" applyFont="1" applyFill="1" applyBorder="1" applyAlignment="1">
      <alignment vertical="center"/>
    </xf>
    <xf numFmtId="3" fontId="6" fillId="0" borderId="129" xfId="0" applyNumberFormat="1" applyFont="1" applyBorder="1" applyAlignment="1">
      <alignment vertical="center"/>
    </xf>
    <xf numFmtId="3" fontId="0" fillId="0" borderId="129" xfId="0" applyNumberFormat="1" applyBorder="1" applyAlignment="1">
      <alignment horizontal="center" vertical="center"/>
    </xf>
    <xf numFmtId="0" fontId="8" fillId="4" borderId="130" xfId="0" applyFont="1" applyFill="1" applyBorder="1" applyAlignment="1">
      <alignment horizontal="center" vertical="center"/>
    </xf>
    <xf numFmtId="0" fontId="8" fillId="4" borderId="131" xfId="0" applyFont="1" applyFill="1" applyBorder="1" applyAlignment="1">
      <alignment horizontal="center" vertical="center" wrapText="1"/>
    </xf>
    <xf numFmtId="0" fontId="8" fillId="4" borderId="132" xfId="0" applyFont="1" applyFill="1" applyBorder="1" applyAlignment="1">
      <alignment horizontal="center" vertical="center" wrapText="1"/>
    </xf>
    <xf numFmtId="0" fontId="8" fillId="4" borderId="133" xfId="0" applyFont="1" applyFill="1" applyBorder="1" applyAlignment="1">
      <alignment horizontal="center" vertical="center" wrapText="1"/>
    </xf>
    <xf numFmtId="3" fontId="8" fillId="4" borderId="131" xfId="0" applyNumberFormat="1" applyFont="1" applyFill="1" applyBorder="1" applyAlignment="1">
      <alignment horizontal="center" vertical="center" wrapText="1"/>
    </xf>
    <xf numFmtId="3" fontId="8" fillId="4" borderId="132" xfId="0" applyNumberFormat="1" applyFont="1" applyFill="1" applyBorder="1" applyAlignment="1">
      <alignment horizontal="center" vertical="center" wrapText="1"/>
    </xf>
    <xf numFmtId="3" fontId="8" fillId="4" borderId="113" xfId="0" applyNumberFormat="1" applyFont="1" applyFill="1" applyBorder="1" applyAlignment="1">
      <alignment horizontal="center" vertical="center" wrapText="1"/>
    </xf>
    <xf numFmtId="3" fontId="8" fillId="4" borderId="133" xfId="0" applyNumberFormat="1" applyFont="1" applyFill="1" applyBorder="1" applyAlignment="1">
      <alignment horizontal="center" vertical="center" wrapText="1"/>
    </xf>
    <xf numFmtId="3" fontId="8" fillId="4" borderId="116" xfId="0" applyNumberFormat="1" applyFont="1" applyFill="1" applyBorder="1" applyAlignment="1">
      <alignment horizontal="center" vertical="center" wrapText="1"/>
    </xf>
    <xf numFmtId="0" fontId="8" fillId="4" borderId="134" xfId="0" applyFont="1" applyFill="1" applyBorder="1" applyAlignment="1">
      <alignment horizontal="center" vertical="center"/>
    </xf>
    <xf numFmtId="0" fontId="8" fillId="4" borderId="135" xfId="0" applyFont="1" applyFill="1" applyBorder="1" applyAlignment="1">
      <alignment horizontal="center" vertical="center" wrapText="1"/>
    </xf>
    <xf numFmtId="0" fontId="8" fillId="4" borderId="136" xfId="0" applyFont="1" applyFill="1" applyBorder="1" applyAlignment="1">
      <alignment horizontal="center" vertical="center" wrapText="1"/>
    </xf>
    <xf numFmtId="0" fontId="8" fillId="4" borderId="137" xfId="0" applyFont="1" applyFill="1" applyBorder="1" applyAlignment="1">
      <alignment horizontal="center" vertical="center" wrapText="1"/>
    </xf>
    <xf numFmtId="0" fontId="8" fillId="4" borderId="138" xfId="0" applyFont="1" applyFill="1" applyBorder="1" applyAlignment="1">
      <alignment horizontal="center" vertical="center" wrapText="1"/>
    </xf>
    <xf numFmtId="3" fontId="8" fillId="4" borderId="135" xfId="0" applyNumberFormat="1" applyFont="1" applyFill="1" applyBorder="1" applyAlignment="1">
      <alignment horizontal="center" vertical="center" wrapText="1"/>
    </xf>
    <xf numFmtId="3" fontId="8" fillId="4" borderId="136" xfId="0" applyNumberFormat="1" applyFont="1" applyFill="1" applyBorder="1" applyAlignment="1">
      <alignment horizontal="center" vertical="center" wrapText="1"/>
    </xf>
    <xf numFmtId="3" fontId="8" fillId="4" borderId="137" xfId="0" applyNumberFormat="1" applyFont="1" applyFill="1" applyBorder="1" applyAlignment="1">
      <alignment horizontal="center" vertical="center" wrapText="1"/>
    </xf>
    <xf numFmtId="3" fontId="8" fillId="4" borderId="138" xfId="0" applyNumberFormat="1" applyFont="1" applyFill="1" applyBorder="1" applyAlignment="1">
      <alignment horizontal="center" vertical="center" wrapText="1"/>
    </xf>
    <xf numFmtId="3" fontId="8" fillId="4" borderId="122" xfId="0" applyNumberFormat="1" applyFont="1" applyFill="1" applyBorder="1" applyAlignment="1">
      <alignment horizontal="center" vertical="center" wrapText="1"/>
    </xf>
    <xf numFmtId="0" fontId="8" fillId="4" borderId="104" xfId="0" applyFont="1" applyFill="1" applyBorder="1" applyAlignment="1">
      <alignment horizontal="center" vertical="center"/>
    </xf>
    <xf numFmtId="0" fontId="8" fillId="4" borderId="139" xfId="0" applyFont="1" applyFill="1" applyBorder="1" applyAlignment="1">
      <alignment horizontal="center" vertical="center"/>
    </xf>
    <xf numFmtId="0" fontId="8" fillId="4" borderId="110" xfId="0" quotePrefix="1" applyFont="1" applyFill="1" applyBorder="1" applyAlignment="1">
      <alignment horizontal="center" vertical="center" wrapText="1"/>
    </xf>
    <xf numFmtId="0" fontId="8" fillId="4" borderId="93" xfId="0" quotePrefix="1" applyFont="1" applyFill="1" applyBorder="1" applyAlignment="1">
      <alignment horizontal="center" vertical="center" wrapText="1"/>
    </xf>
    <xf numFmtId="0" fontId="8" fillId="4" borderId="140" xfId="0" quotePrefix="1" applyFont="1" applyFill="1" applyBorder="1" applyAlignment="1">
      <alignment horizontal="center" vertical="center" wrapText="1"/>
    </xf>
    <xf numFmtId="0" fontId="8" fillId="4" borderId="141" xfId="0" quotePrefix="1" applyFont="1" applyFill="1" applyBorder="1" applyAlignment="1">
      <alignment horizontal="center" vertical="center" wrapText="1"/>
    </xf>
    <xf numFmtId="0" fontId="8" fillId="4" borderId="94" xfId="0" quotePrefix="1" applyFont="1" applyFill="1" applyBorder="1" applyAlignment="1">
      <alignment horizontal="center" vertical="center" wrapText="1"/>
    </xf>
    <xf numFmtId="3" fontId="6" fillId="15" borderId="135" xfId="0" applyNumberFormat="1" applyFont="1" applyFill="1" applyBorder="1" applyAlignment="1">
      <alignment vertical="center"/>
    </xf>
    <xf numFmtId="3" fontId="6" fillId="15" borderId="124" xfId="0" applyNumberFormat="1" applyFont="1" applyFill="1" applyBorder="1" applyAlignment="1">
      <alignment vertical="center"/>
    </xf>
    <xf numFmtId="3" fontId="6" fillId="0" borderId="142" xfId="0" applyNumberFormat="1" applyFont="1" applyFill="1" applyBorder="1" applyAlignment="1">
      <alignment vertical="center"/>
    </xf>
    <xf numFmtId="166" fontId="6" fillId="0" borderId="135" xfId="2" applyNumberFormat="1" applyFont="1" applyFill="1" applyBorder="1" applyAlignment="1">
      <alignment horizontal="center" vertical="center"/>
    </xf>
    <xf numFmtId="166" fontId="6" fillId="0" borderId="136" xfId="2" applyNumberFormat="1" applyFont="1" applyFill="1" applyBorder="1" applyAlignment="1">
      <alignment horizontal="center" vertical="center"/>
    </xf>
    <xf numFmtId="166" fontId="6" fillId="0" borderId="137" xfId="2" applyNumberFormat="1" applyFont="1" applyFill="1" applyBorder="1" applyAlignment="1">
      <alignment horizontal="center" vertical="center"/>
    </xf>
    <xf numFmtId="166" fontId="6" fillId="0" borderId="138" xfId="2" applyNumberFormat="1" applyFont="1" applyFill="1" applyBorder="1" applyAlignment="1">
      <alignment horizontal="center" vertical="center"/>
    </xf>
    <xf numFmtId="4" fontId="6" fillId="0" borderId="135" xfId="1" applyNumberFormat="1" applyFont="1" applyFill="1" applyBorder="1" applyAlignment="1">
      <alignment horizontal="right" vertical="center"/>
    </xf>
    <xf numFmtId="4" fontId="6" fillId="0" borderId="137" xfId="1" applyNumberFormat="1" applyFont="1" applyFill="1" applyBorder="1" applyAlignment="1">
      <alignment horizontal="right" vertical="center"/>
    </xf>
    <xf numFmtId="4" fontId="6" fillId="0" borderId="138" xfId="1" applyNumberFormat="1" applyFont="1" applyFill="1" applyBorder="1" applyAlignment="1">
      <alignment horizontal="right" vertical="center"/>
    </xf>
    <xf numFmtId="166" fontId="6" fillId="0" borderId="122" xfId="2" applyNumberFormat="1" applyFont="1" applyFill="1" applyBorder="1" applyAlignment="1">
      <alignment horizontal="center" vertical="center"/>
    </xf>
    <xf numFmtId="3" fontId="6" fillId="15" borderId="143" xfId="0" applyNumberFormat="1" applyFont="1" applyFill="1" applyBorder="1" applyAlignment="1">
      <alignment vertical="center"/>
    </xf>
    <xf numFmtId="3" fontId="6" fillId="15" borderId="73" xfId="0" applyNumberFormat="1" applyFont="1" applyFill="1" applyBorder="1" applyAlignment="1">
      <alignment vertical="center"/>
    </xf>
    <xf numFmtId="3" fontId="6" fillId="0" borderId="144" xfId="0" applyNumberFormat="1" applyFont="1" applyFill="1" applyBorder="1" applyAlignment="1">
      <alignment vertical="center"/>
    </xf>
    <xf numFmtId="166" fontId="6" fillId="0" borderId="143" xfId="2" applyNumberFormat="1" applyFont="1" applyFill="1" applyBorder="1" applyAlignment="1">
      <alignment horizontal="center" vertical="center"/>
    </xf>
    <xf numFmtId="166" fontId="6" fillId="0" borderId="100" xfId="2" applyNumberFormat="1" applyFont="1" applyFill="1" applyBorder="1" applyAlignment="1">
      <alignment horizontal="center" vertical="center"/>
    </xf>
    <xf numFmtId="166" fontId="6" fillId="0" borderId="109" xfId="2" applyNumberFormat="1" applyFont="1" applyFill="1" applyBorder="1" applyAlignment="1">
      <alignment horizontal="center" vertical="center"/>
    </xf>
    <xf numFmtId="166" fontId="6" fillId="0" borderId="145" xfId="2" applyNumberFormat="1" applyFont="1" applyFill="1" applyBorder="1" applyAlignment="1">
      <alignment horizontal="center" vertical="center"/>
    </xf>
    <xf numFmtId="4" fontId="6" fillId="0" borderId="143" xfId="1" applyNumberFormat="1" applyFont="1" applyFill="1" applyBorder="1" applyAlignment="1">
      <alignment horizontal="right" vertical="center"/>
    </xf>
    <xf numFmtId="4" fontId="6" fillId="0" borderId="109" xfId="1" applyNumberFormat="1" applyFont="1" applyFill="1" applyBorder="1" applyAlignment="1">
      <alignment horizontal="right" vertical="center"/>
    </xf>
    <xf numFmtId="4" fontId="6" fillId="0" borderId="145" xfId="1" applyNumberFormat="1" applyFont="1" applyFill="1" applyBorder="1" applyAlignment="1">
      <alignment horizontal="right" vertical="center"/>
    </xf>
    <xf numFmtId="166" fontId="6" fillId="0" borderId="74" xfId="2" applyNumberFormat="1" applyFont="1" applyFill="1" applyBorder="1" applyAlignment="1">
      <alignment horizontal="center" vertical="center"/>
    </xf>
    <xf numFmtId="166" fontId="6" fillId="0" borderId="143" xfId="2" quotePrefix="1" applyNumberFormat="1" applyFont="1" applyFill="1" applyBorder="1" applyAlignment="1">
      <alignment horizontal="center" vertical="center"/>
    </xf>
    <xf numFmtId="166" fontId="6" fillId="0" borderId="109" xfId="2" quotePrefix="1" applyNumberFormat="1" applyFont="1" applyFill="1" applyBorder="1" applyAlignment="1">
      <alignment horizontal="center" vertical="center"/>
    </xf>
    <xf numFmtId="4" fontId="6" fillId="0" borderId="109" xfId="1" quotePrefix="1" applyNumberFormat="1" applyFont="1" applyFill="1" applyBorder="1" applyAlignment="1">
      <alignment horizontal="right" vertical="center"/>
    </xf>
    <xf numFmtId="166" fontId="6" fillId="0" borderId="100" xfId="2" quotePrefix="1" applyNumberFormat="1" applyFont="1" applyFill="1" applyBorder="1" applyAlignment="1">
      <alignment horizontal="center" vertical="center"/>
    </xf>
    <xf numFmtId="166" fontId="6" fillId="0" borderId="145" xfId="2" quotePrefix="1" applyNumberFormat="1" applyFont="1" applyFill="1" applyBorder="1" applyAlignment="1">
      <alignment horizontal="center" vertical="center"/>
    </xf>
    <xf numFmtId="4" fontId="6" fillId="0" borderId="143" xfId="1" quotePrefix="1" applyNumberFormat="1" applyFont="1" applyFill="1" applyBorder="1" applyAlignment="1">
      <alignment horizontal="right" vertical="center"/>
    </xf>
    <xf numFmtId="4" fontId="6" fillId="0" borderId="145" xfId="1" quotePrefix="1" applyNumberFormat="1" applyFont="1" applyFill="1" applyBorder="1" applyAlignment="1">
      <alignment horizontal="right" vertical="center"/>
    </xf>
    <xf numFmtId="166" fontId="6" fillId="0" borderId="74" xfId="2" quotePrefix="1" applyNumberFormat="1" applyFont="1" applyFill="1" applyBorder="1" applyAlignment="1">
      <alignment horizontal="center" vertical="center"/>
    </xf>
    <xf numFmtId="3" fontId="6" fillId="15" borderId="146" xfId="0" applyNumberFormat="1" applyFont="1" applyFill="1" applyBorder="1" applyAlignment="1">
      <alignment vertical="center"/>
    </xf>
    <xf numFmtId="3" fontId="6" fillId="15" borderId="93" xfId="0" applyNumberFormat="1" applyFont="1" applyFill="1" applyBorder="1" applyAlignment="1">
      <alignment vertical="center"/>
    </xf>
    <xf numFmtId="3" fontId="6" fillId="0" borderId="140" xfId="0" applyNumberFormat="1" applyFont="1" applyFill="1" applyBorder="1" applyAlignment="1">
      <alignment vertical="center"/>
    </xf>
    <xf numFmtId="166" fontId="6" fillId="0" borderId="146" xfId="2" applyNumberFormat="1" applyFont="1" applyFill="1" applyBorder="1" applyAlignment="1">
      <alignment horizontal="center" vertical="center"/>
    </xf>
    <xf numFmtId="166" fontId="6" fillId="0" borderId="103" xfId="2" applyNumberFormat="1" applyFont="1" applyFill="1" applyBorder="1" applyAlignment="1">
      <alignment horizontal="center" vertical="center"/>
    </xf>
    <xf numFmtId="166" fontId="6" fillId="0" borderId="110" xfId="2" applyNumberFormat="1" applyFont="1" applyFill="1" applyBorder="1" applyAlignment="1">
      <alignment horizontal="center" vertical="center"/>
    </xf>
    <xf numFmtId="166" fontId="6" fillId="0" borderId="141" xfId="2" applyNumberFormat="1" applyFont="1" applyFill="1" applyBorder="1" applyAlignment="1">
      <alignment horizontal="center" vertical="center"/>
    </xf>
    <xf numFmtId="4" fontId="6" fillId="0" borderId="146" xfId="1" applyNumberFormat="1" applyFont="1" applyFill="1" applyBorder="1" applyAlignment="1">
      <alignment horizontal="right" vertical="center"/>
    </xf>
    <xf numFmtId="4" fontId="6" fillId="0" borderId="110" xfId="1" applyNumberFormat="1" applyFont="1" applyFill="1" applyBorder="1" applyAlignment="1">
      <alignment horizontal="right" vertical="center"/>
    </xf>
    <xf numFmtId="4" fontId="6" fillId="0" borderId="141" xfId="1" applyNumberFormat="1" applyFont="1" applyFill="1" applyBorder="1" applyAlignment="1">
      <alignment horizontal="right" vertical="center"/>
    </xf>
    <xf numFmtId="166" fontId="6" fillId="0" borderId="94" xfId="2" applyNumberFormat="1" applyFont="1" applyFill="1" applyBorder="1" applyAlignment="1">
      <alignment horizontal="center" vertical="center"/>
    </xf>
    <xf numFmtId="3" fontId="10" fillId="15" borderId="147" xfId="0" applyNumberFormat="1" applyFont="1" applyFill="1" applyBorder="1" applyAlignment="1">
      <alignment vertical="center"/>
    </xf>
    <xf numFmtId="3" fontId="10" fillId="15" borderId="83" xfId="0" applyNumberFormat="1" applyFont="1" applyFill="1" applyBorder="1" applyAlignment="1">
      <alignment vertical="center"/>
    </xf>
    <xf numFmtId="3" fontId="10" fillId="7" borderId="148" xfId="0" applyNumberFormat="1" applyFont="1" applyFill="1" applyBorder="1" applyAlignment="1">
      <alignment vertical="center"/>
    </xf>
    <xf numFmtId="166" fontId="10" fillId="7" borderId="147" xfId="2" applyNumberFormat="1" applyFont="1" applyFill="1" applyBorder="1" applyAlignment="1">
      <alignment horizontal="center" vertical="center"/>
    </xf>
    <xf numFmtId="166" fontId="10" fillId="7" borderId="101" xfId="2" applyNumberFormat="1" applyFont="1" applyFill="1" applyBorder="1" applyAlignment="1">
      <alignment horizontal="center" vertical="center"/>
    </xf>
    <xf numFmtId="166" fontId="10" fillId="7" borderId="111" xfId="2" applyNumberFormat="1" applyFont="1" applyFill="1" applyBorder="1" applyAlignment="1">
      <alignment horizontal="center" vertical="center"/>
    </xf>
    <xf numFmtId="166" fontId="10" fillId="7" borderId="149" xfId="2" applyNumberFormat="1" applyFont="1" applyFill="1" applyBorder="1" applyAlignment="1">
      <alignment horizontal="center" vertical="center"/>
    </xf>
    <xf numFmtId="4" fontId="10" fillId="7" borderId="147" xfId="1" applyNumberFormat="1" applyFont="1" applyFill="1" applyBorder="1" applyAlignment="1">
      <alignment horizontal="right" vertical="center"/>
    </xf>
    <xf numFmtId="4" fontId="10" fillId="7" borderId="111" xfId="1" applyNumberFormat="1" applyFont="1" applyFill="1" applyBorder="1" applyAlignment="1">
      <alignment horizontal="right" vertical="center"/>
    </xf>
    <xf numFmtId="4" fontId="10" fillId="7" borderId="149" xfId="1" applyNumberFormat="1" applyFont="1" applyFill="1" applyBorder="1" applyAlignment="1">
      <alignment horizontal="right" vertical="center"/>
    </xf>
    <xf numFmtId="166" fontId="10" fillId="7" borderId="84" xfId="2" applyNumberFormat="1" applyFont="1" applyFill="1" applyBorder="1" applyAlignment="1">
      <alignment horizontal="center" vertical="center"/>
    </xf>
    <xf numFmtId="0" fontId="5" fillId="3" borderId="0" xfId="0" applyFont="1" applyFill="1" applyBorder="1"/>
    <xf numFmtId="168" fontId="10" fillId="0" borderId="1" xfId="0" applyNumberFormat="1" applyFont="1" applyFill="1" applyBorder="1" applyAlignment="1">
      <alignment vertical="center"/>
    </xf>
    <xf numFmtId="3" fontId="10" fillId="15" borderId="3" xfId="0" applyNumberFormat="1" applyFont="1" applyFill="1" applyBorder="1" applyAlignment="1">
      <alignment vertical="center"/>
    </xf>
    <xf numFmtId="166" fontId="10" fillId="0" borderId="3" xfId="2" applyNumberFormat="1" applyFont="1" applyFill="1" applyBorder="1" applyAlignment="1">
      <alignment horizontal="center" vertical="center"/>
    </xf>
    <xf numFmtId="4" fontId="10" fillId="0" borderId="3" xfId="1" applyNumberFormat="1" applyFont="1" applyFill="1" applyBorder="1" applyAlignment="1">
      <alignment horizontal="right" vertical="center"/>
    </xf>
    <xf numFmtId="166" fontId="10" fillId="0" borderId="2" xfId="2" applyNumberFormat="1" applyFont="1" applyFill="1" applyBorder="1" applyAlignment="1">
      <alignment horizontal="center" vertical="center"/>
    </xf>
    <xf numFmtId="3" fontId="6" fillId="15" borderId="150" xfId="0" applyNumberFormat="1" applyFont="1" applyFill="1" applyBorder="1" applyAlignment="1">
      <alignment vertical="center"/>
    </xf>
    <xf numFmtId="3" fontId="6" fillId="15" borderId="88" xfId="0" applyNumberFormat="1" applyFont="1" applyFill="1" applyBorder="1" applyAlignment="1">
      <alignment vertical="center"/>
    </xf>
    <xf numFmtId="3" fontId="6" fillId="0" borderId="151" xfId="0" applyNumberFormat="1" applyFont="1" applyFill="1" applyBorder="1" applyAlignment="1">
      <alignment vertical="center"/>
    </xf>
    <xf numFmtId="166" fontId="6" fillId="0" borderId="150" xfId="2" applyNumberFormat="1" applyFont="1" applyFill="1" applyBorder="1" applyAlignment="1">
      <alignment horizontal="center" vertical="center"/>
    </xf>
    <xf numFmtId="166" fontId="6" fillId="0" borderId="102" xfId="2" applyNumberFormat="1" applyFont="1" applyFill="1" applyBorder="1" applyAlignment="1">
      <alignment horizontal="center" vertical="center"/>
    </xf>
    <xf numFmtId="166" fontId="6" fillId="0" borderId="152" xfId="2" applyNumberFormat="1" applyFont="1" applyFill="1" applyBorder="1" applyAlignment="1">
      <alignment horizontal="center" vertical="center"/>
    </xf>
    <xf numFmtId="166" fontId="6" fillId="0" borderId="153" xfId="2" applyNumberFormat="1" applyFont="1" applyFill="1" applyBorder="1" applyAlignment="1">
      <alignment horizontal="center" vertical="center"/>
    </xf>
    <xf numFmtId="4" fontId="6" fillId="0" borderId="150" xfId="1" applyNumberFormat="1" applyFont="1" applyFill="1" applyBorder="1" applyAlignment="1">
      <alignment horizontal="right" vertical="center"/>
    </xf>
    <xf numFmtId="4" fontId="6" fillId="0" borderId="152" xfId="1" applyNumberFormat="1" applyFont="1" applyFill="1" applyBorder="1" applyAlignment="1">
      <alignment horizontal="right" vertical="center"/>
    </xf>
    <xf numFmtId="4" fontId="6" fillId="0" borderId="153" xfId="1" applyNumberFormat="1" applyFont="1" applyFill="1" applyBorder="1" applyAlignment="1">
      <alignment horizontal="right" vertical="center"/>
    </xf>
    <xf numFmtId="166" fontId="6" fillId="0" borderId="89" xfId="2" applyNumberFormat="1" applyFont="1" applyFill="1" applyBorder="1" applyAlignment="1">
      <alignment horizontal="center" vertical="center"/>
    </xf>
    <xf numFmtId="3" fontId="10" fillId="10" borderId="146" xfId="0" applyNumberFormat="1" applyFont="1" applyFill="1" applyBorder="1" applyAlignment="1">
      <alignment vertical="center"/>
    </xf>
    <xf numFmtId="3" fontId="10" fillId="10" borderId="93" xfId="0" applyNumberFormat="1" applyFont="1" applyFill="1" applyBorder="1" applyAlignment="1">
      <alignment vertical="center"/>
    </xf>
    <xf numFmtId="3" fontId="10" fillId="10" borderId="140" xfId="0" applyNumberFormat="1" applyFont="1" applyFill="1" applyBorder="1" applyAlignment="1">
      <alignment vertical="center"/>
    </xf>
    <xf numFmtId="166" fontId="10" fillId="10" borderId="146" xfId="2" applyNumberFormat="1" applyFont="1" applyFill="1" applyBorder="1" applyAlignment="1">
      <alignment horizontal="center" vertical="center"/>
    </xf>
    <xf numFmtId="166" fontId="10" fillId="10" borderId="103" xfId="2" applyNumberFormat="1" applyFont="1" applyFill="1" applyBorder="1" applyAlignment="1">
      <alignment horizontal="center" vertical="center"/>
    </xf>
    <xf numFmtId="166" fontId="10" fillId="10" borderId="110" xfId="2" applyNumberFormat="1" applyFont="1" applyFill="1" applyBorder="1" applyAlignment="1">
      <alignment horizontal="center" vertical="center"/>
    </xf>
    <xf numFmtId="166" fontId="10" fillId="10" borderId="141" xfId="2" applyNumberFormat="1" applyFont="1" applyFill="1" applyBorder="1" applyAlignment="1">
      <alignment horizontal="center" vertical="center"/>
    </xf>
    <xf numFmtId="4" fontId="10" fillId="10" borderId="146" xfId="1" applyNumberFormat="1" applyFont="1" applyFill="1" applyBorder="1" applyAlignment="1">
      <alignment horizontal="right" vertical="center"/>
    </xf>
    <xf numFmtId="4" fontId="10" fillId="10" borderId="110" xfId="1" applyNumberFormat="1" applyFont="1" applyFill="1" applyBorder="1" applyAlignment="1">
      <alignment horizontal="right" vertical="center"/>
    </xf>
    <xf numFmtId="4" fontId="10" fillId="10" borderId="141" xfId="1" applyNumberFormat="1" applyFont="1" applyFill="1" applyBorder="1" applyAlignment="1">
      <alignment horizontal="right" vertical="center"/>
    </xf>
    <xf numFmtId="166" fontId="10" fillId="10" borderId="94" xfId="2" applyNumberFormat="1" applyFont="1" applyFill="1" applyBorder="1" applyAlignment="1">
      <alignment horizontal="center" vertical="center"/>
    </xf>
    <xf numFmtId="3" fontId="10" fillId="15" borderId="0" xfId="0" applyNumberFormat="1" applyFont="1" applyFill="1" applyBorder="1" applyAlignment="1">
      <alignment vertical="center"/>
    </xf>
    <xf numFmtId="4" fontId="0" fillId="0" borderId="0" xfId="1" applyNumberFormat="1" applyFont="1" applyBorder="1" applyAlignment="1">
      <alignment horizontal="right" vertical="center"/>
    </xf>
    <xf numFmtId="3" fontId="20" fillId="15" borderId="147" xfId="0" applyNumberFormat="1" applyFont="1" applyFill="1" applyBorder="1" applyAlignment="1">
      <alignment vertical="center"/>
    </xf>
    <xf numFmtId="3" fontId="20" fillId="15" borderId="83" xfId="0" applyNumberFormat="1" applyFont="1" applyFill="1" applyBorder="1" applyAlignment="1">
      <alignment vertical="center"/>
    </xf>
    <xf numFmtId="3" fontId="20" fillId="5" borderId="148" xfId="0" applyNumberFormat="1" applyFont="1" applyFill="1" applyBorder="1" applyAlignment="1">
      <alignment vertical="center"/>
    </xf>
    <xf numFmtId="166" fontId="20" fillId="5" borderId="147" xfId="2" applyNumberFormat="1" applyFont="1" applyFill="1" applyBorder="1" applyAlignment="1">
      <alignment horizontal="center" vertical="center"/>
    </xf>
    <xf numFmtId="166" fontId="20" fillId="5" borderId="101" xfId="2" applyNumberFormat="1" applyFont="1" applyFill="1" applyBorder="1" applyAlignment="1">
      <alignment horizontal="center" vertical="center"/>
    </xf>
    <xf numFmtId="166" fontId="20" fillId="5" borderId="111" xfId="2" applyNumberFormat="1" applyFont="1" applyFill="1" applyBorder="1" applyAlignment="1">
      <alignment horizontal="center" vertical="center"/>
    </xf>
    <xf numFmtId="166" fontId="20" fillId="5" borderId="149" xfId="2" applyNumberFormat="1" applyFont="1" applyFill="1" applyBorder="1" applyAlignment="1">
      <alignment horizontal="center" vertical="center"/>
    </xf>
    <xf numFmtId="4" fontId="20" fillId="5" borderId="147" xfId="1" applyNumberFormat="1" applyFont="1" applyFill="1" applyBorder="1" applyAlignment="1">
      <alignment horizontal="right" vertical="center"/>
    </xf>
    <xf numFmtId="4" fontId="20" fillId="5" borderId="111" xfId="1" applyNumberFormat="1" applyFont="1" applyFill="1" applyBorder="1" applyAlignment="1">
      <alignment horizontal="right" vertical="center"/>
    </xf>
    <xf numFmtId="4" fontId="20" fillId="5" borderId="149" xfId="1" applyNumberFormat="1" applyFont="1" applyFill="1" applyBorder="1" applyAlignment="1">
      <alignment horizontal="right" vertical="center"/>
    </xf>
    <xf numFmtId="166" fontId="12" fillId="5" borderId="111" xfId="2" applyNumberFormat="1" applyFont="1" applyFill="1" applyBorder="1" applyAlignment="1">
      <alignment horizontal="center" vertical="center"/>
    </xf>
    <xf numFmtId="164" fontId="0" fillId="0" borderId="0" xfId="1" applyFont="1" applyAlignment="1">
      <alignment vertical="center"/>
    </xf>
    <xf numFmtId="3" fontId="6" fillId="15" borderId="0" xfId="0" applyNumberFormat="1" applyFont="1" applyFill="1" applyBorder="1" applyAlignment="1">
      <alignment vertical="center"/>
    </xf>
    <xf numFmtId="3" fontId="21" fillId="15" borderId="150" xfId="0" applyNumberFormat="1" applyFont="1" applyFill="1" applyBorder="1" applyAlignment="1">
      <alignment vertical="center"/>
    </xf>
    <xf numFmtId="3" fontId="21" fillId="15" borderId="88" xfId="0" applyNumberFormat="1" applyFont="1" applyFill="1" applyBorder="1" applyAlignment="1">
      <alignment vertical="center"/>
    </xf>
    <xf numFmtId="3" fontId="21" fillId="5" borderId="144" xfId="0" applyNumberFormat="1" applyFont="1" applyFill="1" applyBorder="1" applyAlignment="1">
      <alignment vertical="center"/>
    </xf>
    <xf numFmtId="166" fontId="21" fillId="5" borderId="150" xfId="2" applyNumberFormat="1" applyFont="1" applyFill="1" applyBorder="1" applyAlignment="1">
      <alignment horizontal="center" vertical="center"/>
    </xf>
    <xf numFmtId="166" fontId="21" fillId="5" borderId="102" xfId="2" applyNumberFormat="1" applyFont="1" applyFill="1" applyBorder="1" applyAlignment="1">
      <alignment horizontal="center" vertical="center"/>
    </xf>
    <xf numFmtId="166" fontId="21" fillId="5" borderId="152" xfId="2" applyNumberFormat="1" applyFont="1" applyFill="1" applyBorder="1" applyAlignment="1">
      <alignment horizontal="center" vertical="center"/>
    </xf>
    <xf numFmtId="166" fontId="21" fillId="5" borderId="153" xfId="2" applyNumberFormat="1" applyFont="1" applyFill="1" applyBorder="1" applyAlignment="1">
      <alignment horizontal="center" vertical="center"/>
    </xf>
    <xf numFmtId="4" fontId="21" fillId="5" borderId="150" xfId="1" applyNumberFormat="1" applyFont="1" applyFill="1" applyBorder="1" applyAlignment="1">
      <alignment horizontal="right" vertical="center"/>
    </xf>
    <xf numFmtId="4" fontId="21" fillId="5" borderId="152" xfId="1" applyNumberFormat="1" applyFont="1" applyFill="1" applyBorder="1" applyAlignment="1">
      <alignment horizontal="right" vertical="center"/>
    </xf>
    <xf numFmtId="4" fontId="21" fillId="5" borderId="153" xfId="1" applyNumberFormat="1" applyFont="1" applyFill="1" applyBorder="1" applyAlignment="1">
      <alignment horizontal="right" vertical="center"/>
    </xf>
    <xf numFmtId="166" fontId="0" fillId="0" borderId="0" xfId="2" applyNumberFormat="1" applyFont="1" applyAlignment="1">
      <alignment vertical="center"/>
    </xf>
    <xf numFmtId="168" fontId="11" fillId="7" borderId="12" xfId="0" applyNumberFormat="1" applyFont="1" applyFill="1" applyBorder="1" applyAlignment="1">
      <alignment vertical="center"/>
    </xf>
    <xf numFmtId="168" fontId="11" fillId="7" borderId="15" xfId="0" applyNumberFormat="1" applyFont="1" applyFill="1" applyBorder="1" applyAlignment="1">
      <alignment vertical="center"/>
    </xf>
    <xf numFmtId="3" fontId="11" fillId="15" borderId="143" xfId="0" applyNumberFormat="1" applyFont="1" applyFill="1" applyBorder="1" applyAlignment="1">
      <alignment vertical="center"/>
    </xf>
    <xf numFmtId="3" fontId="11" fillId="15" borderId="73" xfId="0" applyNumberFormat="1" applyFont="1" applyFill="1" applyBorder="1" applyAlignment="1">
      <alignment vertical="center"/>
    </xf>
    <xf numFmtId="3" fontId="11" fillId="10" borderId="144" xfId="0" applyNumberFormat="1" applyFont="1" applyFill="1" applyBorder="1" applyAlignment="1">
      <alignment vertical="center"/>
    </xf>
    <xf numFmtId="166" fontId="11" fillId="7" borderId="143" xfId="2" applyNumberFormat="1" applyFont="1" applyFill="1" applyBorder="1" applyAlignment="1">
      <alignment horizontal="center" vertical="center"/>
    </xf>
    <xf numFmtId="166" fontId="11" fillId="7" borderId="100" xfId="2" applyNumberFormat="1" applyFont="1" applyFill="1" applyBorder="1" applyAlignment="1">
      <alignment horizontal="center" vertical="center"/>
    </xf>
    <xf numFmtId="166" fontId="11" fillId="7" borderId="109" xfId="2" applyNumberFormat="1" applyFont="1" applyFill="1" applyBorder="1" applyAlignment="1">
      <alignment horizontal="center" vertical="center"/>
    </xf>
    <xf numFmtId="166" fontId="11" fillId="7" borderId="145" xfId="2" applyNumberFormat="1" applyFont="1" applyFill="1" applyBorder="1" applyAlignment="1">
      <alignment horizontal="center" vertical="center"/>
    </xf>
    <xf numFmtId="4" fontId="11" fillId="7" borderId="143" xfId="1" applyNumberFormat="1" applyFont="1" applyFill="1" applyBorder="1" applyAlignment="1">
      <alignment horizontal="right" vertical="center"/>
    </xf>
    <xf numFmtId="4" fontId="11" fillId="7" borderId="109" xfId="1" applyNumberFormat="1" applyFont="1" applyFill="1" applyBorder="1" applyAlignment="1">
      <alignment horizontal="right" vertical="center"/>
    </xf>
    <xf numFmtId="4" fontId="11" fillId="7" borderId="145" xfId="1" applyNumberFormat="1" applyFont="1" applyFill="1" applyBorder="1" applyAlignment="1">
      <alignment horizontal="right" vertical="center"/>
    </xf>
    <xf numFmtId="166" fontId="11" fillId="7" borderId="74" xfId="2" applyNumberFormat="1" applyFont="1" applyFill="1" applyBorder="1" applyAlignment="1">
      <alignment horizontal="center" vertical="center"/>
    </xf>
    <xf numFmtId="168" fontId="11" fillId="10" borderId="26" xfId="0" applyNumberFormat="1" applyFont="1" applyFill="1" applyBorder="1" applyAlignment="1">
      <alignment vertical="center"/>
    </xf>
    <xf numFmtId="3" fontId="11" fillId="10" borderId="146" xfId="0" applyNumberFormat="1" applyFont="1" applyFill="1" applyBorder="1" applyAlignment="1">
      <alignment vertical="center"/>
    </xf>
    <xf numFmtId="3" fontId="11" fillId="10" borderId="93" xfId="0" applyNumberFormat="1" applyFont="1" applyFill="1" applyBorder="1" applyAlignment="1">
      <alignment vertical="center"/>
    </xf>
    <xf numFmtId="3" fontId="11" fillId="10" borderId="140" xfId="0" applyNumberFormat="1" applyFont="1" applyFill="1" applyBorder="1" applyAlignment="1">
      <alignment vertical="center"/>
    </xf>
    <xf numFmtId="166" fontId="11" fillId="10" borderId="146" xfId="2" applyNumberFormat="1" applyFont="1" applyFill="1" applyBorder="1" applyAlignment="1">
      <alignment horizontal="center" vertical="center"/>
    </xf>
    <xf numFmtId="166" fontId="11" fillId="10" borderId="103" xfId="2" applyNumberFormat="1" applyFont="1" applyFill="1" applyBorder="1" applyAlignment="1">
      <alignment horizontal="center" vertical="center"/>
    </xf>
    <xf numFmtId="166" fontId="11" fillId="10" borderId="110" xfId="2" applyNumberFormat="1" applyFont="1" applyFill="1" applyBorder="1" applyAlignment="1">
      <alignment horizontal="center" vertical="center"/>
    </xf>
    <xf numFmtId="166" fontId="11" fillId="10" borderId="141" xfId="2" applyNumberFormat="1" applyFont="1" applyFill="1" applyBorder="1" applyAlignment="1">
      <alignment horizontal="center" vertical="center"/>
    </xf>
    <xf numFmtId="166" fontId="11" fillId="10" borderId="94" xfId="2" applyNumberFormat="1" applyFont="1" applyFill="1" applyBorder="1" applyAlignment="1">
      <alignment horizontal="center" vertical="center"/>
    </xf>
    <xf numFmtId="0" fontId="6" fillId="0" borderId="0" xfId="0" applyFont="1" applyAlignment="1">
      <alignment horizontal="center" vertical="center"/>
    </xf>
    <xf numFmtId="0" fontId="6" fillId="15" borderId="0" xfId="0" applyFont="1" applyFill="1" applyAlignment="1">
      <alignment vertical="center"/>
    </xf>
    <xf numFmtId="3" fontId="0" fillId="0" borderId="0" xfId="0" applyNumberFormat="1" applyAlignment="1">
      <alignment horizontal="center" vertical="center"/>
    </xf>
    <xf numFmtId="166" fontId="0" fillId="0" borderId="0" xfId="0" applyNumberFormat="1" applyAlignment="1">
      <alignment horizontal="center" vertical="center"/>
    </xf>
    <xf numFmtId="3" fontId="5" fillId="3" borderId="0" xfId="0" applyNumberFormat="1" applyFont="1" applyFill="1" applyAlignment="1">
      <alignment vertical="center"/>
    </xf>
    <xf numFmtId="3" fontId="6" fillId="0" borderId="0" xfId="0" applyNumberFormat="1" applyFont="1" applyAlignment="1">
      <alignment horizontal="center" vertical="center"/>
    </xf>
    <xf numFmtId="3" fontId="6" fillId="0" borderId="0" xfId="0" applyNumberFormat="1" applyFont="1" applyAlignment="1">
      <alignment vertical="center"/>
    </xf>
    <xf numFmtId="3" fontId="6" fillId="15" borderId="0" xfId="0" applyNumberFormat="1" applyFont="1" applyFill="1" applyAlignment="1">
      <alignment vertical="center"/>
    </xf>
    <xf numFmtId="3" fontId="8" fillId="5" borderId="131" xfId="0" applyNumberFormat="1" applyFont="1" applyFill="1" applyBorder="1" applyAlignment="1">
      <alignment horizontal="center" vertical="center" wrapText="1"/>
    </xf>
    <xf numFmtId="3" fontId="8" fillId="5" borderId="132" xfId="0" applyNumberFormat="1" applyFont="1" applyFill="1" applyBorder="1" applyAlignment="1">
      <alignment horizontal="center" vertical="center" wrapText="1"/>
    </xf>
    <xf numFmtId="3" fontId="8" fillId="5" borderId="113" xfId="0" applyNumberFormat="1" applyFont="1" applyFill="1" applyBorder="1" applyAlignment="1">
      <alignment horizontal="center" vertical="center" wrapText="1"/>
    </xf>
    <xf numFmtId="3" fontId="8" fillId="5" borderId="133" xfId="0" applyNumberFormat="1" applyFont="1" applyFill="1" applyBorder="1" applyAlignment="1">
      <alignment horizontal="center" vertical="center" wrapText="1"/>
    </xf>
    <xf numFmtId="3" fontId="8" fillId="5" borderId="135" xfId="0" applyNumberFormat="1" applyFont="1" applyFill="1" applyBorder="1" applyAlignment="1">
      <alignment horizontal="center" vertical="center" wrapText="1"/>
    </xf>
    <xf numFmtId="3" fontId="8" fillId="5" borderId="136" xfId="0" applyNumberFormat="1" applyFont="1" applyFill="1" applyBorder="1" applyAlignment="1">
      <alignment horizontal="center" vertical="center" wrapText="1"/>
    </xf>
    <xf numFmtId="3" fontId="8" fillId="5" borderId="137" xfId="0" applyNumberFormat="1" applyFont="1" applyFill="1" applyBorder="1" applyAlignment="1">
      <alignment horizontal="center" vertical="center" wrapText="1"/>
    </xf>
    <xf numFmtId="3" fontId="8" fillId="5" borderId="138" xfId="0" applyNumberFormat="1" applyFont="1" applyFill="1" applyBorder="1" applyAlignment="1">
      <alignment horizontal="center" vertical="center" wrapText="1"/>
    </xf>
    <xf numFmtId="3" fontId="6" fillId="15" borderId="135" xfId="0" applyNumberFormat="1" applyFont="1" applyFill="1" applyBorder="1" applyAlignment="1">
      <alignment horizontal="right" vertical="center"/>
    </xf>
    <xf numFmtId="3" fontId="6" fillId="15" borderId="124" xfId="0" applyNumberFormat="1" applyFont="1" applyFill="1" applyBorder="1" applyAlignment="1">
      <alignment horizontal="right" vertical="center"/>
    </xf>
    <xf numFmtId="3" fontId="6" fillId="0" borderId="142" xfId="0" applyNumberFormat="1" applyFont="1" applyFill="1" applyBorder="1" applyAlignment="1">
      <alignment horizontal="right" vertical="center"/>
    </xf>
    <xf numFmtId="166" fontId="6" fillId="0" borderId="135" xfId="2" applyNumberFormat="1" applyFont="1" applyFill="1" applyBorder="1" applyAlignment="1">
      <alignment horizontal="right" vertical="center"/>
    </xf>
    <xf numFmtId="166" fontId="6" fillId="0" borderId="137" xfId="2" applyNumberFormat="1" applyFont="1" applyFill="1" applyBorder="1" applyAlignment="1">
      <alignment horizontal="right" vertical="center"/>
    </xf>
    <xf numFmtId="166" fontId="6" fillId="0" borderId="138" xfId="2" applyNumberFormat="1" applyFont="1" applyFill="1" applyBorder="1" applyAlignment="1">
      <alignment horizontal="right" vertical="center"/>
    </xf>
    <xf numFmtId="3" fontId="6" fillId="15" borderId="143" xfId="0" applyNumberFormat="1" applyFont="1" applyFill="1" applyBorder="1" applyAlignment="1">
      <alignment horizontal="right" vertical="center"/>
    </xf>
    <xf numFmtId="3" fontId="6" fillId="15" borderId="73" xfId="0" applyNumberFormat="1" applyFont="1" applyFill="1" applyBorder="1" applyAlignment="1">
      <alignment horizontal="right" vertical="center"/>
    </xf>
    <xf numFmtId="3" fontId="6" fillId="0" borderId="144" xfId="0" applyNumberFormat="1" applyFont="1" applyFill="1" applyBorder="1" applyAlignment="1">
      <alignment horizontal="right" vertical="center"/>
    </xf>
    <xf numFmtId="166" fontId="6" fillId="0" borderId="143" xfId="2" applyNumberFormat="1" applyFont="1" applyFill="1" applyBorder="1" applyAlignment="1">
      <alignment horizontal="right" vertical="center"/>
    </xf>
    <xf numFmtId="166" fontId="6" fillId="0" borderId="109" xfId="2" applyNumberFormat="1" applyFont="1" applyFill="1" applyBorder="1" applyAlignment="1">
      <alignment horizontal="right" vertical="center"/>
    </xf>
    <xf numFmtId="166" fontId="6" fillId="0" borderId="145" xfId="2" applyNumberFormat="1" applyFont="1" applyFill="1" applyBorder="1" applyAlignment="1">
      <alignment horizontal="right" vertical="center"/>
    </xf>
    <xf numFmtId="166" fontId="6" fillId="0" borderId="109" xfId="2" quotePrefix="1" applyNumberFormat="1" applyFont="1" applyFill="1" applyBorder="1" applyAlignment="1">
      <alignment horizontal="right" vertical="center"/>
    </xf>
    <xf numFmtId="166" fontId="6" fillId="0" borderId="143" xfId="2" quotePrefix="1" applyNumberFormat="1" applyFont="1" applyFill="1" applyBorder="1" applyAlignment="1">
      <alignment horizontal="right" vertical="center"/>
    </xf>
    <xf numFmtId="166" fontId="6" fillId="0" borderId="145" xfId="2" quotePrefix="1" applyNumberFormat="1" applyFont="1" applyFill="1" applyBorder="1" applyAlignment="1">
      <alignment horizontal="right" vertical="center"/>
    </xf>
    <xf numFmtId="3" fontId="6" fillId="15" borderId="146" xfId="0" applyNumberFormat="1" applyFont="1" applyFill="1" applyBorder="1" applyAlignment="1">
      <alignment horizontal="right" vertical="center"/>
    </xf>
    <xf numFmtId="3" fontId="6" fillId="15" borderId="93" xfId="0" applyNumberFormat="1" applyFont="1" applyFill="1" applyBorder="1" applyAlignment="1">
      <alignment horizontal="right" vertical="center"/>
    </xf>
    <xf numFmtId="3" fontId="6" fillId="0" borderId="140" xfId="0" applyNumberFormat="1" applyFont="1" applyFill="1" applyBorder="1" applyAlignment="1">
      <alignment horizontal="right" vertical="center"/>
    </xf>
    <xf numFmtId="166" fontId="6" fillId="0" borderId="146" xfId="2" applyNumberFormat="1" applyFont="1" applyFill="1" applyBorder="1" applyAlignment="1">
      <alignment horizontal="right" vertical="center"/>
    </xf>
    <xf numFmtId="166" fontId="6" fillId="0" borderId="110" xfId="2" applyNumberFormat="1" applyFont="1" applyFill="1" applyBorder="1" applyAlignment="1">
      <alignment horizontal="right" vertical="center"/>
    </xf>
    <xf numFmtId="166" fontId="6" fillId="0" borderId="141" xfId="2" applyNumberFormat="1" applyFont="1" applyFill="1" applyBorder="1" applyAlignment="1">
      <alignment horizontal="right" vertical="center"/>
    </xf>
    <xf numFmtId="3" fontId="10" fillId="15" borderId="147" xfId="0" applyNumberFormat="1" applyFont="1" applyFill="1" applyBorder="1" applyAlignment="1">
      <alignment horizontal="right" vertical="center"/>
    </xf>
    <xf numFmtId="3" fontId="10" fillId="15" borderId="83" xfId="0" applyNumberFormat="1" applyFont="1" applyFill="1" applyBorder="1" applyAlignment="1">
      <alignment horizontal="right" vertical="center"/>
    </xf>
    <xf numFmtId="3" fontId="10" fillId="7" borderId="148" xfId="0" applyNumberFormat="1" applyFont="1" applyFill="1" applyBorder="1" applyAlignment="1">
      <alignment horizontal="right" vertical="center"/>
    </xf>
    <xf numFmtId="166" fontId="10" fillId="7" borderId="147" xfId="2" applyNumberFormat="1" applyFont="1" applyFill="1" applyBorder="1" applyAlignment="1">
      <alignment horizontal="right" vertical="center"/>
    </xf>
    <xf numFmtId="166" fontId="10" fillId="7" borderId="111" xfId="2" applyNumberFormat="1" applyFont="1" applyFill="1" applyBorder="1" applyAlignment="1">
      <alignment horizontal="right" vertical="center"/>
    </xf>
    <xf numFmtId="166" fontId="10" fillId="7" borderId="149" xfId="2" applyNumberFormat="1" applyFont="1" applyFill="1" applyBorder="1" applyAlignment="1">
      <alignment horizontal="right" vertical="center"/>
    </xf>
    <xf numFmtId="3" fontId="10" fillId="15" borderId="3" xfId="0" applyNumberFormat="1" applyFont="1" applyFill="1" applyBorder="1" applyAlignment="1">
      <alignment horizontal="right" vertical="center"/>
    </xf>
    <xf numFmtId="3" fontId="6" fillId="15" borderId="150" xfId="0" applyNumberFormat="1" applyFont="1" applyFill="1" applyBorder="1" applyAlignment="1">
      <alignment horizontal="right" vertical="center"/>
    </xf>
    <xf numFmtId="3" fontId="6" fillId="15" borderId="88" xfId="0" applyNumberFormat="1" applyFont="1" applyFill="1" applyBorder="1" applyAlignment="1">
      <alignment horizontal="right" vertical="center"/>
    </xf>
    <xf numFmtId="3" fontId="6" fillId="0" borderId="151" xfId="0" applyNumberFormat="1" applyFont="1" applyFill="1" applyBorder="1" applyAlignment="1">
      <alignment horizontal="right" vertical="center"/>
    </xf>
    <xf numFmtId="166" fontId="6" fillId="0" borderId="150" xfId="2" applyNumberFormat="1" applyFont="1" applyFill="1" applyBorder="1" applyAlignment="1">
      <alignment horizontal="right" vertical="center"/>
    </xf>
    <xf numFmtId="166" fontId="6" fillId="0" borderId="152" xfId="2" applyNumberFormat="1" applyFont="1" applyFill="1" applyBorder="1" applyAlignment="1">
      <alignment horizontal="right" vertical="center"/>
    </xf>
    <xf numFmtId="166" fontId="6" fillId="0" borderId="153" xfId="2" applyNumberFormat="1" applyFont="1" applyFill="1" applyBorder="1" applyAlignment="1">
      <alignment horizontal="right" vertical="center"/>
    </xf>
    <xf numFmtId="166" fontId="2" fillId="0" borderId="0" xfId="2" applyNumberFormat="1" applyFont="1" applyFill="1" applyAlignment="1">
      <alignment vertical="center"/>
    </xf>
    <xf numFmtId="3" fontId="10" fillId="10" borderId="146" xfId="0" applyNumberFormat="1" applyFont="1" applyFill="1" applyBorder="1" applyAlignment="1">
      <alignment horizontal="right" vertical="center"/>
    </xf>
    <xf numFmtId="3" fontId="10" fillId="10" borderId="93" xfId="0" applyNumberFormat="1" applyFont="1" applyFill="1" applyBorder="1" applyAlignment="1">
      <alignment horizontal="right" vertical="center"/>
    </xf>
    <xf numFmtId="3" fontId="10" fillId="10" borderId="140" xfId="0" applyNumberFormat="1" applyFont="1" applyFill="1" applyBorder="1" applyAlignment="1">
      <alignment horizontal="right" vertical="center"/>
    </xf>
    <xf numFmtId="166" fontId="10" fillId="10" borderId="146" xfId="2" applyNumberFormat="1" applyFont="1" applyFill="1" applyBorder="1" applyAlignment="1">
      <alignment horizontal="right" vertical="center"/>
    </xf>
    <xf numFmtId="166" fontId="10" fillId="10" borderId="110" xfId="2" applyNumberFormat="1" applyFont="1" applyFill="1" applyBorder="1" applyAlignment="1">
      <alignment horizontal="right" vertical="center"/>
    </xf>
    <xf numFmtId="166" fontId="10" fillId="10" borderId="141" xfId="2" applyNumberFormat="1" applyFont="1" applyFill="1" applyBorder="1" applyAlignment="1">
      <alignment horizontal="right" vertical="center"/>
    </xf>
    <xf numFmtId="3" fontId="10" fillId="15" borderId="0" xfId="0" applyNumberFormat="1" applyFont="1" applyFill="1" applyBorder="1" applyAlignment="1">
      <alignment horizontal="right" vertical="center"/>
    </xf>
    <xf numFmtId="3" fontId="20" fillId="15" borderId="147" xfId="0" applyNumberFormat="1" applyFont="1" applyFill="1" applyBorder="1" applyAlignment="1">
      <alignment horizontal="right" vertical="center"/>
    </xf>
    <xf numFmtId="3" fontId="20" fillId="15" borderId="83" xfId="0" applyNumberFormat="1" applyFont="1" applyFill="1" applyBorder="1" applyAlignment="1">
      <alignment horizontal="right" vertical="center"/>
    </xf>
    <xf numFmtId="3" fontId="20" fillId="5" borderId="140" xfId="0" applyNumberFormat="1" applyFont="1" applyFill="1" applyBorder="1" applyAlignment="1">
      <alignment horizontal="right" vertical="center"/>
    </xf>
    <xf numFmtId="166" fontId="20" fillId="5" borderId="147" xfId="2" applyNumberFormat="1" applyFont="1" applyFill="1" applyBorder="1" applyAlignment="1">
      <alignment horizontal="right" vertical="center"/>
    </xf>
    <xf numFmtId="166" fontId="20" fillId="5" borderId="111" xfId="2" applyNumberFormat="1" applyFont="1" applyFill="1" applyBorder="1" applyAlignment="1">
      <alignment horizontal="right" vertical="center"/>
    </xf>
    <xf numFmtId="166" fontId="20" fillId="5" borderId="149" xfId="2" applyNumberFormat="1" applyFont="1" applyFill="1" applyBorder="1" applyAlignment="1">
      <alignment horizontal="right" vertical="center"/>
    </xf>
    <xf numFmtId="3" fontId="6" fillId="15" borderId="0" xfId="0" applyNumberFormat="1" applyFont="1" applyFill="1" applyBorder="1" applyAlignment="1">
      <alignment horizontal="right" vertical="center"/>
    </xf>
    <xf numFmtId="0" fontId="35" fillId="0" borderId="0" xfId="0" applyFont="1" applyAlignment="1">
      <alignment vertical="center"/>
    </xf>
    <xf numFmtId="3" fontId="21" fillId="15" borderId="150" xfId="0" applyNumberFormat="1" applyFont="1" applyFill="1" applyBorder="1" applyAlignment="1">
      <alignment horizontal="right" vertical="center"/>
    </xf>
    <xf numFmtId="3" fontId="21" fillId="15" borderId="88" xfId="0" applyNumberFormat="1" applyFont="1" applyFill="1" applyBorder="1" applyAlignment="1">
      <alignment horizontal="right" vertical="center"/>
    </xf>
    <xf numFmtId="3" fontId="21" fillId="5" borderId="144" xfId="0" applyNumberFormat="1" applyFont="1" applyFill="1" applyBorder="1" applyAlignment="1">
      <alignment horizontal="right" vertical="center"/>
    </xf>
    <xf numFmtId="166" fontId="21" fillId="5" borderId="150" xfId="2" applyNumberFormat="1" applyFont="1" applyFill="1" applyBorder="1" applyAlignment="1">
      <alignment horizontal="right" vertical="center"/>
    </xf>
    <xf numFmtId="166" fontId="21" fillId="5" borderId="152" xfId="2" applyNumberFormat="1" applyFont="1" applyFill="1" applyBorder="1" applyAlignment="1">
      <alignment horizontal="right" vertical="center"/>
    </xf>
    <xf numFmtId="166" fontId="21" fillId="5" borderId="153" xfId="2" applyNumberFormat="1" applyFont="1" applyFill="1" applyBorder="1" applyAlignment="1">
      <alignment horizontal="right" vertical="center"/>
    </xf>
    <xf numFmtId="0" fontId="50" fillId="0" borderId="0" xfId="0" applyFont="1" applyAlignment="1">
      <alignment vertical="center"/>
    </xf>
    <xf numFmtId="3" fontId="11" fillId="15" borderId="143" xfId="0" applyNumberFormat="1" applyFont="1" applyFill="1" applyBorder="1" applyAlignment="1">
      <alignment horizontal="right" vertical="center"/>
    </xf>
    <xf numFmtId="3" fontId="11" fillId="15" borderId="73" xfId="0" applyNumberFormat="1" applyFont="1" applyFill="1" applyBorder="1" applyAlignment="1">
      <alignment horizontal="right" vertical="center"/>
    </xf>
    <xf numFmtId="3" fontId="11" fillId="7" borderId="144" xfId="0" applyNumberFormat="1" applyFont="1" applyFill="1" applyBorder="1" applyAlignment="1">
      <alignment horizontal="right" vertical="center"/>
    </xf>
    <xf numFmtId="166" fontId="11" fillId="7" borderId="143" xfId="2" applyNumberFormat="1" applyFont="1" applyFill="1" applyBorder="1" applyAlignment="1">
      <alignment horizontal="right" vertical="center"/>
    </xf>
    <xf numFmtId="166" fontId="11" fillId="7" borderId="109" xfId="2" applyNumberFormat="1" applyFont="1" applyFill="1" applyBorder="1" applyAlignment="1">
      <alignment horizontal="right" vertical="center"/>
    </xf>
    <xf numFmtId="166" fontId="11" fillId="7" borderId="145" xfId="2" applyNumberFormat="1" applyFont="1" applyFill="1" applyBorder="1" applyAlignment="1">
      <alignment horizontal="right" vertical="center"/>
    </xf>
    <xf numFmtId="0" fontId="5" fillId="0" borderId="0" xfId="0" applyFont="1" applyAlignment="1">
      <alignment vertical="center"/>
    </xf>
    <xf numFmtId="3" fontId="11" fillId="10" borderId="146" xfId="0" applyNumberFormat="1" applyFont="1" applyFill="1" applyBorder="1" applyAlignment="1">
      <alignment horizontal="right" vertical="center"/>
    </xf>
    <xf numFmtId="3" fontId="11" fillId="10" borderId="93" xfId="0" applyNumberFormat="1" applyFont="1" applyFill="1" applyBorder="1" applyAlignment="1">
      <alignment horizontal="right" vertical="center"/>
    </xf>
  </cellXfs>
  <cellStyles count="6">
    <cellStyle name="Lien hypertexte" xfId="4" builtinId="8"/>
    <cellStyle name="Milliers" xfId="1" builtinId="3"/>
    <cellStyle name="Normal" xfId="0" builtinId="0"/>
    <cellStyle name="Normal_Bilan_prive_Nb_RSA2006t1" xfId="5"/>
    <cellStyle name="Pourcentage" xfId="2" builtinId="5"/>
    <cellStyle name="Satisfaisant" xfId="3" builtinId="26"/>
  </cellStyles>
  <dxfs count="2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color theme="6"/>
      </font>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ichiers1\ass\Syst_Info\PMSI\PMSI_MCO\PUBLIC\Public2009\HL\Exploitations2009\Bilan\activi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fichiers1\ass\_CARO\BILANS\PUBLIC\Tableaux\2006T4\Bilan_Nb_RSA2006t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ARS-Bretagne-SEP-Statistiques\03_OFFRE_SOINS_HOSPI\PSY\1-Bilan%20RIMP\BILAN%20RIMP%202022\0_Annexes_2022%20(export+TAB)%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ARS-Bretagne-SEP-Statistiques\03_OFFRE_SOINS_HOSPI\PSY\1-Bilan%20RIMP\BILAN%20RIMP%202018\Resultats\Annexes_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ARS-Bretagne-SEP-Statistiques\03_OFFRE_SOINS_HOSPI\PSY\1-Bilan%20RIMP\BILAN%20RIMP%202022\1_Annexes_2022%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nnexes.2022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ees"/>
      <sheetName val="Annexe1"/>
      <sheetName val="Annexe2"/>
      <sheetName val="Annexe 3"/>
      <sheetName val="Annexe 4"/>
      <sheetName val="SRC_GRAPH"/>
    </sheetNames>
    <sheetDataSet>
      <sheetData sheetId="0">
        <row r="1">
          <cell r="A1" t="str">
            <v>finess</v>
          </cell>
          <cell r="B1" t="str">
            <v>RSAtot09</v>
          </cell>
          <cell r="C1" t="str">
            <v>RSAtot08</v>
          </cell>
          <cell r="D1" t="str">
            <v>RSAHC09</v>
          </cell>
          <cell r="E1" t="str">
            <v>jrs09</v>
          </cell>
          <cell r="F1" t="str">
            <v>RSAHC08</v>
          </cell>
          <cell r="G1" t="str">
            <v>jrs08</v>
          </cell>
          <cell r="H1" t="str">
            <v>RSAambu09</v>
          </cell>
          <cell r="I1" t="str">
            <v>RSAambu08</v>
          </cell>
        </row>
        <row r="2">
          <cell r="A2" t="str">
            <v>220000178</v>
          </cell>
          <cell r="B2">
            <v>401</v>
          </cell>
          <cell r="C2">
            <v>375</v>
          </cell>
          <cell r="D2">
            <v>399</v>
          </cell>
          <cell r="E2">
            <v>7135</v>
          </cell>
          <cell r="F2">
            <v>373</v>
          </cell>
          <cell r="G2">
            <v>7166</v>
          </cell>
          <cell r="H2">
            <v>2</v>
          </cell>
          <cell r="I2">
            <v>2</v>
          </cell>
        </row>
        <row r="3">
          <cell r="A3" t="str">
            <v>220000186</v>
          </cell>
          <cell r="B3">
            <v>281</v>
          </cell>
          <cell r="C3">
            <v>357</v>
          </cell>
          <cell r="D3">
            <v>243</v>
          </cell>
          <cell r="E3">
            <v>5341</v>
          </cell>
          <cell r="F3">
            <v>295</v>
          </cell>
          <cell r="G3">
            <v>4907</v>
          </cell>
          <cell r="H3">
            <v>38</v>
          </cell>
          <cell r="I3">
            <v>62</v>
          </cell>
        </row>
        <row r="4">
          <cell r="A4" t="str">
            <v>290000090</v>
          </cell>
          <cell r="B4">
            <v>122</v>
          </cell>
          <cell r="C4">
            <v>118</v>
          </cell>
          <cell r="D4">
            <v>122</v>
          </cell>
          <cell r="E4">
            <v>1709</v>
          </cell>
          <cell r="F4">
            <v>115</v>
          </cell>
          <cell r="G4">
            <v>1560</v>
          </cell>
          <cell r="I4">
            <v>3</v>
          </cell>
        </row>
        <row r="5">
          <cell r="A5" t="str">
            <v>290000108</v>
          </cell>
          <cell r="B5">
            <v>245</v>
          </cell>
          <cell r="C5">
            <v>270</v>
          </cell>
          <cell r="D5">
            <v>241</v>
          </cell>
          <cell r="E5">
            <v>3911</v>
          </cell>
          <cell r="F5">
            <v>265</v>
          </cell>
          <cell r="G5">
            <v>3655</v>
          </cell>
          <cell r="H5">
            <v>4</v>
          </cell>
          <cell r="I5">
            <v>5</v>
          </cell>
        </row>
        <row r="6">
          <cell r="A6" t="str">
            <v>290000751</v>
          </cell>
          <cell r="B6">
            <v>526</v>
          </cell>
          <cell r="C6">
            <v>561</v>
          </cell>
          <cell r="D6">
            <v>524</v>
          </cell>
          <cell r="E6">
            <v>9912</v>
          </cell>
          <cell r="F6">
            <v>559</v>
          </cell>
          <cell r="G6">
            <v>10020</v>
          </cell>
          <cell r="H6">
            <v>2</v>
          </cell>
          <cell r="I6">
            <v>2</v>
          </cell>
        </row>
        <row r="7">
          <cell r="A7" t="str">
            <v>350000089</v>
          </cell>
          <cell r="B7">
            <v>443</v>
          </cell>
          <cell r="C7">
            <v>458</v>
          </cell>
          <cell r="D7">
            <v>434</v>
          </cell>
          <cell r="E7">
            <v>7840</v>
          </cell>
          <cell r="F7">
            <v>436</v>
          </cell>
          <cell r="G7">
            <v>7682</v>
          </cell>
          <cell r="H7">
            <v>9</v>
          </cell>
          <cell r="I7">
            <v>22</v>
          </cell>
        </row>
        <row r="8">
          <cell r="A8" t="str">
            <v>350002010</v>
          </cell>
          <cell r="B8">
            <v>116</v>
          </cell>
          <cell r="C8">
            <v>165</v>
          </cell>
          <cell r="D8">
            <v>93</v>
          </cell>
          <cell r="E8">
            <v>1117</v>
          </cell>
          <cell r="F8">
            <v>159</v>
          </cell>
          <cell r="G8">
            <v>3021</v>
          </cell>
          <cell r="H8">
            <v>23</v>
          </cell>
          <cell r="I8">
            <v>6</v>
          </cell>
        </row>
        <row r="9">
          <cell r="A9" t="str">
            <v>350002291</v>
          </cell>
          <cell r="B9">
            <v>362</v>
          </cell>
          <cell r="C9">
            <v>341</v>
          </cell>
          <cell r="D9">
            <v>304</v>
          </cell>
          <cell r="E9">
            <v>4349</v>
          </cell>
          <cell r="F9">
            <v>265</v>
          </cell>
          <cell r="G9">
            <v>5240</v>
          </cell>
          <cell r="H9">
            <v>58</v>
          </cell>
          <cell r="I9">
            <v>76</v>
          </cell>
        </row>
        <row r="10">
          <cell r="A10" t="str">
            <v>350002309</v>
          </cell>
          <cell r="B10">
            <v>225</v>
          </cell>
          <cell r="C10">
            <v>222</v>
          </cell>
          <cell r="D10">
            <v>224</v>
          </cell>
          <cell r="E10">
            <v>3737</v>
          </cell>
          <cell r="F10">
            <v>222</v>
          </cell>
          <cell r="G10">
            <v>4014</v>
          </cell>
          <cell r="H10">
            <v>1</v>
          </cell>
        </row>
        <row r="11">
          <cell r="A11" t="str">
            <v>350002317</v>
          </cell>
          <cell r="B11">
            <v>112</v>
          </cell>
          <cell r="C11">
            <v>145</v>
          </cell>
          <cell r="D11">
            <v>111</v>
          </cell>
          <cell r="E11">
            <v>1782</v>
          </cell>
          <cell r="F11">
            <v>145</v>
          </cell>
          <cell r="G11">
            <v>2102</v>
          </cell>
          <cell r="H11">
            <v>1</v>
          </cell>
        </row>
        <row r="12">
          <cell r="A12" t="str">
            <v>350002325</v>
          </cell>
          <cell r="B12">
            <v>235</v>
          </cell>
          <cell r="C12">
            <v>228</v>
          </cell>
          <cell r="D12">
            <v>219</v>
          </cell>
          <cell r="E12">
            <v>2954</v>
          </cell>
          <cell r="F12">
            <v>219</v>
          </cell>
          <cell r="G12">
            <v>3579</v>
          </cell>
          <cell r="H12">
            <v>16</v>
          </cell>
          <cell r="I12">
            <v>9</v>
          </cell>
        </row>
        <row r="13">
          <cell r="A13" t="str">
            <v>350002333</v>
          </cell>
          <cell r="B13">
            <v>259</v>
          </cell>
          <cell r="C13">
            <v>200</v>
          </cell>
          <cell r="D13">
            <v>258</v>
          </cell>
          <cell r="E13">
            <v>5857</v>
          </cell>
          <cell r="F13">
            <v>196</v>
          </cell>
          <cell r="G13">
            <v>5123</v>
          </cell>
          <cell r="H13">
            <v>1</v>
          </cell>
          <cell r="I13">
            <v>4</v>
          </cell>
        </row>
        <row r="14">
          <cell r="A14" t="str">
            <v>350040291</v>
          </cell>
          <cell r="C14">
            <v>88</v>
          </cell>
          <cell r="F14">
            <v>86</v>
          </cell>
          <cell r="G14">
            <v>1476</v>
          </cell>
          <cell r="I14">
            <v>2</v>
          </cell>
        </row>
        <row r="15">
          <cell r="A15" t="str">
            <v>560000077</v>
          </cell>
          <cell r="B15">
            <v>122</v>
          </cell>
          <cell r="C15">
            <v>139</v>
          </cell>
          <cell r="D15">
            <v>121</v>
          </cell>
          <cell r="E15">
            <v>2442</v>
          </cell>
          <cell r="F15">
            <v>138</v>
          </cell>
          <cell r="G15">
            <v>3207</v>
          </cell>
          <cell r="H15">
            <v>1</v>
          </cell>
          <cell r="I15">
            <v>1</v>
          </cell>
        </row>
        <row r="16">
          <cell r="A16" t="str">
            <v>560000085</v>
          </cell>
          <cell r="B16">
            <v>526</v>
          </cell>
          <cell r="C16">
            <v>582</v>
          </cell>
          <cell r="D16">
            <v>403</v>
          </cell>
          <cell r="E16">
            <v>3041</v>
          </cell>
          <cell r="F16">
            <v>477</v>
          </cell>
          <cell r="G16">
            <v>4356</v>
          </cell>
          <cell r="H16">
            <v>123</v>
          </cell>
          <cell r="I16">
            <v>105</v>
          </cell>
        </row>
        <row r="17">
          <cell r="A17" t="str">
            <v>560000259</v>
          </cell>
          <cell r="B17">
            <v>252</v>
          </cell>
          <cell r="C17">
            <v>327</v>
          </cell>
          <cell r="D17">
            <v>244</v>
          </cell>
          <cell r="E17">
            <v>4642</v>
          </cell>
          <cell r="F17">
            <v>308</v>
          </cell>
          <cell r="G17">
            <v>4360</v>
          </cell>
          <cell r="H17">
            <v>8</v>
          </cell>
          <cell r="I17">
            <v>19</v>
          </cell>
        </row>
        <row r="18">
          <cell r="A18" t="str">
            <v>560002065</v>
          </cell>
          <cell r="B18">
            <v>142</v>
          </cell>
          <cell r="C18">
            <v>157</v>
          </cell>
          <cell r="D18">
            <v>142</v>
          </cell>
          <cell r="E18">
            <v>2406</v>
          </cell>
          <cell r="F18">
            <v>157</v>
          </cell>
          <cell r="G18">
            <v>2190</v>
          </cell>
        </row>
        <row r="19">
          <cell r="A19" t="str">
            <v>560002198</v>
          </cell>
          <cell r="B19">
            <v>126</v>
          </cell>
          <cell r="C19">
            <v>183</v>
          </cell>
          <cell r="D19">
            <v>124</v>
          </cell>
          <cell r="E19">
            <v>2922</v>
          </cell>
          <cell r="F19">
            <v>181</v>
          </cell>
          <cell r="G19">
            <v>3492</v>
          </cell>
          <cell r="H19">
            <v>2</v>
          </cell>
          <cell r="I19">
            <v>2</v>
          </cell>
        </row>
        <row r="20">
          <cell r="A20" t="str">
            <v>560002206</v>
          </cell>
          <cell r="B20">
            <v>204</v>
          </cell>
          <cell r="C20">
            <v>225</v>
          </cell>
          <cell r="D20">
            <v>202</v>
          </cell>
          <cell r="E20">
            <v>3038</v>
          </cell>
          <cell r="F20">
            <v>223</v>
          </cell>
          <cell r="G20">
            <v>3077</v>
          </cell>
          <cell r="H20">
            <v>2</v>
          </cell>
          <cell r="I20">
            <v>2</v>
          </cell>
        </row>
        <row r="21">
          <cell r="A21" t="str">
            <v>560002222</v>
          </cell>
          <cell r="B21">
            <v>33</v>
          </cell>
          <cell r="C21">
            <v>181</v>
          </cell>
          <cell r="D21">
            <v>33</v>
          </cell>
          <cell r="E21">
            <v>353</v>
          </cell>
          <cell r="F21">
            <v>180</v>
          </cell>
          <cell r="G21">
            <v>2152</v>
          </cell>
          <cell r="I21">
            <v>1</v>
          </cell>
        </row>
      </sheetData>
      <sheetData sheetId="1" refreshError="1"/>
      <sheetData sheetId="2" refreshError="1"/>
      <sheetData sheetId="3" refreshError="1"/>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2005"/>
      <sheetName val="donnees"/>
      <sheetName val="Activite06T4"/>
      <sheetName val="Evolution"/>
      <sheetName val="Evolution_b"/>
      <sheetName val="notes"/>
      <sheetName val="Activite06T4_2"/>
      <sheetName val="Evolution_2"/>
      <sheetName val="Evolution_b_2"/>
      <sheetName val="donnGRAPH"/>
      <sheetName val="Graph1_a"/>
      <sheetName val="Graph1_b"/>
      <sheetName val="Graph2"/>
      <sheetName val="Graph3"/>
      <sheetName val="Graph4"/>
      <sheetName val="Graph5"/>
    </sheetNames>
    <sheetDataSet>
      <sheetData sheetId="0"/>
      <sheetData sheetId="1">
        <row r="1">
          <cell r="A1" t="str">
            <v>finess</v>
          </cell>
          <cell r="B1" t="str">
            <v>nbrsa</v>
          </cell>
          <cell r="C1" t="str">
            <v>nbrsa_horsCM90</v>
          </cell>
          <cell r="D1" t="str">
            <v>nbrsa_horsPIEB</v>
          </cell>
          <cell r="E1" t="str">
            <v>nbcm24</v>
          </cell>
          <cell r="F1" t="str">
            <v>nbcm24_ds1</v>
          </cell>
          <cell r="G1" t="str">
            <v>nbcm24_ambu</v>
          </cell>
          <cell r="H1" t="str">
            <v>rsa_sea</v>
          </cell>
          <cell r="I1" t="str">
            <v>seances</v>
          </cell>
          <cell r="J1" t="str">
            <v>seances1</v>
          </cell>
          <cell r="K1" t="str">
            <v>rsahc</v>
          </cell>
          <cell r="L1" t="str">
            <v>jours</v>
          </cell>
          <cell r="M1" t="str">
            <v>nbrsa_PIEA</v>
          </cell>
          <cell r="N1" t="str">
            <v>nbrsa_PIEB</v>
          </cell>
          <cell r="O1" t="str">
            <v>nbrsa_CM90</v>
          </cell>
          <cell r="P1" t="str">
            <v>nbrsa_90H02Z</v>
          </cell>
          <cell r="Q1" t="str">
            <v>nbrsa_90H03Z</v>
          </cell>
          <cell r="R1" t="str">
            <v>nbrsa_errhors90H</v>
          </cell>
        </row>
        <row r="2">
          <cell r="A2" t="str">
            <v>220000020</v>
          </cell>
          <cell r="B2">
            <v>53577</v>
          </cell>
          <cell r="C2">
            <v>53556</v>
          </cell>
          <cell r="D2">
            <v>53577</v>
          </cell>
          <cell r="E2">
            <v>23818</v>
          </cell>
          <cell r="F2">
            <v>5839</v>
          </cell>
          <cell r="G2">
            <v>17979</v>
          </cell>
          <cell r="H2">
            <v>4705</v>
          </cell>
          <cell r="I2">
            <v>17913</v>
          </cell>
          <cell r="J2">
            <v>18832</v>
          </cell>
          <cell r="K2">
            <v>25054</v>
          </cell>
          <cell r="L2">
            <v>215287</v>
          </cell>
          <cell r="M2">
            <v>1</v>
          </cell>
          <cell r="O2">
            <v>21</v>
          </cell>
          <cell r="P2">
            <v>13</v>
          </cell>
          <cell r="Q2">
            <v>8</v>
          </cell>
        </row>
        <row r="3">
          <cell r="A3" t="str">
            <v>220000046</v>
          </cell>
          <cell r="B3">
            <v>12659</v>
          </cell>
          <cell r="C3">
            <v>12659</v>
          </cell>
          <cell r="D3">
            <v>12659</v>
          </cell>
          <cell r="E3">
            <v>4366</v>
          </cell>
          <cell r="F3">
            <v>1929</v>
          </cell>
          <cell r="G3">
            <v>2437</v>
          </cell>
          <cell r="H3">
            <v>541</v>
          </cell>
          <cell r="I3">
            <v>439</v>
          </cell>
          <cell r="J3">
            <v>541</v>
          </cell>
          <cell r="K3">
            <v>7752</v>
          </cell>
          <cell r="L3">
            <v>66305</v>
          </cell>
        </row>
        <row r="4">
          <cell r="A4" t="str">
            <v>220000079</v>
          </cell>
          <cell r="B4">
            <v>9534</v>
          </cell>
          <cell r="C4">
            <v>9534</v>
          </cell>
          <cell r="D4">
            <v>9534</v>
          </cell>
          <cell r="E4">
            <v>3417</v>
          </cell>
          <cell r="F4">
            <v>1508</v>
          </cell>
          <cell r="G4">
            <v>1909</v>
          </cell>
          <cell r="H4">
            <v>1</v>
          </cell>
          <cell r="I4">
            <v>0</v>
          </cell>
          <cell r="J4">
            <v>1</v>
          </cell>
          <cell r="K4">
            <v>6116</v>
          </cell>
          <cell r="L4">
            <v>51035</v>
          </cell>
          <cell r="M4">
            <v>38</v>
          </cell>
        </row>
        <row r="5">
          <cell r="A5" t="str">
            <v>220000103</v>
          </cell>
          <cell r="B5">
            <v>16808</v>
          </cell>
          <cell r="C5">
            <v>16808</v>
          </cell>
          <cell r="D5">
            <v>16808</v>
          </cell>
          <cell r="E5">
            <v>6708</v>
          </cell>
          <cell r="F5">
            <v>2687</v>
          </cell>
          <cell r="G5">
            <v>4021</v>
          </cell>
          <cell r="H5">
            <v>919</v>
          </cell>
          <cell r="I5">
            <v>760</v>
          </cell>
          <cell r="J5">
            <v>919</v>
          </cell>
          <cell r="K5">
            <v>9181</v>
          </cell>
          <cell r="L5">
            <v>64291</v>
          </cell>
          <cell r="M5">
            <v>62</v>
          </cell>
        </row>
        <row r="6">
          <cell r="A6" t="str">
            <v>220000152</v>
          </cell>
          <cell r="B6">
            <v>8177</v>
          </cell>
          <cell r="C6">
            <v>8175</v>
          </cell>
          <cell r="D6">
            <v>8177</v>
          </cell>
          <cell r="E6">
            <v>2730</v>
          </cell>
          <cell r="F6">
            <v>1118</v>
          </cell>
          <cell r="G6">
            <v>1612</v>
          </cell>
          <cell r="H6">
            <v>456</v>
          </cell>
          <cell r="I6">
            <v>456</v>
          </cell>
          <cell r="J6">
            <v>456</v>
          </cell>
          <cell r="K6">
            <v>4991</v>
          </cell>
          <cell r="L6">
            <v>40219</v>
          </cell>
          <cell r="M6">
            <v>44</v>
          </cell>
          <cell r="O6">
            <v>2</v>
          </cell>
          <cell r="P6">
            <v>2</v>
          </cell>
        </row>
        <row r="7">
          <cell r="A7" t="str">
            <v>220005045</v>
          </cell>
          <cell r="B7">
            <v>1243</v>
          </cell>
          <cell r="C7">
            <v>1243</v>
          </cell>
          <cell r="D7">
            <v>1241</v>
          </cell>
          <cell r="E7">
            <v>630</v>
          </cell>
          <cell r="F7">
            <v>15</v>
          </cell>
          <cell r="G7">
            <v>615</v>
          </cell>
          <cell r="H7">
            <v>24</v>
          </cell>
          <cell r="I7">
            <v>24</v>
          </cell>
          <cell r="J7">
            <v>24</v>
          </cell>
          <cell r="K7">
            <v>589</v>
          </cell>
          <cell r="L7">
            <v>9156</v>
          </cell>
          <cell r="M7">
            <v>159</v>
          </cell>
          <cell r="N7">
            <v>2</v>
          </cell>
        </row>
        <row r="8">
          <cell r="A8" t="str">
            <v>290000017</v>
          </cell>
          <cell r="B8">
            <v>92266</v>
          </cell>
          <cell r="C8">
            <v>92262</v>
          </cell>
          <cell r="D8">
            <v>92266</v>
          </cell>
          <cell r="E8">
            <v>29132</v>
          </cell>
          <cell r="F8">
            <v>8180</v>
          </cell>
          <cell r="G8">
            <v>20952</v>
          </cell>
          <cell r="H8">
            <v>28148</v>
          </cell>
          <cell r="I8">
            <v>28067</v>
          </cell>
          <cell r="J8">
            <v>28148</v>
          </cell>
          <cell r="K8">
            <v>34986</v>
          </cell>
          <cell r="L8">
            <v>280177</v>
          </cell>
          <cell r="M8">
            <v>3</v>
          </cell>
          <cell r="O8">
            <v>4</v>
          </cell>
          <cell r="P8">
            <v>3</v>
          </cell>
          <cell r="Q8">
            <v>1</v>
          </cell>
        </row>
        <row r="9">
          <cell r="A9" t="str">
            <v>290000041</v>
          </cell>
          <cell r="B9">
            <v>6924</v>
          </cell>
          <cell r="C9">
            <v>6922</v>
          </cell>
          <cell r="D9">
            <v>6924</v>
          </cell>
          <cell r="E9">
            <v>2536</v>
          </cell>
          <cell r="F9">
            <v>1019</v>
          </cell>
          <cell r="G9">
            <v>1517</v>
          </cell>
          <cell r="H9">
            <v>226</v>
          </cell>
          <cell r="I9">
            <v>225</v>
          </cell>
          <cell r="J9">
            <v>226</v>
          </cell>
          <cell r="K9">
            <v>4160</v>
          </cell>
          <cell r="L9">
            <v>29622</v>
          </cell>
          <cell r="M9">
            <v>57</v>
          </cell>
          <cell r="O9">
            <v>2</v>
          </cell>
          <cell r="R9">
            <v>2</v>
          </cell>
        </row>
        <row r="10">
          <cell r="A10" t="str">
            <v>290000074</v>
          </cell>
          <cell r="B10">
            <v>7429</v>
          </cell>
          <cell r="C10">
            <v>7425</v>
          </cell>
          <cell r="D10">
            <v>7429</v>
          </cell>
          <cell r="E10">
            <v>2678</v>
          </cell>
          <cell r="F10">
            <v>866</v>
          </cell>
          <cell r="G10">
            <v>1812</v>
          </cell>
          <cell r="H10">
            <v>775</v>
          </cell>
          <cell r="I10">
            <v>743</v>
          </cell>
          <cell r="J10">
            <v>775</v>
          </cell>
          <cell r="K10">
            <v>3975</v>
          </cell>
          <cell r="L10">
            <v>31575</v>
          </cell>
          <cell r="M10">
            <v>591</v>
          </cell>
          <cell r="O10">
            <v>4</v>
          </cell>
          <cell r="P10">
            <v>1</v>
          </cell>
          <cell r="Q10">
            <v>2</v>
          </cell>
          <cell r="R10">
            <v>1</v>
          </cell>
        </row>
        <row r="11">
          <cell r="A11" t="str">
            <v>290000082</v>
          </cell>
          <cell r="B11">
            <v>6613</v>
          </cell>
          <cell r="C11">
            <v>6610</v>
          </cell>
          <cell r="D11">
            <v>6613</v>
          </cell>
          <cell r="E11">
            <v>2056</v>
          </cell>
          <cell r="F11">
            <v>900</v>
          </cell>
          <cell r="G11">
            <v>1156</v>
          </cell>
          <cell r="H11">
            <v>24</v>
          </cell>
          <cell r="I11">
            <v>23</v>
          </cell>
          <cell r="J11">
            <v>24</v>
          </cell>
          <cell r="K11">
            <v>4533</v>
          </cell>
          <cell r="L11">
            <v>38704</v>
          </cell>
          <cell r="M11">
            <v>1</v>
          </cell>
          <cell r="O11">
            <v>3</v>
          </cell>
          <cell r="P11">
            <v>3</v>
          </cell>
        </row>
        <row r="12">
          <cell r="A12" t="str">
            <v>290000306</v>
          </cell>
          <cell r="B12">
            <v>8429</v>
          </cell>
          <cell r="C12">
            <v>8429</v>
          </cell>
          <cell r="D12">
            <v>8429</v>
          </cell>
          <cell r="E12">
            <v>2444</v>
          </cell>
          <cell r="F12">
            <v>1031</v>
          </cell>
          <cell r="G12">
            <v>1413</v>
          </cell>
          <cell r="H12">
            <v>28</v>
          </cell>
          <cell r="I12">
            <v>27</v>
          </cell>
          <cell r="J12">
            <v>28</v>
          </cell>
          <cell r="K12">
            <v>5957</v>
          </cell>
          <cell r="L12">
            <v>43899</v>
          </cell>
          <cell r="M12">
            <v>332</v>
          </cell>
        </row>
        <row r="13">
          <cell r="A13" t="str">
            <v>290000785</v>
          </cell>
          <cell r="B13">
            <v>7200</v>
          </cell>
          <cell r="C13">
            <v>7198</v>
          </cell>
          <cell r="D13">
            <v>7200</v>
          </cell>
          <cell r="E13">
            <v>2942</v>
          </cell>
          <cell r="F13">
            <v>1055</v>
          </cell>
          <cell r="G13">
            <v>1887</v>
          </cell>
          <cell r="H13">
            <v>419</v>
          </cell>
          <cell r="I13">
            <v>218</v>
          </cell>
          <cell r="J13">
            <v>419</v>
          </cell>
          <cell r="K13">
            <v>3839</v>
          </cell>
          <cell r="L13">
            <v>33812</v>
          </cell>
          <cell r="O13">
            <v>2</v>
          </cell>
          <cell r="P13">
            <v>2</v>
          </cell>
        </row>
        <row r="14">
          <cell r="A14" t="str">
            <v>290020700</v>
          </cell>
          <cell r="B14">
            <v>71018</v>
          </cell>
          <cell r="C14">
            <v>71010</v>
          </cell>
          <cell r="D14">
            <v>71018</v>
          </cell>
          <cell r="E14">
            <v>14968</v>
          </cell>
          <cell r="F14">
            <v>5904</v>
          </cell>
          <cell r="G14">
            <v>9064</v>
          </cell>
          <cell r="H14">
            <v>34756</v>
          </cell>
          <cell r="I14">
            <v>34756</v>
          </cell>
          <cell r="J14">
            <v>34756</v>
          </cell>
          <cell r="K14">
            <v>21294</v>
          </cell>
          <cell r="L14">
            <v>171233</v>
          </cell>
          <cell r="O14">
            <v>8</v>
          </cell>
          <cell r="P14">
            <v>8</v>
          </cell>
        </row>
        <row r="15">
          <cell r="A15" t="str">
            <v>290021542</v>
          </cell>
          <cell r="B15">
            <v>22307</v>
          </cell>
          <cell r="C15">
            <v>22307</v>
          </cell>
          <cell r="D15">
            <v>22307</v>
          </cell>
          <cell r="E15">
            <v>8431</v>
          </cell>
          <cell r="F15">
            <v>3996</v>
          </cell>
          <cell r="G15">
            <v>4435</v>
          </cell>
          <cell r="H15">
            <v>1670</v>
          </cell>
          <cell r="I15">
            <v>1601</v>
          </cell>
          <cell r="J15">
            <v>1893</v>
          </cell>
          <cell r="K15">
            <v>12206</v>
          </cell>
          <cell r="L15">
            <v>92132</v>
          </cell>
        </row>
        <row r="16">
          <cell r="A16" t="str">
            <v>350000022</v>
          </cell>
          <cell r="B16">
            <v>31928</v>
          </cell>
          <cell r="C16">
            <v>31920</v>
          </cell>
          <cell r="D16">
            <v>31928</v>
          </cell>
          <cell r="E16">
            <v>10831</v>
          </cell>
          <cell r="F16">
            <v>4428</v>
          </cell>
          <cell r="G16">
            <v>6403</v>
          </cell>
          <cell r="H16">
            <v>5904</v>
          </cell>
          <cell r="I16">
            <v>5824</v>
          </cell>
          <cell r="J16">
            <v>5904</v>
          </cell>
          <cell r="K16">
            <v>15189</v>
          </cell>
          <cell r="L16">
            <v>116810</v>
          </cell>
          <cell r="O16">
            <v>8</v>
          </cell>
          <cell r="P16">
            <v>4</v>
          </cell>
          <cell r="R16">
            <v>4</v>
          </cell>
        </row>
        <row r="17">
          <cell r="A17" t="str">
            <v>350000030</v>
          </cell>
          <cell r="B17">
            <v>13990</v>
          </cell>
          <cell r="C17">
            <v>13986</v>
          </cell>
          <cell r="D17">
            <v>13990</v>
          </cell>
          <cell r="E17">
            <v>5687</v>
          </cell>
          <cell r="F17">
            <v>2316</v>
          </cell>
          <cell r="G17">
            <v>3371</v>
          </cell>
          <cell r="H17">
            <v>42</v>
          </cell>
          <cell r="I17">
            <v>35</v>
          </cell>
          <cell r="J17">
            <v>42</v>
          </cell>
          <cell r="K17">
            <v>8261</v>
          </cell>
          <cell r="L17">
            <v>63295</v>
          </cell>
          <cell r="M17">
            <v>3</v>
          </cell>
          <cell r="O17">
            <v>4</v>
          </cell>
          <cell r="P17">
            <v>2</v>
          </cell>
          <cell r="Q17">
            <v>2</v>
          </cell>
        </row>
        <row r="18">
          <cell r="A18" t="str">
            <v>350000048</v>
          </cell>
          <cell r="B18">
            <v>8326</v>
          </cell>
          <cell r="C18">
            <v>8324</v>
          </cell>
          <cell r="D18">
            <v>8326</v>
          </cell>
          <cell r="E18">
            <v>3122</v>
          </cell>
          <cell r="F18">
            <v>1164</v>
          </cell>
          <cell r="G18">
            <v>1958</v>
          </cell>
          <cell r="H18">
            <v>4</v>
          </cell>
          <cell r="I18">
            <v>0</v>
          </cell>
          <cell r="J18">
            <v>4</v>
          </cell>
          <cell r="K18">
            <v>5200</v>
          </cell>
          <cell r="L18">
            <v>41070</v>
          </cell>
          <cell r="M18">
            <v>34</v>
          </cell>
          <cell r="O18">
            <v>2</v>
          </cell>
          <cell r="P18">
            <v>2</v>
          </cell>
        </row>
        <row r="19">
          <cell r="A19" t="str">
            <v>350000055</v>
          </cell>
          <cell r="B19">
            <v>8320</v>
          </cell>
          <cell r="C19">
            <v>8317</v>
          </cell>
          <cell r="D19">
            <v>8320</v>
          </cell>
          <cell r="E19">
            <v>3118</v>
          </cell>
          <cell r="F19">
            <v>1369</v>
          </cell>
          <cell r="G19">
            <v>1749</v>
          </cell>
          <cell r="H19">
            <v>107</v>
          </cell>
          <cell r="I19">
            <v>96</v>
          </cell>
          <cell r="J19">
            <v>107</v>
          </cell>
          <cell r="K19">
            <v>5095</v>
          </cell>
          <cell r="L19">
            <v>38376</v>
          </cell>
          <cell r="M19">
            <v>28</v>
          </cell>
          <cell r="O19">
            <v>3</v>
          </cell>
          <cell r="P19">
            <v>2</v>
          </cell>
          <cell r="Q19">
            <v>1</v>
          </cell>
        </row>
        <row r="20">
          <cell r="A20" t="str">
            <v>350000063</v>
          </cell>
          <cell r="B20">
            <v>486</v>
          </cell>
          <cell r="C20">
            <v>486</v>
          </cell>
          <cell r="D20">
            <v>486</v>
          </cell>
          <cell r="E20">
            <v>58</v>
          </cell>
          <cell r="F20">
            <v>47</v>
          </cell>
          <cell r="G20">
            <v>11</v>
          </cell>
          <cell r="K20">
            <v>428</v>
          </cell>
          <cell r="L20">
            <v>7629</v>
          </cell>
        </row>
        <row r="21">
          <cell r="A21" t="str">
            <v>350000071</v>
          </cell>
          <cell r="B21">
            <v>1339</v>
          </cell>
          <cell r="C21">
            <v>1339</v>
          </cell>
          <cell r="D21">
            <v>1339</v>
          </cell>
          <cell r="E21">
            <v>244</v>
          </cell>
          <cell r="F21">
            <v>70</v>
          </cell>
          <cell r="G21">
            <v>174</v>
          </cell>
          <cell r="H21">
            <v>13</v>
          </cell>
          <cell r="I21">
            <v>10</v>
          </cell>
          <cell r="J21">
            <v>13</v>
          </cell>
          <cell r="K21">
            <v>1082</v>
          </cell>
          <cell r="L21">
            <v>11591</v>
          </cell>
          <cell r="M21">
            <v>33</v>
          </cell>
        </row>
        <row r="22">
          <cell r="A22" t="str">
            <v>350000139</v>
          </cell>
          <cell r="B22">
            <v>13830</v>
          </cell>
          <cell r="C22">
            <v>13829</v>
          </cell>
          <cell r="D22">
            <v>13830</v>
          </cell>
          <cell r="E22">
            <v>6416</v>
          </cell>
          <cell r="F22">
            <v>1190</v>
          </cell>
          <cell r="G22">
            <v>5226</v>
          </cell>
          <cell r="K22">
            <v>7413</v>
          </cell>
          <cell r="L22">
            <v>33365</v>
          </cell>
          <cell r="O22">
            <v>1</v>
          </cell>
          <cell r="R22">
            <v>1</v>
          </cell>
        </row>
        <row r="23">
          <cell r="A23" t="str">
            <v>350000204</v>
          </cell>
          <cell r="B23">
            <v>186</v>
          </cell>
          <cell r="C23">
            <v>186</v>
          </cell>
          <cell r="D23">
            <v>186</v>
          </cell>
          <cell r="E23">
            <v>10</v>
          </cell>
          <cell r="F23">
            <v>10</v>
          </cell>
          <cell r="K23">
            <v>176</v>
          </cell>
          <cell r="L23">
            <v>3476</v>
          </cell>
          <cell r="M23">
            <v>2</v>
          </cell>
        </row>
        <row r="24">
          <cell r="A24" t="str">
            <v>350002200</v>
          </cell>
          <cell r="B24">
            <v>358</v>
          </cell>
          <cell r="C24">
            <v>358</v>
          </cell>
          <cell r="D24">
            <v>358</v>
          </cell>
          <cell r="E24">
            <v>86</v>
          </cell>
          <cell r="F24">
            <v>86</v>
          </cell>
          <cell r="H24">
            <v>1</v>
          </cell>
          <cell r="I24">
            <v>0</v>
          </cell>
          <cell r="J24">
            <v>1</v>
          </cell>
          <cell r="K24">
            <v>271</v>
          </cell>
          <cell r="L24">
            <v>3577</v>
          </cell>
        </row>
        <row r="25">
          <cell r="A25" t="str">
            <v>350002812</v>
          </cell>
          <cell r="B25">
            <v>43783</v>
          </cell>
          <cell r="C25">
            <v>43779</v>
          </cell>
          <cell r="D25">
            <v>42149</v>
          </cell>
          <cell r="E25">
            <v>1253</v>
          </cell>
          <cell r="F25">
            <v>503</v>
          </cell>
          <cell r="G25">
            <v>750</v>
          </cell>
          <cell r="H25">
            <v>40039</v>
          </cell>
          <cell r="I25">
            <v>40259</v>
          </cell>
          <cell r="J25">
            <v>40260</v>
          </cell>
          <cell r="K25">
            <v>2489</v>
          </cell>
          <cell r="L25">
            <v>12914</v>
          </cell>
          <cell r="M25">
            <v>204</v>
          </cell>
          <cell r="N25">
            <v>1634</v>
          </cell>
          <cell r="O25">
            <v>4</v>
          </cell>
          <cell r="P25">
            <v>2</v>
          </cell>
          <cell r="R25">
            <v>2</v>
          </cell>
        </row>
        <row r="26">
          <cell r="A26" t="str">
            <v>350005021</v>
          </cell>
          <cell r="B26">
            <v>1935</v>
          </cell>
          <cell r="C26">
            <v>1935</v>
          </cell>
          <cell r="D26">
            <v>1935</v>
          </cell>
          <cell r="E26">
            <v>320</v>
          </cell>
          <cell r="F26">
            <v>59</v>
          </cell>
          <cell r="G26">
            <v>261</v>
          </cell>
          <cell r="H26">
            <v>19</v>
          </cell>
          <cell r="I26">
            <v>18</v>
          </cell>
          <cell r="J26">
            <v>19</v>
          </cell>
          <cell r="K26">
            <v>1596</v>
          </cell>
          <cell r="L26">
            <v>20588</v>
          </cell>
          <cell r="M26">
            <v>7</v>
          </cell>
        </row>
        <row r="27">
          <cell r="A27" t="str">
            <v>350005179</v>
          </cell>
          <cell r="B27">
            <v>99468</v>
          </cell>
          <cell r="C27">
            <v>99459</v>
          </cell>
          <cell r="D27">
            <v>99468</v>
          </cell>
          <cell r="E27">
            <v>47388</v>
          </cell>
          <cell r="F27">
            <v>12754</v>
          </cell>
          <cell r="G27">
            <v>34634</v>
          </cell>
          <cell r="H27">
            <v>4436</v>
          </cell>
          <cell r="I27">
            <v>13341</v>
          </cell>
          <cell r="J27">
            <v>13350</v>
          </cell>
          <cell r="K27">
            <v>47644</v>
          </cell>
          <cell r="L27">
            <v>393758</v>
          </cell>
          <cell r="M27">
            <v>355</v>
          </cell>
          <cell r="O27">
            <v>9</v>
          </cell>
          <cell r="P27">
            <v>8</v>
          </cell>
          <cell r="Q27">
            <v>1</v>
          </cell>
        </row>
        <row r="28">
          <cell r="A28" t="str">
            <v>560000044</v>
          </cell>
          <cell r="B28">
            <v>11194</v>
          </cell>
          <cell r="C28">
            <v>11191</v>
          </cell>
          <cell r="D28">
            <v>11194</v>
          </cell>
          <cell r="E28">
            <v>4132</v>
          </cell>
          <cell r="F28">
            <v>1994</v>
          </cell>
          <cell r="G28">
            <v>2138</v>
          </cell>
          <cell r="H28">
            <v>1</v>
          </cell>
          <cell r="I28">
            <v>0</v>
          </cell>
          <cell r="J28">
            <v>1</v>
          </cell>
          <cell r="K28">
            <v>7058</v>
          </cell>
          <cell r="L28">
            <v>53321</v>
          </cell>
          <cell r="M28">
            <v>10</v>
          </cell>
          <cell r="O28">
            <v>3</v>
          </cell>
          <cell r="R28">
            <v>3</v>
          </cell>
        </row>
        <row r="29">
          <cell r="A29" t="str">
            <v>560000184</v>
          </cell>
          <cell r="B29">
            <v>2858</v>
          </cell>
          <cell r="C29">
            <v>2858</v>
          </cell>
          <cell r="D29">
            <v>2858</v>
          </cell>
          <cell r="E29">
            <v>1806</v>
          </cell>
          <cell r="F29">
            <v>19</v>
          </cell>
          <cell r="G29">
            <v>1787</v>
          </cell>
          <cell r="K29">
            <v>1052</v>
          </cell>
          <cell r="L29">
            <v>14282</v>
          </cell>
          <cell r="M29">
            <v>175</v>
          </cell>
        </row>
        <row r="30">
          <cell r="A30" t="str">
            <v>560002933</v>
          </cell>
          <cell r="B30">
            <v>8369</v>
          </cell>
          <cell r="C30">
            <v>8368</v>
          </cell>
          <cell r="D30">
            <v>8369</v>
          </cell>
          <cell r="E30">
            <v>4887</v>
          </cell>
          <cell r="F30">
            <v>1137</v>
          </cell>
          <cell r="G30">
            <v>3750</v>
          </cell>
          <cell r="K30">
            <v>3482</v>
          </cell>
          <cell r="L30">
            <v>20085</v>
          </cell>
          <cell r="M30">
            <v>76</v>
          </cell>
          <cell r="O30">
            <v>1</v>
          </cell>
          <cell r="P30">
            <v>1</v>
          </cell>
        </row>
        <row r="31">
          <cell r="A31" t="str">
            <v>560005746</v>
          </cell>
          <cell r="B31">
            <v>78717</v>
          </cell>
          <cell r="C31">
            <v>78231</v>
          </cell>
          <cell r="D31">
            <v>78690</v>
          </cell>
          <cell r="E31">
            <v>20569</v>
          </cell>
          <cell r="F31">
            <v>6642</v>
          </cell>
          <cell r="G31">
            <v>13927</v>
          </cell>
          <cell r="H31">
            <v>36108</v>
          </cell>
          <cell r="I31">
            <v>36095</v>
          </cell>
          <cell r="J31">
            <v>36125</v>
          </cell>
          <cell r="K31">
            <v>21555</v>
          </cell>
          <cell r="L31">
            <v>176908</v>
          </cell>
          <cell r="M31">
            <v>53</v>
          </cell>
          <cell r="N31">
            <v>27</v>
          </cell>
          <cell r="O31">
            <v>486</v>
          </cell>
          <cell r="P31">
            <v>1</v>
          </cell>
          <cell r="R31">
            <v>485</v>
          </cell>
        </row>
        <row r="32">
          <cell r="A32" t="str">
            <v>560014748</v>
          </cell>
          <cell r="B32">
            <v>19308</v>
          </cell>
          <cell r="C32">
            <v>19308</v>
          </cell>
          <cell r="D32">
            <v>19308</v>
          </cell>
          <cell r="E32">
            <v>6235</v>
          </cell>
          <cell r="F32">
            <v>2098</v>
          </cell>
          <cell r="G32">
            <v>4137</v>
          </cell>
          <cell r="H32">
            <v>253</v>
          </cell>
          <cell r="I32">
            <v>4904</v>
          </cell>
          <cell r="J32">
            <v>4911</v>
          </cell>
          <cell r="K32">
            <v>12820</v>
          </cell>
          <cell r="L32">
            <v>98516</v>
          </cell>
          <cell r="M32">
            <v>3</v>
          </cell>
        </row>
        <row r="33">
          <cell r="A33" t="str">
            <v>560023210</v>
          </cell>
          <cell r="B33">
            <v>57317</v>
          </cell>
          <cell r="C33">
            <v>57315</v>
          </cell>
          <cell r="D33">
            <v>57317</v>
          </cell>
          <cell r="E33">
            <v>19728</v>
          </cell>
          <cell r="F33">
            <v>6215</v>
          </cell>
          <cell r="G33">
            <v>13513</v>
          </cell>
          <cell r="H33">
            <v>13361</v>
          </cell>
          <cell r="I33">
            <v>13335</v>
          </cell>
          <cell r="J33">
            <v>13361</v>
          </cell>
          <cell r="K33">
            <v>24226</v>
          </cell>
          <cell r="L33">
            <v>200136</v>
          </cell>
          <cell r="M33">
            <v>26</v>
          </cell>
          <cell r="O33">
            <v>2</v>
          </cell>
          <cell r="R33">
            <v>2</v>
          </cell>
        </row>
      </sheetData>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_OutilAnnexe"/>
      <sheetName val="NO_1"/>
      <sheetName val="BDD_CAPACITE-TOT"/>
      <sheetName val="SAE20"/>
      <sheetName val="SAE21"/>
      <sheetName val="CAPACITE_PSY_TOT"/>
      <sheetName val="BDD_CAPACITE-GEN"/>
      <sheetName val="HP"/>
      <sheetName val="CAPACITE_PSY_GEN"/>
      <sheetName val="BDD_CAPACITE-INF"/>
      <sheetName val="CAPACITE_PSY_INF"/>
      <sheetName val="BDD_K"/>
      <sheetName val="Graphiques_capacité"/>
      <sheetName val="Liberaux"/>
      <sheetName val="BDD_PS_LIBERAUX"/>
      <sheetName val="NO_2"/>
      <sheetName val="K_RPSA"/>
      <sheetName val="K_R3A"/>
      <sheetName val="Graph_K"/>
      <sheetName val="exNO_3"/>
      <sheetName val="BDD_ActGLO"/>
      <sheetName val="Activité_GLO"/>
      <sheetName val="BDD_FA"/>
      <sheetName val="FileActive"/>
      <sheetName val="G_ ACT glo"/>
      <sheetName val="NO_3"/>
      <sheetName val="BDD_AGen"/>
      <sheetName val="A_GEN_0"/>
      <sheetName val="A_GEN"/>
      <sheetName val="G_ACT_GEN"/>
      <sheetName val="BDD_AGen_Ambu"/>
      <sheetName val="Gen_Ambu_FA"/>
      <sheetName val="PsyGen_Ambu"/>
      <sheetName val="PsyGen_Ambu_Lieux"/>
      <sheetName val="PsyGen_Ambu_MotifPEC"/>
      <sheetName val="Graph ACTVT psyGEN_Ambu"/>
      <sheetName val="BDD_ActiGen_HP"/>
      <sheetName val="Gen_HP_FileAct"/>
      <sheetName val="Gen_HP_FormActv"/>
      <sheetName val="Gen_HP_MotifPEC"/>
      <sheetName val="Graph ACTVT_yGEN_HP"/>
      <sheetName val="BDD_ActiviteGen_HC"/>
      <sheetName val="Gen_HC_FA"/>
      <sheetName val="Gen_HC_FoActv"/>
      <sheetName val="Gen_HTP_MotPEC"/>
      <sheetName val="Gen_HC_hospLgCrs"/>
      <sheetName val="G_ACTVT_GEN_HC"/>
      <sheetName val="BDD_ActiviteGen_HssC"/>
      <sheetName val="PsyGEN_HssC_MLS"/>
      <sheetName val="Acti_GEN_HssC"/>
      <sheetName val="PsyGEN_UMspé"/>
      <sheetName val="BDD_ActiviteGen_UMspe"/>
      <sheetName val="NO_4"/>
      <sheetName val="Activité_INF (0)"/>
      <sheetName val="Activité_INF"/>
      <sheetName val="CHGR"/>
      <sheetName val="BDD_ActiviteInf"/>
      <sheetName val="Graph ACTVT psyInf"/>
      <sheetName val="PsyInf_Ambu_FileActv"/>
      <sheetName val="PsyInf_Ambu"/>
      <sheetName val="PsyInf_Ambu_Lieux"/>
      <sheetName val="PsyInf_Ambu_MotifPEC"/>
      <sheetName val="BDD_ActiviteInf_Ambu"/>
      <sheetName val="PsyInf_HP_FileAct"/>
      <sheetName val="Graph ACTVT psyInf_Ambu"/>
      <sheetName val="PsyInf_HP_FormActv"/>
      <sheetName val="PsyInf_HP_MotifPEC"/>
      <sheetName val="BDD_ActiviteInf_HP"/>
      <sheetName val="Graph ACTVT psyInf_HP"/>
      <sheetName val="Activité_INF (2)"/>
      <sheetName val="PsyInf_HC_FileAct"/>
      <sheetName val="PsyInf_HC_FormActv"/>
      <sheetName val="PsyInf_HTP_MotifPEC"/>
      <sheetName val="BDD_ActiviteInf_HC"/>
      <sheetName val="Graph ACTVT psyInf_HC"/>
      <sheetName val="NO_6"/>
      <sheetName val="DAF"/>
      <sheetName val="daf_Marie"/>
      <sheetName val="BDD_DAF"/>
      <sheetName val="MontantAM"/>
      <sheetName val="BDD_montantRbs"/>
      <sheetName val="Graph_Financement"/>
      <sheetName val="NO_5"/>
      <sheetName val="PSY_txRecStd"/>
      <sheetName val="BDD_PSY_txRecStd"/>
      <sheetName val="PSYGEN_txRecStd"/>
      <sheetName val="BDD_PSYGEN_txRecStd"/>
      <sheetName val="PSYINF_txRecStd"/>
      <sheetName val="Graph_taux de recours"/>
      <sheetName val="BDD_PSYINF_txRecStd"/>
    </sheetNames>
    <sheetDataSet>
      <sheetData sheetId="0">
        <row r="2">
          <cell r="B2" t="str">
            <v>2022</v>
          </cell>
        </row>
        <row r="3">
          <cell r="B3" t="str">
            <v>2021</v>
          </cell>
        </row>
        <row r="4">
          <cell r="B4" t="str">
            <v>2020</v>
          </cell>
        </row>
        <row r="5">
          <cell r="B5" t="str">
            <v>2019</v>
          </cell>
        </row>
      </sheetData>
      <sheetData sheetId="1" refreshError="1"/>
      <sheetData sheetId="2">
        <row r="1">
          <cell r="A1">
            <v>1</v>
          </cell>
        </row>
      </sheetData>
      <sheetData sheetId="3" refreshError="1"/>
      <sheetData sheetId="4" refreshError="1"/>
      <sheetData sheetId="5"/>
      <sheetData sheetId="6">
        <row r="1">
          <cell r="A1" t="str">
            <v>NVSELECT</v>
          </cell>
          <cell r="B1" t="str">
            <v>SAE18_POP17</v>
          </cell>
          <cell r="C1" t="str">
            <v>HTP_GEN18</v>
          </cell>
          <cell r="D1" t="str">
            <v>HP_GEN18</v>
          </cell>
          <cell r="E1" t="str">
            <v>CMP_GEN18</v>
          </cell>
          <cell r="F1" t="str">
            <v>CATTP_GEN18</v>
          </cell>
          <cell r="G1" t="str">
            <v>SAE19_POP17</v>
          </cell>
          <cell r="H1" t="str">
            <v>HTP_GEN19</v>
          </cell>
          <cell r="I1" t="str">
            <v>HP_GEN19</v>
          </cell>
          <cell r="J1" t="str">
            <v>CMP_GEN19</v>
          </cell>
          <cell r="K1" t="str">
            <v>CATTP_GEN19</v>
          </cell>
          <cell r="L1" t="str">
            <v>SAE20_POP19</v>
          </cell>
          <cell r="M1" t="str">
            <v>HTP_GEN20</v>
          </cell>
          <cell r="N1" t="str">
            <v>HP_GEN20</v>
          </cell>
          <cell r="O1" t="str">
            <v>CMP_GEN20</v>
          </cell>
          <cell r="P1" t="str">
            <v>CATTP_GEN20</v>
          </cell>
          <cell r="Q1" t="str">
            <v>SAE21_POP20</v>
          </cell>
          <cell r="R1" t="str">
            <v>HTP_GEN21</v>
          </cell>
          <cell r="S1" t="str">
            <v>HP_GEN21</v>
          </cell>
          <cell r="T1" t="str">
            <v>CMP_GEN21</v>
          </cell>
          <cell r="U1" t="str">
            <v>CATTP_GEN21</v>
          </cell>
        </row>
        <row r="2">
          <cell r="A2" t="str">
            <v>220000236</v>
          </cell>
          <cell r="B2">
            <v>115674.485</v>
          </cell>
          <cell r="C2">
            <v>131</v>
          </cell>
          <cell r="D2">
            <v>65</v>
          </cell>
          <cell r="E2">
            <v>0</v>
          </cell>
          <cell r="F2">
            <v>7</v>
          </cell>
          <cell r="G2">
            <v>115674.485</v>
          </cell>
          <cell r="H2">
            <v>126</v>
          </cell>
          <cell r="I2">
            <v>67</v>
          </cell>
          <cell r="J2">
            <v>0</v>
          </cell>
          <cell r="K2">
            <v>8</v>
          </cell>
          <cell r="L2">
            <v>115750.8015</v>
          </cell>
          <cell r="M2">
            <v>126</v>
          </cell>
          <cell r="N2">
            <v>68</v>
          </cell>
          <cell r="O2">
            <v>0</v>
          </cell>
          <cell r="P2">
            <v>8</v>
          </cell>
          <cell r="Q2">
            <v>115741.9694</v>
          </cell>
          <cell r="R2">
            <v>126</v>
          </cell>
          <cell r="S2">
            <v>68</v>
          </cell>
          <cell r="U2">
            <v>8</v>
          </cell>
        </row>
        <row r="3">
          <cell r="A3" t="str">
            <v>220000319</v>
          </cell>
          <cell r="C3">
            <v>66</v>
          </cell>
          <cell r="D3">
            <v>0</v>
          </cell>
          <cell r="E3">
            <v>0</v>
          </cell>
          <cell r="F3">
            <v>0</v>
          </cell>
          <cell r="H3">
            <v>66</v>
          </cell>
          <cell r="I3">
            <v>12</v>
          </cell>
          <cell r="J3">
            <v>0</v>
          </cell>
          <cell r="K3">
            <v>0</v>
          </cell>
          <cell r="M3">
            <v>61</v>
          </cell>
          <cell r="N3">
            <v>12</v>
          </cell>
          <cell r="O3">
            <v>0</v>
          </cell>
          <cell r="P3">
            <v>0</v>
          </cell>
          <cell r="R3">
            <v>61</v>
          </cell>
          <cell r="S3">
            <v>12</v>
          </cell>
          <cell r="U3">
            <v>0</v>
          </cell>
        </row>
        <row r="4">
          <cell r="A4" t="str">
            <v>220000327</v>
          </cell>
          <cell r="C4">
            <v>96</v>
          </cell>
          <cell r="D4">
            <v>36</v>
          </cell>
          <cell r="E4">
            <v>0</v>
          </cell>
          <cell r="F4">
            <v>0</v>
          </cell>
          <cell r="H4">
            <v>97</v>
          </cell>
          <cell r="I4">
            <v>36</v>
          </cell>
          <cell r="J4">
            <v>0</v>
          </cell>
          <cell r="K4">
            <v>0</v>
          </cell>
          <cell r="M4">
            <v>97</v>
          </cell>
          <cell r="N4">
            <v>36</v>
          </cell>
          <cell r="O4">
            <v>0</v>
          </cell>
          <cell r="P4">
            <v>0</v>
          </cell>
          <cell r="R4">
            <v>97</v>
          </cell>
          <cell r="S4">
            <v>36</v>
          </cell>
          <cell r="U4">
            <v>0</v>
          </cell>
        </row>
        <row r="5">
          <cell r="A5" t="str">
            <v>220000608</v>
          </cell>
          <cell r="B5">
            <v>185703.37059999999</v>
          </cell>
          <cell r="C5">
            <v>141</v>
          </cell>
          <cell r="D5">
            <v>67</v>
          </cell>
          <cell r="E5">
            <v>0</v>
          </cell>
          <cell r="F5">
            <v>8</v>
          </cell>
          <cell r="G5">
            <v>185703.37059999999</v>
          </cell>
          <cell r="H5">
            <v>146</v>
          </cell>
          <cell r="I5">
            <v>67</v>
          </cell>
          <cell r="J5">
            <v>0</v>
          </cell>
          <cell r="K5">
            <v>8</v>
          </cell>
          <cell r="L5">
            <v>186080.14129999999</v>
          </cell>
          <cell r="M5">
            <v>146</v>
          </cell>
          <cell r="N5">
            <v>67</v>
          </cell>
          <cell r="O5">
            <v>0</v>
          </cell>
          <cell r="P5">
            <v>8</v>
          </cell>
          <cell r="Q5">
            <v>186428.6372</v>
          </cell>
          <cell r="R5">
            <v>146</v>
          </cell>
          <cell r="S5">
            <v>67</v>
          </cell>
          <cell r="T5">
            <v>7</v>
          </cell>
          <cell r="U5">
            <v>8</v>
          </cell>
        </row>
        <row r="6">
          <cell r="A6" t="str">
            <v>220000616</v>
          </cell>
          <cell r="B6">
            <v>230253.505</v>
          </cell>
          <cell r="C6">
            <v>199</v>
          </cell>
          <cell r="D6">
            <v>71</v>
          </cell>
          <cell r="E6">
            <v>0</v>
          </cell>
          <cell r="F6">
            <v>5</v>
          </cell>
          <cell r="G6">
            <v>230253.505</v>
          </cell>
          <cell r="H6">
            <v>185</v>
          </cell>
          <cell r="I6">
            <v>81</v>
          </cell>
          <cell r="J6">
            <v>0</v>
          </cell>
          <cell r="K6">
            <v>5</v>
          </cell>
          <cell r="L6">
            <v>231338.91930000001</v>
          </cell>
          <cell r="M6">
            <v>179</v>
          </cell>
          <cell r="N6">
            <v>81</v>
          </cell>
          <cell r="O6">
            <v>0</v>
          </cell>
          <cell r="P6">
            <v>5</v>
          </cell>
          <cell r="Q6">
            <v>231802.09099999999</v>
          </cell>
          <cell r="R6">
            <v>179</v>
          </cell>
          <cell r="S6">
            <v>81</v>
          </cell>
          <cell r="T6">
            <v>4</v>
          </cell>
          <cell r="U6">
            <v>5</v>
          </cell>
        </row>
        <row r="7">
          <cell r="A7" t="str">
            <v>290000017</v>
          </cell>
          <cell r="B7">
            <v>241492.5686</v>
          </cell>
          <cell r="C7">
            <v>209</v>
          </cell>
          <cell r="D7">
            <v>114</v>
          </cell>
          <cell r="E7">
            <v>0</v>
          </cell>
          <cell r="F7">
            <v>7</v>
          </cell>
          <cell r="G7">
            <v>241492.5686</v>
          </cell>
          <cell r="H7">
            <v>209</v>
          </cell>
          <cell r="I7">
            <v>114</v>
          </cell>
          <cell r="J7">
            <v>0</v>
          </cell>
          <cell r="K7">
            <v>6</v>
          </cell>
          <cell r="L7">
            <v>242379.82800000001</v>
          </cell>
          <cell r="M7">
            <v>208</v>
          </cell>
          <cell r="N7">
            <v>114</v>
          </cell>
          <cell r="O7">
            <v>0</v>
          </cell>
          <cell r="P7">
            <v>6</v>
          </cell>
          <cell r="Q7">
            <v>243702.1715</v>
          </cell>
          <cell r="R7">
            <v>213</v>
          </cell>
          <cell r="S7">
            <v>117</v>
          </cell>
          <cell r="T7">
            <v>2</v>
          </cell>
          <cell r="U7">
            <v>6</v>
          </cell>
        </row>
        <row r="8">
          <cell r="A8" t="str">
            <v>290000041</v>
          </cell>
          <cell r="B8">
            <v>56541.849069999997</v>
          </cell>
          <cell r="C8">
            <v>47</v>
          </cell>
          <cell r="D8">
            <v>19</v>
          </cell>
          <cell r="E8">
            <v>0</v>
          </cell>
          <cell r="F8">
            <v>1</v>
          </cell>
          <cell r="G8">
            <v>56541.849069999997</v>
          </cell>
          <cell r="H8">
            <v>47</v>
          </cell>
          <cell r="I8">
            <v>19</v>
          </cell>
          <cell r="J8">
            <v>0</v>
          </cell>
          <cell r="K8">
            <v>1</v>
          </cell>
          <cell r="L8">
            <v>56959.213900000002</v>
          </cell>
          <cell r="M8">
            <v>47</v>
          </cell>
          <cell r="N8">
            <v>19</v>
          </cell>
          <cell r="O8">
            <v>0</v>
          </cell>
          <cell r="P8">
            <v>1</v>
          </cell>
          <cell r="Q8">
            <v>57052.041620000004</v>
          </cell>
          <cell r="R8">
            <v>47</v>
          </cell>
          <cell r="S8">
            <v>19</v>
          </cell>
          <cell r="T8">
            <v>5</v>
          </cell>
          <cell r="U8">
            <v>1</v>
          </cell>
        </row>
        <row r="9">
          <cell r="A9" t="str">
            <v>290000298</v>
          </cell>
          <cell r="B9">
            <v>231314.9474</v>
          </cell>
          <cell r="C9">
            <v>190</v>
          </cell>
          <cell r="D9">
            <v>153</v>
          </cell>
          <cell r="E9">
            <v>0</v>
          </cell>
          <cell r="F9">
            <v>14</v>
          </cell>
          <cell r="G9">
            <v>231314.9474</v>
          </cell>
          <cell r="H9">
            <v>192</v>
          </cell>
          <cell r="I9">
            <v>149</v>
          </cell>
          <cell r="J9">
            <v>0</v>
          </cell>
          <cell r="K9">
            <v>14</v>
          </cell>
          <cell r="L9">
            <v>231604.3909</v>
          </cell>
          <cell r="M9">
            <v>192</v>
          </cell>
          <cell r="N9">
            <v>149</v>
          </cell>
          <cell r="O9">
            <v>0</v>
          </cell>
          <cell r="P9">
            <v>14</v>
          </cell>
          <cell r="Q9">
            <v>232334.1874</v>
          </cell>
          <cell r="R9">
            <v>192</v>
          </cell>
          <cell r="S9">
            <v>149</v>
          </cell>
          <cell r="T9">
            <v>16</v>
          </cell>
          <cell r="U9">
            <v>14</v>
          </cell>
        </row>
        <row r="10">
          <cell r="A10" t="str">
            <v>290000363</v>
          </cell>
          <cell r="C10">
            <v>86</v>
          </cell>
          <cell r="D10">
            <v>13</v>
          </cell>
          <cell r="E10">
            <v>0</v>
          </cell>
          <cell r="F10">
            <v>0</v>
          </cell>
          <cell r="H10">
            <v>86</v>
          </cell>
          <cell r="I10">
            <v>13</v>
          </cell>
          <cell r="J10">
            <v>0</v>
          </cell>
          <cell r="K10">
            <v>0</v>
          </cell>
          <cell r="M10">
            <v>86</v>
          </cell>
          <cell r="N10">
            <v>13</v>
          </cell>
          <cell r="O10">
            <v>0</v>
          </cell>
          <cell r="P10">
            <v>0</v>
          </cell>
          <cell r="R10">
            <v>86</v>
          </cell>
          <cell r="S10">
            <v>13</v>
          </cell>
          <cell r="U10">
            <v>0</v>
          </cell>
        </row>
        <row r="11">
          <cell r="A11" t="str">
            <v>290000728</v>
          </cell>
          <cell r="C11">
            <v>22</v>
          </cell>
          <cell r="D11">
            <v>14</v>
          </cell>
          <cell r="E11">
            <v>0</v>
          </cell>
          <cell r="F11">
            <v>0</v>
          </cell>
          <cell r="H11">
            <v>15</v>
          </cell>
          <cell r="I11">
            <v>12</v>
          </cell>
          <cell r="J11">
            <v>0</v>
          </cell>
          <cell r="K11">
            <v>0</v>
          </cell>
          <cell r="M11">
            <v>15</v>
          </cell>
          <cell r="N11">
            <v>12</v>
          </cell>
          <cell r="O11">
            <v>0</v>
          </cell>
          <cell r="P11">
            <v>0</v>
          </cell>
          <cell r="R11">
            <v>12</v>
          </cell>
          <cell r="S11">
            <v>11</v>
          </cell>
          <cell r="U11">
            <v>0</v>
          </cell>
        </row>
        <row r="12">
          <cell r="A12" t="str">
            <v>290000736</v>
          </cell>
          <cell r="C12">
            <v>68</v>
          </cell>
          <cell r="D12">
            <v>12</v>
          </cell>
          <cell r="E12">
            <v>0</v>
          </cell>
          <cell r="F12">
            <v>0</v>
          </cell>
          <cell r="H12">
            <v>68</v>
          </cell>
          <cell r="I12">
            <v>12</v>
          </cell>
          <cell r="J12">
            <v>0</v>
          </cell>
          <cell r="K12">
            <v>0</v>
          </cell>
          <cell r="M12">
            <v>68</v>
          </cell>
          <cell r="N12">
            <v>12</v>
          </cell>
          <cell r="O12">
            <v>0</v>
          </cell>
          <cell r="P12">
            <v>0</v>
          </cell>
          <cell r="R12">
            <v>68</v>
          </cell>
          <cell r="S12">
            <v>12</v>
          </cell>
          <cell r="U12">
            <v>0</v>
          </cell>
        </row>
        <row r="13">
          <cell r="A13" t="str">
            <v>290000744</v>
          </cell>
          <cell r="C13">
            <v>126</v>
          </cell>
          <cell r="D13">
            <v>24</v>
          </cell>
          <cell r="E13">
            <v>0</v>
          </cell>
          <cell r="F13">
            <v>0</v>
          </cell>
          <cell r="H13">
            <v>128</v>
          </cell>
          <cell r="I13">
            <v>44</v>
          </cell>
          <cell r="J13">
            <v>0</v>
          </cell>
          <cell r="K13">
            <v>0</v>
          </cell>
          <cell r="M13">
            <v>128</v>
          </cell>
          <cell r="N13">
            <v>44</v>
          </cell>
          <cell r="O13">
            <v>0</v>
          </cell>
          <cell r="P13">
            <v>0</v>
          </cell>
          <cell r="R13">
            <v>128</v>
          </cell>
          <cell r="S13">
            <v>44</v>
          </cell>
          <cell r="U13">
            <v>0</v>
          </cell>
        </row>
        <row r="14">
          <cell r="A14" t="str">
            <v>290000785</v>
          </cell>
          <cell r="C14">
            <v>20</v>
          </cell>
          <cell r="D14">
            <v>0</v>
          </cell>
          <cell r="E14">
            <v>0</v>
          </cell>
          <cell r="F14">
            <v>0</v>
          </cell>
          <cell r="H14">
            <v>20</v>
          </cell>
          <cell r="I14">
            <v>0</v>
          </cell>
          <cell r="J14">
            <v>0</v>
          </cell>
          <cell r="K14">
            <v>0</v>
          </cell>
          <cell r="M14">
            <v>20</v>
          </cell>
          <cell r="N14">
            <v>0</v>
          </cell>
          <cell r="O14">
            <v>0</v>
          </cell>
          <cell r="P14">
            <v>0</v>
          </cell>
          <cell r="R14">
            <v>20</v>
          </cell>
          <cell r="S14">
            <v>0</v>
          </cell>
          <cell r="U14">
            <v>0</v>
          </cell>
        </row>
        <row r="15">
          <cell r="A15" t="str">
            <v>290021542</v>
          </cell>
          <cell r="B15">
            <v>151882.89230000001</v>
          </cell>
          <cell r="C15">
            <v>187</v>
          </cell>
          <cell r="D15">
            <v>123</v>
          </cell>
          <cell r="E15">
            <v>0</v>
          </cell>
          <cell r="F15">
            <v>9</v>
          </cell>
          <cell r="G15">
            <v>151882.89230000001</v>
          </cell>
          <cell r="H15">
            <v>181</v>
          </cell>
          <cell r="I15">
            <v>123</v>
          </cell>
          <cell r="J15">
            <v>0</v>
          </cell>
          <cell r="K15">
            <v>9</v>
          </cell>
          <cell r="L15">
            <v>151743.66519999999</v>
          </cell>
          <cell r="M15">
            <v>180</v>
          </cell>
          <cell r="N15">
            <v>123</v>
          </cell>
          <cell r="O15">
            <v>0</v>
          </cell>
          <cell r="P15">
            <v>9</v>
          </cell>
          <cell r="Q15">
            <v>151840.04209999999</v>
          </cell>
          <cell r="R15">
            <v>175</v>
          </cell>
          <cell r="S15">
            <v>123</v>
          </cell>
          <cell r="U15">
            <v>9</v>
          </cell>
        </row>
        <row r="16">
          <cell r="A16" t="str">
            <v>350000022</v>
          </cell>
          <cell r="B16">
            <v>126528.3645</v>
          </cell>
          <cell r="C16">
            <v>86</v>
          </cell>
          <cell r="D16">
            <v>30</v>
          </cell>
          <cell r="E16">
            <v>0</v>
          </cell>
          <cell r="F16">
            <v>4</v>
          </cell>
          <cell r="G16">
            <v>126528.3645</v>
          </cell>
          <cell r="H16">
            <v>86</v>
          </cell>
          <cell r="I16">
            <v>22</v>
          </cell>
          <cell r="J16">
            <v>0</v>
          </cell>
          <cell r="K16">
            <v>4</v>
          </cell>
          <cell r="L16">
            <v>128029.1795</v>
          </cell>
          <cell r="M16">
            <v>64</v>
          </cell>
          <cell r="N16">
            <v>20</v>
          </cell>
          <cell r="O16">
            <v>0</v>
          </cell>
          <cell r="P16">
            <v>4</v>
          </cell>
          <cell r="Q16">
            <v>128946.4059</v>
          </cell>
          <cell r="R16">
            <v>80</v>
          </cell>
          <cell r="S16">
            <v>20</v>
          </cell>
          <cell r="U16">
            <v>4</v>
          </cell>
        </row>
        <row r="17">
          <cell r="A17" t="str">
            <v>350000048</v>
          </cell>
          <cell r="B17">
            <v>53378.563110000003</v>
          </cell>
          <cell r="C17">
            <v>25</v>
          </cell>
          <cell r="D17">
            <v>12</v>
          </cell>
          <cell r="E17">
            <v>0</v>
          </cell>
          <cell r="F17">
            <v>2</v>
          </cell>
          <cell r="G17">
            <v>53378.563110000003</v>
          </cell>
          <cell r="H17">
            <v>25</v>
          </cell>
          <cell r="I17">
            <v>12</v>
          </cell>
          <cell r="J17">
            <v>0</v>
          </cell>
          <cell r="K17">
            <v>2</v>
          </cell>
          <cell r="L17">
            <v>53693.103600000002</v>
          </cell>
          <cell r="M17">
            <v>25</v>
          </cell>
          <cell r="N17">
            <v>12</v>
          </cell>
          <cell r="O17">
            <v>0</v>
          </cell>
          <cell r="P17">
            <v>2</v>
          </cell>
          <cell r="Q17">
            <v>54046.173739999998</v>
          </cell>
          <cell r="R17">
            <v>25</v>
          </cell>
          <cell r="S17">
            <v>12</v>
          </cell>
          <cell r="U17">
            <v>2</v>
          </cell>
        </row>
        <row r="18">
          <cell r="A18" t="str">
            <v>350000246</v>
          </cell>
          <cell r="B18">
            <v>665924.36470000003</v>
          </cell>
          <cell r="C18">
            <v>557</v>
          </cell>
          <cell r="D18">
            <v>253</v>
          </cell>
          <cell r="E18">
            <v>0</v>
          </cell>
          <cell r="F18">
            <v>17</v>
          </cell>
          <cell r="G18">
            <v>665924.36470000003</v>
          </cell>
          <cell r="H18">
            <v>552</v>
          </cell>
          <cell r="I18">
            <v>253</v>
          </cell>
          <cell r="J18">
            <v>0</v>
          </cell>
          <cell r="K18">
            <v>17</v>
          </cell>
          <cell r="L18">
            <v>672149.71329999994</v>
          </cell>
          <cell r="M18">
            <v>528</v>
          </cell>
          <cell r="N18">
            <v>256</v>
          </cell>
          <cell r="O18">
            <v>0</v>
          </cell>
          <cell r="P18">
            <v>17</v>
          </cell>
          <cell r="Q18">
            <v>679176.74509999994</v>
          </cell>
          <cell r="R18">
            <v>528</v>
          </cell>
          <cell r="S18">
            <v>256</v>
          </cell>
          <cell r="U18">
            <v>14</v>
          </cell>
        </row>
        <row r="19">
          <cell r="A19" t="str">
            <v>350002119</v>
          </cell>
          <cell r="C19">
            <v>85</v>
          </cell>
          <cell r="D19">
            <v>12</v>
          </cell>
          <cell r="E19">
            <v>0</v>
          </cell>
          <cell r="F19">
            <v>0</v>
          </cell>
          <cell r="H19">
            <v>85</v>
          </cell>
          <cell r="I19">
            <v>12</v>
          </cell>
          <cell r="J19">
            <v>0</v>
          </cell>
          <cell r="K19">
            <v>0</v>
          </cell>
          <cell r="M19">
            <v>85</v>
          </cell>
          <cell r="N19">
            <v>12</v>
          </cell>
          <cell r="O19">
            <v>0</v>
          </cell>
          <cell r="P19">
            <v>0</v>
          </cell>
          <cell r="R19">
            <v>85</v>
          </cell>
          <cell r="S19">
            <v>12</v>
          </cell>
          <cell r="U19">
            <v>0</v>
          </cell>
        </row>
        <row r="20">
          <cell r="A20" t="str">
            <v>350002176</v>
          </cell>
          <cell r="C20">
            <v>82</v>
          </cell>
          <cell r="D20">
            <v>18</v>
          </cell>
          <cell r="E20">
            <v>0</v>
          </cell>
          <cell r="F20">
            <v>0</v>
          </cell>
          <cell r="H20">
            <v>82</v>
          </cell>
          <cell r="I20">
            <v>18</v>
          </cell>
          <cell r="J20">
            <v>0</v>
          </cell>
          <cell r="K20">
            <v>0</v>
          </cell>
          <cell r="M20">
            <v>82</v>
          </cell>
          <cell r="N20">
            <v>18</v>
          </cell>
          <cell r="O20">
            <v>0</v>
          </cell>
          <cell r="P20">
            <v>0</v>
          </cell>
          <cell r="R20">
            <v>82</v>
          </cell>
          <cell r="S20">
            <v>18</v>
          </cell>
          <cell r="U20">
            <v>0</v>
          </cell>
        </row>
        <row r="21">
          <cell r="A21" t="str">
            <v>350002192</v>
          </cell>
          <cell r="C21">
            <v>77</v>
          </cell>
          <cell r="D21">
            <v>12</v>
          </cell>
          <cell r="E21">
            <v>0</v>
          </cell>
          <cell r="F21">
            <v>0</v>
          </cell>
          <cell r="H21">
            <v>77</v>
          </cell>
          <cell r="I21">
            <v>12</v>
          </cell>
          <cell r="J21">
            <v>0</v>
          </cell>
          <cell r="K21">
            <v>0</v>
          </cell>
          <cell r="M21">
            <v>77</v>
          </cell>
          <cell r="N21">
            <v>12</v>
          </cell>
          <cell r="O21">
            <v>0</v>
          </cell>
          <cell r="P21">
            <v>0</v>
          </cell>
        </row>
        <row r="22">
          <cell r="A22" t="str">
            <v>350002234</v>
          </cell>
          <cell r="C22">
            <v>10</v>
          </cell>
          <cell r="D22">
            <v>10</v>
          </cell>
          <cell r="E22">
            <v>0</v>
          </cell>
          <cell r="F22">
            <v>0</v>
          </cell>
          <cell r="H22">
            <v>10</v>
          </cell>
          <cell r="I22">
            <v>10</v>
          </cell>
          <cell r="J22">
            <v>0</v>
          </cell>
          <cell r="K22">
            <v>0</v>
          </cell>
          <cell r="M22">
            <v>10</v>
          </cell>
          <cell r="N22">
            <v>10</v>
          </cell>
          <cell r="O22">
            <v>0</v>
          </cell>
          <cell r="P22">
            <v>0</v>
          </cell>
          <cell r="R22">
            <v>10</v>
          </cell>
          <cell r="S22">
            <v>10</v>
          </cell>
          <cell r="U22">
            <v>0</v>
          </cell>
        </row>
        <row r="23">
          <cell r="A23" t="str">
            <v>350002754</v>
          </cell>
          <cell r="C23">
            <v>0</v>
          </cell>
          <cell r="D23">
            <v>50</v>
          </cell>
          <cell r="E23">
            <v>0</v>
          </cell>
          <cell r="F23">
            <v>1</v>
          </cell>
          <cell r="H23">
            <v>0</v>
          </cell>
          <cell r="I23">
            <v>43</v>
          </cell>
          <cell r="J23">
            <v>0</v>
          </cell>
          <cell r="K23">
            <v>1</v>
          </cell>
          <cell r="M23">
            <v>0</v>
          </cell>
          <cell r="N23">
            <v>43</v>
          </cell>
          <cell r="O23">
            <v>0</v>
          </cell>
          <cell r="P23">
            <v>1</v>
          </cell>
          <cell r="R23">
            <v>0</v>
          </cell>
          <cell r="S23">
            <v>52</v>
          </cell>
          <cell r="U23">
            <v>1</v>
          </cell>
        </row>
        <row r="24">
          <cell r="A24" t="str">
            <v>350054680</v>
          </cell>
          <cell r="R24">
            <v>77</v>
          </cell>
          <cell r="S24">
            <v>12</v>
          </cell>
          <cell r="U24">
            <v>0</v>
          </cell>
        </row>
        <row r="25">
          <cell r="A25" t="str">
            <v>53S000000</v>
          </cell>
          <cell r="C25">
            <v>224</v>
          </cell>
          <cell r="D25">
            <v>73</v>
          </cell>
          <cell r="E25">
            <v>0</v>
          </cell>
          <cell r="F25">
            <v>7</v>
          </cell>
          <cell r="H25">
            <v>219</v>
          </cell>
          <cell r="I25">
            <v>75</v>
          </cell>
          <cell r="J25">
            <v>0</v>
          </cell>
          <cell r="K25">
            <v>8</v>
          </cell>
          <cell r="M25">
            <v>219</v>
          </cell>
          <cell r="N25">
            <v>76</v>
          </cell>
          <cell r="O25">
            <v>0</v>
          </cell>
          <cell r="P25">
            <v>8</v>
          </cell>
          <cell r="R25">
            <v>219</v>
          </cell>
          <cell r="S25">
            <v>76</v>
          </cell>
          <cell r="U25">
            <v>8</v>
          </cell>
        </row>
        <row r="26">
          <cell r="A26" t="str">
            <v>53S000000</v>
          </cell>
          <cell r="C26">
            <v>285</v>
          </cell>
          <cell r="D26">
            <v>101</v>
          </cell>
          <cell r="E26">
            <v>0</v>
          </cell>
          <cell r="F26">
            <v>9</v>
          </cell>
          <cell r="H26">
            <v>271</v>
          </cell>
          <cell r="I26">
            <v>103</v>
          </cell>
          <cell r="J26">
            <v>0</v>
          </cell>
          <cell r="K26">
            <v>9</v>
          </cell>
          <cell r="M26">
            <v>243</v>
          </cell>
          <cell r="N26">
            <v>101</v>
          </cell>
          <cell r="O26">
            <v>0</v>
          </cell>
          <cell r="P26">
            <v>9</v>
          </cell>
          <cell r="R26">
            <v>259</v>
          </cell>
          <cell r="S26">
            <v>101</v>
          </cell>
          <cell r="T26">
            <v>4</v>
          </cell>
          <cell r="U26">
            <v>9</v>
          </cell>
        </row>
        <row r="27">
          <cell r="A27" t="str">
            <v>53S000000</v>
          </cell>
          <cell r="C27">
            <v>296</v>
          </cell>
          <cell r="D27">
            <v>166</v>
          </cell>
          <cell r="E27">
            <v>0</v>
          </cell>
          <cell r="F27">
            <v>14</v>
          </cell>
          <cell r="H27">
            <v>298</v>
          </cell>
          <cell r="I27">
            <v>162</v>
          </cell>
          <cell r="J27">
            <v>0</v>
          </cell>
          <cell r="K27">
            <v>14</v>
          </cell>
          <cell r="M27">
            <v>298</v>
          </cell>
          <cell r="N27">
            <v>162</v>
          </cell>
          <cell r="O27">
            <v>0</v>
          </cell>
          <cell r="P27">
            <v>14</v>
          </cell>
          <cell r="R27">
            <v>298</v>
          </cell>
          <cell r="S27">
            <v>162</v>
          </cell>
          <cell r="T27">
            <v>16</v>
          </cell>
          <cell r="U27">
            <v>14</v>
          </cell>
        </row>
        <row r="28">
          <cell r="A28" t="str">
            <v>53S000000</v>
          </cell>
          <cell r="C28">
            <v>303</v>
          </cell>
          <cell r="D28">
            <v>103</v>
          </cell>
          <cell r="E28">
            <v>0</v>
          </cell>
          <cell r="F28">
            <v>8</v>
          </cell>
          <cell r="H28">
            <v>309</v>
          </cell>
          <cell r="I28">
            <v>115</v>
          </cell>
          <cell r="J28">
            <v>0</v>
          </cell>
          <cell r="K28">
            <v>8</v>
          </cell>
          <cell r="M28">
            <v>304</v>
          </cell>
          <cell r="N28">
            <v>115</v>
          </cell>
          <cell r="O28">
            <v>0</v>
          </cell>
          <cell r="P28">
            <v>8</v>
          </cell>
          <cell r="R28">
            <v>304</v>
          </cell>
          <cell r="S28">
            <v>115</v>
          </cell>
          <cell r="T28">
            <v>7</v>
          </cell>
          <cell r="U28">
            <v>8</v>
          </cell>
        </row>
        <row r="29">
          <cell r="A29" t="str">
            <v>53S000000</v>
          </cell>
          <cell r="C29">
            <v>330</v>
          </cell>
          <cell r="D29">
            <v>148</v>
          </cell>
          <cell r="E29">
            <v>0</v>
          </cell>
          <cell r="F29">
            <v>12</v>
          </cell>
          <cell r="H29">
            <v>330</v>
          </cell>
          <cell r="I29">
            <v>148</v>
          </cell>
          <cell r="J29">
            <v>0</v>
          </cell>
          <cell r="K29">
            <v>12</v>
          </cell>
          <cell r="M29">
            <v>331</v>
          </cell>
          <cell r="N29">
            <v>145</v>
          </cell>
          <cell r="O29">
            <v>0</v>
          </cell>
          <cell r="P29">
            <v>11</v>
          </cell>
          <cell r="R29">
            <v>330</v>
          </cell>
          <cell r="S29">
            <v>157</v>
          </cell>
          <cell r="U29">
            <v>11</v>
          </cell>
        </row>
        <row r="30">
          <cell r="A30" t="str">
            <v>53S000000</v>
          </cell>
          <cell r="C30">
            <v>406</v>
          </cell>
          <cell r="D30">
            <v>257</v>
          </cell>
          <cell r="E30">
            <v>0</v>
          </cell>
          <cell r="F30">
            <v>15</v>
          </cell>
          <cell r="H30">
            <v>404</v>
          </cell>
          <cell r="I30">
            <v>283</v>
          </cell>
          <cell r="J30">
            <v>0</v>
          </cell>
          <cell r="K30">
            <v>15</v>
          </cell>
          <cell r="M30">
            <v>399</v>
          </cell>
          <cell r="N30">
            <v>283</v>
          </cell>
          <cell r="O30">
            <v>0</v>
          </cell>
          <cell r="P30">
            <v>15</v>
          </cell>
          <cell r="R30">
            <v>399</v>
          </cell>
          <cell r="S30">
            <v>283</v>
          </cell>
          <cell r="T30">
            <v>12</v>
          </cell>
          <cell r="U30">
            <v>15</v>
          </cell>
        </row>
        <row r="31">
          <cell r="A31" t="str">
            <v>53S000000</v>
          </cell>
          <cell r="C31">
            <v>659</v>
          </cell>
          <cell r="D31">
            <v>306</v>
          </cell>
          <cell r="E31">
            <v>0</v>
          </cell>
          <cell r="F31">
            <v>17</v>
          </cell>
          <cell r="H31">
            <v>648</v>
          </cell>
          <cell r="I31">
            <v>324</v>
          </cell>
          <cell r="J31">
            <v>0</v>
          </cell>
          <cell r="K31">
            <v>16</v>
          </cell>
          <cell r="M31">
            <v>646</v>
          </cell>
          <cell r="N31">
            <v>324</v>
          </cell>
          <cell r="O31">
            <v>0</v>
          </cell>
          <cell r="P31">
            <v>16</v>
          </cell>
          <cell r="R31">
            <v>643</v>
          </cell>
          <cell r="S31">
            <v>326</v>
          </cell>
          <cell r="T31">
            <v>7</v>
          </cell>
          <cell r="U31">
            <v>16</v>
          </cell>
        </row>
        <row r="32">
          <cell r="A32" t="str">
            <v>53S000000</v>
          </cell>
          <cell r="C32">
            <v>876</v>
          </cell>
          <cell r="D32">
            <v>367</v>
          </cell>
          <cell r="E32">
            <v>0</v>
          </cell>
          <cell r="F32">
            <v>20</v>
          </cell>
          <cell r="H32">
            <v>871</v>
          </cell>
          <cell r="I32">
            <v>360</v>
          </cell>
          <cell r="J32">
            <v>0</v>
          </cell>
          <cell r="K32">
            <v>20</v>
          </cell>
          <cell r="M32">
            <v>847</v>
          </cell>
          <cell r="N32">
            <v>363</v>
          </cell>
          <cell r="O32">
            <v>0</v>
          </cell>
          <cell r="P32">
            <v>20</v>
          </cell>
          <cell r="R32">
            <v>847</v>
          </cell>
          <cell r="S32">
            <v>372</v>
          </cell>
          <cell r="U32">
            <v>17</v>
          </cell>
        </row>
        <row r="33">
          <cell r="A33" t="str">
            <v>560000242</v>
          </cell>
          <cell r="C33">
            <v>0</v>
          </cell>
          <cell r="D33">
            <v>0</v>
          </cell>
          <cell r="E33">
            <v>0</v>
          </cell>
          <cell r="F33">
            <v>0</v>
          </cell>
          <cell r="H33">
            <v>0</v>
          </cell>
          <cell r="I33">
            <v>0</v>
          </cell>
          <cell r="J33">
            <v>0</v>
          </cell>
          <cell r="K33">
            <v>0</v>
          </cell>
          <cell r="M33">
            <v>0</v>
          </cell>
          <cell r="N33">
            <v>0</v>
          </cell>
          <cell r="O33">
            <v>0</v>
          </cell>
          <cell r="P33">
            <v>0</v>
          </cell>
          <cell r="R33">
            <v>0</v>
          </cell>
          <cell r="S33">
            <v>0</v>
          </cell>
          <cell r="U33">
            <v>0</v>
          </cell>
        </row>
        <row r="34">
          <cell r="A34" t="str">
            <v>560002032</v>
          </cell>
          <cell r="B34">
            <v>328133.85119999998</v>
          </cell>
          <cell r="C34">
            <v>311</v>
          </cell>
          <cell r="D34">
            <v>239</v>
          </cell>
          <cell r="E34">
            <v>0</v>
          </cell>
          <cell r="F34">
            <v>15</v>
          </cell>
          <cell r="G34">
            <v>328133.85119999998</v>
          </cell>
          <cell r="H34">
            <v>309</v>
          </cell>
          <cell r="I34">
            <v>253</v>
          </cell>
          <cell r="J34">
            <v>0</v>
          </cell>
          <cell r="K34">
            <v>15</v>
          </cell>
          <cell r="L34">
            <v>330150.54950000002</v>
          </cell>
          <cell r="M34">
            <v>309</v>
          </cell>
          <cell r="N34">
            <v>253</v>
          </cell>
          <cell r="O34">
            <v>0</v>
          </cell>
          <cell r="P34">
            <v>15</v>
          </cell>
          <cell r="Q34">
            <v>333488.1263</v>
          </cell>
          <cell r="R34">
            <v>309</v>
          </cell>
          <cell r="S34">
            <v>253</v>
          </cell>
          <cell r="T34">
            <v>12</v>
          </cell>
          <cell r="U34">
            <v>15</v>
          </cell>
        </row>
        <row r="35">
          <cell r="A35" t="str">
            <v>560002081</v>
          </cell>
          <cell r="C35">
            <v>83</v>
          </cell>
          <cell r="D35">
            <v>0</v>
          </cell>
          <cell r="E35">
            <v>0</v>
          </cell>
          <cell r="F35">
            <v>0</v>
          </cell>
          <cell r="H35">
            <v>83</v>
          </cell>
          <cell r="I35">
            <v>12</v>
          </cell>
          <cell r="J35">
            <v>0</v>
          </cell>
          <cell r="K35">
            <v>0</v>
          </cell>
          <cell r="M35">
            <v>78</v>
          </cell>
          <cell r="N35">
            <v>12</v>
          </cell>
          <cell r="O35">
            <v>0</v>
          </cell>
          <cell r="P35">
            <v>0</v>
          </cell>
          <cell r="R35">
            <v>78</v>
          </cell>
          <cell r="S35">
            <v>12</v>
          </cell>
          <cell r="U35">
            <v>0</v>
          </cell>
        </row>
        <row r="36">
          <cell r="A36" t="str">
            <v>560002123</v>
          </cell>
          <cell r="C36">
            <v>75</v>
          </cell>
          <cell r="D36">
            <v>0</v>
          </cell>
          <cell r="E36">
            <v>0</v>
          </cell>
          <cell r="F36">
            <v>0</v>
          </cell>
          <cell r="H36">
            <v>75</v>
          </cell>
          <cell r="I36">
            <v>0</v>
          </cell>
          <cell r="J36">
            <v>0</v>
          </cell>
          <cell r="K36">
            <v>0</v>
          </cell>
          <cell r="M36">
            <v>75</v>
          </cell>
          <cell r="N36">
            <v>0</v>
          </cell>
          <cell r="O36">
            <v>0</v>
          </cell>
          <cell r="P36">
            <v>0</v>
          </cell>
          <cell r="R36">
            <v>74</v>
          </cell>
          <cell r="S36">
            <v>12</v>
          </cell>
          <cell r="U36">
            <v>0</v>
          </cell>
        </row>
        <row r="37">
          <cell r="A37" t="str">
            <v>560002677</v>
          </cell>
          <cell r="B37">
            <v>185500.61910000001</v>
          </cell>
          <cell r="C37">
            <v>187</v>
          </cell>
          <cell r="D37">
            <v>118</v>
          </cell>
          <cell r="E37">
            <v>0</v>
          </cell>
          <cell r="F37">
            <v>10</v>
          </cell>
          <cell r="G37">
            <v>185500.61910000001</v>
          </cell>
          <cell r="H37">
            <v>187</v>
          </cell>
          <cell r="I37">
            <v>118</v>
          </cell>
          <cell r="J37">
            <v>0</v>
          </cell>
          <cell r="K37">
            <v>10</v>
          </cell>
          <cell r="L37">
            <v>186690.31479999999</v>
          </cell>
          <cell r="M37">
            <v>188</v>
          </cell>
          <cell r="N37">
            <v>118</v>
          </cell>
          <cell r="O37">
            <v>0</v>
          </cell>
          <cell r="P37">
            <v>9</v>
          </cell>
          <cell r="Q37">
            <v>187425.86309999999</v>
          </cell>
          <cell r="R37">
            <v>188</v>
          </cell>
          <cell r="S37">
            <v>118</v>
          </cell>
          <cell r="U37">
            <v>9</v>
          </cell>
        </row>
        <row r="38">
          <cell r="A38" t="str">
            <v>560002685</v>
          </cell>
          <cell r="C38">
            <v>53</v>
          </cell>
          <cell r="D38">
            <v>8</v>
          </cell>
          <cell r="E38">
            <v>0</v>
          </cell>
          <cell r="F38">
            <v>0</v>
          </cell>
          <cell r="H38">
            <v>53</v>
          </cell>
          <cell r="I38">
            <v>8</v>
          </cell>
          <cell r="J38">
            <v>0</v>
          </cell>
          <cell r="K38">
            <v>0</v>
          </cell>
          <cell r="M38">
            <v>53</v>
          </cell>
          <cell r="N38">
            <v>8</v>
          </cell>
          <cell r="O38">
            <v>0</v>
          </cell>
          <cell r="P38">
            <v>0</v>
          </cell>
          <cell r="R38">
            <v>53</v>
          </cell>
          <cell r="S38">
            <v>8</v>
          </cell>
          <cell r="U38">
            <v>0</v>
          </cell>
        </row>
        <row r="39">
          <cell r="A39" t="str">
            <v>560004277</v>
          </cell>
          <cell r="C39">
            <v>12</v>
          </cell>
          <cell r="D39">
            <v>18</v>
          </cell>
          <cell r="E39">
            <v>0</v>
          </cell>
          <cell r="F39">
            <v>0</v>
          </cell>
          <cell r="H39">
            <v>12</v>
          </cell>
          <cell r="I39">
            <v>18</v>
          </cell>
          <cell r="J39">
            <v>0</v>
          </cell>
          <cell r="K39">
            <v>0</v>
          </cell>
          <cell r="M39">
            <v>12</v>
          </cell>
          <cell r="N39">
            <v>18</v>
          </cell>
          <cell r="O39">
            <v>0</v>
          </cell>
          <cell r="P39">
            <v>0</v>
          </cell>
          <cell r="R39">
            <v>12</v>
          </cell>
          <cell r="S39">
            <v>18</v>
          </cell>
          <cell r="U39">
            <v>0</v>
          </cell>
        </row>
        <row r="40">
          <cell r="A40" t="str">
            <v>560005746</v>
          </cell>
          <cell r="B40">
            <v>49020.56306</v>
          </cell>
          <cell r="C40">
            <v>68</v>
          </cell>
          <cell r="D40">
            <v>30</v>
          </cell>
          <cell r="E40">
            <v>0</v>
          </cell>
          <cell r="F40">
            <v>2</v>
          </cell>
          <cell r="G40">
            <v>49020.56306</v>
          </cell>
          <cell r="H40">
            <v>68</v>
          </cell>
          <cell r="I40">
            <v>30</v>
          </cell>
          <cell r="J40">
            <v>0</v>
          </cell>
          <cell r="K40">
            <v>2</v>
          </cell>
          <cell r="L40">
            <v>49092.638189999998</v>
          </cell>
          <cell r="M40">
            <v>68</v>
          </cell>
          <cell r="N40">
            <v>27</v>
          </cell>
          <cell r="O40">
            <v>0</v>
          </cell>
          <cell r="P40">
            <v>2</v>
          </cell>
          <cell r="Q40">
            <v>49343.685680000002</v>
          </cell>
          <cell r="R40">
            <v>68</v>
          </cell>
          <cell r="S40">
            <v>27</v>
          </cell>
          <cell r="U40">
            <v>2</v>
          </cell>
        </row>
        <row r="41">
          <cell r="A41" t="str">
            <v>DEP-22</v>
          </cell>
          <cell r="B41">
            <v>479551.8676</v>
          </cell>
          <cell r="C41">
            <v>1.2761914640000001</v>
          </cell>
          <cell r="D41">
            <v>0.448335237</v>
          </cell>
          <cell r="E41">
            <v>0</v>
          </cell>
          <cell r="F41">
            <v>3.3364483E-2</v>
          </cell>
          <cell r="G41">
            <v>479551.8676</v>
          </cell>
          <cell r="H41">
            <v>1.2490828220000001</v>
          </cell>
          <cell r="I41">
            <v>0.49421140000000002</v>
          </cell>
          <cell r="J41">
            <v>0</v>
          </cell>
          <cell r="K41">
            <v>3.5449763000000002E-2</v>
          </cell>
          <cell r="L41">
            <v>480977.26620000001</v>
          </cell>
          <cell r="M41">
            <v>1.2225110029999999</v>
          </cell>
          <cell r="N41">
            <v>0.49482588199999999</v>
          </cell>
          <cell r="O41">
            <v>0</v>
          </cell>
          <cell r="P41">
            <v>3.5344705999999997E-2</v>
          </cell>
          <cell r="Q41">
            <v>481811.95880000002</v>
          </cell>
          <cell r="R41">
            <v>1.2203931210000001</v>
          </cell>
          <cell r="S41">
            <v>0.49396864400000001</v>
          </cell>
          <cell r="T41">
            <v>2.2830484000000002E-2</v>
          </cell>
          <cell r="U41">
            <v>3.5283475000000002E-2</v>
          </cell>
        </row>
        <row r="42">
          <cell r="A42" t="str">
            <v>DEP-29</v>
          </cell>
          <cell r="B42">
            <v>730252.82039999997</v>
          </cell>
          <cell r="C42">
            <v>1.4008846960000001</v>
          </cell>
          <cell r="D42">
            <v>0.68743315500000002</v>
          </cell>
          <cell r="E42">
            <v>0</v>
          </cell>
          <cell r="F42">
            <v>4.5189829000000001E-2</v>
          </cell>
          <cell r="G42">
            <v>730252.82039999997</v>
          </cell>
          <cell r="H42">
            <v>1.3885601970000001</v>
          </cell>
          <cell r="I42">
            <v>0.706604597</v>
          </cell>
          <cell r="J42">
            <v>0</v>
          </cell>
          <cell r="K42">
            <v>4.3820440000000002E-2</v>
          </cell>
          <cell r="L42">
            <v>731779.73609999998</v>
          </cell>
          <cell r="M42">
            <v>1.382929794</v>
          </cell>
          <cell r="N42">
            <v>0.70103061700000002</v>
          </cell>
          <cell r="O42">
            <v>0</v>
          </cell>
          <cell r="P42">
            <v>4.3729005000000001E-2</v>
          </cell>
          <cell r="Q42">
            <v>734272.12840000005</v>
          </cell>
          <cell r="R42">
            <v>1.374149938</v>
          </cell>
          <cell r="S42">
            <v>0.70137484500000002</v>
          </cell>
          <cell r="T42">
            <v>3.1323536999999999E-2</v>
          </cell>
          <cell r="U42">
            <v>4.3580572999999997E-2</v>
          </cell>
        </row>
        <row r="43">
          <cell r="A43" t="str">
            <v>DEP-35</v>
          </cell>
          <cell r="B43">
            <v>815494.23439999996</v>
          </cell>
          <cell r="C43">
            <v>1.130602721</v>
          </cell>
          <cell r="D43">
            <v>0.48682134500000002</v>
          </cell>
          <cell r="E43">
            <v>0</v>
          </cell>
          <cell r="F43">
            <v>2.9430006000000002E-2</v>
          </cell>
          <cell r="G43">
            <v>815494.23439999996</v>
          </cell>
          <cell r="H43">
            <v>1.1244714689999999</v>
          </cell>
          <cell r="I43">
            <v>0.46842759099999998</v>
          </cell>
          <cell r="J43">
            <v>0</v>
          </cell>
          <cell r="K43">
            <v>2.9430006000000002E-2</v>
          </cell>
          <cell r="L43">
            <v>823289.82420000003</v>
          </cell>
          <cell r="M43">
            <v>1.0579506439999999</v>
          </cell>
          <cell r="N43">
            <v>0.46520676999999999</v>
          </cell>
          <cell r="O43">
            <v>0</v>
          </cell>
          <cell r="P43">
            <v>2.9151337999999999E-2</v>
          </cell>
          <cell r="Q43">
            <v>831493.82059999998</v>
          </cell>
          <cell r="R43">
            <v>1.066754771</v>
          </cell>
          <cell r="S43">
            <v>0.47144066499999998</v>
          </cell>
          <cell r="U43">
            <v>2.525575E-2</v>
          </cell>
        </row>
        <row r="44">
          <cell r="A44" t="str">
            <v>DEP-56</v>
          </cell>
          <cell r="B44">
            <v>596051.02119999996</v>
          </cell>
          <cell r="C44">
            <v>1.2448598749999999</v>
          </cell>
          <cell r="D44">
            <v>0.68282745199999995</v>
          </cell>
          <cell r="E44">
            <v>0</v>
          </cell>
          <cell r="F44">
            <v>4.8653553000000002E-2</v>
          </cell>
          <cell r="G44">
            <v>596051.02119999996</v>
          </cell>
          <cell r="H44">
            <v>1.2415044580000001</v>
          </cell>
          <cell r="I44">
            <v>0.72980329600000005</v>
          </cell>
          <cell r="J44">
            <v>0</v>
          </cell>
          <cell r="K44">
            <v>4.8653553000000002E-2</v>
          </cell>
          <cell r="L44">
            <v>599615.6324</v>
          </cell>
          <cell r="M44">
            <v>1.2274529890000001</v>
          </cell>
          <cell r="N44">
            <v>0.725464742</v>
          </cell>
          <cell r="O44">
            <v>0</v>
          </cell>
          <cell r="P44">
            <v>4.6696581000000001E-2</v>
          </cell>
          <cell r="Q44">
            <v>603750.23239999998</v>
          </cell>
          <cell r="R44">
            <v>1.2173908360000001</v>
          </cell>
          <cell r="S44">
            <v>0.74037238599999999</v>
          </cell>
          <cell r="T44">
            <v>1.9875769000000001E-2</v>
          </cell>
          <cell r="U44">
            <v>4.6376793999999999E-2</v>
          </cell>
        </row>
        <row r="45">
          <cell r="A45" t="str">
            <v>FRANCE</v>
          </cell>
          <cell r="B45">
            <v>52579212.090000004</v>
          </cell>
          <cell r="C45">
            <v>0.99934932300000001</v>
          </cell>
          <cell r="D45">
            <v>0.373778899</v>
          </cell>
          <cell r="E45">
            <v>0</v>
          </cell>
          <cell r="F45">
            <v>2.1434327E-2</v>
          </cell>
          <cell r="G45">
            <v>52579212.090000004</v>
          </cell>
          <cell r="H45">
            <v>0.99115216699999997</v>
          </cell>
          <cell r="I45">
            <v>0.37771581599999998</v>
          </cell>
          <cell r="J45">
            <v>0</v>
          </cell>
          <cell r="K45">
            <v>2.1548439999999999E-2</v>
          </cell>
          <cell r="L45">
            <v>52766989.729999997</v>
          </cell>
          <cell r="M45">
            <v>0.975136165</v>
          </cell>
          <cell r="N45">
            <v>0.37402171499999998</v>
          </cell>
          <cell r="O45">
            <v>0</v>
          </cell>
          <cell r="P45">
            <v>2.1149586000000001E-2</v>
          </cell>
          <cell r="Q45">
            <v>52971393.810000002</v>
          </cell>
          <cell r="R45">
            <v>0.95904593699999996</v>
          </cell>
          <cell r="S45">
            <v>0.37546680500000001</v>
          </cell>
          <cell r="T45">
            <v>1.9104651E-2</v>
          </cell>
          <cell r="U45">
            <v>2.1105730999999999E-2</v>
          </cell>
        </row>
        <row r="46">
          <cell r="A46" t="str">
            <v>REG-</v>
          </cell>
          <cell r="B46">
            <v>1562135.547</v>
          </cell>
          <cell r="C46">
            <v>0.74897469800000005</v>
          </cell>
          <cell r="D46">
            <v>0.206768229</v>
          </cell>
          <cell r="E46">
            <v>0</v>
          </cell>
          <cell r="F46">
            <v>1.6643881999999999E-2</v>
          </cell>
          <cell r="G46">
            <v>1562135.547</v>
          </cell>
          <cell r="H46">
            <v>0.74001260800000002</v>
          </cell>
          <cell r="I46">
            <v>0.20228718300000001</v>
          </cell>
          <cell r="J46">
            <v>0</v>
          </cell>
          <cell r="K46">
            <v>1.6643881999999999E-2</v>
          </cell>
          <cell r="L46">
            <v>1570746.5759999999</v>
          </cell>
          <cell r="M46">
            <v>0.67420169200000002</v>
          </cell>
          <cell r="N46">
            <v>0.20690797899999999</v>
          </cell>
          <cell r="O46">
            <v>0</v>
          </cell>
          <cell r="P46">
            <v>1.6552638000000001E-2</v>
          </cell>
          <cell r="Q46">
            <v>1570929.216</v>
          </cell>
          <cell r="R46">
            <v>0.63529278700000003</v>
          </cell>
          <cell r="S46">
            <v>0.22025180799999999</v>
          </cell>
          <cell r="T46">
            <v>1.0821621E-2</v>
          </cell>
          <cell r="U46">
            <v>1.8460411999999999E-2</v>
          </cell>
        </row>
        <row r="47">
          <cell r="A47" t="str">
            <v>REG-11</v>
          </cell>
          <cell r="B47">
            <v>9412089.4900000002</v>
          </cell>
          <cell r="C47">
            <v>0.81459064000000003</v>
          </cell>
          <cell r="D47">
            <v>0.38025562800000001</v>
          </cell>
          <cell r="E47">
            <v>0</v>
          </cell>
          <cell r="F47">
            <v>1.4661993999999999E-2</v>
          </cell>
          <cell r="G47">
            <v>9412089.4900000002</v>
          </cell>
          <cell r="H47">
            <v>0.81055327899999996</v>
          </cell>
          <cell r="I47">
            <v>0.37951190400000001</v>
          </cell>
          <cell r="J47">
            <v>0</v>
          </cell>
          <cell r="K47">
            <v>1.4449501E-2</v>
          </cell>
          <cell r="L47">
            <v>9443590.3920000009</v>
          </cell>
          <cell r="M47">
            <v>0.80943790299999996</v>
          </cell>
          <cell r="N47">
            <v>0.37348083199999998</v>
          </cell>
          <cell r="O47">
            <v>0</v>
          </cell>
          <cell r="P47">
            <v>1.482487E-2</v>
          </cell>
          <cell r="Q47">
            <v>9494616.1370000001</v>
          </cell>
          <cell r="R47">
            <v>0.81088059700000004</v>
          </cell>
          <cell r="S47">
            <v>0.372737555</v>
          </cell>
          <cell r="T47">
            <v>9.6897019999999997E-3</v>
          </cell>
          <cell r="U47">
            <v>1.4850521E-2</v>
          </cell>
        </row>
        <row r="48">
          <cell r="A48" t="str">
            <v>REG-24</v>
          </cell>
          <cell r="B48">
            <v>2050724.5649999999</v>
          </cell>
          <cell r="C48">
            <v>1.043045974</v>
          </cell>
          <cell r="D48">
            <v>0.39205655099999998</v>
          </cell>
          <cell r="E48">
            <v>0</v>
          </cell>
          <cell r="F48">
            <v>8.7773850000000004E-3</v>
          </cell>
          <cell r="G48">
            <v>2050724.5649999999</v>
          </cell>
          <cell r="H48">
            <v>1.043045974</v>
          </cell>
          <cell r="I48">
            <v>0.39498234599999998</v>
          </cell>
          <cell r="J48">
            <v>0</v>
          </cell>
          <cell r="K48">
            <v>9.2650179999999999E-3</v>
          </cell>
          <cell r="L48">
            <v>2052088.4939999999</v>
          </cell>
          <cell r="M48">
            <v>1.0296826889999999</v>
          </cell>
          <cell r="N48">
            <v>0.37571479099999999</v>
          </cell>
          <cell r="O48">
            <v>0</v>
          </cell>
          <cell r="P48">
            <v>9.2588600000000007E-3</v>
          </cell>
          <cell r="Q48">
            <v>2052348.2560000001</v>
          </cell>
          <cell r="R48">
            <v>1.023705404</v>
          </cell>
          <cell r="S48">
            <v>0.37956521199999999</v>
          </cell>
          <cell r="T48">
            <v>2.1438856999999999E-2</v>
          </cell>
          <cell r="U48">
            <v>1.2181169E-2</v>
          </cell>
        </row>
        <row r="49">
          <cell r="A49" t="str">
            <v>REG-27</v>
          </cell>
          <cell r="B49">
            <v>2263159.1660000002</v>
          </cell>
          <cell r="C49">
            <v>1.149278424</v>
          </cell>
          <cell r="D49">
            <v>0.30886029199999998</v>
          </cell>
          <cell r="E49">
            <v>0</v>
          </cell>
          <cell r="F49">
            <v>2.8279054000000001E-2</v>
          </cell>
          <cell r="G49">
            <v>2263159.1660000002</v>
          </cell>
          <cell r="H49">
            <v>1.132045875</v>
          </cell>
          <cell r="I49">
            <v>0.33139516299999999</v>
          </cell>
          <cell r="J49">
            <v>0</v>
          </cell>
          <cell r="K49">
            <v>2.6953472999999999E-2</v>
          </cell>
          <cell r="L49">
            <v>2263985.469</v>
          </cell>
          <cell r="M49">
            <v>1.1303076080000001</v>
          </cell>
          <cell r="N49">
            <v>0.31316455399999998</v>
          </cell>
          <cell r="O49">
            <v>0</v>
          </cell>
          <cell r="P49">
            <v>2.6943636E-2</v>
          </cell>
          <cell r="Q49">
            <v>2262570.5959999999</v>
          </cell>
          <cell r="R49">
            <v>1.110683576</v>
          </cell>
          <cell r="S49">
            <v>0.30761471099999999</v>
          </cell>
          <cell r="T49">
            <v>2.5634559000000001E-2</v>
          </cell>
          <cell r="U49">
            <v>2.6960484999999999E-2</v>
          </cell>
        </row>
        <row r="50">
          <cell r="A50" t="str">
            <v>REG-28</v>
          </cell>
          <cell r="B50">
            <v>2641733.946</v>
          </cell>
          <cell r="C50">
            <v>0.86534073700000003</v>
          </cell>
          <cell r="D50">
            <v>0.43229182900000002</v>
          </cell>
          <cell r="E50">
            <v>0</v>
          </cell>
          <cell r="F50">
            <v>2.9147523000000002E-2</v>
          </cell>
          <cell r="G50">
            <v>2641733.946</v>
          </cell>
          <cell r="H50">
            <v>0.85928410899999996</v>
          </cell>
          <cell r="I50">
            <v>0.41563610200000001</v>
          </cell>
          <cell r="J50">
            <v>0</v>
          </cell>
          <cell r="K50">
            <v>2.536213E-2</v>
          </cell>
          <cell r="L50">
            <v>2641969.0989999999</v>
          </cell>
          <cell r="M50">
            <v>0.87056279400000003</v>
          </cell>
          <cell r="N50">
            <v>0.42657576899999999</v>
          </cell>
          <cell r="O50">
            <v>0</v>
          </cell>
          <cell r="P50">
            <v>2.4224355999999999E-2</v>
          </cell>
          <cell r="Q50">
            <v>2643800.3139999998</v>
          </cell>
          <cell r="R50">
            <v>0.84461749500000005</v>
          </cell>
          <cell r="S50">
            <v>0.42401084300000003</v>
          </cell>
          <cell r="T50">
            <v>1.7399195999999999E-2</v>
          </cell>
          <cell r="U50">
            <v>2.4964064000000001E-2</v>
          </cell>
        </row>
        <row r="51">
          <cell r="A51" t="str">
            <v>REG-32</v>
          </cell>
          <cell r="B51">
            <v>4663381.3269999996</v>
          </cell>
          <cell r="C51">
            <v>0.93751715599999996</v>
          </cell>
          <cell r="D51">
            <v>0.31264867699999999</v>
          </cell>
          <cell r="E51">
            <v>0</v>
          </cell>
          <cell r="F51">
            <v>2.1443667999999999E-2</v>
          </cell>
          <cell r="G51">
            <v>4663381.3269999996</v>
          </cell>
          <cell r="H51">
            <v>0.94051927000000002</v>
          </cell>
          <cell r="I51">
            <v>0.32401382000000001</v>
          </cell>
          <cell r="J51">
            <v>0</v>
          </cell>
          <cell r="K51">
            <v>2.1443667999999999E-2</v>
          </cell>
          <cell r="L51">
            <v>4666164.4560000002</v>
          </cell>
          <cell r="M51">
            <v>0.88595248599999998</v>
          </cell>
          <cell r="N51">
            <v>0.31181927100000001</v>
          </cell>
          <cell r="O51">
            <v>0</v>
          </cell>
          <cell r="P51">
            <v>2.1430878E-2</v>
          </cell>
          <cell r="Q51">
            <v>4670700.483</v>
          </cell>
          <cell r="R51">
            <v>0.87246014100000002</v>
          </cell>
          <cell r="S51">
            <v>0.32286377700000002</v>
          </cell>
          <cell r="T51">
            <v>1.1347334000000001E-2</v>
          </cell>
          <cell r="U51">
            <v>2.1410064999999999E-2</v>
          </cell>
        </row>
        <row r="52">
          <cell r="A52" t="str">
            <v>REG-44</v>
          </cell>
          <cell r="B52">
            <v>4450347.6809999999</v>
          </cell>
          <cell r="C52">
            <v>0.82892399999999999</v>
          </cell>
          <cell r="D52">
            <v>0.27054065999999999</v>
          </cell>
          <cell r="E52">
            <v>0</v>
          </cell>
          <cell r="F52">
            <v>2.0897243999999999E-2</v>
          </cell>
          <cell r="G52">
            <v>4450347.6809999999</v>
          </cell>
          <cell r="H52">
            <v>0.82038534100000005</v>
          </cell>
          <cell r="I52">
            <v>0.27638289999999999</v>
          </cell>
          <cell r="J52">
            <v>0</v>
          </cell>
          <cell r="K52">
            <v>2.1796050000000001E-2</v>
          </cell>
          <cell r="L52">
            <v>4453481.5949999997</v>
          </cell>
          <cell r="M52">
            <v>0.79331191199999995</v>
          </cell>
          <cell r="N52">
            <v>0.280005648</v>
          </cell>
          <cell r="O52">
            <v>0</v>
          </cell>
          <cell r="P52">
            <v>2.1331625E-2</v>
          </cell>
          <cell r="Q52">
            <v>4456302.6220000004</v>
          </cell>
          <cell r="R52">
            <v>0.79797094199999996</v>
          </cell>
          <cell r="S52">
            <v>0.27511596599999999</v>
          </cell>
          <cell r="T52">
            <v>2.3337732999999999E-2</v>
          </cell>
          <cell r="U52">
            <v>2.1542523000000001E-2</v>
          </cell>
        </row>
        <row r="53">
          <cell r="A53" t="str">
            <v>REG-52</v>
          </cell>
          <cell r="B53">
            <v>2907987.9789999998</v>
          </cell>
          <cell r="C53">
            <v>0.72627535399999998</v>
          </cell>
          <cell r="D53">
            <v>0.41643913599999999</v>
          </cell>
          <cell r="E53">
            <v>0</v>
          </cell>
          <cell r="F53">
            <v>2.2352224E-2</v>
          </cell>
          <cell r="G53">
            <v>2907987.9789999998</v>
          </cell>
          <cell r="H53">
            <v>0.72008550800000004</v>
          </cell>
          <cell r="I53">
            <v>0.42297286299999998</v>
          </cell>
          <cell r="J53">
            <v>0</v>
          </cell>
          <cell r="K53">
            <v>2.2352224E-2</v>
          </cell>
          <cell r="L53">
            <v>2927255.8330000001</v>
          </cell>
          <cell r="M53">
            <v>0.70851340600000001</v>
          </cell>
          <cell r="N53">
            <v>0.41984714400000001</v>
          </cell>
          <cell r="O53">
            <v>0</v>
          </cell>
          <cell r="P53">
            <v>2.1180246E-2</v>
          </cell>
          <cell r="Q53">
            <v>2949201.5060000001</v>
          </cell>
          <cell r="R53">
            <v>0.69171265400000004</v>
          </cell>
          <cell r="S53">
            <v>0.41129776899999998</v>
          </cell>
          <cell r="T53">
            <v>2.1022638999999999E-2</v>
          </cell>
          <cell r="U53">
            <v>2.1361714E-2</v>
          </cell>
        </row>
        <row r="54">
          <cell r="A54" t="str">
            <v>REG-53</v>
          </cell>
          <cell r="B54">
            <v>2621349.9440000001</v>
          </cell>
          <cell r="C54">
            <v>1.2890304889999999</v>
          </cell>
          <cell r="D54">
            <v>0.58023538699999999</v>
          </cell>
          <cell r="E54">
            <v>0</v>
          </cell>
          <cell r="F54">
            <v>3.8911249000000002E-2</v>
          </cell>
          <cell r="G54">
            <v>2621349.9440000001</v>
          </cell>
          <cell r="H54">
            <v>1.277967487</v>
          </cell>
          <cell r="I54">
            <v>0.59892804600000005</v>
          </cell>
          <cell r="J54">
            <v>0</v>
          </cell>
          <cell r="K54">
            <v>3.8911249000000002E-2</v>
          </cell>
          <cell r="L54">
            <v>2635662.4589999998</v>
          </cell>
          <cell r="M54">
            <v>1.2471247940000001</v>
          </cell>
          <cell r="N54">
            <v>0.59529625799999997</v>
          </cell>
          <cell r="O54">
            <v>0</v>
          </cell>
          <cell r="P54">
            <v>3.8320537000000002E-2</v>
          </cell>
          <cell r="Q54">
            <v>2651328.14</v>
          </cell>
          <cell r="R54">
            <v>1.2442820450000001</v>
          </cell>
          <cell r="S54">
            <v>0.60045377899999997</v>
          </cell>
          <cell r="T54">
            <v>1.7349795000000001E-2</v>
          </cell>
          <cell r="U54">
            <v>3.6962607000000001E-2</v>
          </cell>
        </row>
        <row r="55">
          <cell r="A55" t="str">
            <v>REG-75</v>
          </cell>
          <cell r="B55">
            <v>4804359.8320000004</v>
          </cell>
          <cell r="C55">
            <v>1.096712192</v>
          </cell>
          <cell r="D55">
            <v>0.43647854699999999</v>
          </cell>
          <cell r="E55">
            <v>0</v>
          </cell>
          <cell r="F55">
            <v>2.1647005E-2</v>
          </cell>
          <cell r="G55">
            <v>4804359.8320000004</v>
          </cell>
          <cell r="H55">
            <v>1.086304978</v>
          </cell>
          <cell r="I55">
            <v>0.44084957699999999</v>
          </cell>
          <cell r="J55">
            <v>0</v>
          </cell>
          <cell r="K55">
            <v>2.3728447E-2</v>
          </cell>
          <cell r="L55">
            <v>4828897.1749999998</v>
          </cell>
          <cell r="M55">
            <v>1.0714661780000001</v>
          </cell>
          <cell r="N55">
            <v>0.442337023</v>
          </cell>
          <cell r="O55">
            <v>0</v>
          </cell>
          <cell r="P55">
            <v>2.3400787999999999E-2</v>
          </cell>
          <cell r="Q55">
            <v>4854337.3260000004</v>
          </cell>
          <cell r="R55">
            <v>1.013320598</v>
          </cell>
          <cell r="S55">
            <v>0.44702291</v>
          </cell>
          <cell r="T55">
            <v>3.8522251E-2</v>
          </cell>
          <cell r="U55">
            <v>2.307215E-2</v>
          </cell>
        </row>
        <row r="56">
          <cell r="A56" t="str">
            <v>REG-76</v>
          </cell>
          <cell r="B56">
            <v>4661360.0350000001</v>
          </cell>
          <cell r="C56">
            <v>1.254140413</v>
          </cell>
          <cell r="D56">
            <v>0.36620213600000001</v>
          </cell>
          <cell r="E56">
            <v>0</v>
          </cell>
          <cell r="F56">
            <v>2.5099970999999999E-2</v>
          </cell>
          <cell r="G56">
            <v>4661360.0350000001</v>
          </cell>
          <cell r="H56">
            <v>1.238050688</v>
          </cell>
          <cell r="I56">
            <v>0.36877649200000001</v>
          </cell>
          <cell r="J56">
            <v>0</v>
          </cell>
          <cell r="K56">
            <v>2.5099970999999999E-2</v>
          </cell>
          <cell r="L56">
            <v>4693194.3420000002</v>
          </cell>
          <cell r="M56">
            <v>1.2351928299999999</v>
          </cell>
          <cell r="N56">
            <v>0.36307893400000002</v>
          </cell>
          <cell r="O56">
            <v>0</v>
          </cell>
          <cell r="P56">
            <v>2.3225119999999998E-2</v>
          </cell>
          <cell r="Q56">
            <v>4728274.4390000002</v>
          </cell>
          <cell r="R56">
            <v>1.2205298309999999</v>
          </cell>
          <cell r="S56">
            <v>0.36080815999999999</v>
          </cell>
          <cell r="T56">
            <v>2.0937871E-2</v>
          </cell>
          <cell r="U56">
            <v>2.3052807000000002E-2</v>
          </cell>
        </row>
        <row r="57">
          <cell r="A57" t="str">
            <v>REG-84</v>
          </cell>
          <cell r="B57">
            <v>6226316.4939999999</v>
          </cell>
          <cell r="C57">
            <v>1.0574470490000001</v>
          </cell>
          <cell r="D57">
            <v>0.36666944299999998</v>
          </cell>
          <cell r="E57">
            <v>0</v>
          </cell>
          <cell r="F57">
            <v>2.1682162000000001E-2</v>
          </cell>
          <cell r="G57">
            <v>6226316.4939999999</v>
          </cell>
          <cell r="H57">
            <v>1.0515045300000001</v>
          </cell>
          <cell r="I57">
            <v>0.36040570700000002</v>
          </cell>
          <cell r="J57">
            <v>0</v>
          </cell>
          <cell r="K57">
            <v>2.2485205000000001E-2</v>
          </cell>
          <cell r="L57">
            <v>6261040.2460000003</v>
          </cell>
          <cell r="M57">
            <v>1.042797961</v>
          </cell>
          <cell r="N57">
            <v>0.35297648799999998</v>
          </cell>
          <cell r="O57">
            <v>0</v>
          </cell>
          <cell r="P57">
            <v>2.1881347999999998E-2</v>
          </cell>
          <cell r="Q57">
            <v>6292939.2240000004</v>
          </cell>
          <cell r="R57">
            <v>1.0155826670000001</v>
          </cell>
          <cell r="S57">
            <v>0.360245017</v>
          </cell>
          <cell r="T57">
            <v>2.2088248000000001E-2</v>
          </cell>
          <cell r="U57">
            <v>2.0816982000000001E-2</v>
          </cell>
        </row>
        <row r="58">
          <cell r="A58" t="str">
            <v>REG-93</v>
          </cell>
          <cell r="B58">
            <v>4044351.6510000001</v>
          </cell>
          <cell r="C58">
            <v>1.2582981010000001</v>
          </cell>
          <cell r="D58">
            <v>0.38473410200000002</v>
          </cell>
          <cell r="E58">
            <v>0</v>
          </cell>
          <cell r="F58">
            <v>2.0027931999999998E-2</v>
          </cell>
          <cell r="G58">
            <v>4044351.6510000001</v>
          </cell>
          <cell r="H58">
            <v>1.2353030679999999</v>
          </cell>
          <cell r="I58">
            <v>0.40130041599999999</v>
          </cell>
          <cell r="J58">
            <v>0</v>
          </cell>
          <cell r="K58">
            <v>2.0275189999999998E-2</v>
          </cell>
          <cell r="L58">
            <v>4056103.5019999999</v>
          </cell>
          <cell r="M58">
            <v>1.211754088</v>
          </cell>
          <cell r="N58">
            <v>0.40876668900000002</v>
          </cell>
          <cell r="O58">
            <v>0</v>
          </cell>
          <cell r="P58">
            <v>2.0216446999999999E-2</v>
          </cell>
          <cell r="Q58">
            <v>4067477.6120000002</v>
          </cell>
          <cell r="R58">
            <v>1.1973022259999999</v>
          </cell>
          <cell r="S58">
            <v>0.40737778000000002</v>
          </cell>
          <cell r="T58">
            <v>1.4751157000000001E-2</v>
          </cell>
          <cell r="U58">
            <v>1.9668208999999999E-2</v>
          </cell>
        </row>
        <row r="59">
          <cell r="A59" t="str">
            <v>REG-94</v>
          </cell>
          <cell r="B59">
            <v>269914.43170000002</v>
          </cell>
          <cell r="C59">
            <v>1.267068225</v>
          </cell>
          <cell r="D59">
            <v>0.25563657200000001</v>
          </cell>
          <cell r="E59">
            <v>0</v>
          </cell>
          <cell r="F59">
            <v>2.5934144999999999E-2</v>
          </cell>
          <cell r="G59">
            <v>269914.43170000002</v>
          </cell>
          <cell r="H59">
            <v>1.274477981</v>
          </cell>
          <cell r="I59">
            <v>0.25563657200000001</v>
          </cell>
          <cell r="J59">
            <v>0</v>
          </cell>
          <cell r="K59">
            <v>2.5934144999999999E-2</v>
          </cell>
          <cell r="L59">
            <v>272810.0882</v>
          </cell>
          <cell r="M59">
            <v>1.235291562</v>
          </cell>
          <cell r="N59">
            <v>0.25292319800000002</v>
          </cell>
          <cell r="O59">
            <v>0</v>
          </cell>
          <cell r="P59">
            <v>2.5658875000000001E-2</v>
          </cell>
          <cell r="Q59">
            <v>276567.93579999998</v>
          </cell>
          <cell r="R59">
            <v>1.2185071240000001</v>
          </cell>
          <cell r="S59">
            <v>0.24948662199999999</v>
          </cell>
          <cell r="T59">
            <v>1.8078740999999999E-2</v>
          </cell>
          <cell r="U59">
            <v>2.5310236999999999E-2</v>
          </cell>
        </row>
        <row r="60">
          <cell r="A60" t="str">
            <v>TDS-1-TFP</v>
          </cell>
          <cell r="B60">
            <v>687928.78859999997</v>
          </cell>
          <cell r="C60">
            <v>1.3882250840000001</v>
          </cell>
          <cell r="D60">
            <v>0.68611752800000003</v>
          </cell>
          <cell r="E60">
            <v>0</v>
          </cell>
          <cell r="F60">
            <v>4.5062803999999998E-2</v>
          </cell>
          <cell r="G60">
            <v>687928.78859999997</v>
          </cell>
          <cell r="H60">
            <v>1.375142334</v>
          </cell>
          <cell r="I60">
            <v>0.70646847199999996</v>
          </cell>
          <cell r="J60">
            <v>0</v>
          </cell>
          <cell r="K60">
            <v>4.3609164999999998E-2</v>
          </cell>
          <cell r="L60">
            <v>689381.59409999999</v>
          </cell>
          <cell r="M60">
            <v>1.3693432029999999</v>
          </cell>
          <cell r="N60">
            <v>0.70497965699999998</v>
          </cell>
          <cell r="O60">
            <v>0</v>
          </cell>
          <cell r="P60">
            <v>4.3517263E-2</v>
          </cell>
          <cell r="Q60">
            <v>691651.77520000003</v>
          </cell>
          <cell r="R60">
            <v>1.3605112189999999</v>
          </cell>
          <cell r="S60">
            <v>0.70555735900000005</v>
          </cell>
          <cell r="T60">
            <v>3.3253728000000003E-2</v>
          </cell>
          <cell r="U60">
            <v>4.3374428E-2</v>
          </cell>
        </row>
        <row r="61">
          <cell r="A61" t="str">
            <v>TDS-2-TLQ</v>
          </cell>
          <cell r="B61">
            <v>239259.99400000001</v>
          </cell>
          <cell r="C61">
            <v>1.3792527299999999</v>
          </cell>
          <cell r="D61">
            <v>0.61857395199999998</v>
          </cell>
          <cell r="E61">
            <v>0</v>
          </cell>
          <cell r="F61">
            <v>5.0154644999999998E-2</v>
          </cell>
          <cell r="G61">
            <v>239259.99400000001</v>
          </cell>
          <cell r="H61">
            <v>1.3792527299999999</v>
          </cell>
          <cell r="I61">
            <v>0.61857395199999998</v>
          </cell>
          <cell r="J61">
            <v>0</v>
          </cell>
          <cell r="K61">
            <v>5.0154644999999998E-2</v>
          </cell>
          <cell r="L61">
            <v>240390.30900000001</v>
          </cell>
          <cell r="M61">
            <v>1.3769273870000001</v>
          </cell>
          <cell r="N61">
            <v>0.60318571300000001</v>
          </cell>
          <cell r="O61">
            <v>0</v>
          </cell>
          <cell r="P61">
            <v>4.5758915999999997E-2</v>
          </cell>
          <cell r="Q61">
            <v>241236.15849999999</v>
          </cell>
          <cell r="R61">
            <v>1.367954133</v>
          </cell>
          <cell r="S61">
            <v>0.650814542</v>
          </cell>
          <cell r="U61">
            <v>4.5598471000000002E-2</v>
          </cell>
        </row>
        <row r="62">
          <cell r="A62" t="str">
            <v>TDS-3-TBA</v>
          </cell>
          <cell r="B62">
            <v>315270.34129999997</v>
          </cell>
          <cell r="C62">
            <v>1.2877836789999999</v>
          </cell>
          <cell r="D62">
            <v>0.81517341300000001</v>
          </cell>
          <cell r="E62">
            <v>0</v>
          </cell>
          <cell r="F62">
            <v>4.7578215E-2</v>
          </cell>
          <cell r="G62">
            <v>315270.34129999997</v>
          </cell>
          <cell r="H62">
            <v>1.2814399169999999</v>
          </cell>
          <cell r="I62">
            <v>0.89764231800000005</v>
          </cell>
          <cell r="J62">
            <v>0</v>
          </cell>
          <cell r="K62">
            <v>4.7578215E-2</v>
          </cell>
          <cell r="L62">
            <v>317241.74469999998</v>
          </cell>
          <cell r="M62">
            <v>1.257715943</v>
          </cell>
          <cell r="N62">
            <v>0.89206419000000003</v>
          </cell>
          <cell r="O62">
            <v>0</v>
          </cell>
          <cell r="P62">
            <v>4.7282553999999997E-2</v>
          </cell>
          <cell r="Q62">
            <v>320453.87819999998</v>
          </cell>
          <cell r="R62">
            <v>1.245108975</v>
          </cell>
          <cell r="S62">
            <v>0.88312240600000003</v>
          </cell>
          <cell r="T62">
            <v>3.7446885999999999E-2</v>
          </cell>
          <cell r="U62">
            <v>4.6808608000000002E-2</v>
          </cell>
        </row>
        <row r="63">
          <cell r="A63" t="str">
            <v>TDS-4-THB</v>
          </cell>
          <cell r="B63">
            <v>719302.92779999995</v>
          </cell>
          <cell r="C63">
            <v>1.2178457309999999</v>
          </cell>
          <cell r="D63">
            <v>0.51021619100000004</v>
          </cell>
          <cell r="E63">
            <v>0</v>
          </cell>
          <cell r="F63">
            <v>2.7804697E-2</v>
          </cell>
          <cell r="G63">
            <v>719302.92779999995</v>
          </cell>
          <cell r="H63">
            <v>1.210894557</v>
          </cell>
          <cell r="I63">
            <v>0.500484547</v>
          </cell>
          <cell r="J63">
            <v>0</v>
          </cell>
          <cell r="K63">
            <v>2.7804697E-2</v>
          </cell>
          <cell r="L63">
            <v>725842.81689999998</v>
          </cell>
          <cell r="M63">
            <v>1.166919311</v>
          </cell>
          <cell r="N63">
            <v>0.50010827599999996</v>
          </cell>
          <cell r="O63">
            <v>0</v>
          </cell>
          <cell r="P63">
            <v>2.7554175E-2</v>
          </cell>
          <cell r="Q63">
            <v>733222.91890000005</v>
          </cell>
          <cell r="R63">
            <v>1.155173929</v>
          </cell>
          <cell r="S63">
            <v>0.50734911599999999</v>
          </cell>
          <cell r="U63">
            <v>2.3185309000000001E-2</v>
          </cell>
        </row>
        <row r="64">
          <cell r="A64" t="str">
            <v>TDS-5-TSM</v>
          </cell>
          <cell r="B64">
            <v>211942.1458</v>
          </cell>
          <cell r="C64">
            <v>1.3447065890000001</v>
          </cell>
          <cell r="D64">
            <v>0.47654514199999998</v>
          </cell>
          <cell r="E64">
            <v>0</v>
          </cell>
          <cell r="F64">
            <v>4.2464419000000003E-2</v>
          </cell>
          <cell r="G64">
            <v>211942.1458</v>
          </cell>
          <cell r="H64">
            <v>1.2786508270000001</v>
          </cell>
          <cell r="I64">
            <v>0.48598168000000003</v>
          </cell>
          <cell r="J64">
            <v>0</v>
          </cell>
          <cell r="K64">
            <v>4.2464419000000003E-2</v>
          </cell>
          <cell r="L64">
            <v>213972.432</v>
          </cell>
          <cell r="M64">
            <v>1.1356603169999999</v>
          </cell>
          <cell r="N64">
            <v>0.47202342400000002</v>
          </cell>
          <cell r="O64">
            <v>0</v>
          </cell>
          <cell r="P64">
            <v>4.2061492999999998E-2</v>
          </cell>
          <cell r="Q64">
            <v>215199.13709999999</v>
          </cell>
          <cell r="R64">
            <v>1.203536425</v>
          </cell>
          <cell r="S64">
            <v>0.469332737</v>
          </cell>
          <cell r="T64">
            <v>1.8587434999999999E-2</v>
          </cell>
          <cell r="U64">
            <v>4.1821729000000002E-2</v>
          </cell>
        </row>
        <row r="65">
          <cell r="A65" t="str">
            <v>TDS-6-TA</v>
          </cell>
          <cell r="B65">
            <v>336040.28169999999</v>
          </cell>
          <cell r="C65">
            <v>0.90167761599999996</v>
          </cell>
          <cell r="D65">
            <v>0.30651087300000002</v>
          </cell>
          <cell r="E65">
            <v>0</v>
          </cell>
          <cell r="F65">
            <v>2.3806669999999999E-2</v>
          </cell>
          <cell r="G65">
            <v>336040.28169999999</v>
          </cell>
          <cell r="H65">
            <v>0.91953261799999997</v>
          </cell>
          <cell r="I65">
            <v>0.34222087699999998</v>
          </cell>
          <cell r="J65">
            <v>0</v>
          </cell>
          <cell r="K65">
            <v>2.3806669999999999E-2</v>
          </cell>
          <cell r="L65">
            <v>336928.4362</v>
          </cell>
          <cell r="M65">
            <v>0.90226875299999998</v>
          </cell>
          <cell r="N65">
            <v>0.34131877199999999</v>
          </cell>
          <cell r="O65">
            <v>0</v>
          </cell>
          <cell r="P65">
            <v>2.3743915000000001E-2</v>
          </cell>
          <cell r="Q65">
            <v>337395.27679999999</v>
          </cell>
          <cell r="R65">
            <v>0.90102031900000001</v>
          </cell>
          <cell r="S65">
            <v>0.340846502</v>
          </cell>
          <cell r="T65">
            <v>2.0747178000000002E-2</v>
          </cell>
          <cell r="U65">
            <v>2.3711060999999999E-2</v>
          </cell>
        </row>
        <row r="66">
          <cell r="A66" t="str">
            <v>TDS-7-TCB</v>
          </cell>
          <cell r="B66">
            <v>111605.4645</v>
          </cell>
          <cell r="C66">
            <v>2.0070701820000001</v>
          </cell>
          <cell r="D66">
            <v>0.65408983600000004</v>
          </cell>
          <cell r="E66">
            <v>0</v>
          </cell>
          <cell r="F66">
            <v>6.2720943000000001E-2</v>
          </cell>
          <cell r="G66">
            <v>111605.4645</v>
          </cell>
          <cell r="H66">
            <v>1.962269509</v>
          </cell>
          <cell r="I66">
            <v>0.672010106</v>
          </cell>
          <cell r="J66">
            <v>0</v>
          </cell>
          <cell r="K66">
            <v>7.1681077999999995E-2</v>
          </cell>
          <cell r="L66">
            <v>111905.126</v>
          </cell>
          <cell r="M66">
            <v>1.9570149100000001</v>
          </cell>
          <cell r="N66">
            <v>0.67914672700000001</v>
          </cell>
          <cell r="O66">
            <v>0</v>
          </cell>
          <cell r="P66">
            <v>7.1489128999999998E-2</v>
          </cell>
          <cell r="Q66">
            <v>112168.99559999999</v>
          </cell>
          <cell r="R66">
            <v>1.9524111710000001</v>
          </cell>
          <cell r="S66">
            <v>0.67754908199999997</v>
          </cell>
          <cell r="U66">
            <v>7.1320956000000005E-2</v>
          </cell>
        </row>
      </sheetData>
      <sheetData sheetId="7" refreshError="1"/>
      <sheetData sheetId="8">
        <row r="1">
          <cell r="H1">
            <v>17</v>
          </cell>
        </row>
      </sheetData>
      <sheetData sheetId="9">
        <row r="1">
          <cell r="A1" t="str">
            <v>NVSELECT</v>
          </cell>
        </row>
      </sheetData>
      <sheetData sheetId="10"/>
      <sheetData sheetId="1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row>
        <row r="2">
          <cell r="A2" t="str">
            <v>NVSELECT</v>
          </cell>
          <cell r="B2" t="str">
            <v>nbRPSA_19</v>
          </cell>
          <cell r="C2" t="str">
            <v>nbRPSA_Ano_19</v>
          </cell>
          <cell r="D2" t="str">
            <v>nbRPSA_ss_DP_19</v>
          </cell>
          <cell r="E2" t="str">
            <v>nbRPSA_DAS_19</v>
          </cell>
          <cell r="F2" t="str">
            <v>partRPSA_HC_ANO_AVQ_19</v>
          </cell>
          <cell r="G2" t="str">
            <v>sejChai_19</v>
          </cell>
          <cell r="H2" t="str">
            <v>sejtot_19</v>
          </cell>
          <cell r="I2" t="str">
            <v>nbR3A_19</v>
          </cell>
          <cell r="J2" t="str">
            <v>nbR3A_Ano_19</v>
          </cell>
          <cell r="K2" t="str">
            <v>nbR3A_ss_DP_19</v>
          </cell>
          <cell r="L2" t="str">
            <v>nbR3A_DAS_19</v>
          </cell>
          <cell r="M2" t="str">
            <v>nbRPSA_20</v>
          </cell>
          <cell r="N2" t="str">
            <v>nbRPSA_Ano_20</v>
          </cell>
          <cell r="O2" t="str">
            <v>nbRPSA_ss_DP_20</v>
          </cell>
          <cell r="P2" t="str">
            <v>nbRPSA_DAS_20</v>
          </cell>
          <cell r="Q2" t="str">
            <v>partRPSA_HC_ANO_AVQ_20</v>
          </cell>
          <cell r="R2" t="str">
            <v>sejChai_20</v>
          </cell>
          <cell r="S2" t="str">
            <v>sejtot_20</v>
          </cell>
          <cell r="T2" t="str">
            <v>nbR3A_20</v>
          </cell>
          <cell r="U2" t="str">
            <v>nbR3A_Ano_20</v>
          </cell>
          <cell r="V2" t="str">
            <v>nbR3A_ss_DP_20</v>
          </cell>
          <cell r="W2" t="str">
            <v>nbR3A_DAS_20</v>
          </cell>
          <cell r="X2" t="str">
            <v>nbRPSA_21</v>
          </cell>
          <cell r="Y2" t="str">
            <v>nbRPSA_Ano_21</v>
          </cell>
          <cell r="Z2" t="str">
            <v>nbRPSA_ss_DP_21</v>
          </cell>
          <cell r="AA2" t="str">
            <v>nbRPSA_DAS_21</v>
          </cell>
          <cell r="AB2" t="str">
            <v>partRPSA_HC_ANO_AVQ_21</v>
          </cell>
          <cell r="AC2" t="str">
            <v>sejChai_21</v>
          </cell>
          <cell r="AD2" t="str">
            <v>sejtot_21</v>
          </cell>
          <cell r="AE2" t="str">
            <v>nbR3A_21</v>
          </cell>
          <cell r="AF2" t="str">
            <v>nbR3A_Ano_21</v>
          </cell>
          <cell r="AG2" t="str">
            <v>nbR3A_ss_DP_21</v>
          </cell>
          <cell r="AH2" t="str">
            <v>nbR3A_DAS_21</v>
          </cell>
          <cell r="AI2" t="str">
            <v>nbRPSA_22</v>
          </cell>
          <cell r="AJ2" t="str">
            <v>nbRPSA_Ano_22</v>
          </cell>
          <cell r="AK2" t="str">
            <v>nbRPSA_ss_DP_22</v>
          </cell>
          <cell r="AL2" t="str">
            <v>nbRPSA_DAS_22</v>
          </cell>
          <cell r="AM2" t="str">
            <v>partRPSA_HC_ANO_AVQ_22</v>
          </cell>
          <cell r="AN2" t="str">
            <v>sejChai_22</v>
          </cell>
          <cell r="AO2" t="str">
            <v>sejtot_22</v>
          </cell>
          <cell r="AP2" t="str">
            <v>nbR3A_22</v>
          </cell>
          <cell r="AQ2" t="str">
            <v>nbR3A_Ano_22</v>
          </cell>
          <cell r="AR2" t="str">
            <v>nbR3A_ss_DP_22</v>
          </cell>
          <cell r="AS2" t="str">
            <v>nbR3A_DAS_22</v>
          </cell>
        </row>
        <row r="3">
          <cell r="A3" t="str">
            <v>220000236</v>
          </cell>
          <cell r="B3">
            <v>3446</v>
          </cell>
          <cell r="C3">
            <v>1299</v>
          </cell>
          <cell r="D3">
            <v>1</v>
          </cell>
          <cell r="E3">
            <v>779</v>
          </cell>
          <cell r="G3">
            <v>2002</v>
          </cell>
          <cell r="H3">
            <v>2008</v>
          </cell>
          <cell r="I3">
            <v>90651</v>
          </cell>
          <cell r="J3">
            <v>80612</v>
          </cell>
          <cell r="K3">
            <v>27</v>
          </cell>
          <cell r="L3">
            <v>42362</v>
          </cell>
          <cell r="M3">
            <v>3081</v>
          </cell>
          <cell r="P3">
            <v>1346</v>
          </cell>
          <cell r="R3">
            <v>1731</v>
          </cell>
          <cell r="S3">
            <v>1733</v>
          </cell>
          <cell r="T3">
            <v>96164</v>
          </cell>
          <cell r="U3">
            <v>14</v>
          </cell>
          <cell r="V3">
            <v>13</v>
          </cell>
          <cell r="W3">
            <v>46118</v>
          </cell>
          <cell r="X3">
            <v>2964</v>
          </cell>
          <cell r="Y3">
            <v>60</v>
          </cell>
          <cell r="AA3">
            <v>1308</v>
          </cell>
          <cell r="AC3">
            <v>1704</v>
          </cell>
          <cell r="AD3">
            <v>1706</v>
          </cell>
          <cell r="AE3">
            <v>91894</v>
          </cell>
          <cell r="AH3">
            <v>42052</v>
          </cell>
          <cell r="AI3">
            <v>3001</v>
          </cell>
          <cell r="AL3">
            <v>1462</v>
          </cell>
          <cell r="AN3">
            <v>1740</v>
          </cell>
          <cell r="AO3">
            <v>1741</v>
          </cell>
          <cell r="AP3">
            <v>95647</v>
          </cell>
          <cell r="AS3">
            <v>48857</v>
          </cell>
        </row>
        <row r="4">
          <cell r="A4" t="str">
            <v>220000319</v>
          </cell>
          <cell r="B4">
            <v>1122</v>
          </cell>
          <cell r="E4">
            <v>1067</v>
          </cell>
          <cell r="G4">
            <v>806</v>
          </cell>
          <cell r="H4">
            <v>807</v>
          </cell>
          <cell r="M4">
            <v>1394</v>
          </cell>
          <cell r="P4">
            <v>803</v>
          </cell>
          <cell r="R4">
            <v>1032</v>
          </cell>
          <cell r="S4">
            <v>1032</v>
          </cell>
          <cell r="X4">
            <v>1556</v>
          </cell>
          <cell r="AA4">
            <v>811</v>
          </cell>
          <cell r="AC4">
            <v>1012</v>
          </cell>
          <cell r="AD4">
            <v>1012</v>
          </cell>
          <cell r="AI4">
            <v>1400</v>
          </cell>
          <cell r="AL4">
            <v>872</v>
          </cell>
          <cell r="AN4">
            <v>851</v>
          </cell>
          <cell r="AO4">
            <v>851</v>
          </cell>
        </row>
        <row r="5">
          <cell r="A5" t="str">
            <v>220000327</v>
          </cell>
          <cell r="B5">
            <v>2348</v>
          </cell>
          <cell r="C5">
            <v>10</v>
          </cell>
          <cell r="D5">
            <v>3</v>
          </cell>
          <cell r="E5">
            <v>5380</v>
          </cell>
          <cell r="G5">
            <v>1699</v>
          </cell>
          <cell r="H5">
            <v>1710</v>
          </cell>
          <cell r="M5">
            <v>1992</v>
          </cell>
          <cell r="N5">
            <v>8</v>
          </cell>
          <cell r="O5">
            <v>2</v>
          </cell>
          <cell r="P5">
            <v>5773</v>
          </cell>
          <cell r="R5">
            <v>1357</v>
          </cell>
          <cell r="S5">
            <v>1368</v>
          </cell>
          <cell r="X5">
            <v>2162</v>
          </cell>
          <cell r="AA5">
            <v>6596</v>
          </cell>
          <cell r="AC5">
            <v>1450</v>
          </cell>
          <cell r="AD5">
            <v>1459</v>
          </cell>
          <cell r="AI5">
            <v>2370</v>
          </cell>
          <cell r="AL5">
            <v>3337</v>
          </cell>
          <cell r="AN5">
            <v>1588</v>
          </cell>
          <cell r="AO5">
            <v>1608</v>
          </cell>
        </row>
        <row r="6">
          <cell r="A6" t="str">
            <v>220000608</v>
          </cell>
          <cell r="B6">
            <v>4749</v>
          </cell>
          <cell r="C6">
            <v>1028</v>
          </cell>
          <cell r="D6">
            <v>21</v>
          </cell>
          <cell r="E6">
            <v>2644</v>
          </cell>
          <cell r="F6">
            <v>3.6026200873362446E-2</v>
          </cell>
          <cell r="G6">
            <v>2920</v>
          </cell>
          <cell r="H6">
            <v>2944</v>
          </cell>
          <cell r="I6">
            <v>105671</v>
          </cell>
          <cell r="J6">
            <v>85488</v>
          </cell>
          <cell r="K6">
            <v>8831</v>
          </cell>
          <cell r="L6">
            <v>28606</v>
          </cell>
          <cell r="M6">
            <v>3980</v>
          </cell>
          <cell r="N6">
            <v>106</v>
          </cell>
          <cell r="O6">
            <v>23</v>
          </cell>
          <cell r="P6">
            <v>2460</v>
          </cell>
          <cell r="Q6">
            <v>1.5758371634931056E-2</v>
          </cell>
          <cell r="R6">
            <v>2448</v>
          </cell>
          <cell r="S6">
            <v>2458</v>
          </cell>
          <cell r="T6">
            <v>101237</v>
          </cell>
          <cell r="U6">
            <v>7222</v>
          </cell>
          <cell r="V6">
            <v>7222</v>
          </cell>
          <cell r="W6">
            <v>40632</v>
          </cell>
          <cell r="X6">
            <v>4473</v>
          </cell>
          <cell r="Y6">
            <v>102</v>
          </cell>
          <cell r="Z6">
            <v>36</v>
          </cell>
          <cell r="AA6">
            <v>2361</v>
          </cell>
          <cell r="AC6">
            <v>2633</v>
          </cell>
          <cell r="AD6">
            <v>2639</v>
          </cell>
          <cell r="AE6">
            <v>121537</v>
          </cell>
          <cell r="AF6">
            <v>8769</v>
          </cell>
          <cell r="AG6">
            <v>8768</v>
          </cell>
          <cell r="AH6">
            <v>37506</v>
          </cell>
          <cell r="AI6">
            <v>4717</v>
          </cell>
          <cell r="AJ6">
            <v>49</v>
          </cell>
          <cell r="AK6">
            <v>12</v>
          </cell>
          <cell r="AL6">
            <v>2341</v>
          </cell>
          <cell r="AN6">
            <v>2815</v>
          </cell>
          <cell r="AO6">
            <v>2819</v>
          </cell>
          <cell r="AP6">
            <v>115152</v>
          </cell>
          <cell r="AQ6">
            <v>7380</v>
          </cell>
          <cell r="AR6">
            <v>7380</v>
          </cell>
          <cell r="AS6">
            <v>32339</v>
          </cell>
        </row>
        <row r="7">
          <cell r="A7" t="str">
            <v>220000616</v>
          </cell>
          <cell r="B7">
            <v>5878</v>
          </cell>
          <cell r="C7">
            <v>4052</v>
          </cell>
          <cell r="D7">
            <v>292</v>
          </cell>
          <cell r="E7">
            <v>2025</v>
          </cell>
          <cell r="F7">
            <v>0.12694667295894291</v>
          </cell>
          <cell r="G7">
            <v>3780</v>
          </cell>
          <cell r="H7">
            <v>3850</v>
          </cell>
          <cell r="I7">
            <v>96518</v>
          </cell>
          <cell r="J7">
            <v>91010</v>
          </cell>
          <cell r="K7">
            <v>15883</v>
          </cell>
          <cell r="L7">
            <v>25246</v>
          </cell>
          <cell r="M7">
            <v>5542</v>
          </cell>
          <cell r="N7">
            <v>729</v>
          </cell>
          <cell r="O7">
            <v>209</v>
          </cell>
          <cell r="P7">
            <v>1969</v>
          </cell>
          <cell r="Q7">
            <v>0.14078452444922085</v>
          </cell>
          <cell r="R7">
            <v>3439</v>
          </cell>
          <cell r="S7">
            <v>3474</v>
          </cell>
          <cell r="T7">
            <v>93303</v>
          </cell>
          <cell r="U7">
            <v>14904</v>
          </cell>
          <cell r="V7">
            <v>14894</v>
          </cell>
          <cell r="W7">
            <v>32210</v>
          </cell>
          <cell r="X7">
            <v>5723</v>
          </cell>
          <cell r="Y7">
            <v>707</v>
          </cell>
          <cell r="Z7">
            <v>271</v>
          </cell>
          <cell r="AA7">
            <v>1587</v>
          </cell>
          <cell r="AC7">
            <v>3495</v>
          </cell>
          <cell r="AD7">
            <v>3556</v>
          </cell>
          <cell r="AE7">
            <v>101229</v>
          </cell>
          <cell r="AF7">
            <v>16977</v>
          </cell>
          <cell r="AG7">
            <v>16975</v>
          </cell>
          <cell r="AH7">
            <v>22223</v>
          </cell>
          <cell r="AI7">
            <v>5475</v>
          </cell>
          <cell r="AJ7">
            <v>764</v>
          </cell>
          <cell r="AK7">
            <v>129</v>
          </cell>
          <cell r="AL7">
            <v>2605</v>
          </cell>
          <cell r="AN7">
            <v>3227</v>
          </cell>
          <cell r="AO7">
            <v>3298</v>
          </cell>
          <cell r="AP7">
            <v>89041</v>
          </cell>
          <cell r="AQ7">
            <v>8523</v>
          </cell>
          <cell r="AR7">
            <v>8495</v>
          </cell>
          <cell r="AS7">
            <v>24248</v>
          </cell>
        </row>
        <row r="8">
          <cell r="A8" t="str">
            <v>290000017</v>
          </cell>
          <cell r="B8">
            <v>8688</v>
          </cell>
          <cell r="C8">
            <v>1</v>
          </cell>
          <cell r="E8">
            <v>4409</v>
          </cell>
          <cell r="G8">
            <v>5176</v>
          </cell>
          <cell r="H8">
            <v>5197</v>
          </cell>
          <cell r="I8">
            <v>88250</v>
          </cell>
          <cell r="J8">
            <v>12</v>
          </cell>
          <cell r="L8">
            <v>43301</v>
          </cell>
          <cell r="M8">
            <v>6751</v>
          </cell>
          <cell r="N8">
            <v>2</v>
          </cell>
          <cell r="P8">
            <v>3417</v>
          </cell>
          <cell r="R8">
            <v>4461</v>
          </cell>
          <cell r="S8">
            <v>4478</v>
          </cell>
          <cell r="T8">
            <v>92535</v>
          </cell>
          <cell r="U8">
            <v>5</v>
          </cell>
          <cell r="W8">
            <v>58724</v>
          </cell>
          <cell r="X8">
            <v>7075</v>
          </cell>
          <cell r="AA8">
            <v>2805</v>
          </cell>
          <cell r="AC8">
            <v>4774</v>
          </cell>
          <cell r="AD8">
            <v>4812</v>
          </cell>
          <cell r="AE8">
            <v>108393</v>
          </cell>
          <cell r="AH8">
            <v>90109</v>
          </cell>
          <cell r="AI8">
            <v>7193</v>
          </cell>
          <cell r="AL8">
            <v>2968</v>
          </cell>
          <cell r="AN8">
            <v>4905</v>
          </cell>
          <cell r="AO8">
            <v>4939</v>
          </cell>
          <cell r="AP8">
            <v>109894</v>
          </cell>
          <cell r="AS8">
            <v>108968</v>
          </cell>
        </row>
        <row r="9">
          <cell r="A9" t="str">
            <v>290000041</v>
          </cell>
          <cell r="B9">
            <v>2043</v>
          </cell>
          <cell r="C9">
            <v>62</v>
          </cell>
          <cell r="D9">
            <v>1</v>
          </cell>
          <cell r="E9">
            <v>1191</v>
          </cell>
          <cell r="F9">
            <v>3.8058991436726928E-3</v>
          </cell>
          <cell r="G9">
            <v>1072</v>
          </cell>
          <cell r="H9">
            <v>1072</v>
          </cell>
          <cell r="I9">
            <v>27836</v>
          </cell>
          <cell r="J9">
            <v>354</v>
          </cell>
          <cell r="K9">
            <v>194</v>
          </cell>
          <cell r="L9">
            <v>12598</v>
          </cell>
          <cell r="M9">
            <v>1333</v>
          </cell>
          <cell r="N9">
            <v>87</v>
          </cell>
          <cell r="P9">
            <v>681</v>
          </cell>
          <cell r="Q9">
            <v>0.1006006006006006</v>
          </cell>
          <cell r="R9">
            <v>718</v>
          </cell>
          <cell r="S9">
            <v>718</v>
          </cell>
          <cell r="T9">
            <v>25715</v>
          </cell>
          <cell r="U9">
            <v>515</v>
          </cell>
          <cell r="V9">
            <v>177</v>
          </cell>
          <cell r="W9">
            <v>11957</v>
          </cell>
          <cell r="X9">
            <v>1727</v>
          </cell>
          <cell r="Y9">
            <v>152</v>
          </cell>
          <cell r="Z9">
            <v>7</v>
          </cell>
          <cell r="AA9">
            <v>987</v>
          </cell>
          <cell r="AC9">
            <v>821</v>
          </cell>
          <cell r="AD9">
            <v>822</v>
          </cell>
          <cell r="AE9">
            <v>27329</v>
          </cell>
          <cell r="AF9">
            <v>7277</v>
          </cell>
          <cell r="AG9">
            <v>387</v>
          </cell>
          <cell r="AH9">
            <v>13411</v>
          </cell>
          <cell r="AI9">
            <v>1697</v>
          </cell>
          <cell r="AJ9">
            <v>319</v>
          </cell>
          <cell r="AK9">
            <v>6</v>
          </cell>
          <cell r="AL9">
            <v>924</v>
          </cell>
          <cell r="AN9">
            <v>812</v>
          </cell>
          <cell r="AO9">
            <v>817</v>
          </cell>
          <cell r="AP9">
            <v>28526</v>
          </cell>
          <cell r="AQ9">
            <v>643</v>
          </cell>
          <cell r="AR9">
            <v>298</v>
          </cell>
          <cell r="AS9">
            <v>14088</v>
          </cell>
        </row>
        <row r="10">
          <cell r="A10" t="str">
            <v>290000298</v>
          </cell>
          <cell r="B10">
            <v>11186</v>
          </cell>
          <cell r="C10">
            <v>1303</v>
          </cell>
          <cell r="D10">
            <v>17</v>
          </cell>
          <cell r="E10">
            <v>7247</v>
          </cell>
          <cell r="F10">
            <v>1.1310511235107826E-2</v>
          </cell>
          <cell r="G10">
            <v>5591</v>
          </cell>
          <cell r="H10">
            <v>5592</v>
          </cell>
          <cell r="I10">
            <v>138133</v>
          </cell>
          <cell r="J10">
            <v>1438</v>
          </cell>
          <cell r="K10">
            <v>1438</v>
          </cell>
          <cell r="L10">
            <v>70806</v>
          </cell>
          <cell r="M10">
            <v>9398</v>
          </cell>
          <cell r="N10">
            <v>1005</v>
          </cell>
          <cell r="O10">
            <v>44</v>
          </cell>
          <cell r="P10">
            <v>6634</v>
          </cell>
          <cell r="Q10">
            <v>1.5419265419265419E-2</v>
          </cell>
          <cell r="R10">
            <v>5163</v>
          </cell>
          <cell r="S10">
            <v>5164</v>
          </cell>
          <cell r="T10">
            <v>126535</v>
          </cell>
          <cell r="U10">
            <v>1592</v>
          </cell>
          <cell r="V10">
            <v>1592</v>
          </cell>
          <cell r="W10">
            <v>86587</v>
          </cell>
          <cell r="X10">
            <v>10461</v>
          </cell>
          <cell r="Y10">
            <v>115</v>
          </cell>
          <cell r="Z10">
            <v>91</v>
          </cell>
          <cell r="AA10">
            <v>8466</v>
          </cell>
          <cell r="AC10">
            <v>5054</v>
          </cell>
          <cell r="AD10">
            <v>5056</v>
          </cell>
          <cell r="AE10">
            <v>147619</v>
          </cell>
          <cell r="AF10">
            <v>2692</v>
          </cell>
          <cell r="AG10">
            <v>2692</v>
          </cell>
          <cell r="AH10">
            <v>88578</v>
          </cell>
          <cell r="AI10">
            <v>10308</v>
          </cell>
          <cell r="AJ10">
            <v>288</v>
          </cell>
          <cell r="AK10">
            <v>138</v>
          </cell>
          <cell r="AL10">
            <v>11109</v>
          </cell>
          <cell r="AN10">
            <v>4944</v>
          </cell>
          <cell r="AO10">
            <v>4947</v>
          </cell>
          <cell r="AP10">
            <v>140870</v>
          </cell>
          <cell r="AQ10">
            <v>3321</v>
          </cell>
          <cell r="AR10">
            <v>3321</v>
          </cell>
          <cell r="AS10">
            <v>102220</v>
          </cell>
        </row>
        <row r="11">
          <cell r="A11" t="str">
            <v>290000363</v>
          </cell>
          <cell r="B11">
            <v>1615</v>
          </cell>
          <cell r="E11">
            <v>851</v>
          </cell>
          <cell r="G11">
            <v>1136</v>
          </cell>
          <cell r="H11">
            <v>1136</v>
          </cell>
          <cell r="M11">
            <v>1477</v>
          </cell>
          <cell r="P11">
            <v>897</v>
          </cell>
          <cell r="R11">
            <v>1004</v>
          </cell>
          <cell r="S11">
            <v>1004</v>
          </cell>
          <cell r="X11">
            <v>1519</v>
          </cell>
          <cell r="AA11">
            <v>1016</v>
          </cell>
          <cell r="AC11">
            <v>1030</v>
          </cell>
          <cell r="AD11">
            <v>1030</v>
          </cell>
          <cell r="AI11">
            <v>1614</v>
          </cell>
          <cell r="AL11">
            <v>1338</v>
          </cell>
          <cell r="AN11">
            <v>1028</v>
          </cell>
          <cell r="AO11">
            <v>1028</v>
          </cell>
        </row>
        <row r="12">
          <cell r="A12" t="str">
            <v>290000728</v>
          </cell>
          <cell r="B12">
            <v>1902</v>
          </cell>
          <cell r="C12">
            <v>1902</v>
          </cell>
          <cell r="E12">
            <v>983</v>
          </cell>
          <cell r="G12">
            <v>1866</v>
          </cell>
          <cell r="H12">
            <v>1879</v>
          </cell>
          <cell r="I12">
            <v>2382</v>
          </cell>
          <cell r="J12">
            <v>1497</v>
          </cell>
          <cell r="L12">
            <v>1735</v>
          </cell>
          <cell r="M12">
            <v>1130</v>
          </cell>
          <cell r="N12">
            <v>1130</v>
          </cell>
          <cell r="P12">
            <v>485</v>
          </cell>
          <cell r="R12">
            <v>1083</v>
          </cell>
          <cell r="S12">
            <v>1108</v>
          </cell>
          <cell r="T12">
            <v>2907</v>
          </cell>
          <cell r="U12">
            <v>1828</v>
          </cell>
          <cell r="W12">
            <v>1903</v>
          </cell>
          <cell r="X12">
            <v>1302</v>
          </cell>
          <cell r="Y12">
            <v>1302</v>
          </cell>
          <cell r="AA12">
            <v>532</v>
          </cell>
          <cell r="AC12">
            <v>1259</v>
          </cell>
          <cell r="AD12">
            <v>1277</v>
          </cell>
          <cell r="AE12">
            <v>2451</v>
          </cell>
          <cell r="AF12">
            <v>1485</v>
          </cell>
          <cell r="AH12">
            <v>1592</v>
          </cell>
          <cell r="AI12">
            <v>1194</v>
          </cell>
          <cell r="AJ12">
            <v>1194</v>
          </cell>
          <cell r="AL12">
            <v>423</v>
          </cell>
          <cell r="AN12">
            <v>1128</v>
          </cell>
          <cell r="AO12">
            <v>1170</v>
          </cell>
          <cell r="AP12">
            <v>1173</v>
          </cell>
          <cell r="AQ12">
            <v>692</v>
          </cell>
          <cell r="AS12">
            <v>693</v>
          </cell>
        </row>
        <row r="13">
          <cell r="A13" t="str">
            <v>290000736</v>
          </cell>
          <cell r="B13">
            <v>1340</v>
          </cell>
          <cell r="E13">
            <v>1285</v>
          </cell>
          <cell r="G13">
            <v>1038</v>
          </cell>
          <cell r="H13">
            <v>1039</v>
          </cell>
          <cell r="M13">
            <v>1333</v>
          </cell>
          <cell r="P13">
            <v>1213</v>
          </cell>
          <cell r="R13">
            <v>1013</v>
          </cell>
          <cell r="S13">
            <v>1013</v>
          </cell>
          <cell r="X13">
            <v>1447</v>
          </cell>
          <cell r="AA13">
            <v>1230</v>
          </cell>
          <cell r="AC13">
            <v>1037</v>
          </cell>
          <cell r="AD13">
            <v>1038</v>
          </cell>
          <cell r="AI13">
            <v>1378</v>
          </cell>
          <cell r="AL13">
            <v>1287</v>
          </cell>
          <cell r="AN13">
            <v>961</v>
          </cell>
          <cell r="AO13">
            <v>963</v>
          </cell>
        </row>
        <row r="14">
          <cell r="A14" t="str">
            <v>290000744</v>
          </cell>
          <cell r="B14">
            <v>2937</v>
          </cell>
          <cell r="C14">
            <v>98</v>
          </cell>
          <cell r="E14">
            <v>1673</v>
          </cell>
          <cell r="G14">
            <v>2060</v>
          </cell>
          <cell r="H14">
            <v>2093</v>
          </cell>
          <cell r="M14">
            <v>2784</v>
          </cell>
          <cell r="N14">
            <v>97</v>
          </cell>
          <cell r="P14">
            <v>1571</v>
          </cell>
          <cell r="R14">
            <v>1862</v>
          </cell>
          <cell r="S14">
            <v>1897</v>
          </cell>
          <cell r="X14">
            <v>3072</v>
          </cell>
          <cell r="Y14">
            <v>85</v>
          </cell>
          <cell r="AA14">
            <v>2815</v>
          </cell>
          <cell r="AC14">
            <v>2032</v>
          </cell>
          <cell r="AD14">
            <v>2043</v>
          </cell>
          <cell r="AI14">
            <v>3062</v>
          </cell>
          <cell r="AJ14">
            <v>2</v>
          </cell>
          <cell r="AL14">
            <v>2603</v>
          </cell>
          <cell r="AN14">
            <v>2107</v>
          </cell>
          <cell r="AO14">
            <v>2107</v>
          </cell>
        </row>
        <row r="15">
          <cell r="A15" t="str">
            <v>290000785</v>
          </cell>
          <cell r="B15">
            <v>458</v>
          </cell>
          <cell r="C15">
            <v>1</v>
          </cell>
          <cell r="E15">
            <v>671</v>
          </cell>
          <cell r="G15">
            <v>405</v>
          </cell>
          <cell r="H15">
            <v>405</v>
          </cell>
          <cell r="I15">
            <v>618</v>
          </cell>
          <cell r="L15">
            <v>0</v>
          </cell>
          <cell r="M15">
            <v>399</v>
          </cell>
          <cell r="N15">
            <v>1</v>
          </cell>
          <cell r="P15">
            <v>936</v>
          </cell>
          <cell r="R15">
            <v>354</v>
          </cell>
          <cell r="S15">
            <v>354</v>
          </cell>
          <cell r="T15">
            <v>296</v>
          </cell>
          <cell r="W15">
            <v>0</v>
          </cell>
          <cell r="X15">
            <v>422</v>
          </cell>
          <cell r="Y15">
            <v>7</v>
          </cell>
          <cell r="AA15">
            <v>555</v>
          </cell>
          <cell r="AC15">
            <v>371</v>
          </cell>
          <cell r="AD15">
            <v>371</v>
          </cell>
          <cell r="AE15">
            <v>302</v>
          </cell>
          <cell r="AH15">
            <v>1</v>
          </cell>
          <cell r="AI15">
            <v>445</v>
          </cell>
          <cell r="AJ15">
            <v>1</v>
          </cell>
          <cell r="AL15">
            <v>552</v>
          </cell>
          <cell r="AN15">
            <v>391</v>
          </cell>
          <cell r="AO15">
            <v>392</v>
          </cell>
          <cell r="AP15">
            <v>305</v>
          </cell>
          <cell r="AS15">
            <v>3</v>
          </cell>
        </row>
        <row r="16">
          <cell r="A16" t="str">
            <v>290021542</v>
          </cell>
          <cell r="B16">
            <v>6429</v>
          </cell>
          <cell r="C16">
            <v>6</v>
          </cell>
          <cell r="E16">
            <v>3337</v>
          </cell>
          <cell r="G16">
            <v>3976</v>
          </cell>
          <cell r="H16">
            <v>4038</v>
          </cell>
          <cell r="I16">
            <v>71263</v>
          </cell>
          <cell r="J16">
            <v>1</v>
          </cell>
          <cell r="L16">
            <v>31101</v>
          </cell>
          <cell r="M16">
            <v>5470</v>
          </cell>
          <cell r="N16">
            <v>176</v>
          </cell>
          <cell r="P16">
            <v>4415</v>
          </cell>
          <cell r="Q16">
            <v>9.768009768009768E-4</v>
          </cell>
          <cell r="R16">
            <v>3275</v>
          </cell>
          <cell r="S16">
            <v>3372</v>
          </cell>
          <cell r="T16">
            <v>69413</v>
          </cell>
          <cell r="U16">
            <v>2356</v>
          </cell>
          <cell r="W16">
            <v>51285</v>
          </cell>
          <cell r="X16">
            <v>5620</v>
          </cell>
          <cell r="Y16">
            <v>610</v>
          </cell>
          <cell r="AA16">
            <v>7701</v>
          </cell>
          <cell r="AC16">
            <v>3450</v>
          </cell>
          <cell r="AD16">
            <v>3525</v>
          </cell>
          <cell r="AE16">
            <v>69032</v>
          </cell>
          <cell r="AF16">
            <v>1719</v>
          </cell>
          <cell r="AH16">
            <v>49496</v>
          </cell>
          <cell r="AI16">
            <v>6061</v>
          </cell>
          <cell r="AJ16">
            <v>117</v>
          </cell>
          <cell r="AL16">
            <v>6460</v>
          </cell>
          <cell r="AN16">
            <v>3598</v>
          </cell>
          <cell r="AO16">
            <v>3668</v>
          </cell>
          <cell r="AP16">
            <v>67602</v>
          </cell>
          <cell r="AQ16">
            <v>546</v>
          </cell>
          <cell r="AR16">
            <v>546</v>
          </cell>
          <cell r="AS16">
            <v>46711</v>
          </cell>
        </row>
        <row r="17">
          <cell r="A17" t="str">
            <v>350000022</v>
          </cell>
          <cell r="B17">
            <v>2814</v>
          </cell>
          <cell r="E17">
            <v>1907</v>
          </cell>
          <cell r="G17">
            <v>1146</v>
          </cell>
          <cell r="H17">
            <v>1146</v>
          </cell>
          <cell r="I17">
            <v>69530</v>
          </cell>
          <cell r="L17">
            <v>30601</v>
          </cell>
          <cell r="M17">
            <v>2589</v>
          </cell>
          <cell r="P17">
            <v>1258</v>
          </cell>
          <cell r="R17">
            <v>1007</v>
          </cell>
          <cell r="S17">
            <v>1007</v>
          </cell>
          <cell r="T17">
            <v>61870</v>
          </cell>
          <cell r="W17">
            <v>36091</v>
          </cell>
          <cell r="X17">
            <v>2393</v>
          </cell>
          <cell r="Y17">
            <v>137</v>
          </cell>
          <cell r="AA17">
            <v>1150</v>
          </cell>
          <cell r="AC17">
            <v>999</v>
          </cell>
          <cell r="AD17">
            <v>999</v>
          </cell>
          <cell r="AE17">
            <v>66080</v>
          </cell>
          <cell r="AF17">
            <v>224</v>
          </cell>
          <cell r="AH17">
            <v>31836</v>
          </cell>
          <cell r="AI17">
            <v>2192</v>
          </cell>
          <cell r="AL17">
            <v>1337</v>
          </cell>
          <cell r="AN17">
            <v>1182</v>
          </cell>
          <cell r="AO17">
            <v>1182</v>
          </cell>
          <cell r="AP17">
            <v>65075</v>
          </cell>
          <cell r="AS17">
            <v>28135</v>
          </cell>
        </row>
        <row r="18">
          <cell r="A18" t="str">
            <v>350000048</v>
          </cell>
          <cell r="B18">
            <v>592</v>
          </cell>
          <cell r="E18">
            <v>305</v>
          </cell>
          <cell r="G18">
            <v>423</v>
          </cell>
          <cell r="H18">
            <v>423</v>
          </cell>
          <cell r="I18">
            <v>19450</v>
          </cell>
          <cell r="L18">
            <v>4429</v>
          </cell>
          <cell r="M18">
            <v>506</v>
          </cell>
          <cell r="N18">
            <v>46</v>
          </cell>
          <cell r="P18">
            <v>221</v>
          </cell>
          <cell r="R18">
            <v>330</v>
          </cell>
          <cell r="S18">
            <v>330</v>
          </cell>
          <cell r="T18">
            <v>16026</v>
          </cell>
          <cell r="U18">
            <v>3</v>
          </cell>
          <cell r="V18">
            <v>3</v>
          </cell>
          <cell r="W18">
            <v>3398</v>
          </cell>
          <cell r="X18">
            <v>596</v>
          </cell>
          <cell r="Y18">
            <v>42</v>
          </cell>
          <cell r="AA18">
            <v>182</v>
          </cell>
          <cell r="AC18">
            <v>422</v>
          </cell>
          <cell r="AD18">
            <v>422</v>
          </cell>
          <cell r="AE18">
            <v>16336</v>
          </cell>
          <cell r="AF18">
            <v>47</v>
          </cell>
          <cell r="AG18">
            <v>47</v>
          </cell>
          <cell r="AH18">
            <v>1979</v>
          </cell>
          <cell r="AI18">
            <v>558</v>
          </cell>
          <cell r="AJ18">
            <v>3</v>
          </cell>
          <cell r="AL18">
            <v>102</v>
          </cell>
          <cell r="AN18">
            <v>416</v>
          </cell>
          <cell r="AO18">
            <v>418</v>
          </cell>
          <cell r="AP18">
            <v>17495</v>
          </cell>
          <cell r="AS18">
            <v>1885</v>
          </cell>
        </row>
        <row r="19">
          <cell r="A19" t="str">
            <v>350000246</v>
          </cell>
          <cell r="B19">
            <v>21534</v>
          </cell>
          <cell r="C19">
            <v>4309</v>
          </cell>
          <cell r="D19">
            <v>546</v>
          </cell>
          <cell r="E19">
            <v>968</v>
          </cell>
          <cell r="F19">
            <v>3.0381944444444444E-2</v>
          </cell>
          <cell r="G19">
            <v>10326</v>
          </cell>
          <cell r="H19">
            <v>10369</v>
          </cell>
          <cell r="I19">
            <v>312540</v>
          </cell>
          <cell r="J19">
            <v>11832</v>
          </cell>
          <cell r="K19">
            <v>11310</v>
          </cell>
          <cell r="L19">
            <v>8445</v>
          </cell>
          <cell r="M19">
            <v>17584</v>
          </cell>
          <cell r="N19">
            <v>2727</v>
          </cell>
          <cell r="O19">
            <v>319</v>
          </cell>
          <cell r="P19">
            <v>830</v>
          </cell>
          <cell r="Q19">
            <v>3.8408332655220118E-2</v>
          </cell>
          <cell r="R19">
            <v>9595</v>
          </cell>
          <cell r="S19">
            <v>9635</v>
          </cell>
          <cell r="T19">
            <v>319767</v>
          </cell>
          <cell r="U19">
            <v>11511</v>
          </cell>
          <cell r="V19">
            <v>11157</v>
          </cell>
          <cell r="W19">
            <v>65353</v>
          </cell>
          <cell r="X19">
            <v>17675</v>
          </cell>
          <cell r="Y19">
            <v>1318</v>
          </cell>
          <cell r="Z19">
            <v>223</v>
          </cell>
          <cell r="AA19">
            <v>1406</v>
          </cell>
          <cell r="AC19">
            <v>9743</v>
          </cell>
          <cell r="AD19">
            <v>9798</v>
          </cell>
          <cell r="AE19">
            <v>326443</v>
          </cell>
          <cell r="AF19">
            <v>19514</v>
          </cell>
          <cell r="AG19">
            <v>18576</v>
          </cell>
          <cell r="AH19">
            <v>16561</v>
          </cell>
          <cell r="AI19">
            <v>18069</v>
          </cell>
          <cell r="AJ19">
            <v>1664</v>
          </cell>
          <cell r="AK19">
            <v>488</v>
          </cell>
          <cell r="AL19">
            <v>2582</v>
          </cell>
          <cell r="AN19">
            <v>8015</v>
          </cell>
          <cell r="AO19">
            <v>10437</v>
          </cell>
          <cell r="AP19">
            <v>307904</v>
          </cell>
          <cell r="AQ19">
            <v>28422</v>
          </cell>
          <cell r="AR19">
            <v>28419</v>
          </cell>
          <cell r="AS19">
            <v>6522</v>
          </cell>
        </row>
        <row r="20">
          <cell r="A20" t="str">
            <v>350002119</v>
          </cell>
          <cell r="B20">
            <v>1305</v>
          </cell>
          <cell r="C20">
            <v>11</v>
          </cell>
          <cell r="E20">
            <v>2121</v>
          </cell>
          <cell r="G20">
            <v>818</v>
          </cell>
          <cell r="H20">
            <v>819</v>
          </cell>
          <cell r="M20">
            <v>1071</v>
          </cell>
          <cell r="N20">
            <v>26</v>
          </cell>
          <cell r="P20">
            <v>1061</v>
          </cell>
          <cell r="R20">
            <v>628</v>
          </cell>
          <cell r="S20">
            <v>645</v>
          </cell>
          <cell r="X20">
            <v>1101</v>
          </cell>
          <cell r="Y20">
            <v>16</v>
          </cell>
          <cell r="AA20">
            <v>1160</v>
          </cell>
          <cell r="AC20">
            <v>636</v>
          </cell>
          <cell r="AD20">
            <v>638</v>
          </cell>
          <cell r="AI20">
            <v>1212</v>
          </cell>
          <cell r="AL20">
            <v>712</v>
          </cell>
          <cell r="AN20">
            <v>680</v>
          </cell>
          <cell r="AO20">
            <v>681</v>
          </cell>
        </row>
        <row r="21">
          <cell r="A21" t="str">
            <v>350002176</v>
          </cell>
          <cell r="B21">
            <v>1484</v>
          </cell>
          <cell r="C21">
            <v>2</v>
          </cell>
          <cell r="E21">
            <v>1363</v>
          </cell>
          <cell r="G21">
            <v>1034</v>
          </cell>
          <cell r="H21">
            <v>1035</v>
          </cell>
          <cell r="M21">
            <v>1243</v>
          </cell>
          <cell r="N21">
            <v>9</v>
          </cell>
          <cell r="P21">
            <v>1282</v>
          </cell>
          <cell r="R21">
            <v>833</v>
          </cell>
          <cell r="S21">
            <v>853</v>
          </cell>
          <cell r="X21">
            <v>1299</v>
          </cell>
          <cell r="Y21">
            <v>14</v>
          </cell>
          <cell r="AA21">
            <v>871</v>
          </cell>
          <cell r="AC21">
            <v>900</v>
          </cell>
          <cell r="AD21">
            <v>901</v>
          </cell>
          <cell r="AI21">
            <v>1361</v>
          </cell>
          <cell r="AL21">
            <v>764</v>
          </cell>
          <cell r="AN21">
            <v>886</v>
          </cell>
          <cell r="AO21">
            <v>887</v>
          </cell>
        </row>
        <row r="22">
          <cell r="A22" t="str">
            <v>350002192</v>
          </cell>
          <cell r="B22">
            <v>1363</v>
          </cell>
          <cell r="E22">
            <v>355</v>
          </cell>
          <cell r="G22">
            <v>1016</v>
          </cell>
          <cell r="H22">
            <v>1018</v>
          </cell>
          <cell r="M22">
            <v>1259</v>
          </cell>
          <cell r="N22">
            <v>2</v>
          </cell>
          <cell r="P22">
            <v>357</v>
          </cell>
          <cell r="R22">
            <v>960</v>
          </cell>
          <cell r="S22">
            <v>961</v>
          </cell>
        </row>
        <row r="23">
          <cell r="A23" t="str">
            <v>350002234</v>
          </cell>
          <cell r="B23">
            <v>334</v>
          </cell>
          <cell r="E23">
            <v>345</v>
          </cell>
          <cell r="G23">
            <v>232</v>
          </cell>
          <cell r="H23">
            <v>232</v>
          </cell>
          <cell r="M23">
            <v>248</v>
          </cell>
          <cell r="P23">
            <v>333</v>
          </cell>
          <cell r="R23">
            <v>162</v>
          </cell>
          <cell r="S23">
            <v>162</v>
          </cell>
          <cell r="T23">
            <v>787</v>
          </cell>
          <cell r="W23">
            <v>1263</v>
          </cell>
          <cell r="X23">
            <v>267</v>
          </cell>
          <cell r="AA23">
            <v>111</v>
          </cell>
          <cell r="AC23">
            <v>201</v>
          </cell>
          <cell r="AD23">
            <v>201</v>
          </cell>
          <cell r="AI23">
            <v>307</v>
          </cell>
          <cell r="AL23">
            <v>18</v>
          </cell>
          <cell r="AN23">
            <v>231</v>
          </cell>
          <cell r="AO23">
            <v>231</v>
          </cell>
        </row>
        <row r="24">
          <cell r="A24" t="str">
            <v>350002754</v>
          </cell>
          <cell r="B24">
            <v>251</v>
          </cell>
          <cell r="E24">
            <v>62</v>
          </cell>
          <cell r="G24">
            <v>82</v>
          </cell>
          <cell r="H24">
            <v>82</v>
          </cell>
          <cell r="I24">
            <v>1059</v>
          </cell>
          <cell r="L24">
            <v>39</v>
          </cell>
          <cell r="M24">
            <v>254</v>
          </cell>
          <cell r="P24">
            <v>233</v>
          </cell>
          <cell r="R24">
            <v>71</v>
          </cell>
          <cell r="S24">
            <v>71</v>
          </cell>
          <cell r="T24">
            <v>1647</v>
          </cell>
          <cell r="W24">
            <v>573</v>
          </cell>
          <cell r="X24">
            <v>260</v>
          </cell>
          <cell r="AA24">
            <v>189</v>
          </cell>
          <cell r="AC24">
            <v>83</v>
          </cell>
          <cell r="AD24">
            <v>83</v>
          </cell>
          <cell r="AE24">
            <v>860</v>
          </cell>
          <cell r="AH24">
            <v>76</v>
          </cell>
          <cell r="AI24">
            <v>266</v>
          </cell>
          <cell r="AL24">
            <v>239</v>
          </cell>
          <cell r="AN24">
            <v>97</v>
          </cell>
          <cell r="AO24">
            <v>98</v>
          </cell>
          <cell r="AP24">
            <v>1073</v>
          </cell>
          <cell r="AS24">
            <v>82</v>
          </cell>
        </row>
        <row r="25">
          <cell r="A25" t="str">
            <v>350039574</v>
          </cell>
          <cell r="B25">
            <v>142</v>
          </cell>
          <cell r="C25">
            <v>46</v>
          </cell>
          <cell r="E25">
            <v>0</v>
          </cell>
          <cell r="G25">
            <v>61</v>
          </cell>
          <cell r="H25">
            <v>62</v>
          </cell>
          <cell r="I25">
            <v>2126</v>
          </cell>
          <cell r="L25">
            <v>24</v>
          </cell>
          <cell r="M25">
            <v>149</v>
          </cell>
          <cell r="N25">
            <v>68</v>
          </cell>
          <cell r="P25">
            <v>0</v>
          </cell>
          <cell r="R25">
            <v>28</v>
          </cell>
          <cell r="S25">
            <v>62</v>
          </cell>
          <cell r="T25">
            <v>1707</v>
          </cell>
          <cell r="U25">
            <v>17</v>
          </cell>
          <cell r="W25">
            <v>50</v>
          </cell>
          <cell r="X25">
            <v>120</v>
          </cell>
          <cell r="Y25">
            <v>120</v>
          </cell>
          <cell r="AA25">
            <v>0</v>
          </cell>
          <cell r="AC25">
            <v>33</v>
          </cell>
          <cell r="AD25">
            <v>36</v>
          </cell>
          <cell r="AE25">
            <v>397</v>
          </cell>
          <cell r="AF25">
            <v>19</v>
          </cell>
          <cell r="AH25">
            <v>14</v>
          </cell>
        </row>
        <row r="26">
          <cell r="A26" t="str">
            <v>350054680</v>
          </cell>
          <cell r="X26">
            <v>1252</v>
          </cell>
          <cell r="Y26">
            <v>4</v>
          </cell>
          <cell r="AA26">
            <v>764</v>
          </cell>
          <cell r="AC26">
            <v>948</v>
          </cell>
          <cell r="AD26">
            <v>948</v>
          </cell>
          <cell r="AI26">
            <v>1266</v>
          </cell>
          <cell r="AJ26">
            <v>2</v>
          </cell>
          <cell r="AL26">
            <v>441</v>
          </cell>
          <cell r="AN26">
            <v>921</v>
          </cell>
          <cell r="AO26">
            <v>921</v>
          </cell>
        </row>
        <row r="27">
          <cell r="A27" t="str">
            <v>560000242</v>
          </cell>
          <cell r="B27">
            <v>466</v>
          </cell>
          <cell r="C27">
            <v>18</v>
          </cell>
          <cell r="E27">
            <v>9</v>
          </cell>
          <cell r="G27">
            <v>189</v>
          </cell>
          <cell r="H27">
            <v>189</v>
          </cell>
          <cell r="M27">
            <v>412</v>
          </cell>
          <cell r="P27">
            <v>10</v>
          </cell>
          <cell r="R27">
            <v>216</v>
          </cell>
          <cell r="S27">
            <v>216</v>
          </cell>
          <cell r="T27">
            <v>409</v>
          </cell>
          <cell r="W27">
            <v>8</v>
          </cell>
          <cell r="X27">
            <v>362</v>
          </cell>
          <cell r="Y27">
            <v>12</v>
          </cell>
          <cell r="AA27">
            <v>13</v>
          </cell>
          <cell r="AC27">
            <v>141</v>
          </cell>
          <cell r="AD27">
            <v>141</v>
          </cell>
          <cell r="AI27">
            <v>367</v>
          </cell>
          <cell r="AL27">
            <v>13</v>
          </cell>
          <cell r="AN27">
            <v>142</v>
          </cell>
          <cell r="AO27">
            <v>142</v>
          </cell>
        </row>
        <row r="28">
          <cell r="A28" t="str">
            <v>560002032</v>
          </cell>
          <cell r="B28">
            <v>12568</v>
          </cell>
          <cell r="C28">
            <v>98</v>
          </cell>
          <cell r="D28">
            <v>90</v>
          </cell>
          <cell r="E28">
            <v>4850</v>
          </cell>
          <cell r="G28">
            <v>6095</v>
          </cell>
          <cell r="H28">
            <v>6098</v>
          </cell>
          <cell r="I28">
            <v>170944</v>
          </cell>
          <cell r="J28">
            <v>7621</v>
          </cell>
          <cell r="K28">
            <v>7621</v>
          </cell>
          <cell r="L28">
            <v>66939</v>
          </cell>
          <cell r="M28">
            <v>10827</v>
          </cell>
          <cell r="N28">
            <v>512</v>
          </cell>
          <cell r="O28">
            <v>41</v>
          </cell>
          <cell r="P28">
            <v>12652</v>
          </cell>
          <cell r="R28">
            <v>5112</v>
          </cell>
          <cell r="S28">
            <v>5119</v>
          </cell>
          <cell r="T28">
            <v>172656</v>
          </cell>
          <cell r="U28">
            <v>4430</v>
          </cell>
          <cell r="V28">
            <v>4430</v>
          </cell>
          <cell r="W28">
            <v>177622</v>
          </cell>
          <cell r="X28">
            <v>10567</v>
          </cell>
          <cell r="Y28">
            <v>159</v>
          </cell>
          <cell r="Z28">
            <v>73</v>
          </cell>
          <cell r="AA28">
            <v>9628</v>
          </cell>
          <cell r="AC28">
            <v>5071</v>
          </cell>
          <cell r="AD28">
            <v>5075</v>
          </cell>
          <cell r="AE28">
            <v>168659</v>
          </cell>
          <cell r="AF28">
            <v>4136</v>
          </cell>
          <cell r="AG28">
            <v>4136</v>
          </cell>
          <cell r="AH28">
            <v>110494</v>
          </cell>
          <cell r="AI28">
            <v>8424</v>
          </cell>
          <cell r="AJ28">
            <v>195</v>
          </cell>
          <cell r="AK28">
            <v>92</v>
          </cell>
          <cell r="AL28">
            <v>7216</v>
          </cell>
          <cell r="AN28">
            <v>4255</v>
          </cell>
          <cell r="AO28">
            <v>4259</v>
          </cell>
          <cell r="AP28">
            <v>175576</v>
          </cell>
          <cell r="AQ28">
            <v>5069</v>
          </cell>
          <cell r="AR28">
            <v>5069</v>
          </cell>
          <cell r="AS28">
            <v>86585</v>
          </cell>
        </row>
        <row r="29">
          <cell r="A29" t="str">
            <v>560002081</v>
          </cell>
          <cell r="B29">
            <v>1103</v>
          </cell>
          <cell r="E29">
            <v>1959</v>
          </cell>
          <cell r="G29">
            <v>863</v>
          </cell>
          <cell r="H29">
            <v>871</v>
          </cell>
          <cell r="M29">
            <v>1021</v>
          </cell>
          <cell r="P29">
            <v>1475</v>
          </cell>
          <cell r="R29">
            <v>766</v>
          </cell>
          <cell r="S29">
            <v>767</v>
          </cell>
          <cell r="X29">
            <v>1393</v>
          </cell>
          <cell r="Y29">
            <v>2</v>
          </cell>
          <cell r="AA29">
            <v>1798</v>
          </cell>
          <cell r="AC29">
            <v>1018</v>
          </cell>
          <cell r="AD29">
            <v>1018</v>
          </cell>
          <cell r="AI29">
            <v>1414</v>
          </cell>
          <cell r="AJ29">
            <v>1</v>
          </cell>
          <cell r="AL29">
            <v>1808</v>
          </cell>
          <cell r="AN29">
            <v>998</v>
          </cell>
          <cell r="AO29">
            <v>998</v>
          </cell>
        </row>
        <row r="30">
          <cell r="A30" t="str">
            <v>560002123</v>
          </cell>
          <cell r="B30">
            <v>1121</v>
          </cell>
          <cell r="E30">
            <v>467</v>
          </cell>
          <cell r="G30">
            <v>894</v>
          </cell>
          <cell r="H30">
            <v>894</v>
          </cell>
          <cell r="M30">
            <v>1077</v>
          </cell>
          <cell r="P30">
            <v>730</v>
          </cell>
          <cell r="R30">
            <v>853</v>
          </cell>
          <cell r="S30">
            <v>853</v>
          </cell>
          <cell r="X30">
            <v>1300</v>
          </cell>
          <cell r="AA30">
            <v>1143</v>
          </cell>
          <cell r="AC30">
            <v>1013</v>
          </cell>
          <cell r="AD30">
            <v>1013</v>
          </cell>
          <cell r="AI30">
            <v>1597</v>
          </cell>
          <cell r="AL30">
            <v>2109</v>
          </cell>
          <cell r="AN30">
            <v>1067</v>
          </cell>
          <cell r="AO30">
            <v>1068</v>
          </cell>
        </row>
        <row r="31">
          <cell r="A31" t="str">
            <v>560002677</v>
          </cell>
          <cell r="B31">
            <v>5537</v>
          </cell>
          <cell r="C31">
            <v>157</v>
          </cell>
          <cell r="D31">
            <v>75</v>
          </cell>
          <cell r="E31">
            <v>1078</v>
          </cell>
          <cell r="F31">
            <v>2.2991850989522701E-2</v>
          </cell>
          <cell r="G31">
            <v>3002</v>
          </cell>
          <cell r="H31">
            <v>3003</v>
          </cell>
          <cell r="I31">
            <v>100056</v>
          </cell>
          <cell r="J31">
            <v>6020</v>
          </cell>
          <cell r="K31">
            <v>6020</v>
          </cell>
          <cell r="L31">
            <v>12595</v>
          </cell>
          <cell r="M31">
            <v>4625</v>
          </cell>
          <cell r="N31">
            <v>403</v>
          </cell>
          <cell r="O31">
            <v>59</v>
          </cell>
          <cell r="P31">
            <v>1317</v>
          </cell>
          <cell r="Q31">
            <v>4.0801969750263803E-2</v>
          </cell>
          <cell r="R31">
            <v>2473</v>
          </cell>
          <cell r="S31">
            <v>2477</v>
          </cell>
          <cell r="T31">
            <v>98225</v>
          </cell>
          <cell r="U31">
            <v>7045</v>
          </cell>
          <cell r="V31">
            <v>6966</v>
          </cell>
          <cell r="W31">
            <v>16932</v>
          </cell>
          <cell r="X31">
            <v>4882</v>
          </cell>
          <cell r="Y31">
            <v>324</v>
          </cell>
          <cell r="Z31">
            <v>70</v>
          </cell>
          <cell r="AA31">
            <v>1176</v>
          </cell>
          <cell r="AC31">
            <v>2598</v>
          </cell>
          <cell r="AD31">
            <v>2601</v>
          </cell>
          <cell r="AE31">
            <v>102001</v>
          </cell>
          <cell r="AF31">
            <v>6784</v>
          </cell>
          <cell r="AG31">
            <v>6774</v>
          </cell>
          <cell r="AH31">
            <v>13760</v>
          </cell>
          <cell r="AI31">
            <v>4999</v>
          </cell>
          <cell r="AJ31">
            <v>287</v>
          </cell>
          <cell r="AK31">
            <v>67</v>
          </cell>
          <cell r="AL31">
            <v>1178</v>
          </cell>
          <cell r="AN31">
            <v>2783</v>
          </cell>
          <cell r="AO31">
            <v>2785</v>
          </cell>
          <cell r="AP31">
            <v>106688</v>
          </cell>
          <cell r="AQ31">
            <v>7101</v>
          </cell>
          <cell r="AR31">
            <v>7101</v>
          </cell>
          <cell r="AS31">
            <v>14479</v>
          </cell>
        </row>
        <row r="32">
          <cell r="A32" t="str">
            <v>560002685</v>
          </cell>
          <cell r="B32">
            <v>825</v>
          </cell>
          <cell r="C32">
            <v>15</v>
          </cell>
          <cell r="D32">
            <v>11</v>
          </cell>
          <cell r="E32">
            <v>668</v>
          </cell>
          <cell r="F32">
            <v>1.6891891891891893E-3</v>
          </cell>
          <cell r="G32">
            <v>565</v>
          </cell>
          <cell r="H32">
            <v>567</v>
          </cell>
          <cell r="I32">
            <v>1228</v>
          </cell>
          <cell r="J32">
            <v>4</v>
          </cell>
          <cell r="K32">
            <v>4</v>
          </cell>
          <cell r="L32">
            <v>552</v>
          </cell>
          <cell r="M32">
            <v>722</v>
          </cell>
          <cell r="N32">
            <v>18</v>
          </cell>
          <cell r="O32">
            <v>10</v>
          </cell>
          <cell r="P32">
            <v>529</v>
          </cell>
          <cell r="Q32">
            <v>3.663003663003663E-3</v>
          </cell>
          <cell r="R32">
            <v>563</v>
          </cell>
          <cell r="S32">
            <v>565</v>
          </cell>
          <cell r="T32">
            <v>1876</v>
          </cell>
          <cell r="U32">
            <v>4</v>
          </cell>
          <cell r="V32">
            <v>4</v>
          </cell>
          <cell r="W32">
            <v>1190</v>
          </cell>
          <cell r="X32">
            <v>793</v>
          </cell>
          <cell r="Y32">
            <v>793</v>
          </cell>
          <cell r="Z32">
            <v>44</v>
          </cell>
          <cell r="AA32">
            <v>492</v>
          </cell>
          <cell r="AC32">
            <v>577</v>
          </cell>
          <cell r="AD32">
            <v>577</v>
          </cell>
          <cell r="AE32">
            <v>1478</v>
          </cell>
          <cell r="AF32">
            <v>1478</v>
          </cell>
          <cell r="AG32">
            <v>35</v>
          </cell>
          <cell r="AH32">
            <v>782</v>
          </cell>
          <cell r="AI32">
            <v>1243</v>
          </cell>
          <cell r="AJ32">
            <v>1243</v>
          </cell>
          <cell r="AK32">
            <v>43</v>
          </cell>
          <cell r="AL32">
            <v>1106</v>
          </cell>
          <cell r="AN32">
            <v>547</v>
          </cell>
          <cell r="AO32">
            <v>549</v>
          </cell>
          <cell r="AP32">
            <v>560</v>
          </cell>
          <cell r="AQ32">
            <v>560</v>
          </cell>
          <cell r="AR32">
            <v>10</v>
          </cell>
          <cell r="AS32">
            <v>322</v>
          </cell>
        </row>
        <row r="33">
          <cell r="A33" t="str">
            <v>560004277</v>
          </cell>
          <cell r="B33">
            <v>656</v>
          </cell>
          <cell r="E33">
            <v>40</v>
          </cell>
          <cell r="G33">
            <v>619</v>
          </cell>
          <cell r="H33">
            <v>619</v>
          </cell>
          <cell r="M33">
            <v>433</v>
          </cell>
          <cell r="N33">
            <v>6</v>
          </cell>
          <cell r="P33">
            <v>39</v>
          </cell>
          <cell r="R33">
            <v>382</v>
          </cell>
          <cell r="S33">
            <v>382</v>
          </cell>
          <cell r="T33">
            <v>270</v>
          </cell>
          <cell r="W33">
            <v>57</v>
          </cell>
          <cell r="X33">
            <v>644</v>
          </cell>
          <cell r="AA33">
            <v>15</v>
          </cell>
          <cell r="AC33">
            <v>571</v>
          </cell>
          <cell r="AD33">
            <v>571</v>
          </cell>
          <cell r="AI33">
            <v>636</v>
          </cell>
          <cell r="AL33">
            <v>680</v>
          </cell>
          <cell r="AN33">
            <v>582</v>
          </cell>
          <cell r="AO33">
            <v>582</v>
          </cell>
        </row>
        <row r="34">
          <cell r="A34" t="str">
            <v>560005746</v>
          </cell>
          <cell r="B34">
            <v>1721</v>
          </cell>
          <cell r="C34">
            <v>168</v>
          </cell>
          <cell r="D34">
            <v>166</v>
          </cell>
          <cell r="E34">
            <v>1112</v>
          </cell>
          <cell r="G34">
            <v>1062</v>
          </cell>
          <cell r="H34">
            <v>1062</v>
          </cell>
          <cell r="I34">
            <v>16822</v>
          </cell>
          <cell r="J34">
            <v>2074</v>
          </cell>
          <cell r="K34">
            <v>2074</v>
          </cell>
          <cell r="L34">
            <v>10568</v>
          </cell>
          <cell r="M34">
            <v>1849</v>
          </cell>
          <cell r="N34">
            <v>20</v>
          </cell>
          <cell r="O34">
            <v>13</v>
          </cell>
          <cell r="P34">
            <v>504</v>
          </cell>
          <cell r="R34">
            <v>1023</v>
          </cell>
          <cell r="S34">
            <v>1024</v>
          </cell>
          <cell r="T34">
            <v>16437</v>
          </cell>
          <cell r="U34">
            <v>842</v>
          </cell>
          <cell r="V34">
            <v>842</v>
          </cell>
          <cell r="W34">
            <v>5800</v>
          </cell>
          <cell r="X34">
            <v>1573</v>
          </cell>
          <cell r="Y34">
            <v>4</v>
          </cell>
          <cell r="Z34">
            <v>4</v>
          </cell>
          <cell r="AA34">
            <v>393</v>
          </cell>
          <cell r="AC34">
            <v>1045</v>
          </cell>
          <cell r="AD34">
            <v>1045</v>
          </cell>
          <cell r="AE34">
            <v>16075</v>
          </cell>
          <cell r="AF34">
            <v>25</v>
          </cell>
          <cell r="AG34">
            <v>25</v>
          </cell>
          <cell r="AH34">
            <v>5103</v>
          </cell>
          <cell r="AI34">
            <v>1464</v>
          </cell>
          <cell r="AJ34">
            <v>57</v>
          </cell>
          <cell r="AK34">
            <v>57</v>
          </cell>
          <cell r="AL34">
            <v>694</v>
          </cell>
          <cell r="AN34">
            <v>919</v>
          </cell>
          <cell r="AO34">
            <v>920</v>
          </cell>
          <cell r="AP34">
            <v>17760</v>
          </cell>
          <cell r="AQ34">
            <v>288</v>
          </cell>
          <cell r="AR34">
            <v>288</v>
          </cell>
          <cell r="AS34">
            <v>8905</v>
          </cell>
        </row>
        <row r="35">
          <cell r="A35" t="str">
            <v>DGF</v>
          </cell>
          <cell r="B35">
            <v>92219</v>
          </cell>
          <cell r="C35">
            <v>14465</v>
          </cell>
          <cell r="D35">
            <v>1220</v>
          </cell>
          <cell r="E35">
            <v>34630</v>
          </cell>
          <cell r="F35">
            <v>2.1711560898899203E-2</v>
          </cell>
          <cell r="G35">
            <v>50590</v>
          </cell>
          <cell r="H35">
            <v>50837</v>
          </cell>
          <cell r="I35">
            <v>1315077</v>
          </cell>
          <cell r="J35">
            <v>287963</v>
          </cell>
          <cell r="K35">
            <v>53402</v>
          </cell>
          <cell r="L35">
            <v>389947</v>
          </cell>
          <cell r="M35">
            <v>77282</v>
          </cell>
          <cell r="N35">
            <v>7036</v>
          </cell>
          <cell r="O35">
            <v>718</v>
          </cell>
          <cell r="P35">
            <v>40269</v>
          </cell>
          <cell r="Q35">
            <v>2.6051314389311474E-2</v>
          </cell>
          <cell r="R35">
            <v>43634</v>
          </cell>
          <cell r="S35">
            <v>43909</v>
          </cell>
          <cell r="T35">
            <v>1299782</v>
          </cell>
          <cell r="U35">
            <v>52288</v>
          </cell>
          <cell r="V35">
            <v>47300</v>
          </cell>
          <cell r="W35">
            <v>637753</v>
          </cell>
          <cell r="X35">
            <v>81151</v>
          </cell>
          <cell r="Y35">
            <v>5968</v>
          </cell>
          <cell r="Z35">
            <v>819</v>
          </cell>
          <cell r="AA35">
            <v>41821</v>
          </cell>
          <cell r="AC35">
            <v>45993</v>
          </cell>
          <cell r="AD35">
            <v>46261</v>
          </cell>
          <cell r="AE35">
            <v>1368115</v>
          </cell>
          <cell r="AF35">
            <v>71146</v>
          </cell>
          <cell r="AG35">
            <v>58415</v>
          </cell>
          <cell r="AH35">
            <v>525573</v>
          </cell>
          <cell r="AI35">
            <v>79882</v>
          </cell>
          <cell r="AJ35">
            <v>6183</v>
          </cell>
          <cell r="AK35">
            <v>1032</v>
          </cell>
          <cell r="AL35">
            <v>44450</v>
          </cell>
          <cell r="AN35">
            <v>43650</v>
          </cell>
          <cell r="AO35">
            <v>46315</v>
          </cell>
          <cell r="AP35">
            <v>1340341</v>
          </cell>
          <cell r="AQ35">
            <v>62545</v>
          </cell>
          <cell r="AR35">
            <v>60927</v>
          </cell>
          <cell r="AS35">
            <v>525042</v>
          </cell>
        </row>
        <row r="36">
          <cell r="A36" t="str">
            <v>DGF_NAT</v>
          </cell>
          <cell r="B36">
            <v>1281820</v>
          </cell>
          <cell r="C36">
            <v>201836</v>
          </cell>
          <cell r="D36">
            <v>58735</v>
          </cell>
          <cell r="E36">
            <v>872007</v>
          </cell>
          <cell r="F36">
            <v>8.449203220117546E-2</v>
          </cell>
          <cell r="G36">
            <v>673748</v>
          </cell>
          <cell r="H36">
            <v>695941</v>
          </cell>
          <cell r="I36">
            <v>21856881</v>
          </cell>
          <cell r="J36">
            <v>3687273</v>
          </cell>
          <cell r="K36">
            <v>1630396</v>
          </cell>
          <cell r="L36">
            <v>9129503</v>
          </cell>
          <cell r="M36">
            <v>1091351</v>
          </cell>
          <cell r="N36">
            <v>157532</v>
          </cell>
          <cell r="O36">
            <v>38503</v>
          </cell>
          <cell r="P36">
            <v>852291</v>
          </cell>
          <cell r="Q36">
            <v>6.5042768934458733E-2</v>
          </cell>
          <cell r="R36">
            <v>565987</v>
          </cell>
          <cell r="S36">
            <v>584831</v>
          </cell>
          <cell r="T36">
            <v>20911281</v>
          </cell>
          <cell r="U36">
            <v>2155313</v>
          </cell>
          <cell r="V36">
            <v>1547487</v>
          </cell>
          <cell r="W36">
            <v>11368527</v>
          </cell>
          <cell r="X36">
            <v>1102799</v>
          </cell>
          <cell r="Y36">
            <v>135976</v>
          </cell>
          <cell r="Z36">
            <v>36812</v>
          </cell>
          <cell r="AA36">
            <v>901409</v>
          </cell>
          <cell r="AC36">
            <v>582284</v>
          </cell>
          <cell r="AD36">
            <v>617717</v>
          </cell>
          <cell r="AE36">
            <v>22178332</v>
          </cell>
          <cell r="AF36">
            <v>2507828</v>
          </cell>
          <cell r="AG36">
            <v>1665050</v>
          </cell>
          <cell r="AH36">
            <v>11037580</v>
          </cell>
          <cell r="AI36">
            <v>1090966</v>
          </cell>
          <cell r="AJ36">
            <v>95266</v>
          </cell>
          <cell r="AK36">
            <v>36122</v>
          </cell>
          <cell r="AL36">
            <v>1029615</v>
          </cell>
          <cell r="AN36">
            <v>599085</v>
          </cell>
          <cell r="AO36">
            <v>616838</v>
          </cell>
          <cell r="AP36">
            <v>21752801</v>
          </cell>
          <cell r="AQ36">
            <v>1987421</v>
          </cell>
          <cell r="AR36">
            <v>1613903</v>
          </cell>
          <cell r="AS36">
            <v>11305567</v>
          </cell>
        </row>
        <row r="37">
          <cell r="A37" t="str">
            <v>DPT-22</v>
          </cell>
          <cell r="B37">
            <v>16826</v>
          </cell>
          <cell r="C37">
            <v>5672</v>
          </cell>
          <cell r="D37">
            <v>317</v>
          </cell>
          <cell r="E37">
            <v>11682</v>
          </cell>
          <cell r="F37">
            <v>5.4006126068031596E-2</v>
          </cell>
          <cell r="G37">
            <v>10801</v>
          </cell>
          <cell r="H37">
            <v>10912</v>
          </cell>
          <cell r="I37">
            <v>249027</v>
          </cell>
          <cell r="J37">
            <v>213297</v>
          </cell>
          <cell r="K37">
            <v>24732</v>
          </cell>
          <cell r="L37">
            <v>78471</v>
          </cell>
          <cell r="M37">
            <v>15265</v>
          </cell>
          <cell r="N37">
            <v>843</v>
          </cell>
          <cell r="O37">
            <v>234</v>
          </cell>
          <cell r="P37">
            <v>12038</v>
          </cell>
          <cell r="Q37">
            <v>5.3422994302792563E-2</v>
          </cell>
          <cell r="R37">
            <v>9610</v>
          </cell>
          <cell r="S37">
            <v>9668</v>
          </cell>
          <cell r="T37">
            <v>247311</v>
          </cell>
          <cell r="U37">
            <v>22126</v>
          </cell>
          <cell r="V37">
            <v>22116</v>
          </cell>
          <cell r="W37">
            <v>101543</v>
          </cell>
          <cell r="X37">
            <v>16184</v>
          </cell>
          <cell r="Y37">
            <v>865</v>
          </cell>
          <cell r="Z37">
            <v>307</v>
          </cell>
          <cell r="AA37">
            <v>12345</v>
          </cell>
          <cell r="AC37">
            <v>9916</v>
          </cell>
          <cell r="AD37">
            <v>9994</v>
          </cell>
          <cell r="AE37">
            <v>270529</v>
          </cell>
          <cell r="AF37">
            <v>25746</v>
          </cell>
          <cell r="AG37">
            <v>25743</v>
          </cell>
          <cell r="AH37">
            <v>85268</v>
          </cell>
          <cell r="AI37">
            <v>16217</v>
          </cell>
          <cell r="AJ37">
            <v>813</v>
          </cell>
          <cell r="AK37">
            <v>141</v>
          </cell>
          <cell r="AL37">
            <v>10241</v>
          </cell>
          <cell r="AN37">
            <v>9812</v>
          </cell>
          <cell r="AO37">
            <v>9908</v>
          </cell>
          <cell r="AP37">
            <v>252849</v>
          </cell>
          <cell r="AQ37">
            <v>15903</v>
          </cell>
          <cell r="AR37">
            <v>15875</v>
          </cell>
          <cell r="AS37">
            <v>84557</v>
          </cell>
        </row>
        <row r="38">
          <cell r="A38" t="str">
            <v>DPT-29</v>
          </cell>
          <cell r="B38">
            <v>38319</v>
          </cell>
          <cell r="C38">
            <v>3541</v>
          </cell>
          <cell r="D38">
            <v>184</v>
          </cell>
          <cell r="E38">
            <v>22759</v>
          </cell>
          <cell r="F38">
            <v>3.2852330852081342E-3</v>
          </cell>
          <cell r="G38">
            <v>23382</v>
          </cell>
          <cell r="H38">
            <v>23513</v>
          </cell>
          <cell r="I38">
            <v>345304</v>
          </cell>
          <cell r="J38">
            <v>5376</v>
          </cell>
          <cell r="K38">
            <v>3706</v>
          </cell>
          <cell r="L38">
            <v>170109</v>
          </cell>
          <cell r="M38">
            <v>31924</v>
          </cell>
          <cell r="N38">
            <v>2518</v>
          </cell>
          <cell r="O38">
            <v>57</v>
          </cell>
          <cell r="P38">
            <v>20753</v>
          </cell>
          <cell r="Q38">
            <v>7.6551361178890959E-3</v>
          </cell>
          <cell r="R38">
            <v>19956</v>
          </cell>
          <cell r="S38">
            <v>20132</v>
          </cell>
          <cell r="T38">
            <v>333838</v>
          </cell>
          <cell r="U38">
            <v>7138</v>
          </cell>
          <cell r="V38">
            <v>2611</v>
          </cell>
          <cell r="W38">
            <v>216256</v>
          </cell>
          <cell r="X38">
            <v>34218</v>
          </cell>
          <cell r="Y38">
            <v>2275</v>
          </cell>
          <cell r="Z38">
            <v>102</v>
          </cell>
          <cell r="AA38">
            <v>26500</v>
          </cell>
          <cell r="AC38">
            <v>20873</v>
          </cell>
          <cell r="AD38">
            <v>21019</v>
          </cell>
          <cell r="AE38">
            <v>371201</v>
          </cell>
          <cell r="AF38">
            <v>13198</v>
          </cell>
          <cell r="AG38">
            <v>3104</v>
          </cell>
          <cell r="AH38">
            <v>248290</v>
          </cell>
          <cell r="AI38">
            <v>34416</v>
          </cell>
          <cell r="AJ38">
            <v>1978</v>
          </cell>
          <cell r="AK38">
            <v>201</v>
          </cell>
          <cell r="AL38">
            <v>28358</v>
          </cell>
          <cell r="AN38">
            <v>20793</v>
          </cell>
          <cell r="AO38">
            <v>20951</v>
          </cell>
          <cell r="AP38">
            <v>366130</v>
          </cell>
          <cell r="AQ38">
            <v>5490</v>
          </cell>
          <cell r="AR38">
            <v>4453</v>
          </cell>
          <cell r="AS38">
            <v>281588</v>
          </cell>
        </row>
        <row r="39">
          <cell r="A39" t="str">
            <v>DPT-35</v>
          </cell>
          <cell r="B39">
            <v>29819</v>
          </cell>
          <cell r="C39">
            <v>4368</v>
          </cell>
          <cell r="D39">
            <v>546</v>
          </cell>
          <cell r="E39">
            <v>7426</v>
          </cell>
          <cell r="F39">
            <v>2.1887627477390804E-2</v>
          </cell>
          <cell r="G39">
            <v>15138</v>
          </cell>
          <cell r="H39">
            <v>15186</v>
          </cell>
          <cell r="I39">
            <v>404705</v>
          </cell>
          <cell r="J39">
            <v>11832</v>
          </cell>
          <cell r="K39">
            <v>11310</v>
          </cell>
          <cell r="L39">
            <v>43538</v>
          </cell>
          <cell r="M39">
            <v>24903</v>
          </cell>
          <cell r="N39">
            <v>2878</v>
          </cell>
          <cell r="O39">
            <v>319</v>
          </cell>
          <cell r="P39">
            <v>5575</v>
          </cell>
          <cell r="Q39">
            <v>2.6888458471003761E-2</v>
          </cell>
          <cell r="R39">
            <v>13614</v>
          </cell>
          <cell r="S39">
            <v>13726</v>
          </cell>
          <cell r="T39">
            <v>401804</v>
          </cell>
          <cell r="U39">
            <v>11531</v>
          </cell>
          <cell r="V39">
            <v>11160</v>
          </cell>
          <cell r="W39">
            <v>106728</v>
          </cell>
          <cell r="X39">
            <v>24963</v>
          </cell>
          <cell r="Y39">
            <v>1651</v>
          </cell>
          <cell r="Z39">
            <v>223</v>
          </cell>
          <cell r="AA39">
            <v>5833</v>
          </cell>
          <cell r="AC39">
            <v>13965</v>
          </cell>
          <cell r="AD39">
            <v>14026</v>
          </cell>
          <cell r="AE39">
            <v>410116</v>
          </cell>
          <cell r="AF39">
            <v>19804</v>
          </cell>
          <cell r="AG39">
            <v>18623</v>
          </cell>
          <cell r="AH39">
            <v>50466</v>
          </cell>
          <cell r="AI39">
            <v>25231</v>
          </cell>
          <cell r="AJ39">
            <v>1669</v>
          </cell>
          <cell r="AK39">
            <v>488</v>
          </cell>
          <cell r="AL39">
            <v>6195</v>
          </cell>
          <cell r="AN39">
            <v>12428</v>
          </cell>
          <cell r="AO39">
            <v>14855</v>
          </cell>
          <cell r="AP39">
            <v>391547</v>
          </cell>
          <cell r="AQ39">
            <v>28422</v>
          </cell>
          <cell r="AR39">
            <v>28419</v>
          </cell>
          <cell r="AS39">
            <v>36624</v>
          </cell>
        </row>
        <row r="40">
          <cell r="A40" t="str">
            <v>DPT-56</v>
          </cell>
          <cell r="B40">
            <v>22993</v>
          </cell>
          <cell r="C40">
            <v>1005</v>
          </cell>
          <cell r="D40">
            <v>176</v>
          </cell>
          <cell r="E40">
            <v>9284</v>
          </cell>
          <cell r="F40">
            <v>5.6057739471655809E-3</v>
          </cell>
          <cell r="G40">
            <v>12664</v>
          </cell>
          <cell r="H40">
            <v>12679</v>
          </cell>
          <cell r="I40">
            <v>316041</v>
          </cell>
          <cell r="J40">
            <v>57458</v>
          </cell>
          <cell r="K40">
            <v>13654</v>
          </cell>
          <cell r="L40">
            <v>97829</v>
          </cell>
          <cell r="M40">
            <v>19841</v>
          </cell>
          <cell r="N40">
            <v>939</v>
          </cell>
          <cell r="O40">
            <v>110</v>
          </cell>
          <cell r="P40">
            <v>17065</v>
          </cell>
          <cell r="Q40">
            <v>9.4362255097960816E-3</v>
          </cell>
          <cell r="R40">
            <v>10800</v>
          </cell>
          <cell r="S40">
            <v>10814</v>
          </cell>
          <cell r="T40">
            <v>316829</v>
          </cell>
          <cell r="U40">
            <v>11493</v>
          </cell>
          <cell r="V40">
            <v>11413</v>
          </cell>
          <cell r="W40">
            <v>213226</v>
          </cell>
          <cell r="X40">
            <v>20635</v>
          </cell>
          <cell r="Y40">
            <v>1294</v>
          </cell>
          <cell r="Z40">
            <v>187</v>
          </cell>
          <cell r="AA40">
            <v>14583</v>
          </cell>
          <cell r="AC40">
            <v>11405</v>
          </cell>
          <cell r="AD40">
            <v>11412</v>
          </cell>
          <cell r="AE40">
            <v>316269</v>
          </cell>
          <cell r="AF40">
            <v>12398</v>
          </cell>
          <cell r="AG40">
            <v>10945</v>
          </cell>
          <cell r="AH40">
            <v>141549</v>
          </cell>
          <cell r="AI40">
            <v>19426</v>
          </cell>
          <cell r="AJ40">
            <v>1726</v>
          </cell>
          <cell r="AK40">
            <v>202</v>
          </cell>
          <cell r="AL40">
            <v>14486</v>
          </cell>
          <cell r="AN40">
            <v>10820</v>
          </cell>
          <cell r="AO40">
            <v>10829</v>
          </cell>
          <cell r="AP40">
            <v>329815</v>
          </cell>
          <cell r="AQ40">
            <v>12730</v>
          </cell>
          <cell r="AR40">
            <v>12180</v>
          </cell>
          <cell r="AS40">
            <v>122273</v>
          </cell>
        </row>
        <row r="41">
          <cell r="A41" t="str">
            <v>FRANCE</v>
          </cell>
          <cell r="B41">
            <v>1540750</v>
          </cell>
          <cell r="C41">
            <v>208296</v>
          </cell>
          <cell r="D41">
            <v>59628</v>
          </cell>
          <cell r="E41">
            <v>1274484</v>
          </cell>
          <cell r="F41">
            <v>6.9389406066091439E-2</v>
          </cell>
          <cell r="G41">
            <v>848484</v>
          </cell>
          <cell r="H41">
            <v>872359</v>
          </cell>
          <cell r="I41">
            <v>21856881</v>
          </cell>
          <cell r="J41">
            <v>3687273</v>
          </cell>
          <cell r="K41">
            <v>1630396</v>
          </cell>
          <cell r="L41">
            <v>9129503</v>
          </cell>
          <cell r="M41">
            <v>1335679</v>
          </cell>
          <cell r="N41">
            <v>168202</v>
          </cell>
          <cell r="O41">
            <v>39079</v>
          </cell>
          <cell r="P41">
            <v>1289988</v>
          </cell>
          <cell r="Q41">
            <v>5.306688934320021E-2</v>
          </cell>
          <cell r="R41">
            <v>727946</v>
          </cell>
          <cell r="S41">
            <v>748313</v>
          </cell>
          <cell r="T41">
            <v>20911281</v>
          </cell>
          <cell r="U41">
            <v>2155313</v>
          </cell>
          <cell r="V41">
            <v>1547487</v>
          </cell>
          <cell r="W41">
            <v>11368527</v>
          </cell>
          <cell r="X41">
            <v>1388427</v>
          </cell>
          <cell r="Y41">
            <v>144965</v>
          </cell>
          <cell r="Z41">
            <v>37755</v>
          </cell>
          <cell r="AA41">
            <v>1423836</v>
          </cell>
          <cell r="AC41">
            <v>762006</v>
          </cell>
          <cell r="AD41">
            <v>798572</v>
          </cell>
          <cell r="AE41">
            <v>22178332</v>
          </cell>
          <cell r="AF41">
            <v>2507828</v>
          </cell>
          <cell r="AG41">
            <v>1665050</v>
          </cell>
          <cell r="AH41">
            <v>11037580</v>
          </cell>
          <cell r="AI41">
            <v>1384081</v>
          </cell>
          <cell r="AJ41">
            <v>101986</v>
          </cell>
          <cell r="AK41">
            <v>36673</v>
          </cell>
          <cell r="AL41">
            <v>1676239</v>
          </cell>
          <cell r="AN41">
            <v>774393</v>
          </cell>
          <cell r="AO41">
            <v>793749</v>
          </cell>
          <cell r="AP41">
            <v>21752801</v>
          </cell>
          <cell r="AQ41">
            <v>1987421</v>
          </cell>
          <cell r="AR41">
            <v>1613903</v>
          </cell>
          <cell r="AS41">
            <v>11305567</v>
          </cell>
        </row>
        <row r="42">
          <cell r="A42" t="str">
            <v>OQN</v>
          </cell>
          <cell r="B42">
            <v>15738</v>
          </cell>
          <cell r="C42">
            <v>121</v>
          </cell>
          <cell r="D42">
            <v>3</v>
          </cell>
          <cell r="E42">
            <v>16521</v>
          </cell>
          <cell r="G42">
            <v>11364</v>
          </cell>
          <cell r="H42">
            <v>11422</v>
          </cell>
          <cell r="M42">
            <v>14651</v>
          </cell>
          <cell r="N42">
            <v>142</v>
          </cell>
          <cell r="O42">
            <v>2</v>
          </cell>
          <cell r="P42">
            <v>15162</v>
          </cell>
          <cell r="R42">
            <v>10308</v>
          </cell>
          <cell r="S42">
            <v>10393</v>
          </cell>
          <cell r="X42">
            <v>14849</v>
          </cell>
          <cell r="Y42">
            <v>117</v>
          </cell>
          <cell r="AA42">
            <v>17440</v>
          </cell>
          <cell r="AC42">
            <v>10128</v>
          </cell>
          <cell r="AD42">
            <v>10152</v>
          </cell>
          <cell r="AI42">
            <v>15408</v>
          </cell>
          <cell r="AJ42">
            <v>3</v>
          </cell>
          <cell r="AL42">
            <v>14830</v>
          </cell>
          <cell r="AN42">
            <v>10166</v>
          </cell>
          <cell r="AO42">
            <v>10191</v>
          </cell>
        </row>
        <row r="43">
          <cell r="A43" t="str">
            <v>OQN_NAT</v>
          </cell>
          <cell r="B43">
            <v>258930</v>
          </cell>
          <cell r="C43">
            <v>6460</v>
          </cell>
          <cell r="D43">
            <v>893</v>
          </cell>
          <cell r="E43">
            <v>402477</v>
          </cell>
          <cell r="F43">
            <v>9.5255500728261527E-4</v>
          </cell>
          <cell r="G43">
            <v>174736</v>
          </cell>
          <cell r="H43">
            <v>176418</v>
          </cell>
          <cell r="M43">
            <v>244328</v>
          </cell>
          <cell r="N43">
            <v>10670</v>
          </cell>
          <cell r="O43">
            <v>576</v>
          </cell>
          <cell r="P43">
            <v>437697</v>
          </cell>
          <cell r="Q43">
            <v>9.0065081274482589E-4</v>
          </cell>
          <cell r="R43">
            <v>161959</v>
          </cell>
          <cell r="S43">
            <v>163482</v>
          </cell>
          <cell r="X43">
            <v>285628</v>
          </cell>
          <cell r="Y43">
            <v>8989</v>
          </cell>
          <cell r="Z43">
            <v>943</v>
          </cell>
          <cell r="AA43">
            <v>522427</v>
          </cell>
          <cell r="AC43">
            <v>179722</v>
          </cell>
          <cell r="AD43">
            <v>180855</v>
          </cell>
          <cell r="AI43">
            <v>293115</v>
          </cell>
          <cell r="AJ43">
            <v>6720</v>
          </cell>
          <cell r="AK43">
            <v>551</v>
          </cell>
          <cell r="AL43">
            <v>646624</v>
          </cell>
          <cell r="AN43">
            <v>175308</v>
          </cell>
          <cell r="AO43">
            <v>176911</v>
          </cell>
        </row>
        <row r="44">
          <cell r="A44" t="str">
            <v>REG-11</v>
          </cell>
          <cell r="B44">
            <v>268625</v>
          </cell>
          <cell r="C44">
            <v>73650</v>
          </cell>
          <cell r="D44">
            <v>29022</v>
          </cell>
          <cell r="E44">
            <v>199101</v>
          </cell>
          <cell r="F44">
            <v>0.20247546899698768</v>
          </cell>
          <cell r="G44">
            <v>155532</v>
          </cell>
          <cell r="H44">
            <v>161162</v>
          </cell>
          <cell r="I44">
            <v>3652580</v>
          </cell>
          <cell r="J44">
            <v>731901</v>
          </cell>
          <cell r="K44">
            <v>441865</v>
          </cell>
          <cell r="L44">
            <v>1701497</v>
          </cell>
          <cell r="M44">
            <v>240237</v>
          </cell>
          <cell r="N44">
            <v>59715</v>
          </cell>
          <cell r="O44">
            <v>16262</v>
          </cell>
          <cell r="P44">
            <v>240591</v>
          </cell>
          <cell r="Q44">
            <v>0.15055383813701947</v>
          </cell>
          <cell r="R44">
            <v>131693</v>
          </cell>
          <cell r="S44">
            <v>138240</v>
          </cell>
          <cell r="T44">
            <v>3493126</v>
          </cell>
          <cell r="U44">
            <v>591129</v>
          </cell>
          <cell r="V44">
            <v>414626</v>
          </cell>
          <cell r="W44">
            <v>1996835</v>
          </cell>
          <cell r="X44">
            <v>230909</v>
          </cell>
          <cell r="Y44">
            <v>46831</v>
          </cell>
          <cell r="Z44">
            <v>10625</v>
          </cell>
          <cell r="AA44">
            <v>224872</v>
          </cell>
          <cell r="AC44">
            <v>129563</v>
          </cell>
          <cell r="AD44">
            <v>146655</v>
          </cell>
          <cell r="AE44">
            <v>3702981</v>
          </cell>
          <cell r="AF44">
            <v>554610</v>
          </cell>
          <cell r="AG44">
            <v>293684</v>
          </cell>
          <cell r="AH44">
            <v>2100867</v>
          </cell>
          <cell r="AI44">
            <v>226650</v>
          </cell>
          <cell r="AJ44">
            <v>30858</v>
          </cell>
          <cell r="AK44">
            <v>11549</v>
          </cell>
          <cell r="AL44">
            <v>272627</v>
          </cell>
          <cell r="AN44">
            <v>139187</v>
          </cell>
          <cell r="AO44">
            <v>144126</v>
          </cell>
          <cell r="AP44">
            <v>3635816</v>
          </cell>
          <cell r="AQ44">
            <v>303535</v>
          </cell>
          <cell r="AR44">
            <v>237642</v>
          </cell>
          <cell r="AS44">
            <v>2262539</v>
          </cell>
        </row>
        <row r="45">
          <cell r="A45" t="str">
            <v>REG-24</v>
          </cell>
          <cell r="B45">
            <v>59656</v>
          </cell>
          <cell r="C45">
            <v>2205</v>
          </cell>
          <cell r="D45">
            <v>641</v>
          </cell>
          <cell r="E45">
            <v>48170</v>
          </cell>
          <cell r="F45">
            <v>7.6117721414635485E-3</v>
          </cell>
          <cell r="G45">
            <v>28923</v>
          </cell>
          <cell r="H45">
            <v>29196</v>
          </cell>
          <cell r="I45">
            <v>682212</v>
          </cell>
          <cell r="J45">
            <v>104716</v>
          </cell>
          <cell r="K45">
            <v>20826</v>
          </cell>
          <cell r="L45">
            <v>370257</v>
          </cell>
          <cell r="M45">
            <v>51159</v>
          </cell>
          <cell r="N45">
            <v>2531</v>
          </cell>
          <cell r="O45">
            <v>1105</v>
          </cell>
          <cell r="P45">
            <v>51061</v>
          </cell>
          <cell r="Q45">
            <v>1.9857496902106569E-2</v>
          </cell>
          <cell r="R45">
            <v>24739</v>
          </cell>
          <cell r="S45">
            <v>25366</v>
          </cell>
          <cell r="T45">
            <v>687137</v>
          </cell>
          <cell r="U45">
            <v>31750</v>
          </cell>
          <cell r="V45">
            <v>28851</v>
          </cell>
          <cell r="W45">
            <v>479331</v>
          </cell>
          <cell r="X45">
            <v>54547</v>
          </cell>
          <cell r="Y45">
            <v>2828</v>
          </cell>
          <cell r="Z45">
            <v>1111</v>
          </cell>
          <cell r="AA45">
            <v>69252</v>
          </cell>
          <cell r="AC45">
            <v>25954</v>
          </cell>
          <cell r="AD45">
            <v>26483</v>
          </cell>
          <cell r="AE45">
            <v>733822</v>
          </cell>
          <cell r="AF45">
            <v>71141</v>
          </cell>
          <cell r="AG45">
            <v>41966</v>
          </cell>
          <cell r="AH45">
            <v>428561</v>
          </cell>
          <cell r="AI45">
            <v>55224</v>
          </cell>
          <cell r="AJ45">
            <v>1781</v>
          </cell>
          <cell r="AK45">
            <v>322</v>
          </cell>
          <cell r="AL45">
            <v>74126</v>
          </cell>
          <cell r="AN45">
            <v>26912</v>
          </cell>
          <cell r="AO45">
            <v>27511</v>
          </cell>
          <cell r="AP45">
            <v>715345</v>
          </cell>
          <cell r="AQ45">
            <v>36926</v>
          </cell>
          <cell r="AR45">
            <v>30499</v>
          </cell>
          <cell r="AS45">
            <v>425297</v>
          </cell>
        </row>
        <row r="46">
          <cell r="A46" t="str">
            <v>REG-27</v>
          </cell>
          <cell r="B46">
            <v>67779</v>
          </cell>
          <cell r="C46">
            <v>6636</v>
          </cell>
          <cell r="D46">
            <v>2289</v>
          </cell>
          <cell r="E46">
            <v>56728</v>
          </cell>
          <cell r="F46">
            <v>7.7656269945959741E-2</v>
          </cell>
          <cell r="G46">
            <v>35139</v>
          </cell>
          <cell r="H46">
            <v>36079</v>
          </cell>
          <cell r="I46">
            <v>817502</v>
          </cell>
          <cell r="J46">
            <v>120158</v>
          </cell>
          <cell r="K46">
            <v>88278</v>
          </cell>
          <cell r="L46">
            <v>387280</v>
          </cell>
          <cell r="M46">
            <v>56925</v>
          </cell>
          <cell r="N46">
            <v>5957</v>
          </cell>
          <cell r="O46">
            <v>2237</v>
          </cell>
          <cell r="P46">
            <v>56337</v>
          </cell>
          <cell r="Q46">
            <v>8.6618746823495241E-2</v>
          </cell>
          <cell r="R46">
            <v>28551</v>
          </cell>
          <cell r="S46">
            <v>29490</v>
          </cell>
          <cell r="T46">
            <v>763915</v>
          </cell>
          <cell r="U46">
            <v>104605</v>
          </cell>
          <cell r="V46">
            <v>78633</v>
          </cell>
          <cell r="W46">
            <v>476068</v>
          </cell>
          <cell r="X46">
            <v>59033</v>
          </cell>
          <cell r="Y46">
            <v>6134</v>
          </cell>
          <cell r="Z46">
            <v>1740</v>
          </cell>
          <cell r="AA46">
            <v>55860</v>
          </cell>
          <cell r="AC46">
            <v>30228</v>
          </cell>
          <cell r="AD46">
            <v>31266</v>
          </cell>
          <cell r="AE46">
            <v>860846</v>
          </cell>
          <cell r="AF46">
            <v>139341</v>
          </cell>
          <cell r="AG46">
            <v>83331</v>
          </cell>
          <cell r="AH46">
            <v>454110</v>
          </cell>
          <cell r="AI46">
            <v>57783</v>
          </cell>
          <cell r="AJ46">
            <v>4285</v>
          </cell>
          <cell r="AK46">
            <v>1044</v>
          </cell>
          <cell r="AL46">
            <v>56985</v>
          </cell>
          <cell r="AN46">
            <v>29633</v>
          </cell>
          <cell r="AO46">
            <v>30138</v>
          </cell>
          <cell r="AP46">
            <v>847383</v>
          </cell>
          <cell r="AQ46">
            <v>97145</v>
          </cell>
          <cell r="AR46">
            <v>69341</v>
          </cell>
          <cell r="AS46">
            <v>417885</v>
          </cell>
        </row>
        <row r="47">
          <cell r="A47" t="str">
            <v>REG-28</v>
          </cell>
          <cell r="B47">
            <v>69820</v>
          </cell>
          <cell r="C47">
            <v>4334</v>
          </cell>
          <cell r="D47">
            <v>719</v>
          </cell>
          <cell r="E47">
            <v>39970</v>
          </cell>
          <cell r="F47">
            <v>1.4849755415793151E-2</v>
          </cell>
          <cell r="G47">
            <v>36218</v>
          </cell>
          <cell r="H47">
            <v>36661</v>
          </cell>
          <cell r="I47">
            <v>1304866</v>
          </cell>
          <cell r="J47">
            <v>150021</v>
          </cell>
          <cell r="K47">
            <v>108136</v>
          </cell>
          <cell r="L47">
            <v>348470</v>
          </cell>
          <cell r="M47">
            <v>61476</v>
          </cell>
          <cell r="N47">
            <v>5938</v>
          </cell>
          <cell r="O47">
            <v>262</v>
          </cell>
          <cell r="P47">
            <v>41875</v>
          </cell>
          <cell r="Q47">
            <v>1.7324623686452711E-2</v>
          </cell>
          <cell r="R47">
            <v>31291</v>
          </cell>
          <cell r="S47">
            <v>31885</v>
          </cell>
          <cell r="T47">
            <v>1194126</v>
          </cell>
          <cell r="U47">
            <v>133281</v>
          </cell>
          <cell r="V47">
            <v>79933</v>
          </cell>
          <cell r="W47">
            <v>347686</v>
          </cell>
          <cell r="X47">
            <v>63994</v>
          </cell>
          <cell r="Y47">
            <v>4582</v>
          </cell>
          <cell r="Z47">
            <v>518</v>
          </cell>
          <cell r="AA47">
            <v>44040</v>
          </cell>
          <cell r="AC47">
            <v>33222</v>
          </cell>
          <cell r="AD47">
            <v>33597</v>
          </cell>
          <cell r="AE47">
            <v>1312511</v>
          </cell>
          <cell r="AF47">
            <v>177968</v>
          </cell>
          <cell r="AG47">
            <v>97787</v>
          </cell>
          <cell r="AH47">
            <v>341805</v>
          </cell>
          <cell r="AI47">
            <v>63640</v>
          </cell>
          <cell r="AJ47">
            <v>4093</v>
          </cell>
          <cell r="AK47">
            <v>292</v>
          </cell>
          <cell r="AL47">
            <v>49905</v>
          </cell>
          <cell r="AN47">
            <v>33097</v>
          </cell>
          <cell r="AO47">
            <v>33513</v>
          </cell>
          <cell r="AP47">
            <v>1248940</v>
          </cell>
          <cell r="AQ47">
            <v>110800</v>
          </cell>
          <cell r="AR47">
            <v>87302</v>
          </cell>
          <cell r="AS47">
            <v>355419</v>
          </cell>
        </row>
        <row r="48">
          <cell r="A48" t="str">
            <v>REG-32</v>
          </cell>
          <cell r="B48">
            <v>118383</v>
          </cell>
          <cell r="C48">
            <v>23582</v>
          </cell>
          <cell r="D48">
            <v>5815</v>
          </cell>
          <cell r="E48">
            <v>88727</v>
          </cell>
          <cell r="F48">
            <v>8.2266479795540998E-2</v>
          </cell>
          <cell r="G48">
            <v>65795</v>
          </cell>
          <cell r="H48">
            <v>71237</v>
          </cell>
          <cell r="I48">
            <v>2261513</v>
          </cell>
          <cell r="J48">
            <v>306884</v>
          </cell>
          <cell r="K48">
            <v>162747</v>
          </cell>
          <cell r="L48">
            <v>772273</v>
          </cell>
          <cell r="M48">
            <v>102977</v>
          </cell>
          <cell r="N48">
            <v>22393</v>
          </cell>
          <cell r="O48">
            <v>2814</v>
          </cell>
          <cell r="P48">
            <v>95466</v>
          </cell>
          <cell r="Q48">
            <v>4.0705187373084734E-2</v>
          </cell>
          <cell r="R48">
            <v>59666</v>
          </cell>
          <cell r="S48">
            <v>60872</v>
          </cell>
          <cell r="T48">
            <v>2198124</v>
          </cell>
          <cell r="U48">
            <v>187731</v>
          </cell>
          <cell r="V48">
            <v>143797</v>
          </cell>
          <cell r="W48">
            <v>1004519</v>
          </cell>
          <cell r="X48">
            <v>109761</v>
          </cell>
          <cell r="Y48">
            <v>18229</v>
          </cell>
          <cell r="Z48">
            <v>5001</v>
          </cell>
          <cell r="AA48">
            <v>119146</v>
          </cell>
          <cell r="AC48">
            <v>61727</v>
          </cell>
          <cell r="AD48">
            <v>67144</v>
          </cell>
          <cell r="AE48">
            <v>2286994</v>
          </cell>
          <cell r="AF48">
            <v>263928</v>
          </cell>
          <cell r="AG48">
            <v>208212</v>
          </cell>
          <cell r="AH48">
            <v>984287</v>
          </cell>
          <cell r="AI48">
            <v>112028</v>
          </cell>
          <cell r="AJ48">
            <v>9241</v>
          </cell>
          <cell r="AK48">
            <v>5261</v>
          </cell>
          <cell r="AL48">
            <v>122534</v>
          </cell>
          <cell r="AN48">
            <v>66650</v>
          </cell>
          <cell r="AO48">
            <v>67783</v>
          </cell>
          <cell r="AP48">
            <v>2142229</v>
          </cell>
          <cell r="AQ48">
            <v>347905</v>
          </cell>
          <cell r="AR48">
            <v>309655</v>
          </cell>
          <cell r="AS48">
            <v>1012617</v>
          </cell>
        </row>
        <row r="49">
          <cell r="A49" t="str">
            <v>REG-44</v>
          </cell>
          <cell r="B49">
            <v>114934</v>
          </cell>
          <cell r="C49">
            <v>5129</v>
          </cell>
          <cell r="D49">
            <v>2911</v>
          </cell>
          <cell r="E49">
            <v>81145</v>
          </cell>
          <cell r="F49">
            <v>9.0551075628901335E-3</v>
          </cell>
          <cell r="G49">
            <v>58792</v>
          </cell>
          <cell r="H49">
            <v>59291</v>
          </cell>
          <cell r="I49">
            <v>2024854</v>
          </cell>
          <cell r="J49">
            <v>150930</v>
          </cell>
          <cell r="K49">
            <v>97308</v>
          </cell>
          <cell r="L49">
            <v>857551</v>
          </cell>
          <cell r="M49">
            <v>95306</v>
          </cell>
          <cell r="N49">
            <v>4100</v>
          </cell>
          <cell r="O49">
            <v>1810</v>
          </cell>
          <cell r="P49">
            <v>70599</v>
          </cell>
          <cell r="Q49">
            <v>6.5008435618431441E-3</v>
          </cell>
          <cell r="R49">
            <v>48218</v>
          </cell>
          <cell r="S49">
            <v>48685</v>
          </cell>
          <cell r="T49">
            <v>1885222</v>
          </cell>
          <cell r="U49">
            <v>130238</v>
          </cell>
          <cell r="V49">
            <v>100609</v>
          </cell>
          <cell r="W49">
            <v>1135198</v>
          </cell>
          <cell r="X49">
            <v>98669</v>
          </cell>
          <cell r="Y49">
            <v>4072</v>
          </cell>
          <cell r="Z49">
            <v>2281</v>
          </cell>
          <cell r="AA49">
            <v>75089</v>
          </cell>
          <cell r="AC49">
            <v>49189</v>
          </cell>
          <cell r="AD49">
            <v>50601</v>
          </cell>
          <cell r="AE49">
            <v>1991991</v>
          </cell>
          <cell r="AF49">
            <v>191518</v>
          </cell>
          <cell r="AG49">
            <v>120244</v>
          </cell>
          <cell r="AH49">
            <v>998983</v>
          </cell>
          <cell r="AI49">
            <v>100437</v>
          </cell>
          <cell r="AJ49">
            <v>5715</v>
          </cell>
          <cell r="AK49">
            <v>2567</v>
          </cell>
          <cell r="AL49">
            <v>84533</v>
          </cell>
          <cell r="AN49">
            <v>51385</v>
          </cell>
          <cell r="AO49">
            <v>52050</v>
          </cell>
          <cell r="AP49">
            <v>1910153</v>
          </cell>
          <cell r="AQ49">
            <v>188949</v>
          </cell>
          <cell r="AR49">
            <v>126595</v>
          </cell>
          <cell r="AS49">
            <v>946092</v>
          </cell>
        </row>
        <row r="50">
          <cell r="A50" t="str">
            <v>REG-52</v>
          </cell>
          <cell r="B50">
            <v>87590</v>
          </cell>
          <cell r="C50">
            <v>9832</v>
          </cell>
          <cell r="D50">
            <v>4172</v>
          </cell>
          <cell r="E50">
            <v>50720</v>
          </cell>
          <cell r="F50">
            <v>8.5380769092413392E-2</v>
          </cell>
          <cell r="G50">
            <v>48274</v>
          </cell>
          <cell r="H50">
            <v>50750</v>
          </cell>
          <cell r="I50">
            <v>1111502</v>
          </cell>
          <cell r="J50">
            <v>165811</v>
          </cell>
          <cell r="K50">
            <v>113633</v>
          </cell>
          <cell r="L50">
            <v>367099</v>
          </cell>
          <cell r="M50">
            <v>72621</v>
          </cell>
          <cell r="N50">
            <v>6204</v>
          </cell>
          <cell r="O50">
            <v>2900</v>
          </cell>
          <cell r="P50">
            <v>49057</v>
          </cell>
          <cell r="Q50">
            <v>5.5481804580989107E-2</v>
          </cell>
          <cell r="R50">
            <v>40676</v>
          </cell>
          <cell r="S50">
            <v>42746</v>
          </cell>
          <cell r="T50">
            <v>1007314</v>
          </cell>
          <cell r="U50">
            <v>127324</v>
          </cell>
          <cell r="V50">
            <v>112147</v>
          </cell>
          <cell r="W50">
            <v>458213</v>
          </cell>
          <cell r="X50">
            <v>76812</v>
          </cell>
          <cell r="Y50">
            <v>6331</v>
          </cell>
          <cell r="Z50">
            <v>3330</v>
          </cell>
          <cell r="AA50">
            <v>62459</v>
          </cell>
          <cell r="AC50">
            <v>42555</v>
          </cell>
          <cell r="AD50">
            <v>45731</v>
          </cell>
          <cell r="AE50">
            <v>1098054</v>
          </cell>
          <cell r="AF50">
            <v>147530</v>
          </cell>
          <cell r="AG50">
            <v>116143</v>
          </cell>
          <cell r="AH50">
            <v>471183</v>
          </cell>
          <cell r="AI50">
            <v>75020</v>
          </cell>
          <cell r="AJ50">
            <v>6757</v>
          </cell>
          <cell r="AK50">
            <v>2932</v>
          </cell>
          <cell r="AL50">
            <v>63102</v>
          </cell>
          <cell r="AN50">
            <v>42704</v>
          </cell>
          <cell r="AO50">
            <v>44613</v>
          </cell>
          <cell r="AP50">
            <v>1096434</v>
          </cell>
          <cell r="AQ50">
            <v>88358</v>
          </cell>
          <cell r="AR50">
            <v>68562</v>
          </cell>
          <cell r="AS50">
            <v>500625</v>
          </cell>
        </row>
        <row r="51">
          <cell r="A51" t="str">
            <v>REG-53</v>
          </cell>
          <cell r="B51">
            <v>107957</v>
          </cell>
          <cell r="C51">
            <v>14586</v>
          </cell>
          <cell r="D51">
            <v>1223</v>
          </cell>
          <cell r="E51">
            <v>51151</v>
          </cell>
          <cell r="F51">
            <v>1.7955028526680836E-2</v>
          </cell>
          <cell r="G51">
            <v>61954</v>
          </cell>
          <cell r="H51">
            <v>62259</v>
          </cell>
          <cell r="I51">
            <v>1315077</v>
          </cell>
          <cell r="J51">
            <v>287963</v>
          </cell>
          <cell r="K51">
            <v>53402</v>
          </cell>
          <cell r="L51">
            <v>389947</v>
          </cell>
          <cell r="M51">
            <v>91933</v>
          </cell>
          <cell r="N51">
            <v>7178</v>
          </cell>
          <cell r="O51">
            <v>720</v>
          </cell>
          <cell r="P51">
            <v>55431</v>
          </cell>
          <cell r="Q51">
            <v>2.1437721958259687E-2</v>
          </cell>
          <cell r="R51">
            <v>53942</v>
          </cell>
          <cell r="S51">
            <v>54302</v>
          </cell>
          <cell r="T51">
            <v>1299782</v>
          </cell>
          <cell r="U51">
            <v>52288</v>
          </cell>
          <cell r="V51">
            <v>47300</v>
          </cell>
          <cell r="W51">
            <v>637753</v>
          </cell>
          <cell r="X51">
            <v>96000</v>
          </cell>
          <cell r="Y51">
            <v>6085</v>
          </cell>
          <cell r="Z51">
            <v>819</v>
          </cell>
          <cell r="AA51">
            <v>59261</v>
          </cell>
          <cell r="AC51">
            <v>56121</v>
          </cell>
          <cell r="AD51">
            <v>56413</v>
          </cell>
          <cell r="AE51">
            <v>1368115</v>
          </cell>
          <cell r="AF51">
            <v>71146</v>
          </cell>
          <cell r="AG51">
            <v>58415</v>
          </cell>
          <cell r="AH51">
            <v>525573</v>
          </cell>
          <cell r="AI51">
            <v>95290</v>
          </cell>
          <cell r="AJ51">
            <v>6186</v>
          </cell>
          <cell r="AK51">
            <v>1032</v>
          </cell>
          <cell r="AL51">
            <v>59280</v>
          </cell>
          <cell r="AN51">
            <v>53816</v>
          </cell>
          <cell r="AO51">
            <v>56506</v>
          </cell>
          <cell r="AP51">
            <v>1340341</v>
          </cell>
          <cell r="AQ51">
            <v>62545</v>
          </cell>
          <cell r="AR51">
            <v>60927</v>
          </cell>
          <cell r="AS51">
            <v>525042</v>
          </cell>
        </row>
        <row r="52">
          <cell r="A52" t="str">
            <v>REG-75</v>
          </cell>
          <cell r="B52">
            <v>158609</v>
          </cell>
          <cell r="C52">
            <v>19229</v>
          </cell>
          <cell r="D52">
            <v>2413</v>
          </cell>
          <cell r="E52">
            <v>161057</v>
          </cell>
          <cell r="F52">
            <v>6.7996645099448836E-3</v>
          </cell>
          <cell r="G52">
            <v>83426</v>
          </cell>
          <cell r="H52">
            <v>86551</v>
          </cell>
          <cell r="I52">
            <v>2073338</v>
          </cell>
          <cell r="J52">
            <v>356451</v>
          </cell>
          <cell r="K52">
            <v>73521</v>
          </cell>
          <cell r="L52">
            <v>888995</v>
          </cell>
          <cell r="M52">
            <v>136785</v>
          </cell>
          <cell r="N52">
            <v>19860</v>
          </cell>
          <cell r="O52">
            <v>1984</v>
          </cell>
          <cell r="P52">
            <v>131109</v>
          </cell>
          <cell r="Q52">
            <v>6.4955695979101212E-3</v>
          </cell>
          <cell r="R52">
            <v>68776</v>
          </cell>
          <cell r="S52">
            <v>72036</v>
          </cell>
          <cell r="T52">
            <v>2126395</v>
          </cell>
          <cell r="U52">
            <v>226068</v>
          </cell>
          <cell r="V52">
            <v>79051</v>
          </cell>
          <cell r="W52">
            <v>1038649</v>
          </cell>
          <cell r="X52">
            <v>142422</v>
          </cell>
          <cell r="Y52">
            <v>16641</v>
          </cell>
          <cell r="Z52">
            <v>3008</v>
          </cell>
          <cell r="AA52">
            <v>138118</v>
          </cell>
          <cell r="AC52">
            <v>73862</v>
          </cell>
          <cell r="AD52">
            <v>77502</v>
          </cell>
          <cell r="AE52">
            <v>2185790</v>
          </cell>
          <cell r="AF52">
            <v>165889</v>
          </cell>
          <cell r="AG52">
            <v>83136</v>
          </cell>
          <cell r="AH52">
            <v>992387</v>
          </cell>
          <cell r="AI52">
            <v>143448</v>
          </cell>
          <cell r="AJ52">
            <v>4934</v>
          </cell>
          <cell r="AK52">
            <v>1035</v>
          </cell>
          <cell r="AL52">
            <v>184614</v>
          </cell>
          <cell r="AN52">
            <v>74895</v>
          </cell>
          <cell r="AO52">
            <v>78039</v>
          </cell>
          <cell r="AP52">
            <v>2170497</v>
          </cell>
          <cell r="AQ52">
            <v>75407</v>
          </cell>
          <cell r="AR52">
            <v>57293</v>
          </cell>
          <cell r="AS52">
            <v>1132855</v>
          </cell>
        </row>
        <row r="53">
          <cell r="A53" t="str">
            <v>REG-76</v>
          </cell>
          <cell r="B53">
            <v>172535</v>
          </cell>
          <cell r="C53">
            <v>12161</v>
          </cell>
          <cell r="D53">
            <v>1922</v>
          </cell>
          <cell r="E53">
            <v>200990</v>
          </cell>
          <cell r="F53">
            <v>5.5736961003857192E-3</v>
          </cell>
          <cell r="G53">
            <v>102342</v>
          </cell>
          <cell r="H53">
            <v>103521</v>
          </cell>
          <cell r="I53">
            <v>1906236</v>
          </cell>
          <cell r="J53">
            <v>407083</v>
          </cell>
          <cell r="K53">
            <v>112087</v>
          </cell>
          <cell r="L53">
            <v>1071141</v>
          </cell>
          <cell r="M53">
            <v>149888</v>
          </cell>
          <cell r="N53">
            <v>10293</v>
          </cell>
          <cell r="O53">
            <v>2342</v>
          </cell>
          <cell r="P53">
            <v>200698</v>
          </cell>
          <cell r="Q53">
            <v>1.22325524292108E-2</v>
          </cell>
          <cell r="R53">
            <v>87909</v>
          </cell>
          <cell r="S53">
            <v>89714</v>
          </cell>
          <cell r="T53">
            <v>1836415</v>
          </cell>
          <cell r="U53">
            <v>171891</v>
          </cell>
          <cell r="V53">
            <v>110850</v>
          </cell>
          <cell r="W53">
            <v>1240293</v>
          </cell>
          <cell r="X53">
            <v>154606</v>
          </cell>
          <cell r="Y53">
            <v>13092</v>
          </cell>
          <cell r="Z53">
            <v>2041</v>
          </cell>
          <cell r="AA53">
            <v>237722</v>
          </cell>
          <cell r="AC53">
            <v>95927</v>
          </cell>
          <cell r="AD53">
            <v>96924</v>
          </cell>
          <cell r="AE53">
            <v>1886279</v>
          </cell>
          <cell r="AF53">
            <v>193846</v>
          </cell>
          <cell r="AG53">
            <v>122571</v>
          </cell>
          <cell r="AH53">
            <v>1382495</v>
          </cell>
          <cell r="AI53">
            <v>162833</v>
          </cell>
          <cell r="AJ53">
            <v>10382</v>
          </cell>
          <cell r="AK53">
            <v>3049</v>
          </cell>
          <cell r="AL53">
            <v>315597</v>
          </cell>
          <cell r="AN53">
            <v>97253</v>
          </cell>
          <cell r="AO53">
            <v>98448</v>
          </cell>
          <cell r="AP53">
            <v>1913510</v>
          </cell>
          <cell r="AQ53">
            <v>170144</v>
          </cell>
          <cell r="AR53">
            <v>130714</v>
          </cell>
          <cell r="AS53">
            <v>1171827</v>
          </cell>
        </row>
        <row r="54">
          <cell r="A54" t="str">
            <v>REG-84</v>
          </cell>
          <cell r="B54">
            <v>186077</v>
          </cell>
          <cell r="C54">
            <v>19661</v>
          </cell>
          <cell r="D54">
            <v>3382</v>
          </cell>
          <cell r="E54">
            <v>199711</v>
          </cell>
          <cell r="F54">
            <v>5.3528100203292017E-2</v>
          </cell>
          <cell r="G54">
            <v>102207</v>
          </cell>
          <cell r="H54">
            <v>103919</v>
          </cell>
          <cell r="I54">
            <v>2428994</v>
          </cell>
          <cell r="J54">
            <v>602438</v>
          </cell>
          <cell r="K54">
            <v>146839</v>
          </cell>
          <cell r="L54">
            <v>1176870</v>
          </cell>
          <cell r="M54">
            <v>164930</v>
          </cell>
          <cell r="N54">
            <v>9663</v>
          </cell>
          <cell r="O54">
            <v>2920</v>
          </cell>
          <cell r="P54">
            <v>199126</v>
          </cell>
          <cell r="Q54">
            <v>3.7151050398995869E-2</v>
          </cell>
          <cell r="R54">
            <v>90566</v>
          </cell>
          <cell r="S54">
            <v>91934</v>
          </cell>
          <cell r="T54">
            <v>2352192</v>
          </cell>
          <cell r="U54">
            <v>151437</v>
          </cell>
          <cell r="V54">
            <v>138433</v>
          </cell>
          <cell r="W54">
            <v>1549656</v>
          </cell>
          <cell r="X54">
            <v>188673</v>
          </cell>
          <cell r="Y54">
            <v>7090</v>
          </cell>
          <cell r="Z54">
            <v>2800</v>
          </cell>
          <cell r="AA54">
            <v>232207</v>
          </cell>
          <cell r="AC54">
            <v>99312</v>
          </cell>
          <cell r="AD54">
            <v>100120</v>
          </cell>
          <cell r="AE54">
            <v>2453738</v>
          </cell>
          <cell r="AF54">
            <v>190727</v>
          </cell>
          <cell r="AG54">
            <v>142114</v>
          </cell>
          <cell r="AH54">
            <v>1462586</v>
          </cell>
          <cell r="AI54">
            <v>176478</v>
          </cell>
          <cell r="AJ54">
            <v>6570</v>
          </cell>
          <cell r="AK54">
            <v>3793</v>
          </cell>
          <cell r="AL54">
            <v>265554</v>
          </cell>
          <cell r="AN54">
            <v>97305</v>
          </cell>
          <cell r="AO54">
            <v>98028</v>
          </cell>
          <cell r="AP54">
            <v>2432935</v>
          </cell>
          <cell r="AQ54">
            <v>153476</v>
          </cell>
          <cell r="AR54">
            <v>138846</v>
          </cell>
          <cell r="AS54">
            <v>1581858</v>
          </cell>
        </row>
        <row r="55">
          <cell r="A55" t="str">
            <v>REG-93</v>
          </cell>
          <cell r="B55">
            <v>121162</v>
          </cell>
          <cell r="C55">
            <v>15010</v>
          </cell>
          <cell r="D55">
            <v>4115</v>
          </cell>
          <cell r="E55">
            <v>94074</v>
          </cell>
          <cell r="F55">
            <v>9.5520770471815467E-2</v>
          </cell>
          <cell r="G55">
            <v>65656</v>
          </cell>
          <cell r="H55">
            <v>67432</v>
          </cell>
          <cell r="I55">
            <v>2161165</v>
          </cell>
          <cell r="J55">
            <v>245720</v>
          </cell>
          <cell r="K55">
            <v>157086</v>
          </cell>
          <cell r="L55">
            <v>767751</v>
          </cell>
          <cell r="M55">
            <v>105149</v>
          </cell>
          <cell r="N55">
            <v>12248</v>
          </cell>
          <cell r="O55">
            <v>2004</v>
          </cell>
          <cell r="P55">
            <v>96525</v>
          </cell>
          <cell r="Q55">
            <v>8.1017584318247335E-2</v>
          </cell>
          <cell r="R55">
            <v>58532</v>
          </cell>
          <cell r="S55">
            <v>59595</v>
          </cell>
          <cell r="T55">
            <v>2030662</v>
          </cell>
          <cell r="U55">
            <v>217645</v>
          </cell>
          <cell r="V55">
            <v>183331</v>
          </cell>
          <cell r="W55">
            <v>1000282</v>
          </cell>
          <cell r="X55">
            <v>106276</v>
          </cell>
          <cell r="Y55">
            <v>10034</v>
          </cell>
          <cell r="Z55">
            <v>1756</v>
          </cell>
          <cell r="AA55">
            <v>103964</v>
          </cell>
          <cell r="AC55">
            <v>60502</v>
          </cell>
          <cell r="AD55">
            <v>62247</v>
          </cell>
          <cell r="AE55">
            <v>2179855</v>
          </cell>
          <cell r="AF55">
            <v>237419</v>
          </cell>
          <cell r="AG55">
            <v>195733</v>
          </cell>
          <cell r="AH55">
            <v>891783</v>
          </cell>
          <cell r="AI55">
            <v>108256</v>
          </cell>
          <cell r="AJ55">
            <v>8351</v>
          </cell>
          <cell r="AK55">
            <v>1130</v>
          </cell>
          <cell r="AL55">
            <v>125164</v>
          </cell>
          <cell r="AN55">
            <v>57532</v>
          </cell>
          <cell r="AO55">
            <v>58922</v>
          </cell>
          <cell r="AP55">
            <v>2167605</v>
          </cell>
          <cell r="AQ55">
            <v>231617</v>
          </cell>
          <cell r="AR55">
            <v>182694</v>
          </cell>
          <cell r="AS55">
            <v>967499</v>
          </cell>
        </row>
        <row r="56">
          <cell r="A56" t="str">
            <v>REG-94</v>
          </cell>
          <cell r="B56">
            <v>7623</v>
          </cell>
          <cell r="C56">
            <v>2281</v>
          </cell>
          <cell r="D56">
            <v>1004</v>
          </cell>
          <cell r="E56">
            <v>2940</v>
          </cell>
          <cell r="F56">
            <v>0.29734731647131402</v>
          </cell>
          <cell r="G56">
            <v>4226</v>
          </cell>
          <cell r="H56">
            <v>4301</v>
          </cell>
          <cell r="I56">
            <v>117042</v>
          </cell>
          <cell r="J56">
            <v>57197</v>
          </cell>
          <cell r="K56">
            <v>54668</v>
          </cell>
          <cell r="L56">
            <v>30372</v>
          </cell>
          <cell r="M56">
            <v>6293</v>
          </cell>
          <cell r="N56">
            <v>2122</v>
          </cell>
          <cell r="O56">
            <v>1719</v>
          </cell>
          <cell r="P56">
            <v>2113</v>
          </cell>
          <cell r="Q56">
            <v>0.21473128598848368</v>
          </cell>
          <cell r="R56">
            <v>3387</v>
          </cell>
          <cell r="S56">
            <v>3448</v>
          </cell>
          <cell r="T56">
            <v>36871</v>
          </cell>
          <cell r="U56">
            <v>29926</v>
          </cell>
          <cell r="V56">
            <v>29926</v>
          </cell>
          <cell r="W56">
            <v>4044</v>
          </cell>
          <cell r="X56">
            <v>6725</v>
          </cell>
          <cell r="Y56">
            <v>3016</v>
          </cell>
          <cell r="Z56">
            <v>2725</v>
          </cell>
          <cell r="AA56">
            <v>1846</v>
          </cell>
          <cell r="AC56">
            <v>3844</v>
          </cell>
          <cell r="AD56">
            <v>3889</v>
          </cell>
          <cell r="AE56">
            <v>117356</v>
          </cell>
          <cell r="AF56">
            <v>102765</v>
          </cell>
          <cell r="AG56">
            <v>101714</v>
          </cell>
          <cell r="AH56">
            <v>2960</v>
          </cell>
          <cell r="AI56">
            <v>6994</v>
          </cell>
          <cell r="AJ56">
            <v>2833</v>
          </cell>
          <cell r="AK56">
            <v>2667</v>
          </cell>
          <cell r="AL56">
            <v>2218</v>
          </cell>
          <cell r="AN56">
            <v>4024</v>
          </cell>
          <cell r="AO56">
            <v>4072</v>
          </cell>
          <cell r="AP56">
            <v>131613</v>
          </cell>
          <cell r="AQ56">
            <v>120614</v>
          </cell>
          <cell r="AR56">
            <v>113833</v>
          </cell>
          <cell r="AS56">
            <v>6012</v>
          </cell>
        </row>
        <row r="57">
          <cell r="A57" t="str">
            <v>TDS-1-FPA</v>
          </cell>
          <cell r="B57">
            <v>36598</v>
          </cell>
          <cell r="C57">
            <v>3373</v>
          </cell>
          <cell r="D57">
            <v>18</v>
          </cell>
          <cell r="E57">
            <v>21647</v>
          </cell>
          <cell r="F57">
            <v>3.4104645139008808E-3</v>
          </cell>
          <cell r="G57">
            <v>22320</v>
          </cell>
          <cell r="H57">
            <v>22451</v>
          </cell>
          <cell r="I57">
            <v>328482</v>
          </cell>
          <cell r="J57">
            <v>3302</v>
          </cell>
          <cell r="K57">
            <v>1632</v>
          </cell>
          <cell r="L57">
            <v>159541</v>
          </cell>
          <cell r="M57">
            <v>30075</v>
          </cell>
          <cell r="N57">
            <v>2498</v>
          </cell>
          <cell r="O57">
            <v>44</v>
          </cell>
          <cell r="P57">
            <v>20249</v>
          </cell>
          <cell r="Q57">
            <v>8.0289040545965477E-3</v>
          </cell>
          <cell r="R57">
            <v>18933</v>
          </cell>
          <cell r="S57">
            <v>19108</v>
          </cell>
          <cell r="T57">
            <v>317401</v>
          </cell>
          <cell r="U57">
            <v>6296</v>
          </cell>
          <cell r="V57">
            <v>1769</v>
          </cell>
          <cell r="W57">
            <v>210456</v>
          </cell>
          <cell r="X57">
            <v>32645</v>
          </cell>
          <cell r="Y57">
            <v>2271</v>
          </cell>
          <cell r="Z57">
            <v>98</v>
          </cell>
          <cell r="AA57">
            <v>26107</v>
          </cell>
          <cell r="AC57">
            <v>19828</v>
          </cell>
          <cell r="AD57">
            <v>19974</v>
          </cell>
          <cell r="AE57">
            <v>355126</v>
          </cell>
          <cell r="AF57">
            <v>13173</v>
          </cell>
          <cell r="AG57">
            <v>3079</v>
          </cell>
          <cell r="AH57">
            <v>243187</v>
          </cell>
          <cell r="AI57">
            <v>32952</v>
          </cell>
          <cell r="AJ57">
            <v>1921</v>
          </cell>
          <cell r="AK57">
            <v>144</v>
          </cell>
          <cell r="AL57">
            <v>27664</v>
          </cell>
          <cell r="AN57">
            <v>19874</v>
          </cell>
          <cell r="AO57">
            <v>20031</v>
          </cell>
          <cell r="AP57">
            <v>348370</v>
          </cell>
          <cell r="AQ57">
            <v>5202</v>
          </cell>
          <cell r="AR57">
            <v>4165</v>
          </cell>
          <cell r="AS57">
            <v>272683</v>
          </cell>
        </row>
        <row r="58">
          <cell r="A58" t="str">
            <v>TDS-2-LQ</v>
          </cell>
          <cell r="B58">
            <v>8379</v>
          </cell>
          <cell r="C58">
            <v>325</v>
          </cell>
          <cell r="D58">
            <v>241</v>
          </cell>
          <cell r="E58">
            <v>2657</v>
          </cell>
          <cell r="F58">
            <v>1.4522058823529412E-2</v>
          </cell>
          <cell r="G58">
            <v>4958</v>
          </cell>
          <cell r="H58">
            <v>4959</v>
          </cell>
          <cell r="I58">
            <v>116878</v>
          </cell>
          <cell r="J58">
            <v>8094</v>
          </cell>
          <cell r="K58">
            <v>8094</v>
          </cell>
          <cell r="L58">
            <v>23163</v>
          </cell>
          <cell r="M58">
            <v>7551</v>
          </cell>
          <cell r="N58">
            <v>423</v>
          </cell>
          <cell r="O58">
            <v>72</v>
          </cell>
          <cell r="P58">
            <v>2551</v>
          </cell>
          <cell r="Q58">
            <v>2.3707337012058041E-2</v>
          </cell>
          <cell r="R58">
            <v>4349</v>
          </cell>
          <cell r="S58">
            <v>4354</v>
          </cell>
          <cell r="T58">
            <v>114662</v>
          </cell>
          <cell r="U58">
            <v>7887</v>
          </cell>
          <cell r="V58">
            <v>7808</v>
          </cell>
          <cell r="W58">
            <v>22732</v>
          </cell>
          <cell r="X58">
            <v>7755</v>
          </cell>
          <cell r="Y58">
            <v>328</v>
          </cell>
          <cell r="Z58">
            <v>74</v>
          </cell>
          <cell r="AA58">
            <v>2712</v>
          </cell>
          <cell r="AC58">
            <v>4656</v>
          </cell>
          <cell r="AD58">
            <v>4659</v>
          </cell>
          <cell r="AE58">
            <v>118076</v>
          </cell>
          <cell r="AF58">
            <v>6809</v>
          </cell>
          <cell r="AG58">
            <v>6799</v>
          </cell>
          <cell r="AH58">
            <v>18863</v>
          </cell>
          <cell r="AI58">
            <v>8060</v>
          </cell>
          <cell r="AJ58">
            <v>344</v>
          </cell>
          <cell r="AK58">
            <v>124</v>
          </cell>
          <cell r="AL58">
            <v>3981</v>
          </cell>
          <cell r="AN58">
            <v>4769</v>
          </cell>
          <cell r="AO58">
            <v>4773</v>
          </cell>
          <cell r="AP58">
            <v>124448</v>
          </cell>
          <cell r="AQ58">
            <v>7389</v>
          </cell>
          <cell r="AR58">
            <v>7389</v>
          </cell>
          <cell r="AS58">
            <v>23384</v>
          </cell>
        </row>
        <row r="59">
          <cell r="A59" t="str">
            <v>TDS-3-BA</v>
          </cell>
          <cell r="B59">
            <v>14793</v>
          </cell>
          <cell r="C59">
            <v>116</v>
          </cell>
          <cell r="D59">
            <v>90</v>
          </cell>
          <cell r="E59">
            <v>6858</v>
          </cell>
          <cell r="G59">
            <v>7766</v>
          </cell>
          <cell r="H59">
            <v>7777</v>
          </cell>
          <cell r="I59">
            <v>170944</v>
          </cell>
          <cell r="J59">
            <v>7621</v>
          </cell>
          <cell r="K59">
            <v>7621</v>
          </cell>
          <cell r="L59">
            <v>66939</v>
          </cell>
          <cell r="M59">
            <v>12693</v>
          </cell>
          <cell r="N59">
            <v>518</v>
          </cell>
          <cell r="O59">
            <v>41</v>
          </cell>
          <cell r="P59">
            <v>14176</v>
          </cell>
          <cell r="R59">
            <v>6476</v>
          </cell>
          <cell r="S59">
            <v>6484</v>
          </cell>
          <cell r="T59">
            <v>173335</v>
          </cell>
          <cell r="U59">
            <v>4430</v>
          </cell>
          <cell r="V59">
            <v>4430</v>
          </cell>
          <cell r="W59">
            <v>177687</v>
          </cell>
          <cell r="X59">
            <v>12966</v>
          </cell>
          <cell r="Y59">
            <v>173</v>
          </cell>
          <cell r="Z59">
            <v>73</v>
          </cell>
          <cell r="AA59">
            <v>11454</v>
          </cell>
          <cell r="AC59">
            <v>6801</v>
          </cell>
          <cell r="AD59">
            <v>6805</v>
          </cell>
          <cell r="AE59">
            <v>168659</v>
          </cell>
          <cell r="AF59">
            <v>4136</v>
          </cell>
          <cell r="AG59">
            <v>4136</v>
          </cell>
          <cell r="AH59">
            <v>110494</v>
          </cell>
          <cell r="AI59">
            <v>10841</v>
          </cell>
          <cell r="AJ59">
            <v>196</v>
          </cell>
          <cell r="AK59">
            <v>92</v>
          </cell>
          <cell r="AL59">
            <v>9717</v>
          </cell>
          <cell r="AN59">
            <v>5977</v>
          </cell>
          <cell r="AO59">
            <v>5981</v>
          </cell>
          <cell r="AP59">
            <v>175576</v>
          </cell>
          <cell r="AQ59">
            <v>5069</v>
          </cell>
          <cell r="AR59">
            <v>5069</v>
          </cell>
          <cell r="AS59">
            <v>86585</v>
          </cell>
        </row>
        <row r="60">
          <cell r="A60" t="str">
            <v>TDS-4-HB</v>
          </cell>
          <cell r="B60">
            <v>27005</v>
          </cell>
          <cell r="C60">
            <v>4368</v>
          </cell>
          <cell r="D60">
            <v>546</v>
          </cell>
          <cell r="E60">
            <v>5519</v>
          </cell>
          <cell r="F60">
            <v>2.4332852024172416E-2</v>
          </cell>
          <cell r="G60">
            <v>13992</v>
          </cell>
          <cell r="H60">
            <v>14040</v>
          </cell>
          <cell r="I60">
            <v>335175</v>
          </cell>
          <cell r="J60">
            <v>11832</v>
          </cell>
          <cell r="K60">
            <v>11310</v>
          </cell>
          <cell r="L60">
            <v>12937</v>
          </cell>
          <cell r="M60">
            <v>22314</v>
          </cell>
          <cell r="N60">
            <v>2878</v>
          </cell>
          <cell r="O60">
            <v>319</v>
          </cell>
          <cell r="P60">
            <v>4317</v>
          </cell>
          <cell r="Q60">
            <v>3.0508693684958954E-2</v>
          </cell>
          <cell r="R60">
            <v>12607</v>
          </cell>
          <cell r="S60">
            <v>12719</v>
          </cell>
          <cell r="T60">
            <v>339934</v>
          </cell>
          <cell r="U60">
            <v>11531</v>
          </cell>
          <cell r="V60">
            <v>11160</v>
          </cell>
          <cell r="W60">
            <v>70637</v>
          </cell>
          <cell r="X60">
            <v>22570</v>
          </cell>
          <cell r="Y60">
            <v>1514</v>
          </cell>
          <cell r="Z60">
            <v>223</v>
          </cell>
          <cell r="AA60">
            <v>4683</v>
          </cell>
          <cell r="AC60">
            <v>12966</v>
          </cell>
          <cell r="AD60">
            <v>13027</v>
          </cell>
          <cell r="AE60">
            <v>344036</v>
          </cell>
          <cell r="AF60">
            <v>19580</v>
          </cell>
          <cell r="AG60">
            <v>18623</v>
          </cell>
          <cell r="AH60">
            <v>18630</v>
          </cell>
          <cell r="AI60">
            <v>23039</v>
          </cell>
          <cell r="AJ60">
            <v>1669</v>
          </cell>
          <cell r="AK60">
            <v>488</v>
          </cell>
          <cell r="AL60">
            <v>4858</v>
          </cell>
          <cell r="AN60">
            <v>11246</v>
          </cell>
          <cell r="AO60">
            <v>13673</v>
          </cell>
          <cell r="AP60">
            <v>326472</v>
          </cell>
          <cell r="AQ60">
            <v>28422</v>
          </cell>
          <cell r="AR60">
            <v>28419</v>
          </cell>
          <cell r="AS60">
            <v>8489</v>
          </cell>
        </row>
        <row r="61">
          <cell r="A61" t="str">
            <v>TDS-5-SMD</v>
          </cell>
          <cell r="B61">
            <v>5328</v>
          </cell>
          <cell r="C61">
            <v>688</v>
          </cell>
          <cell r="D61">
            <v>141</v>
          </cell>
          <cell r="E61">
            <v>2698</v>
          </cell>
          <cell r="F61">
            <v>6.3207795628127464E-2</v>
          </cell>
          <cell r="G61">
            <v>2719</v>
          </cell>
          <cell r="H61">
            <v>2745</v>
          </cell>
          <cell r="I61">
            <v>105330</v>
          </cell>
          <cell r="J61">
            <v>30292</v>
          </cell>
          <cell r="K61">
            <v>4797</v>
          </cell>
          <cell r="L61">
            <v>45243</v>
          </cell>
          <cell r="M61">
            <v>5137</v>
          </cell>
          <cell r="N61">
            <v>320</v>
          </cell>
          <cell r="O61">
            <v>70</v>
          </cell>
          <cell r="P61">
            <v>2000</v>
          </cell>
          <cell r="Q61">
            <v>6.8946029951963833E-2</v>
          </cell>
          <cell r="R61">
            <v>2516</v>
          </cell>
          <cell r="S61">
            <v>2533</v>
          </cell>
          <cell r="T61">
            <v>100092</v>
          </cell>
          <cell r="U61">
            <v>5717</v>
          </cell>
          <cell r="V61">
            <v>5710</v>
          </cell>
          <cell r="W61">
            <v>49358</v>
          </cell>
          <cell r="X61">
            <v>5085</v>
          </cell>
          <cell r="Y61">
            <v>439</v>
          </cell>
          <cell r="Z61">
            <v>116</v>
          </cell>
          <cell r="AA61">
            <v>1850</v>
          </cell>
          <cell r="AC61">
            <v>2606</v>
          </cell>
          <cell r="AD61">
            <v>2626</v>
          </cell>
          <cell r="AE61">
            <v>108443</v>
          </cell>
          <cell r="AF61">
            <v>6257</v>
          </cell>
          <cell r="AG61">
            <v>6033</v>
          </cell>
          <cell r="AH61">
            <v>41990</v>
          </cell>
          <cell r="AI61">
            <v>4786</v>
          </cell>
          <cell r="AJ61">
            <v>427</v>
          </cell>
          <cell r="AK61">
            <v>87</v>
          </cell>
          <cell r="AL61">
            <v>2202</v>
          </cell>
          <cell r="AN61">
            <v>2647</v>
          </cell>
          <cell r="AO61">
            <v>2660</v>
          </cell>
          <cell r="AP61">
            <v>103205</v>
          </cell>
          <cell r="AQ61">
            <v>3952</v>
          </cell>
          <cell r="AR61">
            <v>3931</v>
          </cell>
          <cell r="AS61">
            <v>35493</v>
          </cell>
        </row>
        <row r="62">
          <cell r="A62" t="str">
            <v>TDS-6-A</v>
          </cell>
          <cell r="B62">
            <v>11583</v>
          </cell>
          <cell r="C62">
            <v>4402</v>
          </cell>
          <cell r="D62">
            <v>175</v>
          </cell>
          <cell r="E62">
            <v>10325</v>
          </cell>
          <cell r="F62">
            <v>5.0122391887166336E-2</v>
          </cell>
          <cell r="G62">
            <v>7657</v>
          </cell>
          <cell r="H62">
            <v>7738</v>
          </cell>
          <cell r="I62">
            <v>166389</v>
          </cell>
          <cell r="J62">
            <v>146206</v>
          </cell>
          <cell r="K62">
            <v>19917</v>
          </cell>
          <cell r="L62">
            <v>39210</v>
          </cell>
          <cell r="M62">
            <v>10360</v>
          </cell>
          <cell r="N62">
            <v>523</v>
          </cell>
          <cell r="O62">
            <v>164</v>
          </cell>
          <cell r="P62">
            <v>10263</v>
          </cell>
          <cell r="Q62">
            <v>4.4492674986435159E-2</v>
          </cell>
          <cell r="R62">
            <v>6796</v>
          </cell>
          <cell r="S62">
            <v>6835</v>
          </cell>
          <cell r="T62">
            <v>156318</v>
          </cell>
          <cell r="U62">
            <v>16409</v>
          </cell>
          <cell r="V62">
            <v>16406</v>
          </cell>
          <cell r="W62">
            <v>59575</v>
          </cell>
          <cell r="X62">
            <v>11222</v>
          </cell>
          <cell r="Y62">
            <v>507</v>
          </cell>
          <cell r="Z62">
            <v>191</v>
          </cell>
          <cell r="AA62">
            <v>10655</v>
          </cell>
          <cell r="AC62">
            <v>7026</v>
          </cell>
          <cell r="AD62">
            <v>7082</v>
          </cell>
          <cell r="AE62">
            <v>180403</v>
          </cell>
          <cell r="AF62">
            <v>19713</v>
          </cell>
          <cell r="AG62">
            <v>19710</v>
          </cell>
          <cell r="AH62">
            <v>49575</v>
          </cell>
          <cell r="AI62">
            <v>11368</v>
          </cell>
          <cell r="AJ62">
            <v>386</v>
          </cell>
          <cell r="AK62">
            <v>54</v>
          </cell>
          <cell r="AL62">
            <v>8290</v>
          </cell>
          <cell r="AN62">
            <v>7056</v>
          </cell>
          <cell r="AO62">
            <v>7138</v>
          </cell>
          <cell r="AP62">
            <v>166063</v>
          </cell>
          <cell r="AQ62">
            <v>11951</v>
          </cell>
          <cell r="AR62">
            <v>11944</v>
          </cell>
          <cell r="AS62">
            <v>49229</v>
          </cell>
        </row>
        <row r="63">
          <cell r="A63" t="str">
            <v>TDS-7-CB</v>
          </cell>
          <cell r="B63">
            <v>4271</v>
          </cell>
          <cell r="C63">
            <v>1314</v>
          </cell>
          <cell r="D63">
            <v>12</v>
          </cell>
          <cell r="E63">
            <v>1447</v>
          </cell>
          <cell r="F63">
            <v>3.2733224222585927E-4</v>
          </cell>
          <cell r="G63">
            <v>2567</v>
          </cell>
          <cell r="H63">
            <v>2575</v>
          </cell>
          <cell r="I63">
            <v>91879</v>
          </cell>
          <cell r="J63">
            <v>80616</v>
          </cell>
          <cell r="K63">
            <v>31</v>
          </cell>
          <cell r="L63">
            <v>42914</v>
          </cell>
          <cell r="M63">
            <v>3803</v>
          </cell>
          <cell r="N63">
            <v>18</v>
          </cell>
          <cell r="O63">
            <v>10</v>
          </cell>
          <cell r="P63">
            <v>1875</v>
          </cell>
          <cell r="Q63">
            <v>7.2886297376093293E-4</v>
          </cell>
          <cell r="R63">
            <v>2294</v>
          </cell>
          <cell r="S63">
            <v>2298</v>
          </cell>
          <cell r="T63">
            <v>98040</v>
          </cell>
          <cell r="U63">
            <v>18</v>
          </cell>
          <cell r="V63">
            <v>17</v>
          </cell>
          <cell r="W63">
            <v>47308</v>
          </cell>
          <cell r="X63">
            <v>3757</v>
          </cell>
          <cell r="Y63">
            <v>853</v>
          </cell>
          <cell r="Z63">
            <v>44</v>
          </cell>
          <cell r="AA63">
            <v>1800</v>
          </cell>
          <cell r="AC63">
            <v>2281</v>
          </cell>
          <cell r="AD63">
            <v>2283</v>
          </cell>
          <cell r="AE63">
            <v>93372</v>
          </cell>
          <cell r="AF63">
            <v>1478</v>
          </cell>
          <cell r="AG63">
            <v>35</v>
          </cell>
          <cell r="AH63">
            <v>42834</v>
          </cell>
          <cell r="AI63">
            <v>4244</v>
          </cell>
          <cell r="AJ63">
            <v>1243</v>
          </cell>
          <cell r="AK63">
            <v>43</v>
          </cell>
          <cell r="AL63">
            <v>2568</v>
          </cell>
          <cell r="AN63">
            <v>2287</v>
          </cell>
          <cell r="AO63">
            <v>2290</v>
          </cell>
          <cell r="AP63">
            <v>96207</v>
          </cell>
          <cell r="AQ63">
            <v>560</v>
          </cell>
          <cell r="AR63">
            <v>10</v>
          </cell>
          <cell r="AS63">
            <v>49179</v>
          </cell>
        </row>
        <row r="64">
          <cell r="A64" t="str">
            <v>TS-1</v>
          </cell>
          <cell r="B64">
            <v>23339</v>
          </cell>
          <cell r="C64">
            <v>2069</v>
          </cell>
          <cell r="D64">
            <v>1</v>
          </cell>
          <cell r="E64">
            <v>12878</v>
          </cell>
          <cell r="F64">
            <v>2.6824034334763948E-4</v>
          </cell>
          <cell r="G64">
            <v>15188</v>
          </cell>
          <cell r="H64">
            <v>15318</v>
          </cell>
          <cell r="I64">
            <v>189731</v>
          </cell>
          <cell r="J64">
            <v>1864</v>
          </cell>
          <cell r="K64">
            <v>194</v>
          </cell>
          <cell r="L64">
            <v>88735</v>
          </cell>
          <cell r="M64">
            <v>18801</v>
          </cell>
          <cell r="N64">
            <v>1492</v>
          </cell>
          <cell r="P64">
            <v>11782</v>
          </cell>
          <cell r="Q64">
            <v>5.5870317909977969E-3</v>
          </cell>
          <cell r="R64">
            <v>12412</v>
          </cell>
          <cell r="S64">
            <v>12586</v>
          </cell>
          <cell r="T64">
            <v>190570</v>
          </cell>
          <cell r="U64">
            <v>4704</v>
          </cell>
          <cell r="V64">
            <v>177</v>
          </cell>
          <cell r="W64">
            <v>123869</v>
          </cell>
          <cell r="X64">
            <v>20243</v>
          </cell>
          <cell r="Y64">
            <v>2149</v>
          </cell>
          <cell r="Z64">
            <v>7</v>
          </cell>
          <cell r="AA64">
            <v>16070</v>
          </cell>
          <cell r="AC64">
            <v>13373</v>
          </cell>
          <cell r="AD64">
            <v>13517</v>
          </cell>
          <cell r="AE64">
            <v>207205</v>
          </cell>
          <cell r="AF64">
            <v>10481</v>
          </cell>
          <cell r="AG64">
            <v>387</v>
          </cell>
          <cell r="AH64">
            <v>154608</v>
          </cell>
          <cell r="AI64">
            <v>20585</v>
          </cell>
          <cell r="AJ64">
            <v>1632</v>
          </cell>
          <cell r="AK64">
            <v>6</v>
          </cell>
          <cell r="AL64">
            <v>14665</v>
          </cell>
          <cell r="AN64">
            <v>13511</v>
          </cell>
          <cell r="AO64">
            <v>13664</v>
          </cell>
          <cell r="AP64">
            <v>207195</v>
          </cell>
          <cell r="AQ64">
            <v>1881</v>
          </cell>
          <cell r="AR64">
            <v>844</v>
          </cell>
          <cell r="AS64">
            <v>170460</v>
          </cell>
        </row>
        <row r="65">
          <cell r="A65" t="str">
            <v>TS-2</v>
          </cell>
          <cell r="B65">
            <v>13259</v>
          </cell>
          <cell r="C65">
            <v>1304</v>
          </cell>
          <cell r="D65">
            <v>17</v>
          </cell>
          <cell r="E65">
            <v>8769</v>
          </cell>
          <cell r="F65">
            <v>9.0887057682985939E-3</v>
          </cell>
          <cell r="G65">
            <v>7132</v>
          </cell>
          <cell r="H65">
            <v>7133</v>
          </cell>
          <cell r="I65">
            <v>138751</v>
          </cell>
          <cell r="J65">
            <v>1438</v>
          </cell>
          <cell r="K65">
            <v>1438</v>
          </cell>
          <cell r="L65">
            <v>70806</v>
          </cell>
          <cell r="M65">
            <v>11274</v>
          </cell>
          <cell r="N65">
            <v>1006</v>
          </cell>
          <cell r="O65">
            <v>44</v>
          </cell>
          <cell r="P65">
            <v>8467</v>
          </cell>
          <cell r="Q65">
            <v>1.2326869806094183E-2</v>
          </cell>
          <cell r="R65">
            <v>6521</v>
          </cell>
          <cell r="S65">
            <v>6522</v>
          </cell>
          <cell r="T65">
            <v>126831</v>
          </cell>
          <cell r="U65">
            <v>1592</v>
          </cell>
          <cell r="V65">
            <v>1592</v>
          </cell>
          <cell r="W65">
            <v>86587</v>
          </cell>
          <cell r="X65">
            <v>12402</v>
          </cell>
          <cell r="Y65">
            <v>122</v>
          </cell>
          <cell r="Z65">
            <v>91</v>
          </cell>
          <cell r="AA65">
            <v>10037</v>
          </cell>
          <cell r="AC65">
            <v>6455</v>
          </cell>
          <cell r="AD65">
            <v>6457</v>
          </cell>
          <cell r="AE65">
            <v>147921</v>
          </cell>
          <cell r="AF65">
            <v>2692</v>
          </cell>
          <cell r="AG65">
            <v>2692</v>
          </cell>
          <cell r="AH65">
            <v>88579</v>
          </cell>
          <cell r="AI65">
            <v>12367</v>
          </cell>
          <cell r="AJ65">
            <v>289</v>
          </cell>
          <cell r="AK65">
            <v>138</v>
          </cell>
          <cell r="AL65">
            <v>12999</v>
          </cell>
          <cell r="AN65">
            <v>6363</v>
          </cell>
          <cell r="AO65">
            <v>6367</v>
          </cell>
          <cell r="AP65">
            <v>141175</v>
          </cell>
          <cell r="AQ65">
            <v>3321</v>
          </cell>
          <cell r="AR65">
            <v>3321</v>
          </cell>
          <cell r="AS65">
            <v>102223</v>
          </cell>
        </row>
        <row r="66">
          <cell r="A66" t="str">
            <v>TS-3</v>
          </cell>
          <cell r="B66">
            <v>8379</v>
          </cell>
          <cell r="C66">
            <v>325</v>
          </cell>
          <cell r="D66">
            <v>241</v>
          </cell>
          <cell r="E66">
            <v>2657</v>
          </cell>
          <cell r="F66">
            <v>1.4522058823529412E-2</v>
          </cell>
          <cell r="G66">
            <v>4958</v>
          </cell>
          <cell r="H66">
            <v>4959</v>
          </cell>
          <cell r="I66">
            <v>116878</v>
          </cell>
          <cell r="J66">
            <v>8094</v>
          </cell>
          <cell r="K66">
            <v>8094</v>
          </cell>
          <cell r="L66">
            <v>23163</v>
          </cell>
          <cell r="M66">
            <v>7551</v>
          </cell>
          <cell r="N66">
            <v>423</v>
          </cell>
          <cell r="O66">
            <v>72</v>
          </cell>
          <cell r="P66">
            <v>2551</v>
          </cell>
          <cell r="Q66">
            <v>2.3707337012058041E-2</v>
          </cell>
          <cell r="R66">
            <v>4349</v>
          </cell>
          <cell r="S66">
            <v>4354</v>
          </cell>
          <cell r="T66">
            <v>114662</v>
          </cell>
          <cell r="U66">
            <v>7887</v>
          </cell>
          <cell r="V66">
            <v>7808</v>
          </cell>
          <cell r="W66">
            <v>22732</v>
          </cell>
          <cell r="X66">
            <v>7755</v>
          </cell>
          <cell r="Y66">
            <v>328</v>
          </cell>
          <cell r="Z66">
            <v>74</v>
          </cell>
          <cell r="AA66">
            <v>2712</v>
          </cell>
          <cell r="AC66">
            <v>4656</v>
          </cell>
          <cell r="AD66">
            <v>4659</v>
          </cell>
          <cell r="AE66">
            <v>118076</v>
          </cell>
          <cell r="AF66">
            <v>6809</v>
          </cell>
          <cell r="AG66">
            <v>6799</v>
          </cell>
          <cell r="AH66">
            <v>18863</v>
          </cell>
          <cell r="AI66">
            <v>8060</v>
          </cell>
          <cell r="AJ66">
            <v>344</v>
          </cell>
          <cell r="AK66">
            <v>124</v>
          </cell>
          <cell r="AL66">
            <v>3981</v>
          </cell>
          <cell r="AN66">
            <v>4769</v>
          </cell>
          <cell r="AO66">
            <v>4773</v>
          </cell>
          <cell r="AP66">
            <v>124448</v>
          </cell>
          <cell r="AQ66">
            <v>7389</v>
          </cell>
          <cell r="AR66">
            <v>7389</v>
          </cell>
          <cell r="AS66">
            <v>23384</v>
          </cell>
        </row>
        <row r="67">
          <cell r="A67" t="str">
            <v>TS-4</v>
          </cell>
          <cell r="B67">
            <v>14793</v>
          </cell>
          <cell r="C67">
            <v>116</v>
          </cell>
          <cell r="D67">
            <v>90</v>
          </cell>
          <cell r="E67">
            <v>6858</v>
          </cell>
          <cell r="G67">
            <v>7766</v>
          </cell>
          <cell r="H67">
            <v>7777</v>
          </cell>
          <cell r="I67">
            <v>170944</v>
          </cell>
          <cell r="J67">
            <v>7621</v>
          </cell>
          <cell r="K67">
            <v>7621</v>
          </cell>
          <cell r="L67">
            <v>66939</v>
          </cell>
          <cell r="M67">
            <v>12693</v>
          </cell>
          <cell r="N67">
            <v>518</v>
          </cell>
          <cell r="O67">
            <v>41</v>
          </cell>
          <cell r="P67">
            <v>14176</v>
          </cell>
          <cell r="R67">
            <v>6476</v>
          </cell>
          <cell r="S67">
            <v>6484</v>
          </cell>
          <cell r="T67">
            <v>173335</v>
          </cell>
          <cell r="U67">
            <v>4430</v>
          </cell>
          <cell r="V67">
            <v>4430</v>
          </cell>
          <cell r="W67">
            <v>177687</v>
          </cell>
          <cell r="X67">
            <v>12966</v>
          </cell>
          <cell r="Y67">
            <v>173</v>
          </cell>
          <cell r="Z67">
            <v>73</v>
          </cell>
          <cell r="AA67">
            <v>11454</v>
          </cell>
          <cell r="AC67">
            <v>6801</v>
          </cell>
          <cell r="AD67">
            <v>6805</v>
          </cell>
          <cell r="AE67">
            <v>168659</v>
          </cell>
          <cell r="AF67">
            <v>4136</v>
          </cell>
          <cell r="AG67">
            <v>4136</v>
          </cell>
          <cell r="AH67">
            <v>110494</v>
          </cell>
          <cell r="AI67">
            <v>10841</v>
          </cell>
          <cell r="AJ67">
            <v>196</v>
          </cell>
          <cell r="AK67">
            <v>92</v>
          </cell>
          <cell r="AL67">
            <v>9717</v>
          </cell>
          <cell r="AN67">
            <v>5977</v>
          </cell>
          <cell r="AO67">
            <v>5981</v>
          </cell>
          <cell r="AP67">
            <v>175576</v>
          </cell>
          <cell r="AQ67">
            <v>5069</v>
          </cell>
          <cell r="AR67">
            <v>5069</v>
          </cell>
          <cell r="AS67">
            <v>86585</v>
          </cell>
        </row>
        <row r="68">
          <cell r="A68" t="str">
            <v>TS-5</v>
          </cell>
          <cell r="B68">
            <v>27005</v>
          </cell>
          <cell r="C68">
            <v>4368</v>
          </cell>
          <cell r="D68">
            <v>546</v>
          </cell>
          <cell r="E68">
            <v>5519</v>
          </cell>
          <cell r="F68">
            <v>2.4332852024172416E-2</v>
          </cell>
          <cell r="G68">
            <v>13992</v>
          </cell>
          <cell r="H68">
            <v>14040</v>
          </cell>
          <cell r="I68">
            <v>335175</v>
          </cell>
          <cell r="J68">
            <v>11832</v>
          </cell>
          <cell r="K68">
            <v>11310</v>
          </cell>
          <cell r="L68">
            <v>12937</v>
          </cell>
          <cell r="M68">
            <v>22314</v>
          </cell>
          <cell r="N68">
            <v>2878</v>
          </cell>
          <cell r="O68">
            <v>319</v>
          </cell>
          <cell r="P68">
            <v>4317</v>
          </cell>
          <cell r="Q68">
            <v>3.0508693684958954E-2</v>
          </cell>
          <cell r="R68">
            <v>12607</v>
          </cell>
          <cell r="S68">
            <v>12719</v>
          </cell>
          <cell r="T68">
            <v>339934</v>
          </cell>
          <cell r="U68">
            <v>11531</v>
          </cell>
          <cell r="V68">
            <v>11160</v>
          </cell>
          <cell r="W68">
            <v>70637</v>
          </cell>
          <cell r="X68">
            <v>22570</v>
          </cell>
          <cell r="Y68">
            <v>1514</v>
          </cell>
          <cell r="Z68">
            <v>223</v>
          </cell>
          <cell r="AA68">
            <v>4683</v>
          </cell>
          <cell r="AC68">
            <v>12966</v>
          </cell>
          <cell r="AD68">
            <v>13027</v>
          </cell>
          <cell r="AE68">
            <v>344036</v>
          </cell>
          <cell r="AF68">
            <v>19580</v>
          </cell>
          <cell r="AG68">
            <v>18623</v>
          </cell>
          <cell r="AH68">
            <v>18630</v>
          </cell>
          <cell r="AI68">
            <v>23039</v>
          </cell>
          <cell r="AJ68">
            <v>1669</v>
          </cell>
          <cell r="AK68">
            <v>488</v>
          </cell>
          <cell r="AL68">
            <v>4858</v>
          </cell>
          <cell r="AN68">
            <v>11246</v>
          </cell>
          <cell r="AO68">
            <v>13673</v>
          </cell>
          <cell r="AP68">
            <v>326472</v>
          </cell>
          <cell r="AQ68">
            <v>28422</v>
          </cell>
          <cell r="AR68">
            <v>28419</v>
          </cell>
          <cell r="AS68">
            <v>8489</v>
          </cell>
        </row>
        <row r="69">
          <cell r="A69" t="str">
            <v>TS-6</v>
          </cell>
          <cell r="B69">
            <v>5328</v>
          </cell>
          <cell r="C69">
            <v>688</v>
          </cell>
          <cell r="D69">
            <v>141</v>
          </cell>
          <cell r="E69">
            <v>2698</v>
          </cell>
          <cell r="F69">
            <v>6.3207795628127464E-2</v>
          </cell>
          <cell r="G69">
            <v>2719</v>
          </cell>
          <cell r="H69">
            <v>2745</v>
          </cell>
          <cell r="I69">
            <v>105330</v>
          </cell>
          <cell r="J69">
            <v>30292</v>
          </cell>
          <cell r="K69">
            <v>4797</v>
          </cell>
          <cell r="L69">
            <v>45243</v>
          </cell>
          <cell r="M69">
            <v>5137</v>
          </cell>
          <cell r="N69">
            <v>320</v>
          </cell>
          <cell r="O69">
            <v>70</v>
          </cell>
          <cell r="P69">
            <v>2000</v>
          </cell>
          <cell r="Q69">
            <v>6.8946029951963833E-2</v>
          </cell>
          <cell r="R69">
            <v>2516</v>
          </cell>
          <cell r="S69">
            <v>2533</v>
          </cell>
          <cell r="T69">
            <v>100092</v>
          </cell>
          <cell r="U69">
            <v>5717</v>
          </cell>
          <cell r="V69">
            <v>5710</v>
          </cell>
          <cell r="W69">
            <v>49358</v>
          </cell>
          <cell r="X69">
            <v>5085</v>
          </cell>
          <cell r="Y69">
            <v>439</v>
          </cell>
          <cell r="Z69">
            <v>116</v>
          </cell>
          <cell r="AA69">
            <v>1850</v>
          </cell>
          <cell r="AC69">
            <v>2606</v>
          </cell>
          <cell r="AD69">
            <v>2626</v>
          </cell>
          <cell r="AE69">
            <v>108443</v>
          </cell>
          <cell r="AF69">
            <v>6257</v>
          </cell>
          <cell r="AG69">
            <v>6033</v>
          </cell>
          <cell r="AH69">
            <v>41990</v>
          </cell>
          <cell r="AI69">
            <v>4786</v>
          </cell>
          <cell r="AJ69">
            <v>427</v>
          </cell>
          <cell r="AK69">
            <v>87</v>
          </cell>
          <cell r="AL69">
            <v>2202</v>
          </cell>
          <cell r="AN69">
            <v>2647</v>
          </cell>
          <cell r="AO69">
            <v>2660</v>
          </cell>
          <cell r="AP69">
            <v>103205</v>
          </cell>
          <cell r="AQ69">
            <v>3952</v>
          </cell>
          <cell r="AR69">
            <v>3931</v>
          </cell>
          <cell r="AS69">
            <v>35493</v>
          </cell>
        </row>
        <row r="70">
          <cell r="A70" t="str">
            <v>TS-7</v>
          </cell>
          <cell r="B70">
            <v>11583</v>
          </cell>
          <cell r="C70">
            <v>4402</v>
          </cell>
          <cell r="D70">
            <v>175</v>
          </cell>
          <cell r="E70">
            <v>10325</v>
          </cell>
          <cell r="F70">
            <v>5.0122391887166336E-2</v>
          </cell>
          <cell r="G70">
            <v>7657</v>
          </cell>
          <cell r="H70">
            <v>7738</v>
          </cell>
          <cell r="I70">
            <v>166389</v>
          </cell>
          <cell r="J70">
            <v>146206</v>
          </cell>
          <cell r="K70">
            <v>19917</v>
          </cell>
          <cell r="L70">
            <v>39210</v>
          </cell>
          <cell r="M70">
            <v>10360</v>
          </cell>
          <cell r="N70">
            <v>523</v>
          </cell>
          <cell r="O70">
            <v>164</v>
          </cell>
          <cell r="P70">
            <v>10263</v>
          </cell>
          <cell r="Q70">
            <v>4.4492674986435159E-2</v>
          </cell>
          <cell r="R70">
            <v>6796</v>
          </cell>
          <cell r="S70">
            <v>6835</v>
          </cell>
          <cell r="T70">
            <v>156318</v>
          </cell>
          <cell r="U70">
            <v>16409</v>
          </cell>
          <cell r="V70">
            <v>16406</v>
          </cell>
          <cell r="W70">
            <v>59575</v>
          </cell>
          <cell r="X70">
            <v>11222</v>
          </cell>
          <cell r="Y70">
            <v>507</v>
          </cell>
          <cell r="Z70">
            <v>191</v>
          </cell>
          <cell r="AA70">
            <v>10655</v>
          </cell>
          <cell r="AC70">
            <v>7026</v>
          </cell>
          <cell r="AD70">
            <v>7082</v>
          </cell>
          <cell r="AE70">
            <v>180403</v>
          </cell>
          <cell r="AF70">
            <v>19713</v>
          </cell>
          <cell r="AG70">
            <v>19710</v>
          </cell>
          <cell r="AH70">
            <v>49575</v>
          </cell>
          <cell r="AI70">
            <v>11368</v>
          </cell>
          <cell r="AJ70">
            <v>386</v>
          </cell>
          <cell r="AK70">
            <v>54</v>
          </cell>
          <cell r="AL70">
            <v>8290</v>
          </cell>
          <cell r="AN70">
            <v>7056</v>
          </cell>
          <cell r="AO70">
            <v>7138</v>
          </cell>
          <cell r="AP70">
            <v>166063</v>
          </cell>
          <cell r="AQ70">
            <v>11951</v>
          </cell>
          <cell r="AR70">
            <v>11944</v>
          </cell>
          <cell r="AS70">
            <v>49229</v>
          </cell>
        </row>
        <row r="71">
          <cell r="A71" t="str">
            <v>TS-8</v>
          </cell>
          <cell r="B71">
            <v>4271</v>
          </cell>
          <cell r="C71">
            <v>1314</v>
          </cell>
          <cell r="D71">
            <v>12</v>
          </cell>
          <cell r="E71">
            <v>1447</v>
          </cell>
          <cell r="F71">
            <v>3.2733224222585927E-4</v>
          </cell>
          <cell r="G71">
            <v>2567</v>
          </cell>
          <cell r="H71">
            <v>2575</v>
          </cell>
          <cell r="I71">
            <v>91879</v>
          </cell>
          <cell r="J71">
            <v>80616</v>
          </cell>
          <cell r="K71">
            <v>31</v>
          </cell>
          <cell r="L71">
            <v>42914</v>
          </cell>
          <cell r="M71">
            <v>3803</v>
          </cell>
          <cell r="N71">
            <v>18</v>
          </cell>
          <cell r="O71">
            <v>10</v>
          </cell>
          <cell r="P71">
            <v>1875</v>
          </cell>
          <cell r="Q71">
            <v>7.2886297376093293E-4</v>
          </cell>
          <cell r="R71">
            <v>2294</v>
          </cell>
          <cell r="S71">
            <v>2298</v>
          </cell>
          <cell r="T71">
            <v>98040</v>
          </cell>
          <cell r="U71">
            <v>18</v>
          </cell>
          <cell r="V71">
            <v>17</v>
          </cell>
          <cell r="W71">
            <v>47308</v>
          </cell>
          <cell r="X71">
            <v>3757</v>
          </cell>
          <cell r="Y71">
            <v>853</v>
          </cell>
          <cell r="Z71">
            <v>44</v>
          </cell>
          <cell r="AA71">
            <v>1800</v>
          </cell>
          <cell r="AC71">
            <v>2281</v>
          </cell>
          <cell r="AD71">
            <v>2283</v>
          </cell>
          <cell r="AE71">
            <v>93372</v>
          </cell>
          <cell r="AF71">
            <v>1478</v>
          </cell>
          <cell r="AG71">
            <v>35</v>
          </cell>
          <cell r="AH71">
            <v>42834</v>
          </cell>
          <cell r="AI71">
            <v>4244</v>
          </cell>
          <cell r="AJ71">
            <v>1243</v>
          </cell>
          <cell r="AK71">
            <v>43</v>
          </cell>
          <cell r="AL71">
            <v>2568</v>
          </cell>
          <cell r="AN71">
            <v>2287</v>
          </cell>
          <cell r="AO71">
            <v>2290</v>
          </cell>
          <cell r="AP71">
            <v>96207</v>
          </cell>
          <cell r="AQ71">
            <v>560</v>
          </cell>
          <cell r="AR71">
            <v>10</v>
          </cell>
          <cell r="AS71">
            <v>49179</v>
          </cell>
        </row>
      </sheetData>
      <sheetData sheetId="12" refreshError="1"/>
      <sheetData sheetId="13"/>
      <sheetData sheetId="14">
        <row r="1">
          <cell r="A1" t="str">
            <v>SELECT</v>
          </cell>
        </row>
      </sheetData>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
          <cell r="A1" t="str">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row>
        <row r="2">
          <cell r="A2" t="str">
            <v>NVSELECT</v>
          </cell>
          <cell r="B2" t="str">
            <v>nb_jrs_HC_21</v>
          </cell>
          <cell r="C2" t="str">
            <v>nb_PAT_HC_21</v>
          </cell>
          <cell r="D2" t="str">
            <v>nb_jrs_HTP_21</v>
          </cell>
          <cell r="E2" t="str">
            <v>nb_PAT_HTP_21</v>
          </cell>
          <cell r="F2" t="str">
            <v>nb_jrs_HP_21</v>
          </cell>
          <cell r="G2" t="str">
            <v>nb_PAT_HP_21</v>
          </cell>
          <cell r="H2" t="str">
            <v>nb_venu_21</v>
          </cell>
          <cell r="I2" t="str">
            <v>nb_demivenu_21</v>
          </cell>
          <cell r="J2" t="str">
            <v>nb_jrs_HJ_21</v>
          </cell>
          <cell r="K2" t="str">
            <v>nb_acte_21</v>
          </cell>
          <cell r="L2" t="str">
            <v>nb_pat_ambu_21</v>
          </cell>
          <cell r="M2" t="str">
            <v>nb_acte_CMP_21</v>
          </cell>
          <cell r="N2" t="str">
            <v>nb_acte_CATTP_21</v>
          </cell>
          <cell r="O2" t="str">
            <v>nb_jrs_HC_22</v>
          </cell>
          <cell r="P2" t="str">
            <v>nb_PAT_HC_22</v>
          </cell>
          <cell r="Q2" t="str">
            <v>nb_jrs_HTP_22</v>
          </cell>
          <cell r="R2" t="str">
            <v>nb_PAT_HTP_22</v>
          </cell>
          <cell r="S2" t="str">
            <v>nb_jrs_HP_22</v>
          </cell>
          <cell r="T2" t="str">
            <v>nb_PAT_HP_22</v>
          </cell>
          <cell r="U2" t="str">
            <v>nb_venu_22</v>
          </cell>
          <cell r="V2" t="str">
            <v>nb_demivenu_22</v>
          </cell>
          <cell r="W2" t="str">
            <v>nb_jrs_HJ_22</v>
          </cell>
          <cell r="X2" t="str">
            <v>nb_acte_22</v>
          </cell>
          <cell r="Y2" t="str">
            <v>nb_pat_ambu_22</v>
          </cell>
          <cell r="Z2" t="str">
            <v>nb_acte_CMP_22</v>
          </cell>
          <cell r="AA2" t="str">
            <v>nb_acte_CATTP_22</v>
          </cell>
        </row>
        <row r="3">
          <cell r="A3" t="str">
            <v>220000236</v>
          </cell>
          <cell r="B3">
            <v>46148</v>
          </cell>
          <cell r="C3">
            <v>904</v>
          </cell>
          <cell r="D3">
            <v>41452</v>
          </cell>
          <cell r="E3">
            <v>902</v>
          </cell>
          <cell r="F3">
            <v>6348</v>
          </cell>
          <cell r="G3">
            <v>172</v>
          </cell>
          <cell r="H3">
            <v>2473</v>
          </cell>
          <cell r="I3">
            <v>7750</v>
          </cell>
          <cell r="J3">
            <v>6347</v>
          </cell>
          <cell r="K3">
            <v>75662</v>
          </cell>
          <cell r="L3">
            <v>7461</v>
          </cell>
          <cell r="M3">
            <v>49828</v>
          </cell>
          <cell r="N3">
            <v>1861</v>
          </cell>
          <cell r="O3">
            <v>42383</v>
          </cell>
          <cell r="P3">
            <v>857</v>
          </cell>
          <cell r="Q3">
            <v>38619</v>
          </cell>
          <cell r="R3">
            <v>856</v>
          </cell>
          <cell r="S3">
            <v>7954</v>
          </cell>
          <cell r="T3">
            <v>181</v>
          </cell>
          <cell r="U3">
            <v>3590</v>
          </cell>
          <cell r="V3">
            <v>8728</v>
          </cell>
          <cell r="W3">
            <v>7954</v>
          </cell>
          <cell r="X3">
            <v>73400</v>
          </cell>
          <cell r="Y3">
            <v>7349</v>
          </cell>
          <cell r="Z3">
            <v>43542</v>
          </cell>
          <cell r="AA3">
            <v>2074</v>
          </cell>
        </row>
        <row r="4">
          <cell r="A4" t="str">
            <v>220000319</v>
          </cell>
          <cell r="B4">
            <v>22137</v>
          </cell>
          <cell r="C4">
            <v>399</v>
          </cell>
          <cell r="D4">
            <v>22137</v>
          </cell>
          <cell r="E4">
            <v>399</v>
          </cell>
          <cell r="F4">
            <v>3967</v>
          </cell>
          <cell r="G4">
            <v>271</v>
          </cell>
          <cell r="H4">
            <v>585</v>
          </cell>
          <cell r="I4">
            <v>6764</v>
          </cell>
          <cell r="J4">
            <v>3967</v>
          </cell>
          <cell r="O4">
            <v>21257</v>
          </cell>
          <cell r="P4">
            <v>403</v>
          </cell>
          <cell r="Q4">
            <v>21257</v>
          </cell>
          <cell r="R4">
            <v>403</v>
          </cell>
          <cell r="S4">
            <v>4639.5</v>
          </cell>
          <cell r="T4">
            <v>253</v>
          </cell>
          <cell r="U4">
            <v>736</v>
          </cell>
          <cell r="V4">
            <v>7807</v>
          </cell>
          <cell r="W4">
            <v>4639.5</v>
          </cell>
        </row>
        <row r="5">
          <cell r="A5" t="str">
            <v>220000327</v>
          </cell>
          <cell r="B5">
            <v>32208</v>
          </cell>
          <cell r="C5">
            <v>734</v>
          </cell>
          <cell r="D5">
            <v>32208</v>
          </cell>
          <cell r="E5">
            <v>734</v>
          </cell>
          <cell r="F5">
            <v>8995.5</v>
          </cell>
          <cell r="G5">
            <v>259</v>
          </cell>
          <cell r="H5">
            <v>5264</v>
          </cell>
          <cell r="I5">
            <v>7463</v>
          </cell>
          <cell r="J5">
            <v>8995.5</v>
          </cell>
          <cell r="O5">
            <v>31343</v>
          </cell>
          <cell r="P5">
            <v>765</v>
          </cell>
          <cell r="Q5">
            <v>31343</v>
          </cell>
          <cell r="R5">
            <v>765</v>
          </cell>
          <cell r="S5">
            <v>9460.5</v>
          </cell>
          <cell r="T5">
            <v>319</v>
          </cell>
          <cell r="U5">
            <v>5320</v>
          </cell>
          <cell r="V5">
            <v>8281</v>
          </cell>
          <cell r="W5">
            <v>9460.5</v>
          </cell>
        </row>
        <row r="6">
          <cell r="A6" t="str">
            <v>220000608</v>
          </cell>
          <cell r="B6">
            <v>49499</v>
          </cell>
          <cell r="C6">
            <v>1368</v>
          </cell>
          <cell r="D6">
            <v>48345</v>
          </cell>
          <cell r="E6">
            <v>1367</v>
          </cell>
          <cell r="F6">
            <v>9728.5</v>
          </cell>
          <cell r="G6">
            <v>267</v>
          </cell>
          <cell r="H6">
            <v>9143</v>
          </cell>
          <cell r="I6">
            <v>1171</v>
          </cell>
          <cell r="J6">
            <v>9724.5</v>
          </cell>
          <cell r="K6">
            <v>89508</v>
          </cell>
          <cell r="L6">
            <v>9347</v>
          </cell>
          <cell r="M6">
            <v>61825</v>
          </cell>
          <cell r="N6">
            <v>9411</v>
          </cell>
          <cell r="O6">
            <v>50339</v>
          </cell>
          <cell r="P6">
            <v>1404</v>
          </cell>
          <cell r="Q6">
            <v>49041</v>
          </cell>
          <cell r="R6">
            <v>1400</v>
          </cell>
          <cell r="S6">
            <v>10362.5</v>
          </cell>
          <cell r="T6">
            <v>276</v>
          </cell>
          <cell r="U6">
            <v>9810</v>
          </cell>
          <cell r="V6">
            <v>1105</v>
          </cell>
          <cell r="W6">
            <v>10362.5</v>
          </cell>
          <cell r="X6">
            <v>84215</v>
          </cell>
          <cell r="Y6">
            <v>9276</v>
          </cell>
          <cell r="Z6">
            <v>57167</v>
          </cell>
          <cell r="AA6">
            <v>9030</v>
          </cell>
        </row>
        <row r="7">
          <cell r="A7" t="str">
            <v>220000616</v>
          </cell>
          <cell r="B7">
            <v>57985</v>
          </cell>
          <cell r="C7">
            <v>1598</v>
          </cell>
          <cell r="D7">
            <v>57985</v>
          </cell>
          <cell r="E7">
            <v>1598</v>
          </cell>
          <cell r="F7">
            <v>13477</v>
          </cell>
          <cell r="G7">
            <v>495</v>
          </cell>
          <cell r="H7">
            <v>7106</v>
          </cell>
          <cell r="I7">
            <v>12742</v>
          </cell>
          <cell r="J7">
            <v>13477</v>
          </cell>
          <cell r="K7">
            <v>66156</v>
          </cell>
          <cell r="L7">
            <v>8808</v>
          </cell>
          <cell r="M7">
            <v>38495</v>
          </cell>
          <cell r="N7">
            <v>5812</v>
          </cell>
          <cell r="O7">
            <v>58595</v>
          </cell>
          <cell r="P7">
            <v>1469</v>
          </cell>
          <cell r="Q7">
            <v>57159</v>
          </cell>
          <cell r="R7">
            <v>1464</v>
          </cell>
          <cell r="S7">
            <v>14595</v>
          </cell>
          <cell r="T7">
            <v>427</v>
          </cell>
          <cell r="U7">
            <v>8976</v>
          </cell>
          <cell r="V7">
            <v>11238</v>
          </cell>
          <cell r="W7">
            <v>14595</v>
          </cell>
          <cell r="X7">
            <v>61591</v>
          </cell>
          <cell r="Y7">
            <v>8536</v>
          </cell>
          <cell r="Z7">
            <v>35701</v>
          </cell>
          <cell r="AA7">
            <v>5196</v>
          </cell>
        </row>
        <row r="8">
          <cell r="A8" t="str">
            <v>290000017</v>
          </cell>
          <cell r="B8">
            <v>57246</v>
          </cell>
          <cell r="C8">
            <v>1929</v>
          </cell>
          <cell r="D8">
            <v>57246</v>
          </cell>
          <cell r="E8">
            <v>1929</v>
          </cell>
          <cell r="F8">
            <v>8520.5</v>
          </cell>
          <cell r="G8">
            <v>392</v>
          </cell>
          <cell r="H8">
            <v>6310</v>
          </cell>
          <cell r="I8">
            <v>4421</v>
          </cell>
          <cell r="J8">
            <v>7040.5</v>
          </cell>
          <cell r="K8">
            <v>87432</v>
          </cell>
          <cell r="L8">
            <v>11420</v>
          </cell>
          <cell r="M8">
            <v>21590</v>
          </cell>
          <cell r="N8">
            <v>19180</v>
          </cell>
          <cell r="O8">
            <v>60841</v>
          </cell>
          <cell r="P8">
            <v>2045</v>
          </cell>
          <cell r="Q8">
            <v>60841</v>
          </cell>
          <cell r="R8">
            <v>2045</v>
          </cell>
          <cell r="S8">
            <v>8818.5</v>
          </cell>
          <cell r="T8">
            <v>393</v>
          </cell>
          <cell r="U8">
            <v>6522</v>
          </cell>
          <cell r="V8">
            <v>4593</v>
          </cell>
          <cell r="W8">
            <v>7251.5</v>
          </cell>
          <cell r="X8">
            <v>89615</v>
          </cell>
          <cell r="Y8">
            <v>11361</v>
          </cell>
          <cell r="Z8">
            <v>20159</v>
          </cell>
          <cell r="AA8">
            <v>23512</v>
          </cell>
        </row>
        <row r="9">
          <cell r="A9" t="str">
            <v>290000041</v>
          </cell>
          <cell r="B9">
            <v>12095</v>
          </cell>
          <cell r="C9">
            <v>312</v>
          </cell>
          <cell r="D9">
            <v>11822</v>
          </cell>
          <cell r="E9">
            <v>297</v>
          </cell>
          <cell r="F9">
            <v>5714</v>
          </cell>
          <cell r="G9">
            <v>189</v>
          </cell>
          <cell r="H9">
            <v>5714</v>
          </cell>
          <cell r="I9">
            <v>0</v>
          </cell>
          <cell r="J9">
            <v>4236</v>
          </cell>
          <cell r="K9">
            <v>27323</v>
          </cell>
          <cell r="L9">
            <v>2020</v>
          </cell>
          <cell r="M9">
            <v>14988</v>
          </cell>
          <cell r="N9">
            <v>6651</v>
          </cell>
          <cell r="O9">
            <v>10254.5</v>
          </cell>
          <cell r="P9">
            <v>344</v>
          </cell>
          <cell r="Q9">
            <v>10178.5</v>
          </cell>
          <cell r="R9">
            <v>323</v>
          </cell>
          <cell r="S9">
            <v>7839</v>
          </cell>
          <cell r="T9">
            <v>201</v>
          </cell>
          <cell r="U9">
            <v>7839</v>
          </cell>
          <cell r="V9">
            <v>0</v>
          </cell>
          <cell r="W9">
            <v>5183</v>
          </cell>
          <cell r="X9">
            <v>28497</v>
          </cell>
          <cell r="Y9">
            <v>2125</v>
          </cell>
          <cell r="Z9">
            <v>16129</v>
          </cell>
          <cell r="AA9">
            <v>6939</v>
          </cell>
        </row>
        <row r="10">
          <cell r="A10" t="str">
            <v>290000298</v>
          </cell>
          <cell r="B10">
            <v>64341</v>
          </cell>
          <cell r="C10">
            <v>1364</v>
          </cell>
          <cell r="D10">
            <v>60864</v>
          </cell>
          <cell r="E10">
            <v>1333</v>
          </cell>
          <cell r="F10">
            <v>12243.5</v>
          </cell>
          <cell r="G10">
            <v>665</v>
          </cell>
          <cell r="H10">
            <v>7349</v>
          </cell>
          <cell r="I10">
            <v>9789</v>
          </cell>
          <cell r="J10">
            <v>11270.5</v>
          </cell>
          <cell r="K10">
            <v>116821</v>
          </cell>
          <cell r="L10">
            <v>10002</v>
          </cell>
          <cell r="M10">
            <v>67058</v>
          </cell>
          <cell r="N10">
            <v>3007</v>
          </cell>
          <cell r="O10">
            <v>64537</v>
          </cell>
          <cell r="P10">
            <v>1297</v>
          </cell>
          <cell r="Q10">
            <v>61429</v>
          </cell>
          <cell r="R10">
            <v>1264</v>
          </cell>
          <cell r="S10">
            <v>16454</v>
          </cell>
          <cell r="T10">
            <v>765</v>
          </cell>
          <cell r="U10">
            <v>13442</v>
          </cell>
          <cell r="V10">
            <v>6024</v>
          </cell>
          <cell r="W10">
            <v>15600</v>
          </cell>
          <cell r="X10">
            <v>109324</v>
          </cell>
          <cell r="Y10">
            <v>9814</v>
          </cell>
          <cell r="Z10">
            <v>66688</v>
          </cell>
          <cell r="AA10">
            <v>3026</v>
          </cell>
        </row>
        <row r="11">
          <cell r="A11" t="str">
            <v>290000363</v>
          </cell>
          <cell r="B11">
            <v>28922</v>
          </cell>
          <cell r="C11">
            <v>588</v>
          </cell>
          <cell r="D11">
            <v>28922</v>
          </cell>
          <cell r="E11">
            <v>588</v>
          </cell>
          <cell r="F11">
            <v>4260.5</v>
          </cell>
          <cell r="G11">
            <v>128</v>
          </cell>
          <cell r="H11">
            <v>405</v>
          </cell>
          <cell r="I11">
            <v>7711</v>
          </cell>
          <cell r="J11">
            <v>4260.5</v>
          </cell>
          <cell r="O11">
            <v>28566</v>
          </cell>
          <cell r="P11">
            <v>617</v>
          </cell>
          <cell r="Q11">
            <v>28566</v>
          </cell>
          <cell r="R11">
            <v>617</v>
          </cell>
          <cell r="S11">
            <v>4140</v>
          </cell>
          <cell r="T11">
            <v>125</v>
          </cell>
          <cell r="U11">
            <v>308</v>
          </cell>
          <cell r="V11">
            <v>7664</v>
          </cell>
          <cell r="W11">
            <v>4140</v>
          </cell>
        </row>
        <row r="12">
          <cell r="A12" t="str">
            <v>290000728</v>
          </cell>
          <cell r="B12">
            <v>2601</v>
          </cell>
          <cell r="C12">
            <v>144</v>
          </cell>
          <cell r="D12">
            <v>2601</v>
          </cell>
          <cell r="E12">
            <v>144</v>
          </cell>
          <cell r="F12">
            <v>1124</v>
          </cell>
          <cell r="G12">
            <v>62</v>
          </cell>
          <cell r="H12">
            <v>1124</v>
          </cell>
          <cell r="I12">
            <v>0</v>
          </cell>
          <cell r="J12">
            <v>934</v>
          </cell>
          <cell r="K12">
            <v>2441</v>
          </cell>
          <cell r="L12">
            <v>1073</v>
          </cell>
          <cell r="M12">
            <v>2441</v>
          </cell>
          <cell r="O12">
            <v>2651</v>
          </cell>
          <cell r="P12">
            <v>126</v>
          </cell>
          <cell r="Q12">
            <v>2651</v>
          </cell>
          <cell r="R12">
            <v>126</v>
          </cell>
          <cell r="S12">
            <v>942</v>
          </cell>
          <cell r="T12">
            <v>48</v>
          </cell>
          <cell r="U12">
            <v>942</v>
          </cell>
          <cell r="V12">
            <v>0</v>
          </cell>
          <cell r="W12">
            <v>936</v>
          </cell>
          <cell r="X12">
            <v>1166</v>
          </cell>
          <cell r="Y12">
            <v>611</v>
          </cell>
          <cell r="Z12">
            <v>1166</v>
          </cell>
        </row>
        <row r="13">
          <cell r="A13" t="str">
            <v>290000736</v>
          </cell>
          <cell r="B13">
            <v>24336</v>
          </cell>
          <cell r="C13">
            <v>664</v>
          </cell>
          <cell r="D13">
            <v>24336</v>
          </cell>
          <cell r="E13">
            <v>664</v>
          </cell>
          <cell r="F13">
            <v>2606.5</v>
          </cell>
          <cell r="G13">
            <v>124</v>
          </cell>
          <cell r="H13">
            <v>1</v>
          </cell>
          <cell r="I13">
            <v>5211</v>
          </cell>
          <cell r="J13">
            <v>2606.5</v>
          </cell>
          <cell r="O13">
            <v>23891</v>
          </cell>
          <cell r="P13">
            <v>623</v>
          </cell>
          <cell r="Q13">
            <v>23891</v>
          </cell>
          <cell r="R13">
            <v>623</v>
          </cell>
          <cell r="S13">
            <v>2559.5</v>
          </cell>
          <cell r="T13">
            <v>126</v>
          </cell>
          <cell r="U13">
            <v>3</v>
          </cell>
          <cell r="V13">
            <v>5113</v>
          </cell>
          <cell r="W13">
            <v>2559.5</v>
          </cell>
        </row>
        <row r="14">
          <cell r="A14" t="str">
            <v>290000744</v>
          </cell>
          <cell r="B14">
            <v>42793</v>
          </cell>
          <cell r="C14">
            <v>1108</v>
          </cell>
          <cell r="D14">
            <v>40996</v>
          </cell>
          <cell r="E14">
            <v>1080</v>
          </cell>
          <cell r="F14">
            <v>10304.5</v>
          </cell>
          <cell r="G14">
            <v>250</v>
          </cell>
          <cell r="H14">
            <v>8304</v>
          </cell>
          <cell r="I14">
            <v>4001</v>
          </cell>
          <cell r="J14">
            <v>7898.5</v>
          </cell>
          <cell r="O14">
            <v>43164</v>
          </cell>
          <cell r="P14">
            <v>1099</v>
          </cell>
          <cell r="Q14">
            <v>41778</v>
          </cell>
          <cell r="R14">
            <v>1078</v>
          </cell>
          <cell r="S14">
            <v>9789.5</v>
          </cell>
          <cell r="T14">
            <v>247</v>
          </cell>
          <cell r="U14">
            <v>8226</v>
          </cell>
          <cell r="V14">
            <v>3127</v>
          </cell>
          <cell r="W14">
            <v>7908.5</v>
          </cell>
        </row>
        <row r="15">
          <cell r="A15" t="str">
            <v>290000785</v>
          </cell>
          <cell r="B15">
            <v>6055</v>
          </cell>
          <cell r="C15">
            <v>294</v>
          </cell>
          <cell r="D15">
            <v>6055</v>
          </cell>
          <cell r="E15">
            <v>294</v>
          </cell>
          <cell r="K15">
            <v>302</v>
          </cell>
          <cell r="L15">
            <v>79</v>
          </cell>
          <cell r="O15">
            <v>6024</v>
          </cell>
          <cell r="P15">
            <v>293</v>
          </cell>
          <cell r="Q15">
            <v>6024</v>
          </cell>
          <cell r="R15">
            <v>293</v>
          </cell>
          <cell r="X15">
            <v>305</v>
          </cell>
          <cell r="Y15">
            <v>70</v>
          </cell>
        </row>
        <row r="16">
          <cell r="A16" t="str">
            <v>290021542</v>
          </cell>
          <cell r="B16">
            <v>59397</v>
          </cell>
          <cell r="C16">
            <v>1549</v>
          </cell>
          <cell r="D16">
            <v>55112</v>
          </cell>
          <cell r="E16">
            <v>1523</v>
          </cell>
          <cell r="F16">
            <v>12711</v>
          </cell>
          <cell r="G16">
            <v>284</v>
          </cell>
          <cell r="H16">
            <v>7684</v>
          </cell>
          <cell r="I16">
            <v>10054</v>
          </cell>
          <cell r="J16">
            <v>11666</v>
          </cell>
          <cell r="K16">
            <v>52881</v>
          </cell>
          <cell r="L16">
            <v>5396</v>
          </cell>
          <cell r="M16">
            <v>41728</v>
          </cell>
          <cell r="N16">
            <v>6883</v>
          </cell>
          <cell r="O16">
            <v>60501</v>
          </cell>
          <cell r="P16">
            <v>1619</v>
          </cell>
          <cell r="Q16">
            <v>56139</v>
          </cell>
          <cell r="R16">
            <v>1602</v>
          </cell>
          <cell r="S16">
            <v>16271</v>
          </cell>
          <cell r="T16">
            <v>315</v>
          </cell>
          <cell r="U16">
            <v>10361</v>
          </cell>
          <cell r="V16">
            <v>11820</v>
          </cell>
          <cell r="W16">
            <v>15396</v>
          </cell>
          <cell r="X16">
            <v>52109</v>
          </cell>
          <cell r="Y16">
            <v>5644</v>
          </cell>
          <cell r="Z16">
            <v>41645</v>
          </cell>
          <cell r="AA16">
            <v>5188</v>
          </cell>
        </row>
        <row r="17">
          <cell r="A17" t="str">
            <v>350000022</v>
          </cell>
          <cell r="B17">
            <v>27697</v>
          </cell>
          <cell r="C17">
            <v>494</v>
          </cell>
          <cell r="D17">
            <v>27697</v>
          </cell>
          <cell r="E17">
            <v>494</v>
          </cell>
          <cell r="F17">
            <v>2194</v>
          </cell>
          <cell r="G17">
            <v>87</v>
          </cell>
          <cell r="H17">
            <v>1357</v>
          </cell>
          <cell r="I17">
            <v>1674</v>
          </cell>
          <cell r="J17">
            <v>2194</v>
          </cell>
          <cell r="K17">
            <v>44353</v>
          </cell>
          <cell r="L17">
            <v>4491</v>
          </cell>
          <cell r="M17">
            <v>29541</v>
          </cell>
          <cell r="N17">
            <v>5064</v>
          </cell>
          <cell r="O17">
            <v>24619</v>
          </cell>
          <cell r="P17">
            <v>560</v>
          </cell>
          <cell r="Q17">
            <v>24619</v>
          </cell>
          <cell r="R17">
            <v>560</v>
          </cell>
          <cell r="S17">
            <v>3196</v>
          </cell>
          <cell r="T17">
            <v>122</v>
          </cell>
          <cell r="U17">
            <v>2384</v>
          </cell>
          <cell r="V17">
            <v>1624</v>
          </cell>
          <cell r="W17">
            <v>3196</v>
          </cell>
          <cell r="X17">
            <v>44496</v>
          </cell>
          <cell r="Y17">
            <v>4621</v>
          </cell>
          <cell r="Z17">
            <v>26071</v>
          </cell>
          <cell r="AA17">
            <v>5732</v>
          </cell>
        </row>
        <row r="18">
          <cell r="A18" t="str">
            <v>350000048</v>
          </cell>
          <cell r="B18">
            <v>8420</v>
          </cell>
          <cell r="C18">
            <v>284</v>
          </cell>
          <cell r="D18">
            <v>7173</v>
          </cell>
          <cell r="E18">
            <v>283</v>
          </cell>
          <cell r="F18">
            <v>1382.5</v>
          </cell>
          <cell r="G18">
            <v>34</v>
          </cell>
          <cell r="H18">
            <v>1350</v>
          </cell>
          <cell r="I18">
            <v>65</v>
          </cell>
          <cell r="J18">
            <v>1382.5</v>
          </cell>
          <cell r="K18">
            <v>16336</v>
          </cell>
          <cell r="L18">
            <v>1839</v>
          </cell>
          <cell r="M18">
            <v>12723</v>
          </cell>
          <cell r="N18">
            <v>2903</v>
          </cell>
          <cell r="O18">
            <v>7369</v>
          </cell>
          <cell r="P18">
            <v>280</v>
          </cell>
          <cell r="Q18">
            <v>6689</v>
          </cell>
          <cell r="R18">
            <v>279</v>
          </cell>
          <cell r="S18">
            <v>1488.5</v>
          </cell>
          <cell r="T18">
            <v>24</v>
          </cell>
          <cell r="U18">
            <v>1464</v>
          </cell>
          <cell r="V18">
            <v>49</v>
          </cell>
          <cell r="W18">
            <v>1488.5</v>
          </cell>
          <cell r="X18">
            <v>17495</v>
          </cell>
          <cell r="Y18">
            <v>1945</v>
          </cell>
          <cell r="Z18">
            <v>14633</v>
          </cell>
          <cell r="AA18">
            <v>2357</v>
          </cell>
        </row>
        <row r="19">
          <cell r="A19" t="str">
            <v>350000246</v>
          </cell>
          <cell r="B19">
            <v>192668</v>
          </cell>
          <cell r="C19">
            <v>3742</v>
          </cell>
          <cell r="D19">
            <v>183073</v>
          </cell>
          <cell r="E19">
            <v>3725</v>
          </cell>
          <cell r="F19">
            <v>23622</v>
          </cell>
          <cell r="G19">
            <v>1063</v>
          </cell>
          <cell r="H19">
            <v>14131</v>
          </cell>
          <cell r="I19">
            <v>18982</v>
          </cell>
          <cell r="J19">
            <v>23622</v>
          </cell>
          <cell r="K19">
            <v>256096</v>
          </cell>
          <cell r="L19">
            <v>21150</v>
          </cell>
          <cell r="M19">
            <v>111296</v>
          </cell>
          <cell r="N19">
            <v>19778</v>
          </cell>
          <cell r="O19">
            <v>180505</v>
          </cell>
          <cell r="P19">
            <v>3205</v>
          </cell>
          <cell r="Q19">
            <v>172002</v>
          </cell>
          <cell r="R19">
            <v>3185</v>
          </cell>
          <cell r="S19">
            <v>21560.5</v>
          </cell>
          <cell r="T19">
            <v>921</v>
          </cell>
          <cell r="U19">
            <v>13963</v>
          </cell>
          <cell r="V19">
            <v>15195</v>
          </cell>
          <cell r="W19">
            <v>21549.5</v>
          </cell>
          <cell r="X19">
            <v>246432</v>
          </cell>
          <cell r="Y19">
            <v>21691</v>
          </cell>
          <cell r="Z19">
            <v>140663</v>
          </cell>
          <cell r="AA19">
            <v>22783</v>
          </cell>
          <cell r="AD19">
            <v>2.5579196217494091E-2</v>
          </cell>
        </row>
        <row r="20">
          <cell r="A20" t="str">
            <v>350002119</v>
          </cell>
          <cell r="B20">
            <v>28435</v>
          </cell>
          <cell r="C20">
            <v>370</v>
          </cell>
          <cell r="D20">
            <v>28435</v>
          </cell>
          <cell r="E20">
            <v>370</v>
          </cell>
          <cell r="F20">
            <v>5205.5</v>
          </cell>
          <cell r="G20">
            <v>117</v>
          </cell>
          <cell r="H20">
            <v>3623</v>
          </cell>
          <cell r="I20">
            <v>3165</v>
          </cell>
          <cell r="J20">
            <v>5205.5</v>
          </cell>
          <cell r="O20">
            <v>28697</v>
          </cell>
          <cell r="P20">
            <v>398</v>
          </cell>
          <cell r="Q20">
            <v>28697</v>
          </cell>
          <cell r="R20">
            <v>398</v>
          </cell>
          <cell r="S20">
            <v>5174</v>
          </cell>
          <cell r="T20">
            <v>103</v>
          </cell>
          <cell r="U20">
            <v>3580</v>
          </cell>
          <cell r="V20">
            <v>3188</v>
          </cell>
          <cell r="W20">
            <v>5174</v>
          </cell>
        </row>
        <row r="21">
          <cell r="A21" t="str">
            <v>350002176</v>
          </cell>
          <cell r="B21">
            <v>25733</v>
          </cell>
          <cell r="C21">
            <v>598</v>
          </cell>
          <cell r="D21">
            <v>25733</v>
          </cell>
          <cell r="E21">
            <v>598</v>
          </cell>
          <cell r="F21">
            <v>3352</v>
          </cell>
          <cell r="G21">
            <v>84</v>
          </cell>
          <cell r="H21">
            <v>260</v>
          </cell>
          <cell r="I21">
            <v>6184</v>
          </cell>
          <cell r="J21">
            <v>3352</v>
          </cell>
          <cell r="O21">
            <v>25309</v>
          </cell>
          <cell r="P21">
            <v>578</v>
          </cell>
          <cell r="Q21">
            <v>25309</v>
          </cell>
          <cell r="R21">
            <v>578</v>
          </cell>
          <cell r="S21">
            <v>3106.5</v>
          </cell>
          <cell r="T21">
            <v>84</v>
          </cell>
          <cell r="U21">
            <v>255</v>
          </cell>
          <cell r="V21">
            <v>5703</v>
          </cell>
          <cell r="W21">
            <v>3106.5</v>
          </cell>
        </row>
        <row r="22">
          <cell r="A22" t="str">
            <v>350002234</v>
          </cell>
          <cell r="B22">
            <v>1680</v>
          </cell>
          <cell r="C22">
            <v>23</v>
          </cell>
          <cell r="D22">
            <v>1680</v>
          </cell>
          <cell r="E22">
            <v>23</v>
          </cell>
          <cell r="F22">
            <v>946.5</v>
          </cell>
          <cell r="G22">
            <v>46</v>
          </cell>
          <cell r="H22">
            <v>941</v>
          </cell>
          <cell r="I22">
            <v>11</v>
          </cell>
          <cell r="J22">
            <v>946.5</v>
          </cell>
          <cell r="O22">
            <v>2054</v>
          </cell>
          <cell r="P22">
            <v>33</v>
          </cell>
          <cell r="Q22">
            <v>2054</v>
          </cell>
          <cell r="R22">
            <v>33</v>
          </cell>
          <cell r="S22">
            <v>1065.5</v>
          </cell>
          <cell r="T22">
            <v>58</v>
          </cell>
          <cell r="U22">
            <v>1059</v>
          </cell>
          <cell r="V22">
            <v>13</v>
          </cell>
          <cell r="W22">
            <v>1065.5</v>
          </cell>
        </row>
        <row r="23">
          <cell r="A23" t="str">
            <v>350002754</v>
          </cell>
          <cell r="F23">
            <v>10736</v>
          </cell>
          <cell r="G23">
            <v>83</v>
          </cell>
          <cell r="H23">
            <v>10355</v>
          </cell>
          <cell r="I23">
            <v>762</v>
          </cell>
          <cell r="J23">
            <v>3602</v>
          </cell>
          <cell r="K23">
            <v>860</v>
          </cell>
          <cell r="L23">
            <v>53</v>
          </cell>
          <cell r="M23">
            <v>119</v>
          </cell>
          <cell r="N23">
            <v>220</v>
          </cell>
          <cell r="S23">
            <v>11421</v>
          </cell>
          <cell r="T23">
            <v>85</v>
          </cell>
          <cell r="U23">
            <v>11203</v>
          </cell>
          <cell r="V23">
            <v>436</v>
          </cell>
          <cell r="W23">
            <v>3866</v>
          </cell>
          <cell r="X23">
            <v>1073</v>
          </cell>
          <cell r="Y23">
            <v>45</v>
          </cell>
          <cell r="Z23">
            <v>427</v>
          </cell>
          <cell r="AA23">
            <v>59</v>
          </cell>
        </row>
        <row r="24">
          <cell r="A24" t="str">
            <v>350039574</v>
          </cell>
          <cell r="K24">
            <v>40</v>
          </cell>
          <cell r="L24">
            <v>3</v>
          </cell>
        </row>
        <row r="25">
          <cell r="A25" t="str">
            <v>350054680</v>
          </cell>
          <cell r="B25">
            <v>26142</v>
          </cell>
          <cell r="C25">
            <v>603</v>
          </cell>
          <cell r="D25">
            <v>26142</v>
          </cell>
          <cell r="E25">
            <v>603</v>
          </cell>
          <cell r="F25">
            <v>1611</v>
          </cell>
          <cell r="G25">
            <v>85</v>
          </cell>
          <cell r="H25">
            <v>5</v>
          </cell>
          <cell r="I25">
            <v>3212</v>
          </cell>
          <cell r="J25">
            <v>1611</v>
          </cell>
          <cell r="O25">
            <v>27018</v>
          </cell>
          <cell r="P25">
            <v>585</v>
          </cell>
          <cell r="Q25">
            <v>27018</v>
          </cell>
          <cell r="R25">
            <v>585</v>
          </cell>
          <cell r="S25">
            <v>1997</v>
          </cell>
          <cell r="T25">
            <v>92</v>
          </cell>
          <cell r="U25">
            <v>6</v>
          </cell>
          <cell r="V25">
            <v>3982</v>
          </cell>
          <cell r="W25">
            <v>1997</v>
          </cell>
        </row>
        <row r="26">
          <cell r="A26" t="str">
            <v>560000242</v>
          </cell>
          <cell r="B26">
            <v>23240</v>
          </cell>
          <cell r="C26">
            <v>134</v>
          </cell>
          <cell r="O26">
            <v>22568</v>
          </cell>
          <cell r="P26">
            <v>134</v>
          </cell>
        </row>
        <row r="27">
          <cell r="A27" t="str">
            <v>560002032</v>
          </cell>
          <cell r="B27">
            <v>109613</v>
          </cell>
          <cell r="C27">
            <v>2034</v>
          </cell>
          <cell r="D27">
            <v>106858</v>
          </cell>
          <cell r="E27">
            <v>2026</v>
          </cell>
          <cell r="F27">
            <v>19395.5</v>
          </cell>
          <cell r="G27">
            <v>1292</v>
          </cell>
          <cell r="H27">
            <v>7882</v>
          </cell>
          <cell r="I27">
            <v>23027</v>
          </cell>
          <cell r="J27">
            <v>15944.5</v>
          </cell>
          <cell r="K27">
            <v>139574</v>
          </cell>
          <cell r="L27">
            <v>15496</v>
          </cell>
          <cell r="M27">
            <v>101220</v>
          </cell>
          <cell r="N27">
            <v>10042</v>
          </cell>
          <cell r="O27">
            <v>92323</v>
          </cell>
          <cell r="P27">
            <v>1711</v>
          </cell>
          <cell r="Q27">
            <v>89284</v>
          </cell>
          <cell r="R27">
            <v>1696</v>
          </cell>
          <cell r="S27">
            <v>19199.5</v>
          </cell>
          <cell r="T27">
            <v>1140</v>
          </cell>
          <cell r="U27">
            <v>7833</v>
          </cell>
          <cell r="V27">
            <v>22733</v>
          </cell>
          <cell r="W27">
            <v>15958.5</v>
          </cell>
          <cell r="X27">
            <v>147409</v>
          </cell>
          <cell r="Y27">
            <v>14982</v>
          </cell>
          <cell r="Z27">
            <v>90742</v>
          </cell>
          <cell r="AA27">
            <v>28493</v>
          </cell>
        </row>
        <row r="28">
          <cell r="A28" t="str">
            <v>560002081</v>
          </cell>
          <cell r="B28">
            <v>26288</v>
          </cell>
          <cell r="C28">
            <v>649</v>
          </cell>
          <cell r="D28">
            <v>26288</v>
          </cell>
          <cell r="E28">
            <v>649</v>
          </cell>
          <cell r="F28">
            <v>2239.5</v>
          </cell>
          <cell r="G28">
            <v>112</v>
          </cell>
          <cell r="H28">
            <v>1</v>
          </cell>
          <cell r="I28">
            <v>4477</v>
          </cell>
          <cell r="J28">
            <v>2239.5</v>
          </cell>
          <cell r="O28">
            <v>26708</v>
          </cell>
          <cell r="P28">
            <v>562</v>
          </cell>
          <cell r="Q28">
            <v>26708</v>
          </cell>
          <cell r="R28">
            <v>562</v>
          </cell>
          <cell r="S28">
            <v>2828</v>
          </cell>
          <cell r="T28">
            <v>117</v>
          </cell>
          <cell r="U28">
            <v>16</v>
          </cell>
          <cell r="V28">
            <v>5624</v>
          </cell>
          <cell r="W28">
            <v>2828</v>
          </cell>
        </row>
        <row r="29">
          <cell r="A29" t="str">
            <v>560002123</v>
          </cell>
          <cell r="B29">
            <v>27607</v>
          </cell>
          <cell r="C29">
            <v>660</v>
          </cell>
          <cell r="D29">
            <v>27607</v>
          </cell>
          <cell r="E29">
            <v>660</v>
          </cell>
          <cell r="F29">
            <v>1298.5</v>
          </cell>
          <cell r="G29">
            <v>114</v>
          </cell>
          <cell r="H29">
            <v>507</v>
          </cell>
          <cell r="I29">
            <v>1583</v>
          </cell>
          <cell r="J29">
            <v>1298.5</v>
          </cell>
          <cell r="O29">
            <v>26904</v>
          </cell>
          <cell r="P29">
            <v>636</v>
          </cell>
          <cell r="Q29">
            <v>26904</v>
          </cell>
          <cell r="R29">
            <v>636</v>
          </cell>
          <cell r="S29">
            <v>4993</v>
          </cell>
          <cell r="T29">
            <v>202</v>
          </cell>
          <cell r="U29">
            <v>2123</v>
          </cell>
          <cell r="V29">
            <v>5740</v>
          </cell>
          <cell r="W29">
            <v>4993</v>
          </cell>
        </row>
        <row r="30">
          <cell r="A30" t="str">
            <v>560002677</v>
          </cell>
          <cell r="B30">
            <v>60757</v>
          </cell>
          <cell r="C30">
            <v>1145</v>
          </cell>
          <cell r="D30">
            <v>56882</v>
          </cell>
          <cell r="E30">
            <v>1126</v>
          </cell>
          <cell r="F30">
            <v>7895</v>
          </cell>
          <cell r="G30">
            <v>392</v>
          </cell>
          <cell r="H30">
            <v>1606</v>
          </cell>
          <cell r="I30">
            <v>12578</v>
          </cell>
          <cell r="J30">
            <v>7895</v>
          </cell>
          <cell r="K30">
            <v>78518</v>
          </cell>
          <cell r="L30">
            <v>8087</v>
          </cell>
          <cell r="M30">
            <v>38689</v>
          </cell>
          <cell r="N30">
            <v>11207</v>
          </cell>
          <cell r="O30">
            <v>57236</v>
          </cell>
          <cell r="P30">
            <v>1236</v>
          </cell>
          <cell r="Q30">
            <v>53213</v>
          </cell>
          <cell r="R30">
            <v>1212</v>
          </cell>
          <cell r="S30">
            <v>7706.5</v>
          </cell>
          <cell r="T30">
            <v>365</v>
          </cell>
          <cell r="U30">
            <v>1528</v>
          </cell>
          <cell r="V30">
            <v>12357</v>
          </cell>
          <cell r="W30">
            <v>7706.5</v>
          </cell>
          <cell r="X30">
            <v>83598</v>
          </cell>
          <cell r="Y30">
            <v>8210</v>
          </cell>
          <cell r="Z30">
            <v>40876</v>
          </cell>
          <cell r="AA30">
            <v>11750</v>
          </cell>
        </row>
        <row r="31">
          <cell r="A31" t="str">
            <v>560002685</v>
          </cell>
          <cell r="B31">
            <v>13841</v>
          </cell>
          <cell r="C31">
            <v>361</v>
          </cell>
          <cell r="D31">
            <v>13841</v>
          </cell>
          <cell r="E31">
            <v>361</v>
          </cell>
          <cell r="F31">
            <v>1300</v>
          </cell>
          <cell r="G31">
            <v>49</v>
          </cell>
          <cell r="H31">
            <v>884</v>
          </cell>
          <cell r="I31">
            <v>832</v>
          </cell>
          <cell r="J31">
            <v>1300</v>
          </cell>
          <cell r="O31">
            <v>12383</v>
          </cell>
          <cell r="P31">
            <v>316</v>
          </cell>
          <cell r="Q31">
            <v>12383</v>
          </cell>
          <cell r="R31">
            <v>316</v>
          </cell>
          <cell r="S31">
            <v>1283</v>
          </cell>
          <cell r="T31">
            <v>41</v>
          </cell>
          <cell r="U31">
            <v>805</v>
          </cell>
          <cell r="V31">
            <v>956</v>
          </cell>
          <cell r="W31">
            <v>1283</v>
          </cell>
        </row>
        <row r="32">
          <cell r="A32" t="str">
            <v>560004277</v>
          </cell>
          <cell r="B32">
            <v>2029</v>
          </cell>
          <cell r="C32">
            <v>18</v>
          </cell>
          <cell r="F32">
            <v>3032</v>
          </cell>
          <cell r="G32">
            <v>38</v>
          </cell>
          <cell r="H32">
            <v>3030</v>
          </cell>
          <cell r="I32">
            <v>4</v>
          </cell>
          <cell r="J32">
            <v>3032</v>
          </cell>
          <cell r="O32">
            <v>2117</v>
          </cell>
          <cell r="P32">
            <v>19</v>
          </cell>
          <cell r="S32">
            <v>2343</v>
          </cell>
          <cell r="T32">
            <v>22</v>
          </cell>
          <cell r="U32">
            <v>2343</v>
          </cell>
          <cell r="V32">
            <v>0</v>
          </cell>
          <cell r="W32">
            <v>2343</v>
          </cell>
        </row>
        <row r="33">
          <cell r="A33" t="str">
            <v>560005746</v>
          </cell>
          <cell r="B33">
            <v>14517</v>
          </cell>
          <cell r="C33">
            <v>541</v>
          </cell>
          <cell r="D33">
            <v>14517</v>
          </cell>
          <cell r="E33">
            <v>541</v>
          </cell>
          <cell r="F33">
            <v>2707</v>
          </cell>
          <cell r="G33">
            <v>206</v>
          </cell>
          <cell r="H33">
            <v>462</v>
          </cell>
          <cell r="I33">
            <v>4490</v>
          </cell>
          <cell r="J33">
            <v>2669</v>
          </cell>
          <cell r="K33">
            <v>16075</v>
          </cell>
          <cell r="L33">
            <v>2117</v>
          </cell>
          <cell r="M33">
            <v>15817</v>
          </cell>
          <cell r="N33">
            <v>258</v>
          </cell>
          <cell r="O33">
            <v>15479</v>
          </cell>
          <cell r="P33">
            <v>443</v>
          </cell>
          <cell r="Q33">
            <v>15479</v>
          </cell>
          <cell r="R33">
            <v>443</v>
          </cell>
          <cell r="S33">
            <v>3729</v>
          </cell>
          <cell r="T33">
            <v>192</v>
          </cell>
          <cell r="U33">
            <v>999</v>
          </cell>
          <cell r="V33">
            <v>5460</v>
          </cell>
          <cell r="W33">
            <v>3729</v>
          </cell>
          <cell r="X33">
            <v>17760</v>
          </cell>
          <cell r="Y33">
            <v>2179</v>
          </cell>
          <cell r="Z33">
            <v>16640</v>
          </cell>
          <cell r="AA33">
            <v>989</v>
          </cell>
        </row>
        <row r="34">
          <cell r="A34" t="str">
            <v>DGF</v>
          </cell>
          <cell r="B34">
            <v>835971</v>
          </cell>
          <cell r="C34">
            <v>18110</v>
          </cell>
          <cell r="D34">
            <v>779345</v>
          </cell>
          <cell r="E34">
            <v>17877</v>
          </cell>
          <cell r="F34">
            <v>144688</v>
          </cell>
          <cell r="G34">
            <v>5851</v>
          </cell>
          <cell r="H34">
            <v>88906</v>
          </cell>
          <cell r="I34">
            <v>111564</v>
          </cell>
          <cell r="J34">
            <v>128894</v>
          </cell>
          <cell r="K34">
            <v>1070378</v>
          </cell>
          <cell r="L34">
            <v>106901</v>
          </cell>
          <cell r="M34">
            <v>607358</v>
          </cell>
          <cell r="N34">
            <v>102277</v>
          </cell>
          <cell r="O34">
            <v>799796.5</v>
          </cell>
          <cell r="P34">
            <v>17312</v>
          </cell>
          <cell r="Q34">
            <v>744822.5</v>
          </cell>
          <cell r="R34">
            <v>17056</v>
          </cell>
          <cell r="S34">
            <v>158225.5</v>
          </cell>
          <cell r="T34">
            <v>5624</v>
          </cell>
          <cell r="U34">
            <v>105069</v>
          </cell>
          <cell r="V34">
            <v>106313</v>
          </cell>
          <cell r="W34">
            <v>141460.5</v>
          </cell>
          <cell r="X34">
            <v>1058485</v>
          </cell>
          <cell r="Y34">
            <v>106569</v>
          </cell>
          <cell r="Z34">
            <v>612249</v>
          </cell>
          <cell r="AA34">
            <v>127128</v>
          </cell>
        </row>
        <row r="35">
          <cell r="A35" t="str">
            <v>DGF_NAT</v>
          </cell>
          <cell r="B35">
            <v>11532993</v>
          </cell>
          <cell r="C35">
            <v>218853</v>
          </cell>
          <cell r="D35">
            <v>10446641</v>
          </cell>
          <cell r="E35">
            <v>204658</v>
          </cell>
          <cell r="F35">
            <v>2135608</v>
          </cell>
          <cell r="G35">
            <v>65151</v>
          </cell>
          <cell r="H35">
            <v>1582841</v>
          </cell>
          <cell r="I35">
            <v>1105534</v>
          </cell>
          <cell r="J35">
            <v>1972519</v>
          </cell>
          <cell r="K35">
            <v>16266200</v>
          </cell>
          <cell r="L35">
            <v>1399842</v>
          </cell>
          <cell r="M35">
            <v>9774990</v>
          </cell>
          <cell r="N35">
            <v>1562937</v>
          </cell>
          <cell r="O35">
            <v>11076807.5</v>
          </cell>
          <cell r="P35">
            <v>218559</v>
          </cell>
          <cell r="Q35">
            <v>10059866.5</v>
          </cell>
          <cell r="R35">
            <v>204350</v>
          </cell>
          <cell r="S35">
            <v>2383046.5</v>
          </cell>
          <cell r="T35">
            <v>67014</v>
          </cell>
          <cell r="U35">
            <v>1838912</v>
          </cell>
          <cell r="V35">
            <v>1088269</v>
          </cell>
          <cell r="W35">
            <v>2219714</v>
          </cell>
          <cell r="X35">
            <v>15832476</v>
          </cell>
          <cell r="Y35">
            <v>1423987</v>
          </cell>
          <cell r="Z35">
            <v>9747297</v>
          </cell>
          <cell r="AA35">
            <v>1621875</v>
          </cell>
        </row>
        <row r="36">
          <cell r="A36" t="str">
            <v>DPT-22</v>
          </cell>
          <cell r="B36">
            <v>201860</v>
          </cell>
          <cell r="C36">
            <v>4523</v>
          </cell>
          <cell r="D36">
            <v>196010</v>
          </cell>
          <cell r="E36">
            <v>4519</v>
          </cell>
          <cell r="F36">
            <v>39008</v>
          </cell>
          <cell r="G36">
            <v>1377</v>
          </cell>
          <cell r="H36">
            <v>22463</v>
          </cell>
          <cell r="I36">
            <v>33090</v>
          </cell>
          <cell r="J36">
            <v>39003</v>
          </cell>
          <cell r="K36">
            <v>194989</v>
          </cell>
          <cell r="L36">
            <v>21852</v>
          </cell>
          <cell r="M36">
            <v>126673</v>
          </cell>
          <cell r="N36">
            <v>16007</v>
          </cell>
          <cell r="O36">
            <v>197763</v>
          </cell>
          <cell r="P36">
            <v>4433</v>
          </cell>
          <cell r="Q36">
            <v>191265</v>
          </cell>
          <cell r="R36">
            <v>4423</v>
          </cell>
          <cell r="S36">
            <v>43156</v>
          </cell>
          <cell r="T36">
            <v>1361</v>
          </cell>
          <cell r="U36">
            <v>25884</v>
          </cell>
          <cell r="V36">
            <v>34544</v>
          </cell>
          <cell r="W36">
            <v>43156</v>
          </cell>
          <cell r="X36">
            <v>182399</v>
          </cell>
          <cell r="Y36">
            <v>21317</v>
          </cell>
          <cell r="Z36">
            <v>113561</v>
          </cell>
          <cell r="AA36">
            <v>15187</v>
          </cell>
        </row>
        <row r="37">
          <cell r="A37" t="str">
            <v>DPT-29</v>
          </cell>
          <cell r="B37">
            <v>312303</v>
          </cell>
          <cell r="C37">
            <v>7699</v>
          </cell>
          <cell r="D37">
            <v>302471</v>
          </cell>
          <cell r="E37">
            <v>7612</v>
          </cell>
          <cell r="F37">
            <v>60191.5</v>
          </cell>
          <cell r="G37">
            <v>2291</v>
          </cell>
          <cell r="H37">
            <v>37353</v>
          </cell>
          <cell r="I37">
            <v>45677</v>
          </cell>
          <cell r="J37">
            <v>52581.5</v>
          </cell>
          <cell r="K37">
            <v>303275</v>
          </cell>
          <cell r="L37">
            <v>32079</v>
          </cell>
          <cell r="M37">
            <v>163622</v>
          </cell>
          <cell r="N37">
            <v>35979</v>
          </cell>
          <cell r="O37">
            <v>315908.5</v>
          </cell>
          <cell r="P37">
            <v>7652</v>
          </cell>
          <cell r="Q37">
            <v>306976.5</v>
          </cell>
          <cell r="R37">
            <v>7575</v>
          </cell>
          <cell r="S37">
            <v>70542.5</v>
          </cell>
          <cell r="T37">
            <v>2403</v>
          </cell>
          <cell r="U37">
            <v>48642</v>
          </cell>
          <cell r="V37">
            <v>43801</v>
          </cell>
          <cell r="W37">
            <v>62703.5</v>
          </cell>
          <cell r="X37">
            <v>298776</v>
          </cell>
          <cell r="Y37">
            <v>31778</v>
          </cell>
          <cell r="Z37">
            <v>162427</v>
          </cell>
          <cell r="AA37">
            <v>39654</v>
          </cell>
        </row>
        <row r="38">
          <cell r="A38" t="str">
            <v>DPT-35</v>
          </cell>
          <cell r="B38">
            <v>310775</v>
          </cell>
          <cell r="C38">
            <v>5644</v>
          </cell>
          <cell r="D38">
            <v>299933</v>
          </cell>
          <cell r="E38">
            <v>5626</v>
          </cell>
          <cell r="F38">
            <v>49049.5</v>
          </cell>
          <cell r="G38">
            <v>1580</v>
          </cell>
          <cell r="H38">
            <v>32022</v>
          </cell>
          <cell r="I38">
            <v>34055</v>
          </cell>
          <cell r="J38">
            <v>41915.5</v>
          </cell>
          <cell r="K38">
            <v>317685</v>
          </cell>
          <cell r="L38">
            <v>27500</v>
          </cell>
          <cell r="M38">
            <v>153679</v>
          </cell>
          <cell r="N38">
            <v>27965</v>
          </cell>
          <cell r="O38">
            <v>295571</v>
          </cell>
          <cell r="P38">
            <v>5251</v>
          </cell>
          <cell r="Q38">
            <v>286388</v>
          </cell>
          <cell r="R38">
            <v>5230</v>
          </cell>
          <cell r="S38">
            <v>49009</v>
          </cell>
          <cell r="T38">
            <v>1466</v>
          </cell>
          <cell r="U38">
            <v>33914</v>
          </cell>
          <cell r="V38">
            <v>30190</v>
          </cell>
          <cell r="W38">
            <v>41443</v>
          </cell>
          <cell r="X38">
            <v>309496</v>
          </cell>
          <cell r="Y38">
            <v>28254</v>
          </cell>
          <cell r="Z38">
            <v>181794</v>
          </cell>
          <cell r="AA38">
            <v>30931</v>
          </cell>
        </row>
        <row r="39">
          <cell r="A39" t="str">
            <v>DPT-56</v>
          </cell>
          <cell r="B39">
            <v>269492</v>
          </cell>
          <cell r="C39">
            <v>4912</v>
          </cell>
          <cell r="D39">
            <v>237593</v>
          </cell>
          <cell r="E39">
            <v>4746</v>
          </cell>
          <cell r="F39">
            <v>38668.5</v>
          </cell>
          <cell r="G39">
            <v>2040</v>
          </cell>
          <cell r="H39">
            <v>16018</v>
          </cell>
          <cell r="I39">
            <v>45301</v>
          </cell>
          <cell r="J39">
            <v>35217.5</v>
          </cell>
          <cell r="K39">
            <v>254429</v>
          </cell>
          <cell r="L39">
            <v>27699</v>
          </cell>
          <cell r="M39">
            <v>163384</v>
          </cell>
          <cell r="N39">
            <v>22326</v>
          </cell>
          <cell r="O39">
            <v>246393</v>
          </cell>
          <cell r="P39">
            <v>4579</v>
          </cell>
          <cell r="Q39">
            <v>214646</v>
          </cell>
          <cell r="R39">
            <v>4399</v>
          </cell>
          <cell r="S39">
            <v>42208.5</v>
          </cell>
          <cell r="T39">
            <v>1951</v>
          </cell>
          <cell r="U39">
            <v>17196</v>
          </cell>
          <cell r="V39">
            <v>50025</v>
          </cell>
          <cell r="W39">
            <v>38967.5</v>
          </cell>
          <cell r="X39">
            <v>267814</v>
          </cell>
          <cell r="Y39">
            <v>27241</v>
          </cell>
          <cell r="Z39">
            <v>154467</v>
          </cell>
          <cell r="AA39">
            <v>41356</v>
          </cell>
        </row>
        <row r="40">
          <cell r="A40" t="str">
            <v>FRANCE</v>
          </cell>
          <cell r="B40">
            <v>16487290.5</v>
          </cell>
          <cell r="C40">
            <v>286346</v>
          </cell>
          <cell r="D40">
            <v>15255347.5</v>
          </cell>
          <cell r="E40">
            <v>273605</v>
          </cell>
          <cell r="F40">
            <v>2771942</v>
          </cell>
          <cell r="G40">
            <v>92622</v>
          </cell>
          <cell r="H40">
            <v>1945355</v>
          </cell>
          <cell r="I40">
            <v>1653174</v>
          </cell>
          <cell r="J40">
            <v>2586332.5</v>
          </cell>
          <cell r="K40">
            <v>16266200</v>
          </cell>
          <cell r="L40">
            <v>1399842</v>
          </cell>
          <cell r="M40">
            <v>9774990</v>
          </cell>
          <cell r="N40">
            <v>1562937</v>
          </cell>
          <cell r="O40">
            <v>16114901.5</v>
          </cell>
          <cell r="P40">
            <v>286554</v>
          </cell>
          <cell r="Q40">
            <v>14880447.5</v>
          </cell>
          <cell r="R40">
            <v>273402</v>
          </cell>
          <cell r="S40">
            <v>3056358.5</v>
          </cell>
          <cell r="T40">
            <v>96564</v>
          </cell>
          <cell r="U40">
            <v>2205280</v>
          </cell>
          <cell r="V40">
            <v>1702157</v>
          </cell>
          <cell r="W40">
            <v>2870219</v>
          </cell>
          <cell r="X40">
            <v>15832476</v>
          </cell>
          <cell r="Y40">
            <v>1423987</v>
          </cell>
          <cell r="Z40">
            <v>9747297</v>
          </cell>
          <cell r="AA40">
            <v>1621875</v>
          </cell>
        </row>
        <row r="41">
          <cell r="A41" t="str">
            <v>OQN</v>
          </cell>
          <cell r="B41">
            <v>258459</v>
          </cell>
          <cell r="C41">
            <v>5651</v>
          </cell>
          <cell r="D41">
            <v>256662</v>
          </cell>
          <cell r="E41">
            <v>5625</v>
          </cell>
          <cell r="F41">
            <v>42229.5</v>
          </cell>
          <cell r="G41">
            <v>1456</v>
          </cell>
          <cell r="H41">
            <v>18950</v>
          </cell>
          <cell r="I41">
            <v>46559</v>
          </cell>
          <cell r="J41">
            <v>39823.5</v>
          </cell>
          <cell r="O41">
            <v>255839</v>
          </cell>
          <cell r="P41">
            <v>5570</v>
          </cell>
          <cell r="Q41">
            <v>254453</v>
          </cell>
          <cell r="R41">
            <v>5551</v>
          </cell>
          <cell r="S41">
            <v>46690.5</v>
          </cell>
          <cell r="T41">
            <v>1571</v>
          </cell>
          <cell r="U41">
            <v>20567</v>
          </cell>
          <cell r="V41">
            <v>52247</v>
          </cell>
          <cell r="W41">
            <v>44809.5</v>
          </cell>
        </row>
        <row r="42">
          <cell r="A42" t="str">
            <v>OQN_NAT</v>
          </cell>
          <cell r="B42">
            <v>4954297.5</v>
          </cell>
          <cell r="C42">
            <v>87551</v>
          </cell>
          <cell r="D42">
            <v>4808706.5</v>
          </cell>
          <cell r="E42">
            <v>86426</v>
          </cell>
          <cell r="F42">
            <v>636334</v>
          </cell>
          <cell r="G42">
            <v>27995</v>
          </cell>
          <cell r="H42">
            <v>362514</v>
          </cell>
          <cell r="I42">
            <v>547640</v>
          </cell>
          <cell r="J42">
            <v>613813.5</v>
          </cell>
          <cell r="O42">
            <v>5038094</v>
          </cell>
          <cell r="P42">
            <v>87545</v>
          </cell>
          <cell r="Q42">
            <v>4820581</v>
          </cell>
          <cell r="R42">
            <v>85855</v>
          </cell>
          <cell r="S42">
            <v>673312</v>
          </cell>
          <cell r="T42">
            <v>30144</v>
          </cell>
          <cell r="U42">
            <v>366368</v>
          </cell>
          <cell r="V42">
            <v>613888</v>
          </cell>
          <cell r="W42">
            <v>650505</v>
          </cell>
        </row>
        <row r="43">
          <cell r="A43" t="str">
            <v>REG-11</v>
          </cell>
          <cell r="B43">
            <v>2623697</v>
          </cell>
          <cell r="C43">
            <v>44606</v>
          </cell>
          <cell r="D43">
            <v>2389231</v>
          </cell>
          <cell r="E43">
            <v>42767</v>
          </cell>
          <cell r="F43">
            <v>653336.5</v>
          </cell>
          <cell r="G43">
            <v>12365</v>
          </cell>
          <cell r="H43">
            <v>574959</v>
          </cell>
          <cell r="I43">
            <v>156755</v>
          </cell>
          <cell r="J43">
            <v>589128</v>
          </cell>
          <cell r="K43">
            <v>2564349</v>
          </cell>
          <cell r="L43">
            <v>255538</v>
          </cell>
          <cell r="M43">
            <v>1723045</v>
          </cell>
          <cell r="N43">
            <v>236869</v>
          </cell>
          <cell r="O43">
            <v>2522890</v>
          </cell>
          <cell r="P43">
            <v>44581</v>
          </cell>
          <cell r="Q43">
            <v>2278535</v>
          </cell>
          <cell r="R43">
            <v>42498</v>
          </cell>
          <cell r="S43">
            <v>774305.5</v>
          </cell>
          <cell r="T43">
            <v>12414</v>
          </cell>
          <cell r="U43">
            <v>688349</v>
          </cell>
          <cell r="V43">
            <v>171913</v>
          </cell>
          <cell r="W43">
            <v>708404</v>
          </cell>
          <cell r="X43">
            <v>2484323</v>
          </cell>
          <cell r="Y43">
            <v>261817</v>
          </cell>
          <cell r="Z43">
            <v>1616543</v>
          </cell>
          <cell r="AA43">
            <v>237115</v>
          </cell>
        </row>
        <row r="44">
          <cell r="A44" t="str">
            <v>REG-24</v>
          </cell>
          <cell r="B44">
            <v>753077.5</v>
          </cell>
          <cell r="C44">
            <v>11205</v>
          </cell>
          <cell r="D44">
            <v>649432.5</v>
          </cell>
          <cell r="E44">
            <v>10293</v>
          </cell>
          <cell r="F44">
            <v>106568</v>
          </cell>
          <cell r="G44">
            <v>2917</v>
          </cell>
          <cell r="H44">
            <v>75305</v>
          </cell>
          <cell r="I44">
            <v>62526</v>
          </cell>
          <cell r="J44">
            <v>104528</v>
          </cell>
          <cell r="K44">
            <v>517194</v>
          </cell>
          <cell r="L44">
            <v>54066</v>
          </cell>
          <cell r="M44">
            <v>307200</v>
          </cell>
          <cell r="N44">
            <v>36196</v>
          </cell>
          <cell r="O44">
            <v>739812.5</v>
          </cell>
          <cell r="P44">
            <v>11249</v>
          </cell>
          <cell r="Q44">
            <v>643168.5</v>
          </cell>
          <cell r="R44">
            <v>10398</v>
          </cell>
          <cell r="S44">
            <v>117967.5</v>
          </cell>
          <cell r="T44">
            <v>3150</v>
          </cell>
          <cell r="U44">
            <v>85698</v>
          </cell>
          <cell r="V44">
            <v>64539</v>
          </cell>
          <cell r="W44">
            <v>115936</v>
          </cell>
          <cell r="X44">
            <v>506471</v>
          </cell>
          <cell r="Y44">
            <v>54022</v>
          </cell>
          <cell r="Z44">
            <v>301288</v>
          </cell>
          <cell r="AA44">
            <v>36535</v>
          </cell>
        </row>
        <row r="45">
          <cell r="A45" t="str">
            <v>REG-27</v>
          </cell>
          <cell r="B45">
            <v>791941</v>
          </cell>
          <cell r="C45">
            <v>14017</v>
          </cell>
          <cell r="D45">
            <v>772094</v>
          </cell>
          <cell r="E45">
            <v>13710</v>
          </cell>
          <cell r="F45">
            <v>86161.5</v>
          </cell>
          <cell r="G45">
            <v>2985</v>
          </cell>
          <cell r="H45">
            <v>52346</v>
          </cell>
          <cell r="I45">
            <v>67631</v>
          </cell>
          <cell r="J45">
            <v>79596.5</v>
          </cell>
          <cell r="K45">
            <v>630380</v>
          </cell>
          <cell r="L45">
            <v>65780</v>
          </cell>
          <cell r="M45">
            <v>381520</v>
          </cell>
          <cell r="N45">
            <v>98234</v>
          </cell>
          <cell r="O45">
            <v>766418</v>
          </cell>
          <cell r="P45">
            <v>13656</v>
          </cell>
          <cell r="Q45">
            <v>748096</v>
          </cell>
          <cell r="R45">
            <v>13350</v>
          </cell>
          <cell r="S45">
            <v>99192.5</v>
          </cell>
          <cell r="T45">
            <v>3292</v>
          </cell>
          <cell r="U45">
            <v>73767</v>
          </cell>
          <cell r="V45">
            <v>50851</v>
          </cell>
          <cell r="W45">
            <v>92602.5</v>
          </cell>
          <cell r="X45">
            <v>625994</v>
          </cell>
          <cell r="Y45">
            <v>68791</v>
          </cell>
          <cell r="Z45">
            <v>398668</v>
          </cell>
          <cell r="AA45">
            <v>84462</v>
          </cell>
        </row>
        <row r="46">
          <cell r="A46" t="str">
            <v>REG-28</v>
          </cell>
          <cell r="B46">
            <v>779836</v>
          </cell>
          <cell r="C46">
            <v>15551</v>
          </cell>
          <cell r="D46">
            <v>733748</v>
          </cell>
          <cell r="E46">
            <v>14473</v>
          </cell>
          <cell r="F46">
            <v>130579</v>
          </cell>
          <cell r="G46">
            <v>3550</v>
          </cell>
          <cell r="H46">
            <v>96131</v>
          </cell>
          <cell r="I46">
            <v>68896</v>
          </cell>
          <cell r="J46">
            <v>121513</v>
          </cell>
          <cell r="K46">
            <v>928811</v>
          </cell>
          <cell r="L46">
            <v>99497</v>
          </cell>
          <cell r="M46">
            <v>572525</v>
          </cell>
          <cell r="N46">
            <v>87063</v>
          </cell>
          <cell r="O46">
            <v>783360.5</v>
          </cell>
          <cell r="P46">
            <v>15650</v>
          </cell>
          <cell r="Q46">
            <v>727364.5</v>
          </cell>
          <cell r="R46">
            <v>14393</v>
          </cell>
          <cell r="S46">
            <v>135721</v>
          </cell>
          <cell r="T46">
            <v>3687</v>
          </cell>
          <cell r="U46">
            <v>95778</v>
          </cell>
          <cell r="V46">
            <v>79886</v>
          </cell>
          <cell r="W46">
            <v>126070</v>
          </cell>
          <cell r="X46">
            <v>882047</v>
          </cell>
          <cell r="Y46">
            <v>99159</v>
          </cell>
          <cell r="Z46">
            <v>523001</v>
          </cell>
          <cell r="AA46">
            <v>78778</v>
          </cell>
        </row>
        <row r="47">
          <cell r="A47" t="str">
            <v>REG-32</v>
          </cell>
          <cell r="B47">
            <v>1333380</v>
          </cell>
          <cell r="C47">
            <v>26294</v>
          </cell>
          <cell r="D47">
            <v>1180981</v>
          </cell>
          <cell r="E47">
            <v>24126</v>
          </cell>
          <cell r="F47">
            <v>189172.5</v>
          </cell>
          <cell r="G47">
            <v>5927</v>
          </cell>
          <cell r="H47">
            <v>135063</v>
          </cell>
          <cell r="I47">
            <v>108219</v>
          </cell>
          <cell r="J47">
            <v>178103</v>
          </cell>
          <cell r="K47">
            <v>1735186</v>
          </cell>
          <cell r="L47">
            <v>157564</v>
          </cell>
          <cell r="M47">
            <v>963240</v>
          </cell>
          <cell r="N47">
            <v>156383</v>
          </cell>
          <cell r="O47">
            <v>1337019</v>
          </cell>
          <cell r="P47">
            <v>27760</v>
          </cell>
          <cell r="Q47">
            <v>1144681</v>
          </cell>
          <cell r="R47">
            <v>25611</v>
          </cell>
          <cell r="S47">
            <v>223019</v>
          </cell>
          <cell r="T47">
            <v>6801</v>
          </cell>
          <cell r="U47">
            <v>175235</v>
          </cell>
          <cell r="V47">
            <v>95568</v>
          </cell>
          <cell r="W47">
            <v>211451</v>
          </cell>
          <cell r="X47">
            <v>1601191</v>
          </cell>
          <cell r="Y47">
            <v>156786</v>
          </cell>
          <cell r="Z47">
            <v>981099</v>
          </cell>
          <cell r="AA47">
            <v>171323</v>
          </cell>
        </row>
        <row r="48">
          <cell r="A48" t="str">
            <v>REG-44</v>
          </cell>
          <cell r="B48">
            <v>1076160</v>
          </cell>
          <cell r="C48">
            <v>21934</v>
          </cell>
          <cell r="D48">
            <v>1005573</v>
          </cell>
          <cell r="E48">
            <v>20616</v>
          </cell>
          <cell r="F48">
            <v>144437.5</v>
          </cell>
          <cell r="G48">
            <v>5814</v>
          </cell>
          <cell r="H48">
            <v>93716</v>
          </cell>
          <cell r="I48">
            <v>101443</v>
          </cell>
          <cell r="J48">
            <v>135062.5</v>
          </cell>
          <cell r="K48">
            <v>1471776</v>
          </cell>
          <cell r="L48">
            <v>141960</v>
          </cell>
          <cell r="M48">
            <v>906779</v>
          </cell>
          <cell r="N48">
            <v>135939</v>
          </cell>
          <cell r="O48">
            <v>1074538</v>
          </cell>
          <cell r="P48">
            <v>22217</v>
          </cell>
          <cell r="Q48">
            <v>1007642</v>
          </cell>
          <cell r="R48">
            <v>20565</v>
          </cell>
          <cell r="S48">
            <v>161166</v>
          </cell>
          <cell r="T48">
            <v>6330</v>
          </cell>
          <cell r="U48">
            <v>105984</v>
          </cell>
          <cell r="V48">
            <v>110364</v>
          </cell>
          <cell r="W48">
            <v>151509</v>
          </cell>
          <cell r="X48">
            <v>1415499</v>
          </cell>
          <cell r="Y48">
            <v>141647</v>
          </cell>
          <cell r="Z48">
            <v>901440</v>
          </cell>
          <cell r="AA48">
            <v>148210</v>
          </cell>
        </row>
        <row r="49">
          <cell r="A49" t="str">
            <v>REG-52</v>
          </cell>
          <cell r="B49">
            <v>731783</v>
          </cell>
          <cell r="C49">
            <v>15871</v>
          </cell>
          <cell r="D49">
            <v>645995</v>
          </cell>
          <cell r="E49">
            <v>15267</v>
          </cell>
          <cell r="F49">
            <v>118364.5</v>
          </cell>
          <cell r="G49">
            <v>5177</v>
          </cell>
          <cell r="H49">
            <v>63769</v>
          </cell>
          <cell r="I49">
            <v>109191</v>
          </cell>
          <cell r="J49">
            <v>112688</v>
          </cell>
          <cell r="K49">
            <v>851484</v>
          </cell>
          <cell r="L49">
            <v>97237</v>
          </cell>
          <cell r="M49">
            <v>563909</v>
          </cell>
          <cell r="N49">
            <v>73992</v>
          </cell>
          <cell r="O49">
            <v>717179</v>
          </cell>
          <cell r="P49">
            <v>16250</v>
          </cell>
          <cell r="Q49">
            <v>639371</v>
          </cell>
          <cell r="R49">
            <v>15621</v>
          </cell>
          <cell r="S49">
            <v>115805</v>
          </cell>
          <cell r="T49">
            <v>5399</v>
          </cell>
          <cell r="U49">
            <v>68920</v>
          </cell>
          <cell r="V49">
            <v>93770</v>
          </cell>
          <cell r="W49">
            <v>110006</v>
          </cell>
          <cell r="X49">
            <v>851556</v>
          </cell>
          <cell r="Y49">
            <v>97608</v>
          </cell>
          <cell r="Z49">
            <v>618935</v>
          </cell>
          <cell r="AA49">
            <v>88956</v>
          </cell>
        </row>
        <row r="50">
          <cell r="A50" t="str">
            <v>REG-53</v>
          </cell>
          <cell r="B50">
            <v>1094430</v>
          </cell>
          <cell r="C50">
            <v>22297</v>
          </cell>
          <cell r="D50">
            <v>1036007</v>
          </cell>
          <cell r="E50">
            <v>22053</v>
          </cell>
          <cell r="F50">
            <v>186917.5</v>
          </cell>
          <cell r="G50">
            <v>7277</v>
          </cell>
          <cell r="H50">
            <v>107856</v>
          </cell>
          <cell r="I50">
            <v>158123</v>
          </cell>
          <cell r="J50">
            <v>168717.5</v>
          </cell>
          <cell r="K50">
            <v>1070378</v>
          </cell>
          <cell r="L50">
            <v>106901</v>
          </cell>
          <cell r="M50">
            <v>607358</v>
          </cell>
          <cell r="N50">
            <v>102277</v>
          </cell>
          <cell r="O50">
            <v>1055635.5</v>
          </cell>
          <cell r="P50">
            <v>21479</v>
          </cell>
          <cell r="Q50">
            <v>999275.5</v>
          </cell>
          <cell r="R50">
            <v>21218</v>
          </cell>
          <cell r="S50">
            <v>204916</v>
          </cell>
          <cell r="T50">
            <v>7172</v>
          </cell>
          <cell r="U50">
            <v>125636</v>
          </cell>
          <cell r="V50">
            <v>158560</v>
          </cell>
          <cell r="W50">
            <v>186270</v>
          </cell>
          <cell r="X50">
            <v>1058485</v>
          </cell>
          <cell r="Y50">
            <v>106569</v>
          </cell>
          <cell r="Z50">
            <v>612249</v>
          </cell>
          <cell r="AA50">
            <v>127128</v>
          </cell>
        </row>
        <row r="51">
          <cell r="A51" t="str">
            <v>REG-75</v>
          </cell>
          <cell r="B51">
            <v>1537262.5</v>
          </cell>
          <cell r="C51">
            <v>27639</v>
          </cell>
          <cell r="D51">
            <v>1471029.5</v>
          </cell>
          <cell r="E51">
            <v>26017</v>
          </cell>
          <cell r="F51">
            <v>306742</v>
          </cell>
          <cell r="G51">
            <v>12158</v>
          </cell>
          <cell r="H51">
            <v>205986</v>
          </cell>
          <cell r="I51">
            <v>201512</v>
          </cell>
          <cell r="J51">
            <v>286276.5</v>
          </cell>
          <cell r="K51">
            <v>1655966</v>
          </cell>
          <cell r="L51">
            <v>167334</v>
          </cell>
          <cell r="M51">
            <v>987971</v>
          </cell>
          <cell r="N51">
            <v>104862</v>
          </cell>
          <cell r="O51">
            <v>1506034</v>
          </cell>
          <cell r="P51">
            <v>27663</v>
          </cell>
          <cell r="Q51">
            <v>1433209</v>
          </cell>
          <cell r="R51">
            <v>26209</v>
          </cell>
          <cell r="S51">
            <v>295755</v>
          </cell>
          <cell r="T51">
            <v>12880</v>
          </cell>
          <cell r="U51">
            <v>180274</v>
          </cell>
          <cell r="V51">
            <v>230962</v>
          </cell>
          <cell r="W51">
            <v>275000</v>
          </cell>
          <cell r="X51">
            <v>1621871</v>
          </cell>
          <cell r="Y51">
            <v>169377</v>
          </cell>
          <cell r="Z51">
            <v>946522</v>
          </cell>
          <cell r="AA51">
            <v>105398</v>
          </cell>
        </row>
        <row r="52">
          <cell r="A52" t="str">
            <v>REG-76</v>
          </cell>
          <cell r="B52">
            <v>1927495.5</v>
          </cell>
          <cell r="C52">
            <v>31636</v>
          </cell>
          <cell r="D52">
            <v>1757668.5</v>
          </cell>
          <cell r="E52">
            <v>30288</v>
          </cell>
          <cell r="F52">
            <v>269245.5</v>
          </cell>
          <cell r="G52">
            <v>10722</v>
          </cell>
          <cell r="H52">
            <v>158772</v>
          </cell>
          <cell r="I52">
            <v>220947</v>
          </cell>
          <cell r="J52">
            <v>261659</v>
          </cell>
          <cell r="K52">
            <v>1436974</v>
          </cell>
          <cell r="L52">
            <v>131479</v>
          </cell>
          <cell r="M52">
            <v>926906</v>
          </cell>
          <cell r="N52">
            <v>130427</v>
          </cell>
          <cell r="O52">
            <v>1915728</v>
          </cell>
          <cell r="P52">
            <v>31686</v>
          </cell>
          <cell r="Q52">
            <v>1764387</v>
          </cell>
          <cell r="R52">
            <v>30358</v>
          </cell>
          <cell r="S52">
            <v>302852</v>
          </cell>
          <cell r="T52">
            <v>10568</v>
          </cell>
          <cell r="U52">
            <v>191926</v>
          </cell>
          <cell r="V52">
            <v>221852</v>
          </cell>
          <cell r="W52">
            <v>295603</v>
          </cell>
          <cell r="X52">
            <v>1449899</v>
          </cell>
          <cell r="Y52">
            <v>132039</v>
          </cell>
          <cell r="Z52">
            <v>954934</v>
          </cell>
          <cell r="AA52">
            <v>116886</v>
          </cell>
        </row>
        <row r="53">
          <cell r="A53" t="str">
            <v>REG-84</v>
          </cell>
          <cell r="B53">
            <v>2149570</v>
          </cell>
          <cell r="C53">
            <v>36186</v>
          </cell>
          <cell r="D53">
            <v>1972171</v>
          </cell>
          <cell r="E53">
            <v>35719</v>
          </cell>
          <cell r="F53">
            <v>353407.5</v>
          </cell>
          <cell r="G53">
            <v>15866</v>
          </cell>
          <cell r="H53">
            <v>227566</v>
          </cell>
          <cell r="I53">
            <v>251683</v>
          </cell>
          <cell r="J53">
            <v>336157</v>
          </cell>
          <cell r="K53">
            <v>1738957</v>
          </cell>
          <cell r="L53">
            <v>167433</v>
          </cell>
          <cell r="M53">
            <v>1044559</v>
          </cell>
          <cell r="N53">
            <v>161569</v>
          </cell>
          <cell r="O53">
            <v>2058454</v>
          </cell>
          <cell r="P53">
            <v>35411</v>
          </cell>
          <cell r="Q53">
            <v>1898347</v>
          </cell>
          <cell r="R53">
            <v>34966</v>
          </cell>
          <cell r="S53">
            <v>363651.5</v>
          </cell>
          <cell r="T53">
            <v>16478</v>
          </cell>
          <cell r="U53">
            <v>229525</v>
          </cell>
          <cell r="V53">
            <v>268253</v>
          </cell>
          <cell r="W53">
            <v>348883</v>
          </cell>
          <cell r="X53">
            <v>1701292</v>
          </cell>
          <cell r="Y53">
            <v>166162</v>
          </cell>
          <cell r="Z53">
            <v>1089358</v>
          </cell>
          <cell r="AA53">
            <v>168797</v>
          </cell>
        </row>
        <row r="54">
          <cell r="A54" t="str">
            <v>REG-93</v>
          </cell>
          <cell r="B54">
            <v>1626391</v>
          </cell>
          <cell r="C54">
            <v>24571</v>
          </cell>
          <cell r="D54">
            <v>1579150</v>
          </cell>
          <cell r="E54">
            <v>23258</v>
          </cell>
          <cell r="F54">
            <v>214548.5</v>
          </cell>
          <cell r="G54">
            <v>7573</v>
          </cell>
          <cell r="H54">
            <v>141951</v>
          </cell>
          <cell r="I54">
            <v>145195</v>
          </cell>
          <cell r="J54">
            <v>200442</v>
          </cell>
          <cell r="K54">
            <v>1612496</v>
          </cell>
          <cell r="L54">
            <v>119887</v>
          </cell>
          <cell r="M54">
            <v>742054</v>
          </cell>
          <cell r="N54">
            <v>237861</v>
          </cell>
          <cell r="O54">
            <v>1577042</v>
          </cell>
          <cell r="P54">
            <v>24402</v>
          </cell>
          <cell r="Q54">
            <v>1535580</v>
          </cell>
          <cell r="R54">
            <v>23171</v>
          </cell>
          <cell r="S54">
            <v>246961.5</v>
          </cell>
          <cell r="T54">
            <v>8137</v>
          </cell>
          <cell r="U54">
            <v>169576</v>
          </cell>
          <cell r="V54">
            <v>154771</v>
          </cell>
          <cell r="W54">
            <v>233438.5</v>
          </cell>
          <cell r="X54">
            <v>1577839</v>
          </cell>
          <cell r="Y54">
            <v>122898</v>
          </cell>
          <cell r="Z54">
            <v>754184</v>
          </cell>
          <cell r="AA54">
            <v>255924</v>
          </cell>
        </row>
        <row r="55">
          <cell r="A55" t="str">
            <v>REG-94</v>
          </cell>
          <cell r="B55">
            <v>62267</v>
          </cell>
          <cell r="C55">
            <v>1024</v>
          </cell>
          <cell r="D55">
            <v>62267</v>
          </cell>
          <cell r="E55">
            <v>1024</v>
          </cell>
          <cell r="F55">
            <v>12461.5</v>
          </cell>
          <cell r="G55">
            <v>428</v>
          </cell>
          <cell r="H55">
            <v>11935</v>
          </cell>
          <cell r="I55">
            <v>1053</v>
          </cell>
          <cell r="J55">
            <v>12461.5</v>
          </cell>
          <cell r="K55">
            <v>52249</v>
          </cell>
          <cell r="L55">
            <v>4801</v>
          </cell>
          <cell r="M55">
            <v>47924</v>
          </cell>
          <cell r="N55">
            <v>1265</v>
          </cell>
          <cell r="O55">
            <v>60791</v>
          </cell>
          <cell r="P55">
            <v>1100</v>
          </cell>
          <cell r="Q55">
            <v>60791</v>
          </cell>
          <cell r="R55">
            <v>1100</v>
          </cell>
          <cell r="S55">
            <v>15046</v>
          </cell>
          <cell r="T55">
            <v>405</v>
          </cell>
          <cell r="U55">
            <v>14612</v>
          </cell>
          <cell r="V55">
            <v>868</v>
          </cell>
          <cell r="W55">
            <v>15046</v>
          </cell>
          <cell r="X55">
            <v>56009</v>
          </cell>
          <cell r="Y55">
            <v>5004</v>
          </cell>
          <cell r="Z55">
            <v>49076</v>
          </cell>
          <cell r="AA55">
            <v>2363</v>
          </cell>
        </row>
        <row r="56">
          <cell r="A56" t="str">
            <v>TDS-1-FPA</v>
          </cell>
          <cell r="B56">
            <v>297786</v>
          </cell>
          <cell r="C56">
            <v>7180</v>
          </cell>
          <cell r="D56">
            <v>287954</v>
          </cell>
          <cell r="E56">
            <v>7093</v>
          </cell>
          <cell r="F56">
            <v>57484.5</v>
          </cell>
          <cell r="G56">
            <v>2086</v>
          </cell>
          <cell r="H56">
            <v>36891</v>
          </cell>
          <cell r="I56">
            <v>41187</v>
          </cell>
          <cell r="J56">
            <v>49912.5</v>
          </cell>
          <cell r="K56">
            <v>287200</v>
          </cell>
          <cell r="L56">
            <v>29962</v>
          </cell>
          <cell r="M56">
            <v>147805</v>
          </cell>
          <cell r="N56">
            <v>35721</v>
          </cell>
          <cell r="O56">
            <v>300429.5</v>
          </cell>
          <cell r="P56">
            <v>7230</v>
          </cell>
          <cell r="Q56">
            <v>291497.5</v>
          </cell>
          <cell r="R56">
            <v>7153</v>
          </cell>
          <cell r="S56">
            <v>66813.5</v>
          </cell>
          <cell r="T56">
            <v>2211</v>
          </cell>
          <cell r="U56">
            <v>47643</v>
          </cell>
          <cell r="V56">
            <v>38341</v>
          </cell>
          <cell r="W56">
            <v>58974.5</v>
          </cell>
          <cell r="X56">
            <v>281016</v>
          </cell>
          <cell r="Y56">
            <v>29599</v>
          </cell>
          <cell r="Z56">
            <v>145787</v>
          </cell>
          <cell r="AA56">
            <v>38665</v>
          </cell>
        </row>
        <row r="57">
          <cell r="A57" t="str">
            <v>TDS-2-LQ</v>
          </cell>
          <cell r="B57">
            <v>102881</v>
          </cell>
          <cell r="C57">
            <v>2204</v>
          </cell>
          <cell r="D57">
            <v>99006</v>
          </cell>
          <cell r="E57">
            <v>2186</v>
          </cell>
          <cell r="F57">
            <v>11900.5</v>
          </cell>
          <cell r="G57">
            <v>703</v>
          </cell>
          <cell r="H57">
            <v>2575</v>
          </cell>
          <cell r="I57">
            <v>18651</v>
          </cell>
          <cell r="J57">
            <v>11862.5</v>
          </cell>
          <cell r="K57">
            <v>94593</v>
          </cell>
          <cell r="L57">
            <v>10204</v>
          </cell>
          <cell r="M57">
            <v>54506</v>
          </cell>
          <cell r="N57">
            <v>11465</v>
          </cell>
          <cell r="O57">
            <v>99619</v>
          </cell>
          <cell r="P57">
            <v>2219</v>
          </cell>
          <cell r="Q57">
            <v>95596</v>
          </cell>
          <cell r="R57">
            <v>2196</v>
          </cell>
          <cell r="S57">
            <v>16428.5</v>
          </cell>
          <cell r="T57">
            <v>756</v>
          </cell>
          <cell r="U57">
            <v>4650</v>
          </cell>
          <cell r="V57">
            <v>23557</v>
          </cell>
          <cell r="W57">
            <v>16428.5</v>
          </cell>
          <cell r="X57">
            <v>101358</v>
          </cell>
          <cell r="Y57">
            <v>10389</v>
          </cell>
          <cell r="Z57">
            <v>57516</v>
          </cell>
          <cell r="AA57">
            <v>12739</v>
          </cell>
        </row>
        <row r="58">
          <cell r="A58" t="str">
            <v>TDS-3-BA</v>
          </cell>
          <cell r="B58">
            <v>161170</v>
          </cell>
          <cell r="C58">
            <v>2733</v>
          </cell>
          <cell r="D58">
            <v>133146</v>
          </cell>
          <cell r="E58">
            <v>2584</v>
          </cell>
          <cell r="F58">
            <v>24667</v>
          </cell>
          <cell r="G58">
            <v>1414</v>
          </cell>
          <cell r="H58">
            <v>10913</v>
          </cell>
          <cell r="I58">
            <v>27508</v>
          </cell>
          <cell r="J58">
            <v>21216</v>
          </cell>
          <cell r="K58">
            <v>139574</v>
          </cell>
          <cell r="L58">
            <v>15496</v>
          </cell>
          <cell r="M58">
            <v>101220</v>
          </cell>
          <cell r="N58">
            <v>10042</v>
          </cell>
          <cell r="O58">
            <v>143716</v>
          </cell>
          <cell r="P58">
            <v>2343</v>
          </cell>
          <cell r="Q58">
            <v>115992</v>
          </cell>
          <cell r="R58">
            <v>2186</v>
          </cell>
          <cell r="S58">
            <v>24370.5</v>
          </cell>
          <cell r="T58">
            <v>1267</v>
          </cell>
          <cell r="U58">
            <v>10192</v>
          </cell>
          <cell r="V58">
            <v>28357</v>
          </cell>
          <cell r="W58">
            <v>21129.5</v>
          </cell>
          <cell r="X58">
            <v>147409</v>
          </cell>
          <cell r="Y58">
            <v>14982</v>
          </cell>
          <cell r="Z58">
            <v>90742</v>
          </cell>
          <cell r="AA58">
            <v>28493</v>
          </cell>
        </row>
        <row r="59">
          <cell r="A59" t="str">
            <v>TDS-4-HB</v>
          </cell>
          <cell r="B59">
            <v>283078</v>
          </cell>
          <cell r="C59">
            <v>5181</v>
          </cell>
          <cell r="D59">
            <v>272236</v>
          </cell>
          <cell r="E59">
            <v>5163</v>
          </cell>
          <cell r="F59">
            <v>46855.5</v>
          </cell>
          <cell r="G59">
            <v>1493</v>
          </cell>
          <cell r="H59">
            <v>30665</v>
          </cell>
          <cell r="I59">
            <v>32381</v>
          </cell>
          <cell r="J59">
            <v>39721.5</v>
          </cell>
          <cell r="K59">
            <v>273332</v>
          </cell>
          <cell r="L59">
            <v>23030</v>
          </cell>
          <cell r="M59">
            <v>124138</v>
          </cell>
          <cell r="N59">
            <v>22901</v>
          </cell>
          <cell r="O59">
            <v>270952</v>
          </cell>
          <cell r="P59">
            <v>4716</v>
          </cell>
          <cell r="Q59">
            <v>261769</v>
          </cell>
          <cell r="R59">
            <v>4695</v>
          </cell>
          <cell r="S59">
            <v>45813</v>
          </cell>
          <cell r="T59">
            <v>1345</v>
          </cell>
          <cell r="U59">
            <v>31530</v>
          </cell>
          <cell r="V59">
            <v>28566</v>
          </cell>
          <cell r="W59">
            <v>38247</v>
          </cell>
          <cell r="X59">
            <v>265000</v>
          </cell>
          <cell r="Y59">
            <v>23659</v>
          </cell>
          <cell r="Z59">
            <v>155723</v>
          </cell>
          <cell r="AA59">
            <v>25199</v>
          </cell>
        </row>
        <row r="60">
          <cell r="A60" t="str">
            <v>TDS-5-SMD</v>
          </cell>
          <cell r="B60">
            <v>58477</v>
          </cell>
          <cell r="C60">
            <v>1189</v>
          </cell>
          <cell r="D60">
            <v>58477</v>
          </cell>
          <cell r="E60">
            <v>1189</v>
          </cell>
          <cell r="F60">
            <v>10904.5</v>
          </cell>
          <cell r="G60">
            <v>454</v>
          </cell>
          <cell r="H60">
            <v>3831</v>
          </cell>
          <cell r="I60">
            <v>14147</v>
          </cell>
          <cell r="J60">
            <v>10904.5</v>
          </cell>
          <cell r="K60">
            <v>68600</v>
          </cell>
          <cell r="L60">
            <v>8024</v>
          </cell>
          <cell r="M60">
            <v>44274</v>
          </cell>
          <cell r="N60">
            <v>5982</v>
          </cell>
          <cell r="O60">
            <v>57133</v>
          </cell>
          <cell r="P60">
            <v>1202</v>
          </cell>
          <cell r="Q60">
            <v>55697</v>
          </cell>
          <cell r="R60">
            <v>1197</v>
          </cell>
          <cell r="S60">
            <v>12732.5</v>
          </cell>
          <cell r="T60">
            <v>438</v>
          </cell>
          <cell r="U60">
            <v>6414</v>
          </cell>
          <cell r="V60">
            <v>12637</v>
          </cell>
          <cell r="W60">
            <v>12732.5</v>
          </cell>
          <cell r="X60">
            <v>69443</v>
          </cell>
          <cell r="Y60">
            <v>8245</v>
          </cell>
          <cell r="Z60">
            <v>39997</v>
          </cell>
          <cell r="AA60">
            <v>6698</v>
          </cell>
        </row>
        <row r="61">
          <cell r="A61" t="str">
            <v>TDS-6-A</v>
          </cell>
          <cell r="B61">
            <v>131049</v>
          </cell>
          <cell r="C61">
            <v>3181</v>
          </cell>
          <cell r="D61">
            <v>129895</v>
          </cell>
          <cell r="E61">
            <v>3180</v>
          </cell>
          <cell r="F61">
            <v>27457.5</v>
          </cell>
          <cell r="G61">
            <v>922</v>
          </cell>
          <cell r="H61">
            <v>19624</v>
          </cell>
          <cell r="I61">
            <v>15667</v>
          </cell>
          <cell r="J61">
            <v>27453.5</v>
          </cell>
          <cell r="K61">
            <v>131417</v>
          </cell>
          <cell r="L61">
            <v>14629</v>
          </cell>
          <cell r="M61">
            <v>85587</v>
          </cell>
          <cell r="N61">
            <v>14305</v>
          </cell>
          <cell r="O61">
            <v>129020</v>
          </cell>
          <cell r="P61">
            <v>3219</v>
          </cell>
          <cell r="Q61">
            <v>127722</v>
          </cell>
          <cell r="R61">
            <v>3215</v>
          </cell>
          <cell r="S61">
            <v>29521</v>
          </cell>
          <cell r="T61">
            <v>954</v>
          </cell>
          <cell r="U61">
            <v>20812</v>
          </cell>
          <cell r="V61">
            <v>17418</v>
          </cell>
          <cell r="W61">
            <v>29521</v>
          </cell>
          <cell r="X61">
            <v>120859</v>
          </cell>
          <cell r="Y61">
            <v>14187</v>
          </cell>
          <cell r="Z61">
            <v>78942</v>
          </cell>
          <cell r="AA61">
            <v>13260</v>
          </cell>
        </row>
        <row r="62">
          <cell r="A62" t="str">
            <v>TDS-7-CB</v>
          </cell>
          <cell r="B62">
            <v>59989</v>
          </cell>
          <cell r="C62">
            <v>1243</v>
          </cell>
          <cell r="D62">
            <v>55293</v>
          </cell>
          <cell r="E62">
            <v>1241</v>
          </cell>
          <cell r="F62">
            <v>7648</v>
          </cell>
          <cell r="G62">
            <v>221</v>
          </cell>
          <cell r="H62">
            <v>3357</v>
          </cell>
          <cell r="I62">
            <v>8582</v>
          </cell>
          <cell r="J62">
            <v>7647</v>
          </cell>
          <cell r="K62">
            <v>75662</v>
          </cell>
          <cell r="L62">
            <v>7461</v>
          </cell>
          <cell r="M62">
            <v>49828</v>
          </cell>
          <cell r="N62">
            <v>1861</v>
          </cell>
          <cell r="O62">
            <v>54766</v>
          </cell>
          <cell r="P62">
            <v>1153</v>
          </cell>
          <cell r="Q62">
            <v>51002</v>
          </cell>
          <cell r="R62">
            <v>1152</v>
          </cell>
          <cell r="S62">
            <v>9237</v>
          </cell>
          <cell r="T62">
            <v>221</v>
          </cell>
          <cell r="U62">
            <v>4395</v>
          </cell>
          <cell r="V62">
            <v>9684</v>
          </cell>
          <cell r="W62">
            <v>9237</v>
          </cell>
          <cell r="X62">
            <v>73400</v>
          </cell>
          <cell r="Y62">
            <v>7349</v>
          </cell>
          <cell r="Z62">
            <v>43542</v>
          </cell>
          <cell r="AA62">
            <v>2074</v>
          </cell>
        </row>
        <row r="63">
          <cell r="A63" t="str">
            <v>TS-1</v>
          </cell>
          <cell r="B63">
            <v>198468</v>
          </cell>
          <cell r="C63">
            <v>5114</v>
          </cell>
          <cell r="D63">
            <v>192113</v>
          </cell>
          <cell r="E63">
            <v>5056</v>
          </cell>
          <cell r="F63">
            <v>40980.5</v>
          </cell>
          <cell r="G63">
            <v>1294</v>
          </cell>
          <cell r="H63">
            <v>29137</v>
          </cell>
          <cell r="I63">
            <v>23687</v>
          </cell>
          <cell r="J63">
            <v>34381.5</v>
          </cell>
          <cell r="K63">
            <v>170077</v>
          </cell>
          <cell r="L63">
            <v>19909</v>
          </cell>
          <cell r="M63">
            <v>80747</v>
          </cell>
          <cell r="N63">
            <v>32714</v>
          </cell>
          <cell r="O63">
            <v>201302.5</v>
          </cell>
          <cell r="P63">
            <v>5259</v>
          </cell>
          <cell r="Q63">
            <v>195478.5</v>
          </cell>
          <cell r="R63">
            <v>5212</v>
          </cell>
          <cell r="S63">
            <v>46219.5</v>
          </cell>
          <cell r="T63">
            <v>1324</v>
          </cell>
          <cell r="U63">
            <v>33893</v>
          </cell>
          <cell r="V63">
            <v>24653</v>
          </cell>
          <cell r="W63">
            <v>39234.5</v>
          </cell>
          <cell r="X63">
            <v>171387</v>
          </cell>
          <cell r="Y63">
            <v>19741</v>
          </cell>
          <cell r="Z63">
            <v>79099</v>
          </cell>
          <cell r="AA63">
            <v>35639</v>
          </cell>
        </row>
        <row r="64">
          <cell r="A64" t="str">
            <v>TS-2</v>
          </cell>
          <cell r="B64">
            <v>99318</v>
          </cell>
          <cell r="C64">
            <v>2169</v>
          </cell>
          <cell r="D64">
            <v>95841</v>
          </cell>
          <cell r="E64">
            <v>2138</v>
          </cell>
          <cell r="F64">
            <v>16504</v>
          </cell>
          <cell r="G64">
            <v>793</v>
          </cell>
          <cell r="H64">
            <v>7754</v>
          </cell>
          <cell r="I64">
            <v>17500</v>
          </cell>
          <cell r="J64">
            <v>15531</v>
          </cell>
          <cell r="K64">
            <v>117123</v>
          </cell>
          <cell r="L64">
            <v>10081</v>
          </cell>
          <cell r="M64">
            <v>67058</v>
          </cell>
          <cell r="N64">
            <v>3007</v>
          </cell>
          <cell r="O64">
            <v>99127</v>
          </cell>
          <cell r="P64">
            <v>2103</v>
          </cell>
          <cell r="Q64">
            <v>96019</v>
          </cell>
          <cell r="R64">
            <v>2070</v>
          </cell>
          <cell r="S64">
            <v>20594</v>
          </cell>
          <cell r="T64">
            <v>889</v>
          </cell>
          <cell r="U64">
            <v>13750</v>
          </cell>
          <cell r="V64">
            <v>13688</v>
          </cell>
          <cell r="W64">
            <v>19740</v>
          </cell>
          <cell r="X64">
            <v>109629</v>
          </cell>
          <cell r="Y64">
            <v>9884</v>
          </cell>
          <cell r="Z64">
            <v>66688</v>
          </cell>
          <cell r="AA64">
            <v>3026</v>
          </cell>
        </row>
        <row r="65">
          <cell r="A65" t="str">
            <v>TS-3</v>
          </cell>
          <cell r="B65">
            <v>102881</v>
          </cell>
          <cell r="C65">
            <v>2204</v>
          </cell>
          <cell r="D65">
            <v>99006</v>
          </cell>
          <cell r="E65">
            <v>2186</v>
          </cell>
          <cell r="F65">
            <v>11900.5</v>
          </cell>
          <cell r="G65">
            <v>703</v>
          </cell>
          <cell r="H65">
            <v>2575</v>
          </cell>
          <cell r="I65">
            <v>18651</v>
          </cell>
          <cell r="J65">
            <v>11862.5</v>
          </cell>
          <cell r="K65">
            <v>94593</v>
          </cell>
          <cell r="L65">
            <v>10204</v>
          </cell>
          <cell r="M65">
            <v>54506</v>
          </cell>
          <cell r="N65">
            <v>11465</v>
          </cell>
          <cell r="O65">
            <v>99619</v>
          </cell>
          <cell r="P65">
            <v>2219</v>
          </cell>
          <cell r="Q65">
            <v>95596</v>
          </cell>
          <cell r="R65">
            <v>2196</v>
          </cell>
          <cell r="S65">
            <v>16428.5</v>
          </cell>
          <cell r="T65">
            <v>756</v>
          </cell>
          <cell r="U65">
            <v>4650</v>
          </cell>
          <cell r="V65">
            <v>23557</v>
          </cell>
          <cell r="W65">
            <v>16428.5</v>
          </cell>
          <cell r="X65">
            <v>101358</v>
          </cell>
          <cell r="Y65">
            <v>10389</v>
          </cell>
          <cell r="Z65">
            <v>57516</v>
          </cell>
          <cell r="AA65">
            <v>12739</v>
          </cell>
        </row>
        <row r="66">
          <cell r="A66" t="str">
            <v>TS-4</v>
          </cell>
          <cell r="B66">
            <v>161170</v>
          </cell>
          <cell r="C66">
            <v>2733</v>
          </cell>
          <cell r="D66">
            <v>133146</v>
          </cell>
          <cell r="E66">
            <v>2584</v>
          </cell>
          <cell r="F66">
            <v>24667</v>
          </cell>
          <cell r="G66">
            <v>1414</v>
          </cell>
          <cell r="H66">
            <v>10913</v>
          </cell>
          <cell r="I66">
            <v>27508</v>
          </cell>
          <cell r="J66">
            <v>21216</v>
          </cell>
          <cell r="K66">
            <v>139574</v>
          </cell>
          <cell r="L66">
            <v>15496</v>
          </cell>
          <cell r="M66">
            <v>101220</v>
          </cell>
          <cell r="N66">
            <v>10042</v>
          </cell>
          <cell r="O66">
            <v>143716</v>
          </cell>
          <cell r="P66">
            <v>2343</v>
          </cell>
          <cell r="Q66">
            <v>115992</v>
          </cell>
          <cell r="R66">
            <v>2186</v>
          </cell>
          <cell r="S66">
            <v>24370.5</v>
          </cell>
          <cell r="T66">
            <v>1267</v>
          </cell>
          <cell r="U66">
            <v>10192</v>
          </cell>
          <cell r="V66">
            <v>28357</v>
          </cell>
          <cell r="W66">
            <v>21129.5</v>
          </cell>
          <cell r="X66">
            <v>147409</v>
          </cell>
          <cell r="Y66">
            <v>14982</v>
          </cell>
          <cell r="Z66">
            <v>90742</v>
          </cell>
          <cell r="AA66">
            <v>28493</v>
          </cell>
        </row>
        <row r="67">
          <cell r="A67" t="str">
            <v>TS-5</v>
          </cell>
          <cell r="B67">
            <v>283078</v>
          </cell>
          <cell r="C67">
            <v>5181</v>
          </cell>
          <cell r="D67">
            <v>272236</v>
          </cell>
          <cell r="E67">
            <v>5163</v>
          </cell>
          <cell r="F67">
            <v>46855.5</v>
          </cell>
          <cell r="G67">
            <v>1493</v>
          </cell>
          <cell r="H67">
            <v>30665</v>
          </cell>
          <cell r="I67">
            <v>32381</v>
          </cell>
          <cell r="J67">
            <v>39721.5</v>
          </cell>
          <cell r="K67">
            <v>273332</v>
          </cell>
          <cell r="L67">
            <v>23030</v>
          </cell>
          <cell r="M67">
            <v>124138</v>
          </cell>
          <cell r="N67">
            <v>22901</v>
          </cell>
          <cell r="O67">
            <v>270952</v>
          </cell>
          <cell r="P67">
            <v>4716</v>
          </cell>
          <cell r="Q67">
            <v>261769</v>
          </cell>
          <cell r="R67">
            <v>4695</v>
          </cell>
          <cell r="S67">
            <v>45813</v>
          </cell>
          <cell r="T67">
            <v>1345</v>
          </cell>
          <cell r="U67">
            <v>31530</v>
          </cell>
          <cell r="V67">
            <v>28566</v>
          </cell>
          <cell r="W67">
            <v>38247</v>
          </cell>
          <cell r="X67">
            <v>265000</v>
          </cell>
          <cell r="Y67">
            <v>23659</v>
          </cell>
          <cell r="Z67">
            <v>155723</v>
          </cell>
          <cell r="AA67">
            <v>25199</v>
          </cell>
        </row>
        <row r="68">
          <cell r="A68" t="str">
            <v>TS-6</v>
          </cell>
          <cell r="B68">
            <v>58477</v>
          </cell>
          <cell r="C68">
            <v>1189</v>
          </cell>
          <cell r="D68">
            <v>58477</v>
          </cell>
          <cell r="E68">
            <v>1189</v>
          </cell>
          <cell r="F68">
            <v>10904.5</v>
          </cell>
          <cell r="G68">
            <v>454</v>
          </cell>
          <cell r="H68">
            <v>3831</v>
          </cell>
          <cell r="I68">
            <v>14147</v>
          </cell>
          <cell r="J68">
            <v>10904.5</v>
          </cell>
          <cell r="K68">
            <v>68600</v>
          </cell>
          <cell r="L68">
            <v>8024</v>
          </cell>
          <cell r="M68">
            <v>44274</v>
          </cell>
          <cell r="N68">
            <v>5982</v>
          </cell>
          <cell r="O68">
            <v>57133</v>
          </cell>
          <cell r="P68">
            <v>1202</v>
          </cell>
          <cell r="Q68">
            <v>55697</v>
          </cell>
          <cell r="R68">
            <v>1197</v>
          </cell>
          <cell r="S68">
            <v>12732.5</v>
          </cell>
          <cell r="T68">
            <v>438</v>
          </cell>
          <cell r="U68">
            <v>6414</v>
          </cell>
          <cell r="V68">
            <v>12637</v>
          </cell>
          <cell r="W68">
            <v>12732.5</v>
          </cell>
          <cell r="X68">
            <v>69443</v>
          </cell>
          <cell r="Y68">
            <v>8245</v>
          </cell>
          <cell r="Z68">
            <v>39997</v>
          </cell>
          <cell r="AA68">
            <v>6698</v>
          </cell>
        </row>
        <row r="69">
          <cell r="A69" t="str">
            <v>TS-7</v>
          </cell>
          <cell r="B69">
            <v>131049</v>
          </cell>
          <cell r="C69">
            <v>3181</v>
          </cell>
          <cell r="D69">
            <v>129895</v>
          </cell>
          <cell r="E69">
            <v>3180</v>
          </cell>
          <cell r="F69">
            <v>27457.5</v>
          </cell>
          <cell r="G69">
            <v>922</v>
          </cell>
          <cell r="H69">
            <v>19624</v>
          </cell>
          <cell r="I69">
            <v>15667</v>
          </cell>
          <cell r="J69">
            <v>27453.5</v>
          </cell>
          <cell r="K69">
            <v>131417</v>
          </cell>
          <cell r="L69">
            <v>14629</v>
          </cell>
          <cell r="M69">
            <v>85587</v>
          </cell>
          <cell r="N69">
            <v>14305</v>
          </cell>
          <cell r="O69">
            <v>129020</v>
          </cell>
          <cell r="P69">
            <v>3219</v>
          </cell>
          <cell r="Q69">
            <v>127722</v>
          </cell>
          <cell r="R69">
            <v>3215</v>
          </cell>
          <cell r="S69">
            <v>29521</v>
          </cell>
          <cell r="T69">
            <v>954</v>
          </cell>
          <cell r="U69">
            <v>20812</v>
          </cell>
          <cell r="V69">
            <v>17418</v>
          </cell>
          <cell r="W69">
            <v>29521</v>
          </cell>
          <cell r="X69">
            <v>120859</v>
          </cell>
          <cell r="Y69">
            <v>14187</v>
          </cell>
          <cell r="Z69">
            <v>78942</v>
          </cell>
          <cell r="AA69">
            <v>13260</v>
          </cell>
        </row>
        <row r="70">
          <cell r="A70" t="str">
            <v>TS-8</v>
          </cell>
          <cell r="B70">
            <v>59989</v>
          </cell>
          <cell r="C70">
            <v>1243</v>
          </cell>
          <cell r="D70">
            <v>55293</v>
          </cell>
          <cell r="E70">
            <v>1241</v>
          </cell>
          <cell r="F70">
            <v>7648</v>
          </cell>
          <cell r="G70">
            <v>221</v>
          </cell>
          <cell r="H70">
            <v>3357</v>
          </cell>
          <cell r="I70">
            <v>8582</v>
          </cell>
          <cell r="J70">
            <v>7647</v>
          </cell>
          <cell r="K70">
            <v>75662</v>
          </cell>
          <cell r="L70">
            <v>7461</v>
          </cell>
          <cell r="M70">
            <v>49828</v>
          </cell>
          <cell r="N70">
            <v>1861</v>
          </cell>
          <cell r="O70">
            <v>54766</v>
          </cell>
          <cell r="P70">
            <v>1153</v>
          </cell>
          <cell r="Q70">
            <v>51002</v>
          </cell>
          <cell r="R70">
            <v>1152</v>
          </cell>
          <cell r="S70">
            <v>9237</v>
          </cell>
          <cell r="T70">
            <v>221</v>
          </cell>
          <cell r="U70">
            <v>4395</v>
          </cell>
          <cell r="V70">
            <v>9684</v>
          </cell>
          <cell r="W70">
            <v>9237</v>
          </cell>
          <cell r="X70">
            <v>73400</v>
          </cell>
          <cell r="Y70">
            <v>7349</v>
          </cell>
          <cell r="Z70">
            <v>43542</v>
          </cell>
          <cell r="AA70">
            <v>2074</v>
          </cell>
        </row>
        <row r="71">
          <cell r="A71" t="str">
            <v>350054680</v>
          </cell>
          <cell r="B71">
            <v>23240</v>
          </cell>
          <cell r="C71">
            <v>134</v>
          </cell>
          <cell r="D71">
            <v>1680</v>
          </cell>
          <cell r="E71">
            <v>23</v>
          </cell>
          <cell r="F71">
            <v>946.5</v>
          </cell>
          <cell r="G71">
            <v>46</v>
          </cell>
          <cell r="H71">
            <v>941</v>
          </cell>
          <cell r="I71">
            <v>11</v>
          </cell>
          <cell r="J71">
            <v>946.5</v>
          </cell>
          <cell r="K71">
            <v>0</v>
          </cell>
          <cell r="L71">
            <v>0</v>
          </cell>
          <cell r="M71">
            <v>0</v>
          </cell>
          <cell r="N71">
            <v>0</v>
          </cell>
          <cell r="O71">
            <v>22568</v>
          </cell>
          <cell r="P71">
            <v>134</v>
          </cell>
          <cell r="Q71">
            <v>2054</v>
          </cell>
          <cell r="R71">
            <v>33</v>
          </cell>
          <cell r="S71">
            <v>1065.5</v>
          </cell>
          <cell r="T71">
            <v>58</v>
          </cell>
          <cell r="U71">
            <v>1059</v>
          </cell>
          <cell r="V71">
            <v>13</v>
          </cell>
          <cell r="W71">
            <v>1065.5</v>
          </cell>
          <cell r="X71">
            <v>0</v>
          </cell>
          <cell r="Y71">
            <v>0</v>
          </cell>
          <cell r="Z71">
            <v>0</v>
          </cell>
          <cell r="AA71">
            <v>0</v>
          </cell>
        </row>
      </sheetData>
      <sheetData sheetId="27" refreshError="1"/>
      <sheetData sheetId="28">
        <row r="7">
          <cell r="A7" t="str">
            <v>220000236</v>
          </cell>
          <cell r="C7" t="str">
            <v>220000236</v>
          </cell>
          <cell r="D7" t="str">
            <v xml:space="preserve">CHS Plouguernével </v>
          </cell>
          <cell r="E7">
            <v>46148</v>
          </cell>
          <cell r="F7">
            <v>42383</v>
          </cell>
          <cell r="G7">
            <v>-8.1585334142324717E-2</v>
          </cell>
          <cell r="H7">
            <v>904</v>
          </cell>
          <cell r="I7">
            <v>857</v>
          </cell>
          <cell r="J7">
            <v>-5.1991150442477929E-2</v>
          </cell>
          <cell r="K7">
            <v>0.89824044378954671</v>
          </cell>
          <cell r="L7">
            <v>0.91119080763513671</v>
          </cell>
          <cell r="M7">
            <v>45.955654101995563</v>
          </cell>
          <cell r="N7">
            <v>45.115654205607477</v>
          </cell>
          <cell r="O7">
            <v>6348</v>
          </cell>
          <cell r="P7">
            <v>7954</v>
          </cell>
          <cell r="Q7">
            <v>0.25299306868304972</v>
          </cell>
          <cell r="R7">
            <v>172</v>
          </cell>
          <cell r="S7">
            <v>181</v>
          </cell>
          <cell r="T7">
            <v>5.232558139534893E-2</v>
          </cell>
          <cell r="U7">
            <v>2473</v>
          </cell>
          <cell r="V7">
            <v>3590</v>
          </cell>
          <cell r="W7">
            <v>0.45167812373635252</v>
          </cell>
          <cell r="X7">
            <v>7750</v>
          </cell>
          <cell r="Y7">
            <v>8728</v>
          </cell>
          <cell r="Z7">
            <v>0.12619354838709684</v>
          </cell>
          <cell r="AA7">
            <v>0.99984247006931315</v>
          </cell>
          <cell r="AB7">
            <v>1</v>
          </cell>
        </row>
        <row r="8">
          <cell r="A8" t="str">
            <v>220000608</v>
          </cell>
          <cell r="C8" t="str">
            <v>220000608</v>
          </cell>
          <cell r="D8" t="str">
            <v>CHS Le Bon Sauveur</v>
          </cell>
          <cell r="E8">
            <v>49499</v>
          </cell>
          <cell r="F8">
            <v>50339</v>
          </cell>
          <cell r="G8">
            <v>1.6970039798783754E-2</v>
          </cell>
          <cell r="H8">
            <v>1368</v>
          </cell>
          <cell r="I8">
            <v>1404</v>
          </cell>
          <cell r="J8">
            <v>2.6315789473684292E-2</v>
          </cell>
          <cell r="K8">
            <v>0.97668639770500409</v>
          </cell>
          <cell r="L8">
            <v>0.97421482349669242</v>
          </cell>
          <cell r="M8">
            <v>35.365764447695682</v>
          </cell>
          <cell r="N8">
            <v>35.029285714285713</v>
          </cell>
          <cell r="O8">
            <v>9728.5</v>
          </cell>
          <cell r="P8">
            <v>10362.5</v>
          </cell>
          <cell r="Q8">
            <v>6.5169347792568333E-2</v>
          </cell>
          <cell r="R8">
            <v>267</v>
          </cell>
          <cell r="S8">
            <v>276</v>
          </cell>
          <cell r="T8">
            <v>3.3707865168539408E-2</v>
          </cell>
          <cell r="U8">
            <v>9143</v>
          </cell>
          <cell r="V8">
            <v>9810</v>
          </cell>
          <cell r="W8">
            <v>7.2951985125232488E-2</v>
          </cell>
          <cell r="X8">
            <v>1171</v>
          </cell>
          <cell r="Y8">
            <v>1105</v>
          </cell>
          <cell r="Z8">
            <v>-5.6362083689154518E-2</v>
          </cell>
          <cell r="AA8">
            <v>0.99958883692244438</v>
          </cell>
          <cell r="AB8">
            <v>1</v>
          </cell>
        </row>
        <row r="9">
          <cell r="A9" t="str">
            <v>220000616</v>
          </cell>
          <cell r="C9" t="str">
            <v>220000616</v>
          </cell>
          <cell r="D9" t="str">
            <v xml:space="preserve">CHS St Jean de Dieu </v>
          </cell>
          <cell r="E9">
            <v>57985</v>
          </cell>
          <cell r="F9">
            <v>58595</v>
          </cell>
          <cell r="G9">
            <v>1.0519962059153176E-2</v>
          </cell>
          <cell r="H9">
            <v>1598</v>
          </cell>
          <cell r="I9">
            <v>1469</v>
          </cell>
          <cell r="J9">
            <v>-8.0725907384230244E-2</v>
          </cell>
          <cell r="K9">
            <v>1</v>
          </cell>
          <cell r="L9">
            <v>0.97549278948715756</v>
          </cell>
          <cell r="M9">
            <v>36.285982478097623</v>
          </cell>
          <cell r="N9">
            <v>39.043032786885249</v>
          </cell>
          <cell r="O9">
            <v>13477</v>
          </cell>
          <cell r="P9">
            <v>14595</v>
          </cell>
          <cell r="Q9">
            <v>8.2956147510573564E-2</v>
          </cell>
          <cell r="R9">
            <v>495</v>
          </cell>
          <cell r="S9">
            <v>427</v>
          </cell>
          <cell r="T9">
            <v>-0.13737373737373737</v>
          </cell>
          <cell r="U9">
            <v>7106</v>
          </cell>
          <cell r="V9">
            <v>8976</v>
          </cell>
          <cell r="W9">
            <v>0.26315789473684204</v>
          </cell>
          <cell r="X9">
            <v>12742</v>
          </cell>
          <cell r="Y9">
            <v>11238</v>
          </cell>
          <cell r="Z9">
            <v>-0.11803484539318787</v>
          </cell>
          <cell r="AA9">
            <v>1</v>
          </cell>
          <cell r="AB9">
            <v>1</v>
          </cell>
        </row>
        <row r="10">
          <cell r="A10" t="str">
            <v>290000017</v>
          </cell>
          <cell r="C10" t="str">
            <v>290000017</v>
          </cell>
          <cell r="D10" t="str">
            <v>C.H.U. Hôpital de Bohars</v>
          </cell>
          <cell r="E10">
            <v>57246</v>
          </cell>
          <cell r="F10">
            <v>60841</v>
          </cell>
          <cell r="G10">
            <v>6.2799147538692646E-2</v>
          </cell>
          <cell r="H10">
            <v>1929</v>
          </cell>
          <cell r="I10">
            <v>2045</v>
          </cell>
          <cell r="J10">
            <v>6.0134784862623025E-2</v>
          </cell>
          <cell r="K10">
            <v>1</v>
          </cell>
          <cell r="L10">
            <v>1</v>
          </cell>
          <cell r="M10">
            <v>29.676516329704508</v>
          </cell>
          <cell r="N10">
            <v>29.751100244498776</v>
          </cell>
          <cell r="O10">
            <v>8520.5</v>
          </cell>
          <cell r="P10">
            <v>8818.5</v>
          </cell>
          <cell r="Q10">
            <v>3.4974473329030031E-2</v>
          </cell>
          <cell r="R10">
            <v>392</v>
          </cell>
          <cell r="S10">
            <v>393</v>
          </cell>
          <cell r="T10">
            <v>2.5510204081633514E-3</v>
          </cell>
          <cell r="U10">
            <v>6310</v>
          </cell>
          <cell r="V10">
            <v>6522</v>
          </cell>
          <cell r="W10">
            <v>3.359746434231381E-2</v>
          </cell>
          <cell r="X10">
            <v>4421</v>
          </cell>
          <cell r="Y10">
            <v>4593</v>
          </cell>
          <cell r="Z10">
            <v>3.8905225062203064E-2</v>
          </cell>
          <cell r="AA10">
            <v>0.82630127339944837</v>
          </cell>
          <cell r="AB10">
            <v>0.82230538073368487</v>
          </cell>
        </row>
        <row r="11">
          <cell r="A11" t="str">
            <v>290000041</v>
          </cell>
          <cell r="C11" t="str">
            <v>290000041</v>
          </cell>
          <cell r="D11" t="str">
            <v>CH Landerneau</v>
          </cell>
          <cell r="E11">
            <v>12095</v>
          </cell>
          <cell r="F11">
            <v>10254.5</v>
          </cell>
          <cell r="G11">
            <v>-0.15217031831335259</v>
          </cell>
          <cell r="H11">
            <v>312</v>
          </cell>
          <cell r="I11">
            <v>344</v>
          </cell>
          <cell r="J11">
            <v>0.10256410256410264</v>
          </cell>
          <cell r="K11">
            <v>0.97742868954113271</v>
          </cell>
          <cell r="L11">
            <v>0.99258861963040612</v>
          </cell>
          <cell r="M11">
            <v>39.804713804713806</v>
          </cell>
          <cell r="N11">
            <v>31.512383900928793</v>
          </cell>
          <cell r="O11">
            <v>5714</v>
          </cell>
          <cell r="P11">
            <v>7839</v>
          </cell>
          <cell r="Q11">
            <v>0.37189359467973393</v>
          </cell>
          <cell r="R11">
            <v>189</v>
          </cell>
          <cell r="S11">
            <v>201</v>
          </cell>
          <cell r="T11">
            <v>6.3492063492063489E-2</v>
          </cell>
          <cell r="U11">
            <v>5714</v>
          </cell>
          <cell r="V11">
            <v>7839</v>
          </cell>
          <cell r="W11">
            <v>0.37189359467973393</v>
          </cell>
          <cell r="X11">
            <v>0</v>
          </cell>
          <cell r="Y11">
            <v>0</v>
          </cell>
          <cell r="Z11" t="str">
            <v>-</v>
          </cell>
          <cell r="AA11">
            <v>0.74133706685334266</v>
          </cell>
          <cell r="AB11">
            <v>0.6611812731215716</v>
          </cell>
        </row>
        <row r="12">
          <cell r="A12" t="str">
            <v>290000298</v>
          </cell>
          <cell r="C12" t="str">
            <v>290000298</v>
          </cell>
          <cell r="D12" t="str">
            <v>CHS Etienne Gourmelen</v>
          </cell>
          <cell r="E12">
            <v>64341</v>
          </cell>
          <cell r="F12">
            <v>64537</v>
          </cell>
          <cell r="G12">
            <v>3.0462690974650819E-3</v>
          </cell>
          <cell r="H12">
            <v>1364</v>
          </cell>
          <cell r="I12">
            <v>1297</v>
          </cell>
          <cell r="J12">
            <v>-4.9120234604105528E-2</v>
          </cell>
          <cell r="K12">
            <v>0.94595980789854062</v>
          </cell>
          <cell r="L12">
            <v>0.95184157924911295</v>
          </cell>
          <cell r="M12">
            <v>45.659414853713429</v>
          </cell>
          <cell r="N12">
            <v>48.598892405063289</v>
          </cell>
          <cell r="O12">
            <v>12243.5</v>
          </cell>
          <cell r="P12">
            <v>16454</v>
          </cell>
          <cell r="Q12">
            <v>0.34389676154694326</v>
          </cell>
          <cell r="R12">
            <v>665</v>
          </cell>
          <cell r="S12">
            <v>765</v>
          </cell>
          <cell r="T12">
            <v>0.15037593984962405</v>
          </cell>
          <cell r="U12">
            <v>7349</v>
          </cell>
          <cell r="V12">
            <v>13442</v>
          </cell>
          <cell r="W12">
            <v>0.82909239352292818</v>
          </cell>
          <cell r="X12">
            <v>9789</v>
          </cell>
          <cell r="Y12">
            <v>6024</v>
          </cell>
          <cell r="Z12">
            <v>-0.38461538461538458</v>
          </cell>
          <cell r="AA12">
            <v>0.92052926042389838</v>
          </cell>
          <cell r="AB12">
            <v>0.94809772699647499</v>
          </cell>
        </row>
        <row r="13">
          <cell r="A13" t="str">
            <v>290000728</v>
          </cell>
          <cell r="C13" t="str">
            <v>290000728</v>
          </cell>
          <cell r="D13" t="str">
            <v>HIA Clermont-Tonnerre</v>
          </cell>
          <cell r="E13">
            <v>2601</v>
          </cell>
          <cell r="F13">
            <v>2651</v>
          </cell>
          <cell r="G13">
            <v>1.9223375624759731E-2</v>
          </cell>
          <cell r="H13">
            <v>144</v>
          </cell>
          <cell r="I13">
            <v>126</v>
          </cell>
          <cell r="J13">
            <v>-0.125</v>
          </cell>
          <cell r="K13">
            <v>1</v>
          </cell>
          <cell r="L13">
            <v>1</v>
          </cell>
          <cell r="M13">
            <v>18.0625</v>
          </cell>
          <cell r="N13">
            <v>21.039682539682541</v>
          </cell>
          <cell r="O13">
            <v>1124</v>
          </cell>
          <cell r="P13">
            <v>942</v>
          </cell>
          <cell r="Q13">
            <v>-0.16192170818505336</v>
          </cell>
          <cell r="R13">
            <v>62</v>
          </cell>
          <cell r="S13">
            <v>48</v>
          </cell>
          <cell r="T13">
            <v>-0.22580645161290325</v>
          </cell>
          <cell r="U13">
            <v>1124</v>
          </cell>
          <cell r="V13">
            <v>942</v>
          </cell>
          <cell r="W13">
            <v>-0.16192170818505336</v>
          </cell>
          <cell r="X13">
            <v>0</v>
          </cell>
          <cell r="Y13">
            <v>0</v>
          </cell>
          <cell r="Z13" t="str">
            <v>-</v>
          </cell>
          <cell r="AA13">
            <v>0.83096085409252674</v>
          </cell>
          <cell r="AB13">
            <v>0.99363057324840764</v>
          </cell>
        </row>
        <row r="14">
          <cell r="A14" t="str">
            <v>290000785</v>
          </cell>
          <cell r="C14" t="str">
            <v>290000785</v>
          </cell>
          <cell r="D14" t="str">
            <v>Hôtel-Dieu Pont-l'Abbé</v>
          </cell>
          <cell r="E14">
            <v>6055</v>
          </cell>
          <cell r="F14">
            <v>6024</v>
          </cell>
          <cell r="G14">
            <v>-5.1197357555738954E-3</v>
          </cell>
          <cell r="H14">
            <v>294</v>
          </cell>
          <cell r="I14">
            <v>293</v>
          </cell>
          <cell r="J14">
            <v>-3.4013605442176909E-3</v>
          </cell>
          <cell r="K14">
            <v>1</v>
          </cell>
          <cell r="L14">
            <v>1</v>
          </cell>
          <cell r="M14">
            <v>20.595238095238095</v>
          </cell>
          <cell r="N14">
            <v>20.559726962457336</v>
          </cell>
          <cell r="O14">
            <v>0</v>
          </cell>
          <cell r="P14">
            <v>0</v>
          </cell>
          <cell r="Q14" t="str">
            <v>-</v>
          </cell>
          <cell r="R14">
            <v>0</v>
          </cell>
          <cell r="S14">
            <v>0</v>
          </cell>
          <cell r="T14" t="str">
            <v>-</v>
          </cell>
          <cell r="U14">
            <v>0</v>
          </cell>
          <cell r="V14">
            <v>0</v>
          </cell>
          <cell r="W14" t="str">
            <v>-</v>
          </cell>
          <cell r="X14">
            <v>0</v>
          </cell>
          <cell r="Y14">
            <v>0</v>
          </cell>
          <cell r="Z14" t="str">
            <v>-</v>
          </cell>
          <cell r="AA14" t="str">
            <v>-</v>
          </cell>
          <cell r="AB14" t="str">
            <v>-</v>
          </cell>
        </row>
        <row r="15">
          <cell r="A15" t="str">
            <v>290021542</v>
          </cell>
          <cell r="C15" t="str">
            <v>290021542</v>
          </cell>
          <cell r="D15" t="str">
            <v>CH des Pays de Morlaix</v>
          </cell>
          <cell r="E15">
            <v>59397</v>
          </cell>
          <cell r="F15">
            <v>60501</v>
          </cell>
          <cell r="G15">
            <v>1.8586797312995618E-2</v>
          </cell>
          <cell r="H15">
            <v>1549</v>
          </cell>
          <cell r="I15">
            <v>1619</v>
          </cell>
          <cell r="J15">
            <v>4.5190445448676675E-2</v>
          </cell>
          <cell r="K15">
            <v>0.92785830934222269</v>
          </cell>
          <cell r="L15">
            <v>0.92790201814846041</v>
          </cell>
          <cell r="M15">
            <v>36.186474064346683</v>
          </cell>
          <cell r="N15">
            <v>35.043071161048687</v>
          </cell>
          <cell r="O15">
            <v>12711</v>
          </cell>
          <cell r="P15">
            <v>16271</v>
          </cell>
          <cell r="Q15">
            <v>0.28007237825505471</v>
          </cell>
          <cell r="R15">
            <v>284</v>
          </cell>
          <cell r="S15">
            <v>315</v>
          </cell>
          <cell r="T15">
            <v>0.10915492957746475</v>
          </cell>
          <cell r="U15">
            <v>7684</v>
          </cell>
          <cell r="V15">
            <v>10361</v>
          </cell>
          <cell r="W15">
            <v>0.34838625715773031</v>
          </cell>
          <cell r="X15">
            <v>10054</v>
          </cell>
          <cell r="Y15">
            <v>11820</v>
          </cell>
          <cell r="Z15">
            <v>0.17565148199721503</v>
          </cell>
          <cell r="AA15">
            <v>0.91778774289985054</v>
          </cell>
          <cell r="AB15">
            <v>0.94622334214246206</v>
          </cell>
        </row>
        <row r="16">
          <cell r="A16" t="str">
            <v>350000022</v>
          </cell>
          <cell r="C16" t="str">
            <v>350000022</v>
          </cell>
          <cell r="D16" t="str">
            <v>CH St Malo</v>
          </cell>
          <cell r="E16">
            <v>27697</v>
          </cell>
          <cell r="F16">
            <v>24619</v>
          </cell>
          <cell r="G16">
            <v>-0.11113116944073365</v>
          </cell>
          <cell r="H16">
            <v>494</v>
          </cell>
          <cell r="I16">
            <v>560</v>
          </cell>
          <cell r="J16">
            <v>0.1336032388663968</v>
          </cell>
          <cell r="K16">
            <v>1</v>
          </cell>
          <cell r="L16">
            <v>1</v>
          </cell>
          <cell r="M16">
            <v>56.0668016194332</v>
          </cell>
          <cell r="N16">
            <v>43.962499999999999</v>
          </cell>
          <cell r="O16">
            <v>2194</v>
          </cell>
          <cell r="P16">
            <v>3196</v>
          </cell>
          <cell r="Q16">
            <v>0.45670009115770283</v>
          </cell>
          <cell r="R16">
            <v>87</v>
          </cell>
          <cell r="S16">
            <v>122</v>
          </cell>
          <cell r="T16">
            <v>0.40229885057471271</v>
          </cell>
          <cell r="U16">
            <v>1357</v>
          </cell>
          <cell r="V16">
            <v>2384</v>
          </cell>
          <cell r="W16">
            <v>0.75681650700073688</v>
          </cell>
          <cell r="X16">
            <v>1674</v>
          </cell>
          <cell r="Y16">
            <v>1624</v>
          </cell>
          <cell r="Z16">
            <v>-2.9868578255675016E-2</v>
          </cell>
          <cell r="AA16">
            <v>1</v>
          </cell>
          <cell r="AB16">
            <v>1</v>
          </cell>
        </row>
        <row r="17">
          <cell r="A17" t="str">
            <v>350000048</v>
          </cell>
          <cell r="C17" t="str">
            <v>350000048</v>
          </cell>
          <cell r="D17" t="str">
            <v>CH Redon</v>
          </cell>
          <cell r="E17">
            <v>8420</v>
          </cell>
          <cell r="F17">
            <v>7369</v>
          </cell>
          <cell r="G17">
            <v>-0.12482185273159141</v>
          </cell>
          <cell r="H17">
            <v>284</v>
          </cell>
          <cell r="I17">
            <v>280</v>
          </cell>
          <cell r="J17">
            <v>-1.4084507042253502E-2</v>
          </cell>
          <cell r="K17">
            <v>0.85190023752969124</v>
          </cell>
          <cell r="L17">
            <v>0.90772153616501561</v>
          </cell>
          <cell r="M17">
            <v>25.346289752650176</v>
          </cell>
          <cell r="N17">
            <v>23.974910394265233</v>
          </cell>
          <cell r="O17">
            <v>1382.5</v>
          </cell>
          <cell r="P17">
            <v>1488.5</v>
          </cell>
          <cell r="Q17">
            <v>7.6672694394213314E-2</v>
          </cell>
          <cell r="R17">
            <v>34</v>
          </cell>
          <cell r="S17">
            <v>24</v>
          </cell>
          <cell r="T17">
            <v>-0.29411764705882348</v>
          </cell>
          <cell r="U17">
            <v>1350</v>
          </cell>
          <cell r="V17">
            <v>1464</v>
          </cell>
          <cell r="W17">
            <v>8.4444444444444544E-2</v>
          </cell>
          <cell r="X17">
            <v>65</v>
          </cell>
          <cell r="Y17">
            <v>49</v>
          </cell>
          <cell r="Z17">
            <v>-0.24615384615384617</v>
          </cell>
          <cell r="AA17">
            <v>1</v>
          </cell>
          <cell r="AB17">
            <v>1</v>
          </cell>
        </row>
        <row r="18">
          <cell r="A18" t="str">
            <v>350000246</v>
          </cell>
          <cell r="C18" t="str">
            <v>350000246</v>
          </cell>
          <cell r="D18" t="str">
            <v>CHS Guillaume Régnier</v>
          </cell>
          <cell r="E18">
            <v>192668</v>
          </cell>
          <cell r="F18">
            <v>180505</v>
          </cell>
          <cell r="G18">
            <v>-6.3129320904353636E-2</v>
          </cell>
          <cell r="H18">
            <v>3742</v>
          </cell>
          <cell r="I18">
            <v>3205</v>
          </cell>
          <cell r="J18">
            <v>-0.14350614644575088</v>
          </cell>
          <cell r="K18">
            <v>0.95019930657919327</v>
          </cell>
          <cell r="L18">
            <v>0.95289327165452475</v>
          </cell>
          <cell r="M18">
            <v>49.147114093959729</v>
          </cell>
          <cell r="N18">
            <v>54.003767660910519</v>
          </cell>
          <cell r="O18">
            <v>23622</v>
          </cell>
          <cell r="P18">
            <v>21560.5</v>
          </cell>
          <cell r="Q18">
            <v>-8.7270341207349111E-2</v>
          </cell>
          <cell r="R18">
            <v>1063</v>
          </cell>
          <cell r="S18">
            <v>921</v>
          </cell>
          <cell r="T18">
            <v>-0.13358419567262469</v>
          </cell>
          <cell r="U18">
            <v>14131</v>
          </cell>
          <cell r="V18">
            <v>13963</v>
          </cell>
          <cell r="W18">
            <v>-1.1888755219021996E-2</v>
          </cell>
          <cell r="X18">
            <v>18982</v>
          </cell>
          <cell r="Y18">
            <v>15195</v>
          </cell>
          <cell r="Z18">
            <v>-0.19950479401538301</v>
          </cell>
          <cell r="AA18">
            <v>1</v>
          </cell>
          <cell r="AB18">
            <v>0.99948980775028406</v>
          </cell>
        </row>
        <row r="19">
          <cell r="A19" t="str">
            <v>350054680</v>
          </cell>
          <cell r="C19" t="str">
            <v>350054680</v>
          </cell>
          <cell r="D19" t="str">
            <v>Polyclinique Saint-Laurent</v>
          </cell>
          <cell r="E19">
            <v>26142</v>
          </cell>
          <cell r="F19">
            <v>27018</v>
          </cell>
          <cell r="G19">
            <v>3.3509295386733973E-2</v>
          </cell>
          <cell r="H19">
            <v>603</v>
          </cell>
          <cell r="I19">
            <v>585</v>
          </cell>
          <cell r="J19">
            <v>-2.9850746268656692E-2</v>
          </cell>
          <cell r="K19">
            <v>1</v>
          </cell>
          <cell r="L19">
            <v>1</v>
          </cell>
          <cell r="M19">
            <v>43.353233830845774</v>
          </cell>
          <cell r="N19">
            <v>46.184615384615384</v>
          </cell>
          <cell r="O19">
            <v>1611</v>
          </cell>
          <cell r="P19">
            <v>1997</v>
          </cell>
          <cell r="Q19">
            <v>0.23960273122284304</v>
          </cell>
          <cell r="R19">
            <v>85</v>
          </cell>
          <cell r="S19">
            <v>92</v>
          </cell>
          <cell r="T19">
            <v>8.2352941176470518E-2</v>
          </cell>
          <cell r="U19">
            <v>5</v>
          </cell>
          <cell r="V19">
            <v>6</v>
          </cell>
          <cell r="W19">
            <v>0.19999999999999996</v>
          </cell>
          <cell r="X19">
            <v>3212</v>
          </cell>
          <cell r="Y19">
            <v>3982</v>
          </cell>
          <cell r="Z19">
            <v>0.23972602739726034</v>
          </cell>
          <cell r="AA19">
            <v>1</v>
          </cell>
          <cell r="AB19">
            <v>1</v>
          </cell>
        </row>
        <row r="20">
          <cell r="A20" t="str">
            <v>350002234</v>
          </cell>
          <cell r="C20" t="str">
            <v>350002234</v>
          </cell>
          <cell r="D20" t="str">
            <v>CRRF Beaulieu</v>
          </cell>
          <cell r="E20">
            <v>1680</v>
          </cell>
          <cell r="F20">
            <v>2054</v>
          </cell>
          <cell r="G20">
            <v>0.22261904761904772</v>
          </cell>
          <cell r="H20">
            <v>23</v>
          </cell>
          <cell r="I20">
            <v>33</v>
          </cell>
          <cell r="J20">
            <v>0.43478260869565211</v>
          </cell>
          <cell r="K20">
            <v>1</v>
          </cell>
          <cell r="L20">
            <v>1</v>
          </cell>
          <cell r="M20">
            <v>73.043478260869563</v>
          </cell>
          <cell r="N20">
            <v>62.242424242424242</v>
          </cell>
          <cell r="O20">
            <v>946.5</v>
          </cell>
          <cell r="P20">
            <v>1065.5</v>
          </cell>
          <cell r="Q20">
            <v>0.1257263602746963</v>
          </cell>
          <cell r="R20">
            <v>46</v>
          </cell>
          <cell r="S20">
            <v>58</v>
          </cell>
          <cell r="T20">
            <v>0.26086956521739135</v>
          </cell>
          <cell r="U20">
            <v>941</v>
          </cell>
          <cell r="V20">
            <v>1059</v>
          </cell>
          <cell r="W20">
            <v>0.12539851222104148</v>
          </cell>
          <cell r="X20">
            <v>11</v>
          </cell>
          <cell r="Y20">
            <v>13</v>
          </cell>
          <cell r="Z20">
            <v>0.18181818181818188</v>
          </cell>
          <cell r="AA20">
            <v>1</v>
          </cell>
          <cell r="AB20">
            <v>1</v>
          </cell>
        </row>
        <row r="21">
          <cell r="A21" t="str">
            <v>350002754</v>
          </cell>
          <cell r="C21" t="str">
            <v>350002754</v>
          </cell>
          <cell r="D21" t="str">
            <v>CPC La Thébaudais</v>
          </cell>
          <cell r="E21">
            <v>0</v>
          </cell>
          <cell r="F21">
            <v>0</v>
          </cell>
          <cell r="G21" t="str">
            <v>-</v>
          </cell>
          <cell r="H21">
            <v>0</v>
          </cell>
          <cell r="I21">
            <v>0</v>
          </cell>
          <cell r="J21" t="str">
            <v>-</v>
          </cell>
          <cell r="K21" t="str">
            <v>-</v>
          </cell>
          <cell r="L21" t="str">
            <v>-</v>
          </cell>
          <cell r="M21" t="str">
            <v>-</v>
          </cell>
          <cell r="N21" t="str">
            <v>-</v>
          </cell>
          <cell r="O21">
            <v>10736</v>
          </cell>
          <cell r="P21">
            <v>11421</v>
          </cell>
          <cell r="Q21">
            <v>6.3804023845007496E-2</v>
          </cell>
          <cell r="R21">
            <v>83</v>
          </cell>
          <cell r="S21">
            <v>85</v>
          </cell>
          <cell r="T21">
            <v>2.4096385542168752E-2</v>
          </cell>
          <cell r="U21">
            <v>10355</v>
          </cell>
          <cell r="V21">
            <v>11203</v>
          </cell>
          <cell r="W21">
            <v>8.1892805408015468E-2</v>
          </cell>
          <cell r="X21">
            <v>762</v>
          </cell>
          <cell r="Y21">
            <v>436</v>
          </cell>
          <cell r="Z21">
            <v>-0.42782152230971127</v>
          </cell>
          <cell r="AA21">
            <v>0.33550670640834573</v>
          </cell>
          <cell r="AB21">
            <v>0.33849925575693895</v>
          </cell>
        </row>
        <row r="22">
          <cell r="A22" t="str">
            <v>560002032</v>
          </cell>
          <cell r="C22" t="str">
            <v>560002032</v>
          </cell>
          <cell r="D22" t="str">
            <v>EPSM Morbihan</v>
          </cell>
          <cell r="E22">
            <v>109613</v>
          </cell>
          <cell r="F22">
            <v>92323</v>
          </cell>
          <cell r="G22">
            <v>-0.15773676479979559</v>
          </cell>
          <cell r="H22">
            <v>2034</v>
          </cell>
          <cell r="I22">
            <v>1711</v>
          </cell>
          <cell r="J22">
            <v>-0.15880039331366769</v>
          </cell>
          <cell r="K22">
            <v>0.97486611989453809</v>
          </cell>
          <cell r="L22">
            <v>0.96708295874267514</v>
          </cell>
          <cell r="M22">
            <v>52.743336623889441</v>
          </cell>
          <cell r="N22">
            <v>52.643867924528301</v>
          </cell>
          <cell r="O22">
            <v>19395.5</v>
          </cell>
          <cell r="P22">
            <v>19199.5</v>
          </cell>
          <cell r="Q22">
            <v>-1.0105436828130254E-2</v>
          </cell>
          <cell r="R22">
            <v>1292</v>
          </cell>
          <cell r="S22">
            <v>1140</v>
          </cell>
          <cell r="T22">
            <v>-0.11764705882352944</v>
          </cell>
          <cell r="U22">
            <v>7882</v>
          </cell>
          <cell r="V22">
            <v>7833</v>
          </cell>
          <cell r="W22">
            <v>-6.2166962699822248E-3</v>
          </cell>
          <cell r="X22">
            <v>23027</v>
          </cell>
          <cell r="Y22">
            <v>22733</v>
          </cell>
          <cell r="Z22">
            <v>-1.2767620619273057E-2</v>
          </cell>
          <cell r="AA22">
            <v>0.82207213013327829</v>
          </cell>
          <cell r="AB22">
            <v>0.83119352066460062</v>
          </cell>
        </row>
        <row r="23">
          <cell r="A23" t="str">
            <v>560002677</v>
          </cell>
          <cell r="C23" t="str">
            <v>560002677</v>
          </cell>
          <cell r="D23" t="str">
            <v>CHS Charcot</v>
          </cell>
          <cell r="E23">
            <v>60757</v>
          </cell>
          <cell r="F23">
            <v>57236</v>
          </cell>
          <cell r="G23">
            <v>-5.7952170120315394E-2</v>
          </cell>
          <cell r="H23">
            <v>1145</v>
          </cell>
          <cell r="I23">
            <v>1236</v>
          </cell>
          <cell r="J23">
            <v>7.9475982532751122E-2</v>
          </cell>
          <cell r="K23">
            <v>0.93622134075085994</v>
          </cell>
          <cell r="L23">
            <v>0.92971206932699701</v>
          </cell>
          <cell r="M23">
            <v>50.516873889875669</v>
          </cell>
          <cell r="N23">
            <v>43.905115511551152</v>
          </cell>
          <cell r="O23">
            <v>7895</v>
          </cell>
          <cell r="P23">
            <v>7706.5</v>
          </cell>
          <cell r="Q23">
            <v>-2.3875870804306532E-2</v>
          </cell>
          <cell r="R23">
            <v>392</v>
          </cell>
          <cell r="S23">
            <v>365</v>
          </cell>
          <cell r="T23">
            <v>-6.8877551020408156E-2</v>
          </cell>
          <cell r="U23">
            <v>1606</v>
          </cell>
          <cell r="V23">
            <v>1528</v>
          </cell>
          <cell r="W23">
            <v>-4.8567870485678677E-2</v>
          </cell>
          <cell r="X23">
            <v>12578</v>
          </cell>
          <cell r="Y23">
            <v>12357</v>
          </cell>
          <cell r="Z23">
            <v>-1.7570360947686492E-2</v>
          </cell>
          <cell r="AA23">
            <v>1</v>
          </cell>
          <cell r="AB23">
            <v>1</v>
          </cell>
        </row>
        <row r="24">
          <cell r="A24" t="str">
            <v>560002685</v>
          </cell>
          <cell r="C24" t="str">
            <v>560002685</v>
          </cell>
          <cell r="D24" t="str">
            <v>Etablissement Penn Ker</v>
          </cell>
          <cell r="E24">
            <v>13841</v>
          </cell>
          <cell r="F24">
            <v>12383</v>
          </cell>
          <cell r="G24">
            <v>-0.10533920959468246</v>
          </cell>
          <cell r="H24">
            <v>361</v>
          </cell>
          <cell r="I24">
            <v>316</v>
          </cell>
          <cell r="J24">
            <v>-0.1246537396121884</v>
          </cell>
          <cell r="K24">
            <v>1</v>
          </cell>
          <cell r="L24">
            <v>1</v>
          </cell>
          <cell r="M24">
            <v>38.340720221606645</v>
          </cell>
          <cell r="N24">
            <v>39.186708860759495</v>
          </cell>
          <cell r="O24">
            <v>1300</v>
          </cell>
          <cell r="P24">
            <v>1283</v>
          </cell>
          <cell r="Q24">
            <v>-1.3076923076923097E-2</v>
          </cell>
          <cell r="R24">
            <v>49</v>
          </cell>
          <cell r="S24">
            <v>41</v>
          </cell>
          <cell r="T24">
            <v>-0.16326530612244894</v>
          </cell>
          <cell r="U24">
            <v>884</v>
          </cell>
          <cell r="V24">
            <v>805</v>
          </cell>
          <cell r="W24">
            <v>-8.9366515837104088E-2</v>
          </cell>
          <cell r="X24">
            <v>832</v>
          </cell>
          <cell r="Y24">
            <v>956</v>
          </cell>
          <cell r="Z24">
            <v>0.14903846153846145</v>
          </cell>
          <cell r="AA24">
            <v>1</v>
          </cell>
          <cell r="AB24">
            <v>1</v>
          </cell>
        </row>
        <row r="25">
          <cell r="A25" t="str">
            <v>560004277</v>
          </cell>
          <cell r="C25" t="str">
            <v>560004277</v>
          </cell>
          <cell r="D25" t="str">
            <v>Centre de Post Cure Sarzeau</v>
          </cell>
          <cell r="E25">
            <v>2029</v>
          </cell>
          <cell r="F25">
            <v>2117</v>
          </cell>
          <cell r="G25">
            <v>4.3371118777723039E-2</v>
          </cell>
          <cell r="H25">
            <v>18</v>
          </cell>
          <cell r="I25">
            <v>19</v>
          </cell>
          <cell r="J25">
            <v>5.555555555555558E-2</v>
          </cell>
          <cell r="K25">
            <v>0</v>
          </cell>
          <cell r="L25">
            <v>0</v>
          </cell>
          <cell r="M25" t="str">
            <v>-</v>
          </cell>
          <cell r="N25" t="str">
            <v>-</v>
          </cell>
          <cell r="O25">
            <v>3032</v>
          </cell>
          <cell r="P25">
            <v>2343</v>
          </cell>
          <cell r="Q25">
            <v>-0.22724274406332456</v>
          </cell>
          <cell r="R25">
            <v>38</v>
          </cell>
          <cell r="S25">
            <v>22</v>
          </cell>
          <cell r="T25">
            <v>-0.42105263157894735</v>
          </cell>
          <cell r="U25">
            <v>3030</v>
          </cell>
          <cell r="V25">
            <v>2343</v>
          </cell>
          <cell r="W25">
            <v>-0.22673267326732671</v>
          </cell>
          <cell r="X25">
            <v>4</v>
          </cell>
          <cell r="Y25">
            <v>0</v>
          </cell>
          <cell r="Z25">
            <v>-1</v>
          </cell>
          <cell r="AA25">
            <v>1</v>
          </cell>
          <cell r="AB25">
            <v>1</v>
          </cell>
        </row>
        <row r="26">
          <cell r="A26" t="str">
            <v>560005746</v>
          </cell>
          <cell r="C26" t="str">
            <v>560005746</v>
          </cell>
          <cell r="D26" t="str">
            <v>GHBS - site Quimperlé</v>
          </cell>
          <cell r="E26">
            <v>14517</v>
          </cell>
          <cell r="F26">
            <v>15479</v>
          </cell>
          <cell r="G26">
            <v>6.626713508300619E-2</v>
          </cell>
          <cell r="H26">
            <v>541</v>
          </cell>
          <cell r="I26">
            <v>443</v>
          </cell>
          <cell r="J26">
            <v>-0.18114602587800366</v>
          </cell>
          <cell r="K26">
            <v>1</v>
          </cell>
          <cell r="L26">
            <v>1</v>
          </cell>
          <cell r="M26">
            <v>26.833641404805913</v>
          </cell>
          <cell r="N26">
            <v>34.941309255079005</v>
          </cell>
          <cell r="O26">
            <v>2707</v>
          </cell>
          <cell r="P26">
            <v>3729</v>
          </cell>
          <cell r="Q26">
            <v>0.37753971185814561</v>
          </cell>
          <cell r="R26">
            <v>206</v>
          </cell>
          <cell r="S26">
            <v>192</v>
          </cell>
          <cell r="T26">
            <v>-6.7961165048543659E-2</v>
          </cell>
          <cell r="U26">
            <v>462</v>
          </cell>
          <cell r="V26">
            <v>999</v>
          </cell>
          <cell r="W26">
            <v>1.1623376623376624</v>
          </cell>
          <cell r="X26">
            <v>4490</v>
          </cell>
          <cell r="Y26">
            <v>5460</v>
          </cell>
          <cell r="Z26">
            <v>0.21603563474387522</v>
          </cell>
          <cell r="AA26">
            <v>0.98596231991134098</v>
          </cell>
          <cell r="AB26">
            <v>1</v>
          </cell>
        </row>
        <row r="27">
          <cell r="A27" t="str">
            <v>560000242</v>
          </cell>
          <cell r="C27" t="str">
            <v>560000242</v>
          </cell>
          <cell r="D27" t="str">
            <v>C.P.R.B Billiers</v>
          </cell>
          <cell r="E27">
            <v>23240</v>
          </cell>
          <cell r="F27">
            <v>22568</v>
          </cell>
          <cell r="G27">
            <v>-2.8915662650602414E-2</v>
          </cell>
          <cell r="H27">
            <v>134</v>
          </cell>
          <cell r="I27">
            <v>134</v>
          </cell>
          <cell r="J27">
            <v>0</v>
          </cell>
          <cell r="K27">
            <v>0</v>
          </cell>
          <cell r="L27">
            <v>0</v>
          </cell>
          <cell r="M27" t="str">
            <v>-</v>
          </cell>
          <cell r="N27" t="str">
            <v>-</v>
          </cell>
          <cell r="O27">
            <v>0</v>
          </cell>
          <cell r="P27">
            <v>0</v>
          </cell>
          <cell r="Q27" t="str">
            <v>-</v>
          </cell>
          <cell r="R27">
            <v>0</v>
          </cell>
          <cell r="S27">
            <v>0</v>
          </cell>
          <cell r="T27" t="str">
            <v>-</v>
          </cell>
          <cell r="U27">
            <v>0</v>
          </cell>
          <cell r="V27">
            <v>0</v>
          </cell>
          <cell r="W27" t="str">
            <v>-</v>
          </cell>
          <cell r="X27">
            <v>0</v>
          </cell>
          <cell r="Y27">
            <v>0</v>
          </cell>
          <cell r="Z27" t="str">
            <v>-</v>
          </cell>
          <cell r="AA27" t="str">
            <v>-</v>
          </cell>
          <cell r="AB27" t="str">
            <v>-</v>
          </cell>
        </row>
        <row r="28">
          <cell r="A28" t="str">
            <v>DGF</v>
          </cell>
          <cell r="C28" t="str">
            <v>Etablissements publics</v>
          </cell>
          <cell r="E28">
            <v>835971</v>
          </cell>
          <cell r="F28">
            <v>799796.5</v>
          </cell>
          <cell r="G28">
            <v>-4.3272434091613188E-2</v>
          </cell>
          <cell r="H28">
            <v>18110</v>
          </cell>
          <cell r="I28">
            <v>17312</v>
          </cell>
          <cell r="J28">
            <v>-4.4064053009387094E-2</v>
          </cell>
          <cell r="K28">
            <v>0.93226320051772127</v>
          </cell>
          <cell r="L28">
            <v>0.93126501553832752</v>
          </cell>
          <cell r="M28">
            <v>43.594842535100966</v>
          </cell>
          <cell r="N28">
            <v>43.66923663227017</v>
          </cell>
          <cell r="O28">
            <v>144688</v>
          </cell>
          <cell r="P28">
            <v>158225.5</v>
          </cell>
          <cell r="Q28">
            <v>9.3563391573592725E-2</v>
          </cell>
          <cell r="R28">
            <v>5851</v>
          </cell>
          <cell r="S28">
            <v>5624</v>
          </cell>
          <cell r="T28">
            <v>-3.8796786874038647E-2</v>
          </cell>
          <cell r="U28">
            <v>88906</v>
          </cell>
          <cell r="V28">
            <v>105069</v>
          </cell>
          <cell r="W28">
            <v>0.18179875373990506</v>
          </cell>
          <cell r="X28">
            <v>111564</v>
          </cell>
          <cell r="Y28">
            <v>106313</v>
          </cell>
          <cell r="Z28">
            <v>-4.7067154279158196E-2</v>
          </cell>
          <cell r="AA28">
            <v>0.89084098197500827</v>
          </cell>
          <cell r="AB28">
            <v>0.89404362760743372</v>
          </cell>
        </row>
        <row r="30">
          <cell r="A30" t="str">
            <v>220000319</v>
          </cell>
          <cell r="C30" t="str">
            <v>220000319</v>
          </cell>
          <cell r="D30" t="str">
            <v>Clinique La Cerisaie</v>
          </cell>
          <cell r="E30">
            <v>22137</v>
          </cell>
          <cell r="F30">
            <v>21257</v>
          </cell>
          <cell r="G30">
            <v>-3.975245064823596E-2</v>
          </cell>
          <cell r="H30">
            <v>399</v>
          </cell>
          <cell r="I30">
            <v>403</v>
          </cell>
          <cell r="J30">
            <v>1.0025062656641603E-2</v>
          </cell>
          <cell r="K30">
            <v>1</v>
          </cell>
          <cell r="L30">
            <v>1</v>
          </cell>
          <cell r="M30">
            <v>55.481203007518801</v>
          </cell>
          <cell r="N30">
            <v>52.746898263027298</v>
          </cell>
          <cell r="O30">
            <v>3967</v>
          </cell>
          <cell r="P30">
            <v>4639.5</v>
          </cell>
          <cell r="Q30">
            <v>0.16952356944794555</v>
          </cell>
          <cell r="R30">
            <v>271</v>
          </cell>
          <cell r="S30">
            <v>253</v>
          </cell>
          <cell r="T30">
            <v>-6.6420664206642055E-2</v>
          </cell>
          <cell r="U30">
            <v>585</v>
          </cell>
          <cell r="V30">
            <v>736</v>
          </cell>
          <cell r="W30">
            <v>0.25811965811965809</v>
          </cell>
          <cell r="X30">
            <v>6764</v>
          </cell>
          <cell r="Y30">
            <v>7807</v>
          </cell>
          <cell r="Z30">
            <v>0.15419869899467775</v>
          </cell>
          <cell r="AA30">
            <v>1</v>
          </cell>
          <cell r="AB30">
            <v>1</v>
          </cell>
        </row>
        <row r="31">
          <cell r="A31" t="str">
            <v>220000327</v>
          </cell>
          <cell r="C31" t="str">
            <v>220000327</v>
          </cell>
          <cell r="D31" t="str">
            <v>Clinique du Val Josselin</v>
          </cell>
          <cell r="E31">
            <v>32208</v>
          </cell>
          <cell r="F31">
            <v>31343</v>
          </cell>
          <cell r="G31">
            <v>-2.685668156979637E-2</v>
          </cell>
          <cell r="H31">
            <v>734</v>
          </cell>
          <cell r="I31">
            <v>765</v>
          </cell>
          <cell r="J31">
            <v>4.2234332425068022E-2</v>
          </cell>
          <cell r="K31">
            <v>1</v>
          </cell>
          <cell r="L31">
            <v>1</v>
          </cell>
          <cell r="M31">
            <v>43.880108991825615</v>
          </cell>
          <cell r="N31">
            <v>40.97124183006536</v>
          </cell>
          <cell r="O31">
            <v>8995.5</v>
          </cell>
          <cell r="P31">
            <v>9460.5</v>
          </cell>
          <cell r="Q31">
            <v>5.1692512923128264E-2</v>
          </cell>
          <cell r="R31">
            <v>259</v>
          </cell>
          <cell r="S31">
            <v>319</v>
          </cell>
          <cell r="T31">
            <v>0.23166023166023164</v>
          </cell>
          <cell r="U31">
            <v>5264</v>
          </cell>
          <cell r="V31">
            <v>5320</v>
          </cell>
          <cell r="W31">
            <v>1.0638297872340496E-2</v>
          </cell>
          <cell r="X31">
            <v>7463</v>
          </cell>
          <cell r="Y31">
            <v>8281</v>
          </cell>
          <cell r="Z31">
            <v>0.10960739648934736</v>
          </cell>
          <cell r="AA31">
            <v>1</v>
          </cell>
          <cell r="AB31">
            <v>1</v>
          </cell>
        </row>
        <row r="32">
          <cell r="A32" t="str">
            <v>290000363</v>
          </cell>
          <cell r="C32" t="str">
            <v>290000363</v>
          </cell>
          <cell r="D32" t="str">
            <v>Clinique Kerfriden</v>
          </cell>
          <cell r="E32">
            <v>28922</v>
          </cell>
          <cell r="F32">
            <v>28566</v>
          </cell>
          <cell r="G32">
            <v>-1.2308968950971555E-2</v>
          </cell>
          <cell r="H32">
            <v>588</v>
          </cell>
          <cell r="I32">
            <v>617</v>
          </cell>
          <cell r="J32">
            <v>4.9319727891156573E-2</v>
          </cell>
          <cell r="K32">
            <v>1</v>
          </cell>
          <cell r="L32">
            <v>1</v>
          </cell>
          <cell r="M32">
            <v>49.187074829931973</v>
          </cell>
          <cell r="N32">
            <v>46.298217179902757</v>
          </cell>
          <cell r="O32">
            <v>4260.5</v>
          </cell>
          <cell r="P32">
            <v>4140</v>
          </cell>
          <cell r="Q32">
            <v>-2.8283065367914584E-2</v>
          </cell>
          <cell r="R32">
            <v>128</v>
          </cell>
          <cell r="S32">
            <v>125</v>
          </cell>
          <cell r="T32">
            <v>-2.34375E-2</v>
          </cell>
          <cell r="U32">
            <v>405</v>
          </cell>
          <cell r="V32">
            <v>308</v>
          </cell>
          <cell r="W32">
            <v>-0.23950617283950615</v>
          </cell>
          <cell r="X32">
            <v>7711</v>
          </cell>
          <cell r="Y32">
            <v>7664</v>
          </cell>
          <cell r="Z32">
            <v>-6.095188691479736E-3</v>
          </cell>
          <cell r="AA32">
            <v>1</v>
          </cell>
          <cell r="AB32">
            <v>1</v>
          </cell>
        </row>
        <row r="33">
          <cell r="A33" t="str">
            <v>290000736</v>
          </cell>
          <cell r="C33" t="str">
            <v>290000736</v>
          </cell>
          <cell r="D33" t="str">
            <v>Clinique de l’Iroise</v>
          </cell>
          <cell r="E33">
            <v>24336</v>
          </cell>
          <cell r="F33">
            <v>23891</v>
          </cell>
          <cell r="G33">
            <v>-1.828566732412884E-2</v>
          </cell>
          <cell r="H33">
            <v>664</v>
          </cell>
          <cell r="I33">
            <v>623</v>
          </cell>
          <cell r="J33">
            <v>-6.174698795180722E-2</v>
          </cell>
          <cell r="K33">
            <v>1</v>
          </cell>
          <cell r="L33">
            <v>1</v>
          </cell>
          <cell r="M33">
            <v>36.650602409638552</v>
          </cell>
          <cell r="N33">
            <v>38.348314606741575</v>
          </cell>
          <cell r="O33">
            <v>2606.5</v>
          </cell>
          <cell r="P33">
            <v>2559.5</v>
          </cell>
          <cell r="Q33">
            <v>-1.8031843468252484E-2</v>
          </cell>
          <cell r="R33">
            <v>124</v>
          </cell>
          <cell r="S33">
            <v>126</v>
          </cell>
          <cell r="T33">
            <v>1.6129032258064502E-2</v>
          </cell>
          <cell r="U33">
            <v>1</v>
          </cell>
          <cell r="V33">
            <v>3</v>
          </cell>
          <cell r="W33">
            <v>2</v>
          </cell>
          <cell r="X33">
            <v>5211</v>
          </cell>
          <cell r="Y33">
            <v>5113</v>
          </cell>
          <cell r="Z33">
            <v>-1.880637113797734E-2</v>
          </cell>
          <cell r="AA33">
            <v>1</v>
          </cell>
          <cell r="AB33">
            <v>1</v>
          </cell>
        </row>
        <row r="34">
          <cell r="A34" t="str">
            <v>290000744</v>
          </cell>
          <cell r="C34" t="str">
            <v>290000744</v>
          </cell>
          <cell r="D34" t="str">
            <v>Clinique Pen An Dalar</v>
          </cell>
          <cell r="E34">
            <v>42793</v>
          </cell>
          <cell r="F34">
            <v>43164</v>
          </cell>
          <cell r="G34">
            <v>8.6696422312060317E-3</v>
          </cell>
          <cell r="H34">
            <v>1108</v>
          </cell>
          <cell r="I34">
            <v>1099</v>
          </cell>
          <cell r="J34">
            <v>-8.1227436823104737E-3</v>
          </cell>
          <cell r="K34">
            <v>0.95800715070221765</v>
          </cell>
          <cell r="L34">
            <v>0.9678899082568807</v>
          </cell>
          <cell r="M34">
            <v>37.959259259259262</v>
          </cell>
          <cell r="N34">
            <v>38.755102040816325</v>
          </cell>
          <cell r="O34">
            <v>10304.5</v>
          </cell>
          <cell r="P34">
            <v>9789.5</v>
          </cell>
          <cell r="Q34">
            <v>-4.9978164879421638E-2</v>
          </cell>
          <cell r="R34">
            <v>250</v>
          </cell>
          <cell r="S34">
            <v>247</v>
          </cell>
          <cell r="T34">
            <v>-1.2000000000000011E-2</v>
          </cell>
          <cell r="U34">
            <v>8304</v>
          </cell>
          <cell r="V34">
            <v>8226</v>
          </cell>
          <cell r="W34">
            <v>-9.3930635838149756E-3</v>
          </cell>
          <cell r="X34">
            <v>4001</v>
          </cell>
          <cell r="Y34">
            <v>3127</v>
          </cell>
          <cell r="Z34">
            <v>-0.2184453886528368</v>
          </cell>
          <cell r="AA34">
            <v>0.76650977728177005</v>
          </cell>
          <cell r="AB34">
            <v>0.80785535522753971</v>
          </cell>
        </row>
        <row r="35">
          <cell r="A35" t="str">
            <v>350002119</v>
          </cell>
          <cell r="C35" t="str">
            <v>350002119</v>
          </cell>
          <cell r="D35" t="str">
            <v>Clinique du Moulin</v>
          </cell>
          <cell r="E35">
            <v>28435</v>
          </cell>
          <cell r="F35">
            <v>28697</v>
          </cell>
          <cell r="G35">
            <v>9.2139968348865509E-3</v>
          </cell>
          <cell r="H35">
            <v>370</v>
          </cell>
          <cell r="I35">
            <v>398</v>
          </cell>
          <cell r="J35">
            <v>7.5675675675675569E-2</v>
          </cell>
          <cell r="K35">
            <v>1</v>
          </cell>
          <cell r="L35">
            <v>1</v>
          </cell>
          <cell r="M35">
            <v>76.851351351351354</v>
          </cell>
          <cell r="N35">
            <v>72.103015075376888</v>
          </cell>
          <cell r="O35">
            <v>5205.5</v>
          </cell>
          <cell r="P35">
            <v>5174</v>
          </cell>
          <cell r="Q35">
            <v>-6.0512919027950751E-3</v>
          </cell>
          <cell r="R35">
            <v>117</v>
          </cell>
          <cell r="S35">
            <v>103</v>
          </cell>
          <cell r="T35">
            <v>-0.11965811965811968</v>
          </cell>
          <cell r="U35">
            <v>3623</v>
          </cell>
          <cell r="V35">
            <v>3580</v>
          </cell>
          <cell r="W35">
            <v>-1.1868617168092732E-2</v>
          </cell>
          <cell r="X35">
            <v>3165</v>
          </cell>
          <cell r="Y35">
            <v>3188</v>
          </cell>
          <cell r="Z35">
            <v>7.2669826224327494E-3</v>
          </cell>
          <cell r="AA35">
            <v>1</v>
          </cell>
          <cell r="AB35">
            <v>1</v>
          </cell>
        </row>
        <row r="36">
          <cell r="A36" t="str">
            <v>350002176</v>
          </cell>
          <cell r="C36" t="str">
            <v>350002176</v>
          </cell>
          <cell r="D36" t="str">
            <v>Clinique de l’Espérance</v>
          </cell>
          <cell r="E36">
            <v>25733</v>
          </cell>
          <cell r="F36">
            <v>25309</v>
          </cell>
          <cell r="G36">
            <v>-1.6476897369136934E-2</v>
          </cell>
          <cell r="H36">
            <v>598</v>
          </cell>
          <cell r="I36">
            <v>578</v>
          </cell>
          <cell r="J36">
            <v>-3.3444816053511683E-2</v>
          </cell>
          <cell r="K36">
            <v>1</v>
          </cell>
          <cell r="L36">
            <v>1</v>
          </cell>
          <cell r="M36">
            <v>43.031772575250834</v>
          </cell>
          <cell r="N36">
            <v>43.787197231833908</v>
          </cell>
          <cell r="O36">
            <v>3352</v>
          </cell>
          <cell r="P36">
            <v>3106.5</v>
          </cell>
          <cell r="Q36">
            <v>-7.3239856801909253E-2</v>
          </cell>
          <cell r="R36">
            <v>84</v>
          </cell>
          <cell r="S36">
            <v>84</v>
          </cell>
          <cell r="T36">
            <v>0</v>
          </cell>
          <cell r="U36">
            <v>260</v>
          </cell>
          <cell r="V36">
            <v>255</v>
          </cell>
          <cell r="W36">
            <v>-1.9230769230769273E-2</v>
          </cell>
          <cell r="X36">
            <v>6184</v>
          </cell>
          <cell r="Y36">
            <v>5703</v>
          </cell>
          <cell r="Z36">
            <v>-7.7781371280724487E-2</v>
          </cell>
          <cell r="AA36">
            <v>1</v>
          </cell>
          <cell r="AB36">
            <v>1</v>
          </cell>
        </row>
        <row r="37">
          <cell r="A37" t="str">
            <v>350002192</v>
          </cell>
          <cell r="C37" t="str">
            <v>350002192</v>
          </cell>
          <cell r="D37" t="str">
            <v>Clinique St Laurent</v>
          </cell>
          <cell r="E37" t="str">
            <v>-</v>
          </cell>
          <cell r="F37" t="e">
            <v>#N/A</v>
          </cell>
          <cell r="G37" t="e">
            <v>#N/A</v>
          </cell>
          <cell r="H37" t="str">
            <v>-</v>
          </cell>
          <cell r="I37" t="e">
            <v>#N/A</v>
          </cell>
          <cell r="J37" t="e">
            <v>#N/A</v>
          </cell>
          <cell r="K37" t="e">
            <v>#N/A</v>
          </cell>
          <cell r="L37" t="e">
            <v>#N/A</v>
          </cell>
          <cell r="M37" t="e">
            <v>#N/A</v>
          </cell>
          <cell r="N37" t="e">
            <v>#N/A</v>
          </cell>
          <cell r="O37" t="str">
            <v>-</v>
          </cell>
          <cell r="P37" t="str">
            <v>-</v>
          </cell>
          <cell r="Q37" t="e">
            <v>#VALUE!</v>
          </cell>
          <cell r="R37" t="str">
            <v>-</v>
          </cell>
          <cell r="S37" t="str">
            <v>-</v>
          </cell>
          <cell r="T37" t="e">
            <v>#VALUE!</v>
          </cell>
          <cell r="U37" t="str">
            <v>-</v>
          </cell>
          <cell r="V37" t="str">
            <v>-</v>
          </cell>
          <cell r="W37" t="e">
            <v>#VALUE!</v>
          </cell>
          <cell r="X37" t="str">
            <v>-</v>
          </cell>
          <cell r="Y37" t="str">
            <v>-</v>
          </cell>
          <cell r="Z37" t="e">
            <v>#VALUE!</v>
          </cell>
          <cell r="AA37" t="e">
            <v>#N/A</v>
          </cell>
          <cell r="AB37" t="e">
            <v>#N/A</v>
          </cell>
        </row>
        <row r="38">
          <cell r="A38" t="str">
            <v>560002081</v>
          </cell>
          <cell r="C38" t="str">
            <v>560002081</v>
          </cell>
          <cell r="D38" t="str">
            <v>Clinique du Golfe</v>
          </cell>
          <cell r="E38">
            <v>26288</v>
          </cell>
          <cell r="F38">
            <v>26708</v>
          </cell>
          <cell r="G38">
            <v>1.597687157638461E-2</v>
          </cell>
          <cell r="H38">
            <v>649</v>
          </cell>
          <cell r="I38">
            <v>562</v>
          </cell>
          <cell r="J38">
            <v>-0.13405238828967647</v>
          </cell>
          <cell r="K38">
            <v>1</v>
          </cell>
          <cell r="L38">
            <v>1</v>
          </cell>
          <cell r="M38">
            <v>40.505392912172574</v>
          </cell>
          <cell r="N38">
            <v>47.523131672597863</v>
          </cell>
          <cell r="O38">
            <v>2239.5</v>
          </cell>
          <cell r="P38">
            <v>2828</v>
          </cell>
          <cell r="Q38">
            <v>0.26278187095333783</v>
          </cell>
          <cell r="R38">
            <v>112</v>
          </cell>
          <cell r="S38">
            <v>117</v>
          </cell>
          <cell r="T38">
            <v>4.4642857142857206E-2</v>
          </cell>
          <cell r="U38">
            <v>1</v>
          </cell>
          <cell r="V38">
            <v>16</v>
          </cell>
          <cell r="W38">
            <v>15</v>
          </cell>
          <cell r="X38">
            <v>4477</v>
          </cell>
          <cell r="Y38">
            <v>5624</v>
          </cell>
          <cell r="Z38">
            <v>0.25619834710743805</v>
          </cell>
          <cell r="AA38">
            <v>1</v>
          </cell>
          <cell r="AB38">
            <v>1</v>
          </cell>
        </row>
        <row r="39">
          <cell r="A39" t="str">
            <v>560002123</v>
          </cell>
          <cell r="C39" t="str">
            <v>560002123</v>
          </cell>
          <cell r="D39" t="str">
            <v>Clinique St Vincent</v>
          </cell>
          <cell r="E39">
            <v>27607</v>
          </cell>
          <cell r="F39">
            <v>26904</v>
          </cell>
          <cell r="G39">
            <v>-2.5464556090846524E-2</v>
          </cell>
          <cell r="H39">
            <v>660</v>
          </cell>
          <cell r="I39">
            <v>636</v>
          </cell>
          <cell r="J39">
            <v>-3.6363636363636376E-2</v>
          </cell>
          <cell r="K39">
            <v>1</v>
          </cell>
          <cell r="L39">
            <v>1</v>
          </cell>
          <cell r="M39">
            <v>41.828787878787878</v>
          </cell>
          <cell r="N39">
            <v>42.301886792452834</v>
          </cell>
          <cell r="O39">
            <v>1298.5</v>
          </cell>
          <cell r="P39">
            <v>4993</v>
          </cell>
          <cell r="Q39">
            <v>2.8452060069310745</v>
          </cell>
          <cell r="R39">
            <v>114</v>
          </cell>
          <cell r="S39">
            <v>202</v>
          </cell>
          <cell r="T39">
            <v>0.77192982456140347</v>
          </cell>
          <cell r="U39">
            <v>507</v>
          </cell>
          <cell r="V39">
            <v>2123</v>
          </cell>
          <cell r="W39">
            <v>3.1873767258382646</v>
          </cell>
          <cell r="X39">
            <v>1583</v>
          </cell>
          <cell r="Y39">
            <v>5740</v>
          </cell>
          <cell r="Z39">
            <v>2.6260265319014531</v>
          </cell>
          <cell r="AA39">
            <v>1</v>
          </cell>
          <cell r="AB39">
            <v>1</v>
          </cell>
        </row>
        <row r="40">
          <cell r="A40" t="str">
            <v>OQN</v>
          </cell>
          <cell r="C40" t="str">
            <v>Etablissements privés</v>
          </cell>
          <cell r="E40">
            <v>258459</v>
          </cell>
          <cell r="F40">
            <v>255839</v>
          </cell>
          <cell r="G40">
            <v>-1.0137004321768672E-2</v>
          </cell>
          <cell r="H40">
            <v>5651</v>
          </cell>
          <cell r="I40">
            <v>5570</v>
          </cell>
          <cell r="J40">
            <v>-1.4333746239603595E-2</v>
          </cell>
          <cell r="K40">
            <v>0.99304725314266484</v>
          </cell>
          <cell r="L40">
            <v>0.9945825304195216</v>
          </cell>
          <cell r="M40">
            <v>45.628799999999998</v>
          </cell>
          <cell r="N40">
            <v>45.839128085029728</v>
          </cell>
          <cell r="O40">
            <v>42229.5</v>
          </cell>
          <cell r="P40">
            <v>46690.5</v>
          </cell>
          <cell r="Q40">
            <v>0.10563705466557738</v>
          </cell>
          <cell r="R40">
            <v>1456</v>
          </cell>
          <cell r="S40">
            <v>1571</v>
          </cell>
          <cell r="T40">
            <v>7.8983516483516425E-2</v>
          </cell>
          <cell r="U40">
            <v>18950</v>
          </cell>
          <cell r="V40">
            <v>20567</v>
          </cell>
          <cell r="W40">
            <v>8.532981530343009E-2</v>
          </cell>
          <cell r="X40">
            <v>46559</v>
          </cell>
          <cell r="Y40">
            <v>52247</v>
          </cell>
          <cell r="Z40">
            <v>0.12216757232758435</v>
          </cell>
          <cell r="AA40">
            <v>0.94302561005931873</v>
          </cell>
          <cell r="AB40">
            <v>0.95971343206862214</v>
          </cell>
        </row>
        <row r="41">
          <cell r="V41">
            <v>46690.5</v>
          </cell>
        </row>
        <row r="42">
          <cell r="A42" t="str">
            <v>DPT-22</v>
          </cell>
          <cell r="C42" t="str">
            <v>Côtes d'Armor</v>
          </cell>
          <cell r="E42">
            <v>201860</v>
          </cell>
          <cell r="F42">
            <v>197763</v>
          </cell>
          <cell r="G42">
            <v>-2.0296244922223372E-2</v>
          </cell>
          <cell r="H42">
            <v>4523</v>
          </cell>
          <cell r="I42">
            <v>4433</v>
          </cell>
          <cell r="J42">
            <v>-1.9898297590095093E-2</v>
          </cell>
          <cell r="K42">
            <v>0.97101951847815315</v>
          </cell>
          <cell r="L42">
            <v>0.96714248873651798</v>
          </cell>
          <cell r="M42">
            <v>43.374640407169728</v>
          </cell>
          <cell r="N42">
            <v>43.243273796066021</v>
          </cell>
          <cell r="O42">
            <v>39008</v>
          </cell>
          <cell r="P42">
            <v>43156</v>
          </cell>
          <cell r="Q42">
            <v>0.10633716160787521</v>
          </cell>
          <cell r="R42">
            <v>1377</v>
          </cell>
          <cell r="S42">
            <v>1361</v>
          </cell>
          <cell r="T42">
            <v>-1.1619462599854802E-2</v>
          </cell>
          <cell r="U42">
            <v>22463</v>
          </cell>
          <cell r="V42">
            <v>25884</v>
          </cell>
          <cell r="W42">
            <v>0.15229488492187149</v>
          </cell>
          <cell r="X42">
            <v>33090</v>
          </cell>
          <cell r="Y42">
            <v>34544</v>
          </cell>
          <cell r="Z42">
            <v>4.3940767603505515E-2</v>
          </cell>
          <cell r="AA42">
            <v>0.99987182116488926</v>
          </cell>
          <cell r="AB42">
            <v>1</v>
          </cell>
        </row>
        <row r="43">
          <cell r="A43" t="str">
            <v>DPT-29</v>
          </cell>
          <cell r="C43" t="str">
            <v>Finistère</v>
          </cell>
          <cell r="E43">
            <v>312303</v>
          </cell>
          <cell r="F43">
            <v>315908.5</v>
          </cell>
          <cell r="G43">
            <v>1.1544877891022542E-2</v>
          </cell>
          <cell r="H43">
            <v>7699</v>
          </cell>
          <cell r="I43">
            <v>7652</v>
          </cell>
          <cell r="J43">
            <v>-6.1046889206390897E-3</v>
          </cell>
          <cell r="K43">
            <v>0.96851775359186432</v>
          </cell>
          <cell r="L43">
            <v>0.97172599027883078</v>
          </cell>
          <cell r="M43">
            <v>39.736074619022595</v>
          </cell>
          <cell r="N43">
            <v>40.524950495049502</v>
          </cell>
          <cell r="O43">
            <v>60191.5</v>
          </cell>
          <cell r="P43">
            <v>70542.5</v>
          </cell>
          <cell r="Q43">
            <v>0.17196780276284862</v>
          </cell>
          <cell r="R43">
            <v>2291</v>
          </cell>
          <cell r="S43">
            <v>2403</v>
          </cell>
          <cell r="T43">
            <v>4.8886948930598084E-2</v>
          </cell>
          <cell r="U43">
            <v>37353</v>
          </cell>
          <cell r="V43">
            <v>48642</v>
          </cell>
          <cell r="W43">
            <v>0.30222472090595143</v>
          </cell>
          <cell r="X43">
            <v>45677</v>
          </cell>
          <cell r="Y43">
            <v>43801</v>
          </cell>
          <cell r="Z43">
            <v>-4.1070998533178638E-2</v>
          </cell>
          <cell r="AA43">
            <v>0.87357018848176238</v>
          </cell>
          <cell r="AB43">
            <v>0.88887550058475384</v>
          </cell>
        </row>
        <row r="44">
          <cell r="A44" t="str">
            <v>DPT-35</v>
          </cell>
          <cell r="C44" t="str">
            <v>Ille-Et-Vilaine</v>
          </cell>
          <cell r="E44">
            <v>310775</v>
          </cell>
          <cell r="F44">
            <v>295571</v>
          </cell>
          <cell r="G44">
            <v>-4.8922854154935247E-2</v>
          </cell>
          <cell r="H44">
            <v>5644</v>
          </cell>
          <cell r="I44">
            <v>5251</v>
          </cell>
          <cell r="J44">
            <v>-6.9631467044649176E-2</v>
          </cell>
          <cell r="K44">
            <v>0.96511302389188325</v>
          </cell>
          <cell r="L44">
            <v>0.96893132276170535</v>
          </cell>
          <cell r="M44">
            <v>53.311944543192318</v>
          </cell>
          <cell r="N44">
            <v>54.758699808795413</v>
          </cell>
          <cell r="O44">
            <v>49049.5</v>
          </cell>
          <cell r="P44">
            <v>49009</v>
          </cell>
          <cell r="Q44">
            <v>-8.2569649028019221E-4</v>
          </cell>
          <cell r="R44">
            <v>1580</v>
          </cell>
          <cell r="S44">
            <v>1466</v>
          </cell>
          <cell r="T44">
            <v>-7.2151898734177267E-2</v>
          </cell>
          <cell r="U44">
            <v>32022</v>
          </cell>
          <cell r="V44">
            <v>33914</v>
          </cell>
          <cell r="W44">
            <v>5.9084379489101169E-2</v>
          </cell>
          <cell r="X44">
            <v>34055</v>
          </cell>
          <cell r="Y44" t="str">
            <v>²</v>
          </cell>
          <cell r="Z44" t="e">
            <v>#VALUE!</v>
          </cell>
          <cell r="AA44">
            <v>0.8545550923047126</v>
          </cell>
          <cell r="AB44">
            <v>0.84562019220959417</v>
          </cell>
        </row>
        <row r="45">
          <cell r="A45" t="str">
            <v>DPT-56</v>
          </cell>
          <cell r="C45" t="str">
            <v>Morbihan</v>
          </cell>
          <cell r="E45">
            <v>269492</v>
          </cell>
          <cell r="F45">
            <v>246393</v>
          </cell>
          <cell r="G45">
            <v>-8.5713119498909029E-2</v>
          </cell>
          <cell r="H45">
            <v>4912</v>
          </cell>
          <cell r="I45">
            <v>4579</v>
          </cell>
          <cell r="J45">
            <v>-6.7793159609120468E-2</v>
          </cell>
          <cell r="K45">
            <v>0.88163284995472968</v>
          </cell>
          <cell r="L45">
            <v>0.87115299541788926</v>
          </cell>
          <cell r="M45">
            <v>50.061736198904342</v>
          </cell>
          <cell r="N45">
            <v>48.794271425323934</v>
          </cell>
          <cell r="O45">
            <v>38668.5</v>
          </cell>
          <cell r="P45">
            <v>42208.5</v>
          </cell>
          <cell r="Q45">
            <v>9.1547383529229309E-2</v>
          </cell>
          <cell r="R45">
            <v>2040</v>
          </cell>
          <cell r="S45">
            <v>1951</v>
          </cell>
          <cell r="T45">
            <v>-4.3627450980392113E-2</v>
          </cell>
          <cell r="U45">
            <v>16018</v>
          </cell>
          <cell r="V45">
            <v>17196</v>
          </cell>
          <cell r="W45">
            <v>7.3542264951929059E-2</v>
          </cell>
          <cell r="X45">
            <v>45301</v>
          </cell>
          <cell r="Y45">
            <v>50025</v>
          </cell>
          <cell r="Z45">
            <v>0.10428025871393576</v>
          </cell>
          <cell r="AA45">
            <v>0.91075423148040391</v>
          </cell>
          <cell r="AB45">
            <v>0.92321451840269142</v>
          </cell>
        </row>
        <row r="47">
          <cell r="A47" t="str">
            <v>TDS-1-FPA</v>
          </cell>
          <cell r="C47" t="str">
            <v>Territoire Finistère Penn Ar Bed</v>
          </cell>
          <cell r="E47">
            <v>297786</v>
          </cell>
          <cell r="F47">
            <v>300429.5</v>
          </cell>
          <cell r="G47">
            <v>8.8771802569631575E-3</v>
          </cell>
          <cell r="H47">
            <v>7180</v>
          </cell>
          <cell r="I47">
            <v>7230</v>
          </cell>
          <cell r="J47">
            <v>6.9637883008355494E-3</v>
          </cell>
          <cell r="K47">
            <v>0.96698300121563807</v>
          </cell>
          <cell r="L47">
            <v>0.97026923121730724</v>
          </cell>
          <cell r="M47">
            <v>40.596926547300157</v>
          </cell>
          <cell r="N47">
            <v>40.75178246889417</v>
          </cell>
          <cell r="O47">
            <v>57484.5</v>
          </cell>
          <cell r="P47">
            <v>66813.5</v>
          </cell>
          <cell r="Q47">
            <v>0.16228722525202444</v>
          </cell>
          <cell r="R47">
            <v>2086</v>
          </cell>
          <cell r="S47">
            <v>2211</v>
          </cell>
          <cell r="T47">
            <v>5.9923298178331752E-2</v>
          </cell>
          <cell r="U47">
            <v>36891</v>
          </cell>
          <cell r="V47">
            <v>47643</v>
          </cell>
          <cell r="W47">
            <v>0.29145319996747165</v>
          </cell>
          <cell r="X47">
            <v>41187</v>
          </cell>
          <cell r="Y47">
            <v>38341</v>
          </cell>
          <cell r="Z47">
            <v>-6.9099473134726974E-2</v>
          </cell>
          <cell r="AA47">
            <v>0.86827753568353205</v>
          </cell>
          <cell r="AB47">
            <v>0.88267341181048742</v>
          </cell>
        </row>
        <row r="48">
          <cell r="A48" t="str">
            <v>TDS-2-LQ</v>
          </cell>
          <cell r="C48" t="str">
            <v>Territoire Lorient - Quimperlé</v>
          </cell>
          <cell r="E48">
            <v>102881</v>
          </cell>
          <cell r="F48">
            <v>99619</v>
          </cell>
          <cell r="G48">
            <v>-3.1706534734304737E-2</v>
          </cell>
          <cell r="H48">
            <v>2204</v>
          </cell>
          <cell r="I48">
            <v>2219</v>
          </cell>
          <cell r="J48">
            <v>6.8058076225046005E-3</v>
          </cell>
          <cell r="K48">
            <v>0.96233512504738483</v>
          </cell>
          <cell r="L48">
            <v>0.95961613748381336</v>
          </cell>
          <cell r="M48">
            <v>45.290942360475754</v>
          </cell>
          <cell r="N48">
            <v>43.531876138433518</v>
          </cell>
          <cell r="O48">
            <v>11900.5</v>
          </cell>
          <cell r="P48">
            <v>16428.5</v>
          </cell>
          <cell r="Q48">
            <v>0.38048821478089145</v>
          </cell>
          <cell r="R48">
            <v>703</v>
          </cell>
          <cell r="S48">
            <v>756</v>
          </cell>
          <cell r="T48">
            <v>7.5391180654338585E-2</v>
          </cell>
          <cell r="U48">
            <v>2575</v>
          </cell>
          <cell r="V48">
            <v>4650</v>
          </cell>
          <cell r="W48">
            <v>0.80582524271844669</v>
          </cell>
          <cell r="X48">
            <v>18651</v>
          </cell>
          <cell r="Y48">
            <v>23557</v>
          </cell>
          <cell r="Z48">
            <v>0.26304219612889379</v>
          </cell>
          <cell r="AA48">
            <v>0.99680685685475401</v>
          </cell>
          <cell r="AB48">
            <v>1</v>
          </cell>
        </row>
        <row r="49">
          <cell r="A49" t="str">
            <v>TDS-3-BA</v>
          </cell>
          <cell r="C49" t="str">
            <v>Territoire Brocéliande Atlantique</v>
          </cell>
          <cell r="E49">
            <v>161170</v>
          </cell>
          <cell r="F49">
            <v>143716</v>
          </cell>
          <cell r="G49">
            <v>-0.10829558850902776</v>
          </cell>
          <cell r="H49">
            <v>2733</v>
          </cell>
          <cell r="I49">
            <v>2343</v>
          </cell>
          <cell r="J49">
            <v>-0.14270032930845222</v>
          </cell>
          <cell r="K49">
            <v>0.82612148662902529</v>
          </cell>
          <cell r="L49">
            <v>0.80709176431295049</v>
          </cell>
          <cell r="M49">
            <v>51.527089783281731</v>
          </cell>
          <cell r="N49">
            <v>53.061299176578224</v>
          </cell>
          <cell r="O49">
            <v>24667</v>
          </cell>
          <cell r="P49">
            <v>24370.5</v>
          </cell>
          <cell r="Q49">
            <v>-1.2020107836380634E-2</v>
          </cell>
          <cell r="R49">
            <v>1414</v>
          </cell>
          <cell r="S49">
            <v>1267</v>
          </cell>
          <cell r="T49">
            <v>-0.10396039603960394</v>
          </cell>
          <cell r="U49">
            <v>10913</v>
          </cell>
          <cell r="V49">
            <v>10192</v>
          </cell>
          <cell r="W49">
            <v>-6.6067992302758172E-2</v>
          </cell>
          <cell r="X49">
            <v>27508</v>
          </cell>
          <cell r="Y49">
            <v>28357</v>
          </cell>
          <cell r="Z49">
            <v>3.0863748727642859E-2</v>
          </cell>
          <cell r="AA49">
            <v>0.86009648518263271</v>
          </cell>
          <cell r="AB49">
            <v>0.86701134568433147</v>
          </cell>
        </row>
        <row r="50">
          <cell r="A50" t="str">
            <v>TDS-4-HB</v>
          </cell>
          <cell r="C50" t="str">
            <v>Territoire Haute Bretagne</v>
          </cell>
          <cell r="E50">
            <v>283078</v>
          </cell>
          <cell r="F50">
            <v>270952</v>
          </cell>
          <cell r="G50">
            <v>-4.283625007948344E-2</v>
          </cell>
          <cell r="H50">
            <v>5181</v>
          </cell>
          <cell r="I50">
            <v>4716</v>
          </cell>
          <cell r="J50">
            <v>-8.9751013317892259E-2</v>
          </cell>
          <cell r="K50">
            <v>0.96169960222977413</v>
          </cell>
          <cell r="L50">
            <v>0.96610838820160028</v>
          </cell>
          <cell r="M50">
            <v>52.728258764284334</v>
          </cell>
          <cell r="N50">
            <v>55.754845580404684</v>
          </cell>
          <cell r="O50">
            <v>46855.5</v>
          </cell>
          <cell r="P50">
            <v>45813</v>
          </cell>
          <cell r="Q50">
            <v>-2.2249255690367176E-2</v>
          </cell>
          <cell r="R50">
            <v>1493</v>
          </cell>
          <cell r="S50">
            <v>1345</v>
          </cell>
          <cell r="T50">
            <v>-9.9129269926322872E-2</v>
          </cell>
          <cell r="U50">
            <v>30665</v>
          </cell>
          <cell r="V50">
            <v>31530</v>
          </cell>
          <cell r="W50">
            <v>2.8208054785586079E-2</v>
          </cell>
          <cell r="X50">
            <v>32381</v>
          </cell>
          <cell r="Y50">
            <v>28566</v>
          </cell>
          <cell r="Z50">
            <v>-0.11781600321176</v>
          </cell>
          <cell r="AA50">
            <v>0.84774466177930019</v>
          </cell>
          <cell r="AB50">
            <v>0.83485036998231943</v>
          </cell>
        </row>
        <row r="51">
          <cell r="A51" t="str">
            <v>TDS-5-SMD</v>
          </cell>
          <cell r="C51" t="str">
            <v>Territoire Saint-Malo - Dinan</v>
          </cell>
          <cell r="E51">
            <v>58477</v>
          </cell>
          <cell r="F51">
            <v>57133</v>
          </cell>
          <cell r="G51">
            <v>-2.2983395181011335E-2</v>
          </cell>
          <cell r="H51">
            <v>1189</v>
          </cell>
          <cell r="I51">
            <v>1202</v>
          </cell>
          <cell r="J51">
            <v>1.0933557611438216E-2</v>
          </cell>
          <cell r="K51">
            <v>1</v>
          </cell>
          <cell r="L51">
            <v>0.97486566432709643</v>
          </cell>
          <cell r="M51">
            <v>49.181665264928512</v>
          </cell>
          <cell r="N51">
            <v>46.530492898913948</v>
          </cell>
          <cell r="O51">
            <v>10904.5</v>
          </cell>
          <cell r="P51">
            <v>12732.5</v>
          </cell>
          <cell r="Q51">
            <v>0.1676372139942226</v>
          </cell>
          <cell r="R51">
            <v>454</v>
          </cell>
          <cell r="S51">
            <v>438</v>
          </cell>
          <cell r="T51">
            <v>-3.524229074889873E-2</v>
          </cell>
          <cell r="U51">
            <v>3831</v>
          </cell>
          <cell r="V51">
            <v>6414</v>
          </cell>
          <cell r="W51">
            <v>0.67423649177760381</v>
          </cell>
          <cell r="X51">
            <v>14147</v>
          </cell>
          <cell r="Y51">
            <v>12637</v>
          </cell>
          <cell r="Z51">
            <v>-0.10673641054640559</v>
          </cell>
          <cell r="AA51">
            <v>1</v>
          </cell>
          <cell r="AB51">
            <v>1</v>
          </cell>
        </row>
        <row r="52">
          <cell r="A52" t="str">
            <v>TDS-6-A</v>
          </cell>
          <cell r="C52" t="str">
            <v>Territoire Armor</v>
          </cell>
          <cell r="E52">
            <v>131049</v>
          </cell>
          <cell r="F52">
            <v>129020</v>
          </cell>
          <cell r="G52">
            <v>-1.5482758357560966E-2</v>
          </cell>
          <cell r="H52">
            <v>3181</v>
          </cell>
          <cell r="I52">
            <v>3219</v>
          </cell>
          <cell r="J52">
            <v>1.1945928953159379E-2</v>
          </cell>
          <cell r="K52">
            <v>0.99119413349205254</v>
          </cell>
          <cell r="L52">
            <v>0.98993954425670438</v>
          </cell>
          <cell r="M52">
            <v>40.84748427672956</v>
          </cell>
          <cell r="N52">
            <v>39.726905132192847</v>
          </cell>
          <cell r="O52">
            <v>27457.5</v>
          </cell>
          <cell r="P52">
            <v>29521</v>
          </cell>
          <cell r="Q52">
            <v>7.5152508422106967E-2</v>
          </cell>
          <cell r="R52">
            <v>922</v>
          </cell>
          <cell r="S52">
            <v>954</v>
          </cell>
          <cell r="T52">
            <v>3.4707158351410028E-2</v>
          </cell>
          <cell r="U52">
            <v>19624</v>
          </cell>
          <cell r="V52">
            <v>20812</v>
          </cell>
          <cell r="W52">
            <v>6.0538116591928315E-2</v>
          </cell>
          <cell r="X52">
            <v>15667</v>
          </cell>
          <cell r="Y52">
            <v>17418</v>
          </cell>
          <cell r="Z52">
            <v>0.11176357949830851</v>
          </cell>
          <cell r="AA52">
            <v>0.99985432031321131</v>
          </cell>
          <cell r="AB52">
            <v>1</v>
          </cell>
        </row>
        <row r="53">
          <cell r="A53" t="str">
            <v>TDS-7-CB</v>
          </cell>
          <cell r="C53" t="str">
            <v>Territoire Cœur de Breizh</v>
          </cell>
          <cell r="E53">
            <v>59989</v>
          </cell>
          <cell r="F53">
            <v>54766</v>
          </cell>
          <cell r="G53">
            <v>-8.7065962093050397E-2</v>
          </cell>
          <cell r="H53">
            <v>1243</v>
          </cell>
          <cell r="I53">
            <v>1153</v>
          </cell>
          <cell r="J53">
            <v>-7.2405470635559133E-2</v>
          </cell>
          <cell r="K53">
            <v>0.92171898181333245</v>
          </cell>
          <cell r="L53">
            <v>0.9312712266734835</v>
          </cell>
          <cell r="M53">
            <v>44.555197421434329</v>
          </cell>
          <cell r="N53">
            <v>44.272569444444443</v>
          </cell>
          <cell r="O53">
            <v>7648</v>
          </cell>
          <cell r="P53">
            <v>9237</v>
          </cell>
          <cell r="Q53">
            <v>0.20776673640167354</v>
          </cell>
          <cell r="R53">
            <v>221</v>
          </cell>
          <cell r="S53">
            <v>221</v>
          </cell>
          <cell r="T53">
            <v>0</v>
          </cell>
          <cell r="U53">
            <v>3357</v>
          </cell>
          <cell r="V53">
            <v>4395</v>
          </cell>
          <cell r="W53">
            <v>0.3092046470062555</v>
          </cell>
          <cell r="X53">
            <v>8582</v>
          </cell>
          <cell r="Y53">
            <v>9684</v>
          </cell>
          <cell r="Z53">
            <v>0.12840829643439755</v>
          </cell>
          <cell r="AA53">
            <v>0.99986924686192469</v>
          </cell>
          <cell r="AB53">
            <v>1</v>
          </cell>
        </row>
        <row r="55">
          <cell r="A55" t="str">
            <v>REG-53</v>
          </cell>
          <cell r="C55" t="str">
            <v>Bretagne</v>
          </cell>
          <cell r="E55">
            <v>1094430</v>
          </cell>
          <cell r="F55">
            <v>1055635.5</v>
          </cell>
          <cell r="G55">
            <v>-3.5447219100353644E-2</v>
          </cell>
          <cell r="H55">
            <v>22297</v>
          </cell>
          <cell r="I55">
            <v>21479</v>
          </cell>
          <cell r="J55">
            <v>-3.6686549760057363E-2</v>
          </cell>
          <cell r="K55">
            <v>0.94661787414453191</v>
          </cell>
          <cell r="L55">
            <v>0.94661035935225746</v>
          </cell>
          <cell r="M55">
            <v>46.978052872625042</v>
          </cell>
          <cell r="N55">
            <v>47.095649919879349</v>
          </cell>
          <cell r="O55">
            <v>186917.5</v>
          </cell>
          <cell r="P55">
            <v>204916</v>
          </cell>
          <cell r="Q55">
            <v>9.6291144488878766E-2</v>
          </cell>
          <cell r="R55">
            <v>7277</v>
          </cell>
          <cell r="S55">
            <v>7172</v>
          </cell>
          <cell r="T55">
            <v>-1.4429022949017489E-2</v>
          </cell>
          <cell r="U55">
            <v>107856</v>
          </cell>
          <cell r="V55">
            <v>125636</v>
          </cell>
          <cell r="W55">
            <v>0.16484942886812037</v>
          </cell>
          <cell r="X55">
            <v>158123</v>
          </cell>
          <cell r="Y55">
            <v>158560</v>
          </cell>
          <cell r="Z55">
            <v>2.7636713191629969E-3</v>
          </cell>
          <cell r="AA55">
            <v>0.9026308398090066</v>
          </cell>
          <cell r="AB55">
            <v>0.90900661734564403</v>
          </cell>
          <cell r="AD55">
            <v>1058485</v>
          </cell>
        </row>
        <row r="57">
          <cell r="A57" t="str">
            <v>FRANCE</v>
          </cell>
          <cell r="C57" t="str">
            <v>France</v>
          </cell>
          <cell r="E57">
            <v>16487290.5</v>
          </cell>
          <cell r="F57">
            <v>16114901.5</v>
          </cell>
          <cell r="G57">
            <v>-2.2586428012534854E-2</v>
          </cell>
          <cell r="H57">
            <v>286346</v>
          </cell>
          <cell r="I57">
            <v>286554</v>
          </cell>
          <cell r="J57">
            <v>7.2639394299200966E-4</v>
          </cell>
          <cell r="K57">
            <v>0.92527923250942901</v>
          </cell>
          <cell r="L57">
            <v>0.92339673934711919</v>
          </cell>
          <cell r="M57">
            <v>55.756830101789078</v>
          </cell>
          <cell r="N57">
            <v>54.426988463873712</v>
          </cell>
          <cell r="O57">
            <v>2771942</v>
          </cell>
          <cell r="P57">
            <v>3056358.5</v>
          </cell>
          <cell r="Q57">
            <v>0.10260550184671979</v>
          </cell>
          <cell r="R57">
            <v>92622</v>
          </cell>
          <cell r="S57">
            <v>96564</v>
          </cell>
          <cell r="T57">
            <v>4.2560082917665332E-2</v>
          </cell>
          <cell r="U57">
            <v>1945355</v>
          </cell>
          <cell r="V57">
            <v>2205280</v>
          </cell>
          <cell r="W57">
            <v>0.13361314515859579</v>
          </cell>
          <cell r="X57">
            <v>1653174</v>
          </cell>
          <cell r="Y57">
            <v>1702157</v>
          </cell>
          <cell r="Z57">
            <v>2.9629669956096505E-2</v>
          </cell>
          <cell r="AA57">
            <v>0.93303990487535449</v>
          </cell>
          <cell r="AB57">
            <v>0.93909762221938298</v>
          </cell>
          <cell r="AD57">
            <v>15832476</v>
          </cell>
        </row>
        <row r="58">
          <cell r="A58" t="str">
            <v>DGF_Nat</v>
          </cell>
          <cell r="C58" t="str">
            <v>Etablissements publics</v>
          </cell>
          <cell r="E58">
            <v>11532993</v>
          </cell>
          <cell r="F58">
            <v>11076807.5</v>
          </cell>
          <cell r="G58">
            <v>-3.9554823279611795E-2</v>
          </cell>
          <cell r="H58">
            <v>218853</v>
          </cell>
          <cell r="I58">
            <v>218559</v>
          </cell>
          <cell r="J58">
            <v>-1.3433674658331896E-3</v>
          </cell>
          <cell r="K58">
            <v>0.90580485048417181</v>
          </cell>
          <cell r="L58">
            <v>0.9081918684602942</v>
          </cell>
          <cell r="M58">
            <v>51.044381358168259</v>
          </cell>
          <cell r="N58">
            <v>49.228610227550767</v>
          </cell>
          <cell r="O58">
            <v>2135608</v>
          </cell>
          <cell r="P58">
            <v>2383046.5</v>
          </cell>
          <cell r="Q58">
            <v>0.11586325767650241</v>
          </cell>
          <cell r="R58">
            <v>65151</v>
          </cell>
          <cell r="S58">
            <v>67014</v>
          </cell>
          <cell r="T58">
            <v>2.8595109821798692E-2</v>
          </cell>
          <cell r="U58">
            <v>1582841</v>
          </cell>
          <cell r="V58">
            <v>1838912</v>
          </cell>
          <cell r="W58">
            <v>0.16177935749705741</v>
          </cell>
          <cell r="X58">
            <v>1105534</v>
          </cell>
          <cell r="Y58">
            <v>1088269</v>
          </cell>
          <cell r="Z58">
            <v>-1.5616887404638846E-2</v>
          </cell>
          <cell r="AA58">
            <v>0.92363345707639233</v>
          </cell>
          <cell r="AB58">
            <v>0.93146063242995891</v>
          </cell>
        </row>
        <row r="59">
          <cell r="A59" t="str">
            <v>OQN_Nat</v>
          </cell>
          <cell r="C59" t="str">
            <v>Etablissements privés</v>
          </cell>
          <cell r="E59">
            <v>4954297.5</v>
          </cell>
          <cell r="F59">
            <v>5038094</v>
          </cell>
          <cell r="G59">
            <v>1.6913901516814489E-2</v>
          </cell>
          <cell r="H59">
            <v>87551</v>
          </cell>
          <cell r="I59">
            <v>87545</v>
          </cell>
          <cell r="J59">
            <v>-6.8531484506140217E-5</v>
          </cell>
          <cell r="K59">
            <v>0.97061318986193301</v>
          </cell>
          <cell r="L59">
            <v>0.95682633154522323</v>
          </cell>
          <cell r="M59">
            <v>55.639581838798513</v>
          </cell>
          <cell r="N59">
            <v>56.147935472599151</v>
          </cell>
          <cell r="O59">
            <v>636334</v>
          </cell>
          <cell r="P59">
            <v>673312</v>
          </cell>
          <cell r="Q59">
            <v>5.8110992026200181E-2</v>
          </cell>
          <cell r="R59">
            <v>27995</v>
          </cell>
          <cell r="S59">
            <v>30144</v>
          </cell>
          <cell r="T59">
            <v>7.676370780496522E-2</v>
          </cell>
          <cell r="U59">
            <v>362514</v>
          </cell>
          <cell r="V59">
            <v>366368</v>
          </cell>
          <cell r="W59">
            <v>1.0631313549269716E-2</v>
          </cell>
          <cell r="X59">
            <v>547640</v>
          </cell>
          <cell r="Y59">
            <v>613888</v>
          </cell>
          <cell r="Z59">
            <v>0.1209699802790154</v>
          </cell>
          <cell r="AA59">
            <v>0.96460899464746497</v>
          </cell>
          <cell r="AB59">
            <v>0.9661271446224039</v>
          </cell>
        </row>
        <row r="61">
          <cell r="C61" t="str">
            <v xml:space="preserve">Sources : </v>
          </cell>
          <cell r="D61" t="str">
            <v xml:space="preserve"> RIMP 2021 - 2022</v>
          </cell>
          <cell r="F61" t="str">
            <v xml:space="preserve">Psychiatrie générale : </v>
          </cell>
        </row>
        <row r="62">
          <cell r="F62" t="str">
            <v>- Pour les établissements sectorisés= 3ème caractère du secteur "G" ou âge du patient &gt; 16 ans pour les secteurs "P", "Z"</v>
          </cell>
        </row>
        <row r="63">
          <cell r="F63" t="str">
            <v>- Pour les établissements non sectorisés=  âge du patient &gt; 16 ans</v>
          </cell>
        </row>
        <row r="65">
          <cell r="C65" t="str">
            <v>Hospitalisation Complète : Forme d'activité "0." : Hospitalisation à temps plein, Séjour thérapeutique, Hospitalisation à domicile, Placement familial thérapeutique, Appartement thérapeutique, Centre de postcure psychiatrique et Centre de crise</v>
          </cell>
        </row>
        <row r="66">
          <cell r="C66" t="str">
            <v>Hospitalisation Partielle : Forme d'activité "2." : Hospitalisation à temps partiel de jour ou de nuit et atelier thérapeutique</v>
          </cell>
        </row>
        <row r="67">
          <cell r="C67" t="str">
            <v>Ambulatoire : Forme d'activité "3." : Accueil et soins en centre médicopsychologique (CMP), Accueil et soins dans un lieu autre que le CMP et Centre d'accueil Thérapeutique à Temps Partiel (CATTP)</v>
          </cell>
        </row>
        <row r="69">
          <cell r="C69" t="str">
            <v>En hospitalisation complète et patielle, le nombre de patients est calculé à partir du numéro de chaînage. 
En Ambulatoire, le nombre de patients est calculé à partir du identifiant permanent patient (IPP).</v>
          </cell>
        </row>
      </sheetData>
      <sheetData sheetId="29" refreshError="1"/>
      <sheetData sheetId="30">
        <row r="1">
          <cell r="A1" t="str">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row>
        <row r="2">
          <cell r="A2" t="str">
            <v>NVSELECT</v>
          </cell>
          <cell r="B2" t="str">
            <v>nb_Ambupat_015_21</v>
          </cell>
          <cell r="C2" t="str">
            <v>nb_AmbuAct_015_21</v>
          </cell>
          <cell r="D2" t="str">
            <v>nb_Ambupat_1617_21</v>
          </cell>
          <cell r="E2" t="str">
            <v>nb_AmbuAct_1617_21</v>
          </cell>
          <cell r="F2" t="str">
            <v>nb_Ambupat_18p_21</v>
          </cell>
          <cell r="G2" t="str">
            <v>nb_AmbuAct_18p_21</v>
          </cell>
          <cell r="H2" t="str">
            <v>nb_Ambupat_intersect_21</v>
          </cell>
          <cell r="I2" t="str">
            <v>nb_AmbuAct_intersect_21</v>
          </cell>
          <cell r="J2" t="str">
            <v>nb_Ambupat_PEN_21</v>
          </cell>
          <cell r="K2" t="str">
            <v>nb_AmbuAct_PEN_21</v>
          </cell>
          <cell r="L2" t="str">
            <v>nbActe_Entretien_21</v>
          </cell>
          <cell r="M2" t="str">
            <v>nbActe_groupe_21</v>
          </cell>
          <cell r="N2" t="str">
            <v>nbActe_NatAutre_21</v>
          </cell>
          <cell r="O2" t="str">
            <v>nbActe_Medec_21</v>
          </cell>
          <cell r="P2" t="str">
            <v>nbActe_Infir_21</v>
          </cell>
          <cell r="Q2" t="str">
            <v>nbActe_psycho_21</v>
          </cell>
          <cell r="R2" t="str">
            <v>nbActe_IntervAutre_21</v>
          </cell>
          <cell r="S2" t="str">
            <v>nbActe_CMP_21</v>
          </cell>
          <cell r="T2" t="str">
            <v>nbActe_DOM_21</v>
          </cell>
          <cell r="U2" t="str">
            <v>nbActe_MS_21</v>
          </cell>
          <cell r="V2" t="str">
            <v>nbActe_MCO_21</v>
          </cell>
          <cell r="W2" t="str">
            <v>nbActe_ME_21</v>
          </cell>
          <cell r="X2" t="str">
            <v>nbActe_PEN_21</v>
          </cell>
          <cell r="Y2" t="str">
            <v>nbActe_CATTP_21</v>
          </cell>
          <cell r="Z2" t="str">
            <v>nbActe_DiagF0_21</v>
          </cell>
          <cell r="AA2" t="str">
            <v>nbActe_DiagF1_21</v>
          </cell>
          <cell r="AB2" t="str">
            <v>nbActe_DiagF2_21</v>
          </cell>
          <cell r="AC2" t="str">
            <v>nbActe_DiagF3_21</v>
          </cell>
          <cell r="AD2" t="str">
            <v>nbActe_DiagF4_21</v>
          </cell>
          <cell r="AE2" t="str">
            <v>nbActe_DiagZ_21</v>
          </cell>
          <cell r="AF2" t="str">
            <v>nbActe_DiagAutre_21</v>
          </cell>
          <cell r="AG2" t="str">
            <v>nbActe_DiagAbs_21</v>
          </cell>
          <cell r="AH2" t="str">
            <v>nb_Ambupat_015_22</v>
          </cell>
          <cell r="AI2" t="str">
            <v>nb_AmbuAct_015_22</v>
          </cell>
          <cell r="AJ2" t="str">
            <v>nb_Ambupat_1617_22</v>
          </cell>
          <cell r="AK2" t="str">
            <v>nb_AmbuAct_1617_22</v>
          </cell>
          <cell r="AL2" t="str">
            <v>nb_Ambupat_18p_22</v>
          </cell>
          <cell r="AM2" t="str">
            <v>nb_AmbuAct_18p_22</v>
          </cell>
          <cell r="AN2" t="str">
            <v>nb_Ambupat_intersect_22</v>
          </cell>
          <cell r="AO2" t="str">
            <v>nb_AmbuAct_intersect_22</v>
          </cell>
          <cell r="AP2" t="str">
            <v>nb_Ambupat_PEN_22</v>
          </cell>
          <cell r="AQ2" t="str">
            <v>nb_AmbuAct_PEN_22</v>
          </cell>
          <cell r="AR2" t="str">
            <v>nbActe_Entretien_22</v>
          </cell>
          <cell r="AS2" t="str">
            <v>nbActe_groupe_22</v>
          </cell>
          <cell r="AT2" t="str">
            <v>nbActe_NatAutre_22</v>
          </cell>
          <cell r="AU2" t="str">
            <v>nbActe_Medec_22</v>
          </cell>
          <cell r="AV2" t="str">
            <v>nbActe_Infir_22</v>
          </cell>
          <cell r="AW2" t="str">
            <v>nbActe_psycho_22</v>
          </cell>
          <cell r="AX2" t="str">
            <v>nbActe_IntervAutre_22</v>
          </cell>
          <cell r="AY2" t="str">
            <v>nbActe_CMP_22</v>
          </cell>
          <cell r="AZ2" t="str">
            <v>nbActe_DOM_22</v>
          </cell>
          <cell r="BA2" t="str">
            <v>nbActe_MS_22</v>
          </cell>
          <cell r="BB2" t="str">
            <v>nbActe_MCO_22</v>
          </cell>
          <cell r="BC2" t="str">
            <v>nbActe_ME_22</v>
          </cell>
          <cell r="BD2" t="str">
            <v>nbActe_PEN_22</v>
          </cell>
          <cell r="BE2" t="str">
            <v>nbActe_CATTP_22</v>
          </cell>
          <cell r="BF2" t="str">
            <v>nbActe_DiagF0_22</v>
          </cell>
          <cell r="BG2" t="str">
            <v>nbActe_DiagF1_22</v>
          </cell>
          <cell r="BH2" t="str">
            <v>nbActe_DiagF2_22</v>
          </cell>
          <cell r="BI2" t="str">
            <v>nbActe_DiagF3_22</v>
          </cell>
          <cell r="BJ2" t="str">
            <v>nbActe_DiagF4_22</v>
          </cell>
          <cell r="BK2" t="str">
            <v>nbActe_DiagZ_22</v>
          </cell>
          <cell r="BL2" t="str">
            <v>nbActe_DiagAutre_22</v>
          </cell>
          <cell r="BM2" t="str">
            <v>nbActe_DiagAbs_22</v>
          </cell>
        </row>
        <row r="3">
          <cell r="A3" t="str">
            <v>220000236</v>
          </cell>
          <cell r="B3">
            <v>103</v>
          </cell>
          <cell r="C3">
            <v>330</v>
          </cell>
          <cell r="D3">
            <v>216</v>
          </cell>
          <cell r="E3">
            <v>1036</v>
          </cell>
          <cell r="F3">
            <v>7170</v>
          </cell>
          <cell r="G3">
            <v>74296</v>
          </cell>
          <cell r="H3">
            <v>1430</v>
          </cell>
          <cell r="I3">
            <v>17544</v>
          </cell>
          <cell r="L3">
            <v>47096</v>
          </cell>
          <cell r="M3">
            <v>1828</v>
          </cell>
          <cell r="N3">
            <v>26738</v>
          </cell>
          <cell r="O3">
            <v>12652</v>
          </cell>
          <cell r="P3">
            <v>36602</v>
          </cell>
          <cell r="Q3">
            <v>6354</v>
          </cell>
          <cell r="R3">
            <v>20054</v>
          </cell>
          <cell r="S3">
            <v>53493</v>
          </cell>
          <cell r="T3">
            <v>4491</v>
          </cell>
          <cell r="U3">
            <v>6133</v>
          </cell>
          <cell r="V3">
            <v>9655</v>
          </cell>
          <cell r="Y3">
            <v>1859</v>
          </cell>
          <cell r="Z3">
            <v>154</v>
          </cell>
          <cell r="AA3">
            <v>2298</v>
          </cell>
          <cell r="AB3">
            <v>5066</v>
          </cell>
          <cell r="AC3">
            <v>5671</v>
          </cell>
          <cell r="AD3">
            <v>2552</v>
          </cell>
          <cell r="AE3">
            <v>38096</v>
          </cell>
          <cell r="AF3">
            <v>2569</v>
          </cell>
          <cell r="AH3">
            <v>101</v>
          </cell>
          <cell r="AI3">
            <v>295</v>
          </cell>
          <cell r="AJ3">
            <v>246</v>
          </cell>
          <cell r="AK3">
            <v>1283</v>
          </cell>
          <cell r="AL3">
            <v>7041</v>
          </cell>
          <cell r="AM3">
            <v>71822</v>
          </cell>
          <cell r="AN3">
            <v>1407</v>
          </cell>
          <cell r="AO3">
            <v>17333</v>
          </cell>
          <cell r="AQ3">
            <v>73400</v>
          </cell>
          <cell r="AR3">
            <v>46691</v>
          </cell>
          <cell r="AS3">
            <v>1954</v>
          </cell>
          <cell r="AT3">
            <v>24755</v>
          </cell>
          <cell r="AU3">
            <v>12336</v>
          </cell>
          <cell r="AV3">
            <v>35776</v>
          </cell>
          <cell r="AW3">
            <v>6865</v>
          </cell>
          <cell r="AX3">
            <v>18423</v>
          </cell>
          <cell r="AY3">
            <v>42378</v>
          </cell>
          <cell r="AZ3">
            <v>3919</v>
          </cell>
          <cell r="BA3">
            <v>6035</v>
          </cell>
          <cell r="BB3">
            <v>5523</v>
          </cell>
          <cell r="BE3">
            <v>1979</v>
          </cell>
          <cell r="BF3">
            <v>120</v>
          </cell>
          <cell r="BG3">
            <v>2851</v>
          </cell>
          <cell r="BH3">
            <v>4424</v>
          </cell>
          <cell r="BI3">
            <v>6035</v>
          </cell>
          <cell r="BJ3">
            <v>2091</v>
          </cell>
          <cell r="BK3">
            <v>36091</v>
          </cell>
          <cell r="BL3">
            <v>2360</v>
          </cell>
        </row>
        <row r="4">
          <cell r="A4" t="str">
            <v>220000608</v>
          </cell>
          <cell r="B4">
            <v>158</v>
          </cell>
          <cell r="C4">
            <v>286</v>
          </cell>
          <cell r="D4">
            <v>250</v>
          </cell>
          <cell r="E4">
            <v>1458</v>
          </cell>
          <cell r="F4">
            <v>8982</v>
          </cell>
          <cell r="G4">
            <v>87764</v>
          </cell>
          <cell r="H4">
            <v>1826</v>
          </cell>
          <cell r="I4">
            <v>5670</v>
          </cell>
          <cell r="L4">
            <v>71102</v>
          </cell>
          <cell r="M4">
            <v>9911</v>
          </cell>
          <cell r="N4">
            <v>8495</v>
          </cell>
          <cell r="O4">
            <v>18179</v>
          </cell>
          <cell r="P4">
            <v>54193</v>
          </cell>
          <cell r="Q4">
            <v>9241</v>
          </cell>
          <cell r="R4">
            <v>7895</v>
          </cell>
          <cell r="S4">
            <v>61403</v>
          </cell>
          <cell r="T4">
            <v>7326</v>
          </cell>
          <cell r="U4">
            <v>1715</v>
          </cell>
          <cell r="V4">
            <v>9791</v>
          </cell>
          <cell r="Y4">
            <v>9241</v>
          </cell>
          <cell r="Z4">
            <v>1606</v>
          </cell>
          <cell r="AA4">
            <v>7788</v>
          </cell>
          <cell r="AB4">
            <v>24231</v>
          </cell>
          <cell r="AC4">
            <v>21885</v>
          </cell>
          <cell r="AD4">
            <v>16131</v>
          </cell>
          <cell r="AE4">
            <v>1972</v>
          </cell>
          <cell r="AF4">
            <v>9282</v>
          </cell>
          <cell r="AG4">
            <v>6277</v>
          </cell>
          <cell r="AH4">
            <v>154</v>
          </cell>
          <cell r="AI4">
            <v>373</v>
          </cell>
          <cell r="AJ4">
            <v>256</v>
          </cell>
          <cell r="AK4">
            <v>1795</v>
          </cell>
          <cell r="AL4">
            <v>8899</v>
          </cell>
          <cell r="AM4">
            <v>82047</v>
          </cell>
          <cell r="AN4">
            <v>1790</v>
          </cell>
          <cell r="AO4">
            <v>5193</v>
          </cell>
          <cell r="AQ4">
            <v>0.63611716621253411</v>
          </cell>
          <cell r="AR4">
            <v>65876</v>
          </cell>
          <cell r="AS4">
            <v>10120</v>
          </cell>
          <cell r="AT4">
            <v>8219</v>
          </cell>
          <cell r="AU4">
            <v>18109</v>
          </cell>
          <cell r="AV4">
            <v>49654</v>
          </cell>
          <cell r="AW4">
            <v>9523</v>
          </cell>
          <cell r="AX4">
            <v>6929</v>
          </cell>
          <cell r="AY4">
            <v>55599</v>
          </cell>
          <cell r="AZ4">
            <v>7551</v>
          </cell>
          <cell r="BA4">
            <v>1552</v>
          </cell>
          <cell r="BB4">
            <v>9610</v>
          </cell>
          <cell r="BE4">
            <v>8850</v>
          </cell>
          <cell r="BF4">
            <v>1058</v>
          </cell>
          <cell r="BG4">
            <v>7303</v>
          </cell>
          <cell r="BH4">
            <v>22159</v>
          </cell>
          <cell r="BI4">
            <v>20933</v>
          </cell>
          <cell r="BJ4">
            <v>15399</v>
          </cell>
          <cell r="BK4">
            <v>2382</v>
          </cell>
          <cell r="BL4">
            <v>9649</v>
          </cell>
          <cell r="BM4">
            <v>5073</v>
          </cell>
        </row>
        <row r="5">
          <cell r="A5" t="str">
            <v>220000616</v>
          </cell>
          <cell r="B5">
            <v>211</v>
          </cell>
          <cell r="C5">
            <v>754</v>
          </cell>
          <cell r="D5">
            <v>168</v>
          </cell>
          <cell r="E5">
            <v>850</v>
          </cell>
          <cell r="F5">
            <v>8460</v>
          </cell>
          <cell r="G5">
            <v>64552</v>
          </cell>
          <cell r="L5">
            <v>55551</v>
          </cell>
          <cell r="M5">
            <v>6188</v>
          </cell>
          <cell r="N5">
            <v>4417</v>
          </cell>
          <cell r="O5">
            <v>13640</v>
          </cell>
          <cell r="P5">
            <v>41181</v>
          </cell>
          <cell r="Q5">
            <v>6110</v>
          </cell>
          <cell r="R5">
            <v>5225</v>
          </cell>
          <cell r="S5">
            <v>37989</v>
          </cell>
          <cell r="T5">
            <v>6837</v>
          </cell>
          <cell r="U5">
            <v>1431</v>
          </cell>
          <cell r="V5">
            <v>12055</v>
          </cell>
          <cell r="W5">
            <v>2</v>
          </cell>
          <cell r="X5">
            <v>1651</v>
          </cell>
          <cell r="Y5">
            <v>5936</v>
          </cell>
          <cell r="Z5">
            <v>1401</v>
          </cell>
          <cell r="AA5">
            <v>2886</v>
          </cell>
          <cell r="AB5">
            <v>17585</v>
          </cell>
          <cell r="AC5">
            <v>14099</v>
          </cell>
          <cell r="AD5">
            <v>10776</v>
          </cell>
          <cell r="AE5">
            <v>3286</v>
          </cell>
          <cell r="AF5">
            <v>3544</v>
          </cell>
          <cell r="AG5">
            <v>8717</v>
          </cell>
          <cell r="AH5">
            <v>200</v>
          </cell>
          <cell r="AI5">
            <v>672</v>
          </cell>
          <cell r="AJ5">
            <v>163</v>
          </cell>
          <cell r="AK5">
            <v>845</v>
          </cell>
          <cell r="AL5">
            <v>8197</v>
          </cell>
          <cell r="AM5">
            <v>60074</v>
          </cell>
          <cell r="AR5">
            <v>52275</v>
          </cell>
          <cell r="AS5">
            <v>6118</v>
          </cell>
          <cell r="AT5">
            <v>3198</v>
          </cell>
          <cell r="AU5">
            <v>11930</v>
          </cell>
          <cell r="AV5">
            <v>36965</v>
          </cell>
          <cell r="AW5">
            <v>5659</v>
          </cell>
          <cell r="AX5">
            <v>7037</v>
          </cell>
          <cell r="AY5">
            <v>35159</v>
          </cell>
          <cell r="AZ5">
            <v>5871</v>
          </cell>
          <cell r="BA5">
            <v>2320</v>
          </cell>
          <cell r="BB5">
            <v>9865</v>
          </cell>
          <cell r="BC5">
            <v>4</v>
          </cell>
          <cell r="BD5">
            <v>1464</v>
          </cell>
          <cell r="BE5">
            <v>5336</v>
          </cell>
          <cell r="BF5">
            <v>1379</v>
          </cell>
          <cell r="BG5">
            <v>2892</v>
          </cell>
          <cell r="BH5">
            <v>16421</v>
          </cell>
          <cell r="BI5">
            <v>13875</v>
          </cell>
          <cell r="BJ5">
            <v>8019</v>
          </cell>
          <cell r="BK5">
            <v>4721</v>
          </cell>
          <cell r="BL5">
            <v>4460</v>
          </cell>
          <cell r="BM5">
            <v>3814</v>
          </cell>
        </row>
        <row r="6">
          <cell r="A6" t="str">
            <v>290000017</v>
          </cell>
          <cell r="B6">
            <v>152</v>
          </cell>
          <cell r="C6">
            <v>616</v>
          </cell>
          <cell r="D6">
            <v>470</v>
          </cell>
          <cell r="E6">
            <v>2940</v>
          </cell>
          <cell r="F6">
            <v>10886</v>
          </cell>
          <cell r="G6">
            <v>83876</v>
          </cell>
          <cell r="H6">
            <v>3844</v>
          </cell>
          <cell r="I6">
            <v>15151</v>
          </cell>
          <cell r="L6">
            <v>70211</v>
          </cell>
          <cell r="M6">
            <v>12005</v>
          </cell>
          <cell r="N6">
            <v>5216</v>
          </cell>
          <cell r="O6">
            <v>21938</v>
          </cell>
          <cell r="P6">
            <v>51222</v>
          </cell>
          <cell r="Q6">
            <v>8205</v>
          </cell>
          <cell r="R6">
            <v>6067</v>
          </cell>
          <cell r="S6">
            <v>40571</v>
          </cell>
          <cell r="T6">
            <v>9176</v>
          </cell>
          <cell r="U6">
            <v>7303</v>
          </cell>
          <cell r="V6">
            <v>7004</v>
          </cell>
          <cell r="W6">
            <v>1</v>
          </cell>
          <cell r="X6">
            <v>4497</v>
          </cell>
          <cell r="Y6">
            <v>18880</v>
          </cell>
          <cell r="Z6">
            <v>957</v>
          </cell>
          <cell r="AA6">
            <v>6822</v>
          </cell>
          <cell r="AB6">
            <v>23500</v>
          </cell>
          <cell r="AC6">
            <v>12866</v>
          </cell>
          <cell r="AD6">
            <v>14820</v>
          </cell>
          <cell r="AE6">
            <v>21503</v>
          </cell>
          <cell r="AF6">
            <v>6396</v>
          </cell>
          <cell r="AH6">
            <v>147</v>
          </cell>
          <cell r="AI6">
            <v>452</v>
          </cell>
          <cell r="AJ6">
            <v>489</v>
          </cell>
          <cell r="AK6">
            <v>3279</v>
          </cell>
          <cell r="AL6">
            <v>10830</v>
          </cell>
          <cell r="AM6">
            <v>85884</v>
          </cell>
          <cell r="AN6">
            <v>3667</v>
          </cell>
          <cell r="AO6">
            <v>14794</v>
          </cell>
          <cell r="AR6">
            <v>72246</v>
          </cell>
          <cell r="AS6">
            <v>12282</v>
          </cell>
          <cell r="AT6">
            <v>5087</v>
          </cell>
          <cell r="AU6">
            <v>22162</v>
          </cell>
          <cell r="AV6">
            <v>53176</v>
          </cell>
          <cell r="AW6">
            <v>8884</v>
          </cell>
          <cell r="AX6">
            <v>5393</v>
          </cell>
          <cell r="AY6">
            <v>39720</v>
          </cell>
          <cell r="AZ6">
            <v>9057</v>
          </cell>
          <cell r="BA6">
            <v>5773</v>
          </cell>
          <cell r="BB6">
            <v>6853</v>
          </cell>
          <cell r="BC6">
            <v>6</v>
          </cell>
          <cell r="BD6">
            <v>5230</v>
          </cell>
          <cell r="BE6">
            <v>22976</v>
          </cell>
          <cell r="BF6">
            <v>991</v>
          </cell>
          <cell r="BG6">
            <v>5055</v>
          </cell>
          <cell r="BH6">
            <v>21544</v>
          </cell>
          <cell r="BI6">
            <v>13077</v>
          </cell>
          <cell r="BJ6">
            <v>15892</v>
          </cell>
          <cell r="BK6">
            <v>26279</v>
          </cell>
          <cell r="BL6">
            <v>6226</v>
          </cell>
        </row>
        <row r="7">
          <cell r="A7" t="str">
            <v>290000041</v>
          </cell>
          <cell r="B7">
            <v>10</v>
          </cell>
          <cell r="C7">
            <v>25</v>
          </cell>
          <cell r="D7">
            <v>67</v>
          </cell>
          <cell r="E7">
            <v>455</v>
          </cell>
          <cell r="F7">
            <v>1951</v>
          </cell>
          <cell r="G7">
            <v>26843</v>
          </cell>
          <cell r="L7">
            <v>18017</v>
          </cell>
          <cell r="M7">
            <v>6809</v>
          </cell>
          <cell r="N7">
            <v>2497</v>
          </cell>
          <cell r="O7">
            <v>2023</v>
          </cell>
          <cell r="P7">
            <v>18623</v>
          </cell>
          <cell r="Q7">
            <v>2013</v>
          </cell>
          <cell r="R7">
            <v>4664</v>
          </cell>
          <cell r="S7">
            <v>14724</v>
          </cell>
          <cell r="T7">
            <v>2369</v>
          </cell>
          <cell r="U7">
            <v>1446</v>
          </cell>
          <cell r="V7">
            <v>2047</v>
          </cell>
          <cell r="Y7">
            <v>6725</v>
          </cell>
          <cell r="Z7">
            <v>723</v>
          </cell>
          <cell r="AA7">
            <v>1990</v>
          </cell>
          <cell r="AB7">
            <v>8358</v>
          </cell>
          <cell r="AC7">
            <v>7768</v>
          </cell>
          <cell r="AD7">
            <v>2909</v>
          </cell>
          <cell r="AE7">
            <v>1060</v>
          </cell>
          <cell r="AF7">
            <v>2294</v>
          </cell>
          <cell r="AG7">
            <v>60</v>
          </cell>
          <cell r="AH7">
            <v>15</v>
          </cell>
          <cell r="AI7">
            <v>25</v>
          </cell>
          <cell r="AJ7">
            <v>83</v>
          </cell>
          <cell r="AK7">
            <v>668</v>
          </cell>
          <cell r="AL7">
            <v>2040</v>
          </cell>
          <cell r="AM7">
            <v>27804</v>
          </cell>
          <cell r="AR7">
            <v>18841</v>
          </cell>
          <cell r="AS7">
            <v>7185</v>
          </cell>
          <cell r="AT7">
            <v>2471</v>
          </cell>
          <cell r="AU7">
            <v>2660</v>
          </cell>
          <cell r="AV7">
            <v>19431</v>
          </cell>
          <cell r="AW7">
            <v>1917</v>
          </cell>
          <cell r="AX7">
            <v>4489</v>
          </cell>
          <cell r="AY7">
            <v>15751</v>
          </cell>
          <cell r="AZ7">
            <v>1891</v>
          </cell>
          <cell r="BA7">
            <v>1601</v>
          </cell>
          <cell r="BB7">
            <v>2181</v>
          </cell>
          <cell r="BE7">
            <v>7042</v>
          </cell>
          <cell r="BF7">
            <v>1276</v>
          </cell>
          <cell r="BG7">
            <v>2432</v>
          </cell>
          <cell r="BH7">
            <v>8710</v>
          </cell>
          <cell r="BI7">
            <v>7577</v>
          </cell>
          <cell r="BJ7">
            <v>2593</v>
          </cell>
          <cell r="BK7">
            <v>1353</v>
          </cell>
          <cell r="BL7">
            <v>2456</v>
          </cell>
          <cell r="BM7">
            <v>26</v>
          </cell>
        </row>
        <row r="8">
          <cell r="A8" t="str">
            <v>290000298</v>
          </cell>
          <cell r="B8">
            <v>17</v>
          </cell>
          <cell r="C8">
            <v>82</v>
          </cell>
          <cell r="D8">
            <v>290</v>
          </cell>
          <cell r="E8">
            <v>2858</v>
          </cell>
          <cell r="F8">
            <v>9756</v>
          </cell>
          <cell r="G8">
            <v>113881</v>
          </cell>
          <cell r="H8">
            <v>4916</v>
          </cell>
          <cell r="I8">
            <v>40811</v>
          </cell>
          <cell r="L8">
            <v>85538</v>
          </cell>
          <cell r="M8">
            <v>5932</v>
          </cell>
          <cell r="N8">
            <v>25351</v>
          </cell>
          <cell r="O8">
            <v>25525</v>
          </cell>
          <cell r="P8">
            <v>57631</v>
          </cell>
          <cell r="Q8">
            <v>11562</v>
          </cell>
          <cell r="R8">
            <v>22103</v>
          </cell>
          <cell r="S8">
            <v>83644</v>
          </cell>
          <cell r="T8">
            <v>5270</v>
          </cell>
          <cell r="U8">
            <v>2654</v>
          </cell>
          <cell r="V8">
            <v>6108</v>
          </cell>
          <cell r="W8">
            <v>12</v>
          </cell>
          <cell r="Y8">
            <v>3007</v>
          </cell>
          <cell r="Z8">
            <v>2355</v>
          </cell>
          <cell r="AA8">
            <v>10552</v>
          </cell>
          <cell r="AB8">
            <v>27761</v>
          </cell>
          <cell r="AC8">
            <v>28064</v>
          </cell>
          <cell r="AD8">
            <v>27402</v>
          </cell>
          <cell r="AE8">
            <v>1174</v>
          </cell>
          <cell r="AF8">
            <v>14089</v>
          </cell>
          <cell r="AG8">
            <v>1714</v>
          </cell>
          <cell r="AH8">
            <v>18</v>
          </cell>
          <cell r="AI8">
            <v>65</v>
          </cell>
          <cell r="AJ8">
            <v>305</v>
          </cell>
          <cell r="AK8">
            <v>2669</v>
          </cell>
          <cell r="AL8">
            <v>9557</v>
          </cell>
          <cell r="AM8">
            <v>106590</v>
          </cell>
          <cell r="AN8">
            <v>4899</v>
          </cell>
          <cell r="AO8">
            <v>40604</v>
          </cell>
          <cell r="AR8">
            <v>78882</v>
          </cell>
          <cell r="AS8">
            <v>5446</v>
          </cell>
          <cell r="AT8">
            <v>24996</v>
          </cell>
          <cell r="AU8">
            <v>24459</v>
          </cell>
          <cell r="AV8">
            <v>51084</v>
          </cell>
          <cell r="AW8">
            <v>11877</v>
          </cell>
          <cell r="AX8">
            <v>21904</v>
          </cell>
          <cell r="AY8">
            <v>67403</v>
          </cell>
          <cell r="AZ8">
            <v>4477</v>
          </cell>
          <cell r="BA8">
            <v>1792</v>
          </cell>
          <cell r="BB8">
            <v>2662</v>
          </cell>
          <cell r="BC8">
            <v>6</v>
          </cell>
          <cell r="BE8">
            <v>3025</v>
          </cell>
          <cell r="BF8">
            <v>2496</v>
          </cell>
          <cell r="BG8">
            <v>8929</v>
          </cell>
          <cell r="BH8">
            <v>25611</v>
          </cell>
          <cell r="BI8">
            <v>26449</v>
          </cell>
          <cell r="BJ8">
            <v>26833</v>
          </cell>
          <cell r="BK8">
            <v>1159</v>
          </cell>
          <cell r="BL8">
            <v>14743</v>
          </cell>
          <cell r="BM8">
            <v>2090</v>
          </cell>
        </row>
        <row r="9">
          <cell r="A9" t="str">
            <v>290000728</v>
          </cell>
          <cell r="D9">
            <v>6</v>
          </cell>
          <cell r="E9">
            <v>9</v>
          </cell>
          <cell r="F9">
            <v>1067</v>
          </cell>
          <cell r="G9">
            <v>2432</v>
          </cell>
          <cell r="L9">
            <v>2441</v>
          </cell>
          <cell r="O9">
            <v>2441</v>
          </cell>
          <cell r="S9">
            <v>2441</v>
          </cell>
          <cell r="AA9">
            <v>113</v>
          </cell>
          <cell r="AB9">
            <v>125</v>
          </cell>
          <cell r="AC9">
            <v>387</v>
          </cell>
          <cell r="AD9">
            <v>679</v>
          </cell>
          <cell r="AE9">
            <v>135</v>
          </cell>
          <cell r="AF9">
            <v>931</v>
          </cell>
          <cell r="AJ9">
            <v>3</v>
          </cell>
          <cell r="AK9">
            <v>6</v>
          </cell>
          <cell r="AL9">
            <v>608</v>
          </cell>
          <cell r="AM9">
            <v>1160</v>
          </cell>
          <cell r="AR9">
            <v>1166</v>
          </cell>
          <cell r="AU9">
            <v>1164</v>
          </cell>
          <cell r="AX9">
            <v>2</v>
          </cell>
          <cell r="AY9">
            <v>1165</v>
          </cell>
          <cell r="BG9">
            <v>30</v>
          </cell>
          <cell r="BH9">
            <v>48</v>
          </cell>
          <cell r="BI9">
            <v>146</v>
          </cell>
          <cell r="BJ9">
            <v>315</v>
          </cell>
          <cell r="BK9">
            <v>73</v>
          </cell>
          <cell r="BL9">
            <v>536</v>
          </cell>
        </row>
        <row r="10">
          <cell r="A10" t="str">
            <v>290000785</v>
          </cell>
          <cell r="F10">
            <v>79</v>
          </cell>
          <cell r="G10">
            <v>302</v>
          </cell>
          <cell r="H10">
            <v>79</v>
          </cell>
          <cell r="I10">
            <v>302</v>
          </cell>
          <cell r="L10">
            <v>302</v>
          </cell>
          <cell r="O10">
            <v>302</v>
          </cell>
          <cell r="S10">
            <v>302</v>
          </cell>
          <cell r="Z10">
            <v>3</v>
          </cell>
          <cell r="AB10">
            <v>33</v>
          </cell>
          <cell r="AC10">
            <v>206</v>
          </cell>
          <cell r="AD10">
            <v>52</v>
          </cell>
          <cell r="AF10">
            <v>8</v>
          </cell>
          <cell r="AL10">
            <v>70</v>
          </cell>
          <cell r="AM10">
            <v>305</v>
          </cell>
          <cell r="AN10">
            <v>70</v>
          </cell>
          <cell r="AO10">
            <v>305</v>
          </cell>
          <cell r="AR10">
            <v>239</v>
          </cell>
          <cell r="AT10">
            <v>66</v>
          </cell>
          <cell r="AU10">
            <v>305</v>
          </cell>
          <cell r="AY10">
            <v>305</v>
          </cell>
          <cell r="BG10">
            <v>1</v>
          </cell>
          <cell r="BH10">
            <v>41</v>
          </cell>
          <cell r="BI10">
            <v>182</v>
          </cell>
          <cell r="BJ10">
            <v>46</v>
          </cell>
          <cell r="BL10">
            <v>35</v>
          </cell>
        </row>
        <row r="11">
          <cell r="A11" t="str">
            <v>290021542</v>
          </cell>
          <cell r="B11">
            <v>32</v>
          </cell>
          <cell r="C11">
            <v>69</v>
          </cell>
          <cell r="D11">
            <v>162</v>
          </cell>
          <cell r="E11">
            <v>1105</v>
          </cell>
          <cell r="F11">
            <v>5231</v>
          </cell>
          <cell r="G11">
            <v>51707</v>
          </cell>
          <cell r="H11">
            <v>760</v>
          </cell>
          <cell r="I11">
            <v>2633</v>
          </cell>
          <cell r="L11">
            <v>41912</v>
          </cell>
          <cell r="M11">
            <v>5875</v>
          </cell>
          <cell r="N11">
            <v>5094</v>
          </cell>
          <cell r="O11">
            <v>8306</v>
          </cell>
          <cell r="P11">
            <v>27512</v>
          </cell>
          <cell r="Q11">
            <v>7716</v>
          </cell>
          <cell r="R11">
            <v>9347</v>
          </cell>
          <cell r="S11">
            <v>36561</v>
          </cell>
          <cell r="T11">
            <v>5011</v>
          </cell>
          <cell r="U11">
            <v>1111</v>
          </cell>
          <cell r="V11">
            <v>2635</v>
          </cell>
          <cell r="W11">
            <v>2</v>
          </cell>
          <cell r="Y11">
            <v>7561</v>
          </cell>
          <cell r="Z11">
            <v>661</v>
          </cell>
          <cell r="AA11">
            <v>6251</v>
          </cell>
          <cell r="AB11">
            <v>12845</v>
          </cell>
          <cell r="AC11">
            <v>12835</v>
          </cell>
          <cell r="AD11">
            <v>10067</v>
          </cell>
          <cell r="AE11">
            <v>4944</v>
          </cell>
          <cell r="AF11">
            <v>4894</v>
          </cell>
          <cell r="AH11">
            <v>40</v>
          </cell>
          <cell r="AI11">
            <v>176</v>
          </cell>
          <cell r="AJ11">
            <v>186</v>
          </cell>
          <cell r="AK11">
            <v>1411</v>
          </cell>
          <cell r="AL11">
            <v>5454</v>
          </cell>
          <cell r="AM11">
            <v>50522</v>
          </cell>
          <cell r="AN11">
            <v>714</v>
          </cell>
          <cell r="AO11">
            <v>2952</v>
          </cell>
          <cell r="AR11">
            <v>39682</v>
          </cell>
          <cell r="AS11">
            <v>6703</v>
          </cell>
          <cell r="AT11">
            <v>5724</v>
          </cell>
          <cell r="AU11">
            <v>8784</v>
          </cell>
          <cell r="AV11">
            <v>24841</v>
          </cell>
          <cell r="AW11">
            <v>7838</v>
          </cell>
          <cell r="AX11">
            <v>10646</v>
          </cell>
          <cell r="AY11">
            <v>36692</v>
          </cell>
          <cell r="AZ11">
            <v>4907</v>
          </cell>
          <cell r="BA11">
            <v>795</v>
          </cell>
          <cell r="BB11">
            <v>2336</v>
          </cell>
          <cell r="BC11">
            <v>27</v>
          </cell>
          <cell r="BE11">
            <v>6466</v>
          </cell>
          <cell r="BF11">
            <v>546</v>
          </cell>
          <cell r="BG11">
            <v>6881</v>
          </cell>
          <cell r="BH11">
            <v>11143</v>
          </cell>
          <cell r="BI11">
            <v>12424</v>
          </cell>
          <cell r="BJ11">
            <v>11820</v>
          </cell>
          <cell r="BK11">
            <v>4068</v>
          </cell>
          <cell r="BL11">
            <v>4467</v>
          </cell>
          <cell r="BM11">
            <v>494</v>
          </cell>
        </row>
        <row r="12">
          <cell r="A12" t="str">
            <v>350000022</v>
          </cell>
          <cell r="B12">
            <v>7</v>
          </cell>
          <cell r="C12">
            <v>10</v>
          </cell>
          <cell r="D12">
            <v>162</v>
          </cell>
          <cell r="E12">
            <v>1051</v>
          </cell>
          <cell r="F12">
            <v>4357</v>
          </cell>
          <cell r="G12">
            <v>43292</v>
          </cell>
          <cell r="H12">
            <v>2948</v>
          </cell>
          <cell r="I12">
            <v>21669</v>
          </cell>
          <cell r="J12">
            <v>166</v>
          </cell>
          <cell r="K12">
            <v>576</v>
          </cell>
          <cell r="L12">
            <v>36138</v>
          </cell>
          <cell r="M12">
            <v>5112</v>
          </cell>
          <cell r="N12">
            <v>3103</v>
          </cell>
          <cell r="O12">
            <v>11282</v>
          </cell>
          <cell r="P12">
            <v>23106</v>
          </cell>
          <cell r="Q12">
            <v>5454</v>
          </cell>
          <cell r="R12">
            <v>4511</v>
          </cell>
          <cell r="S12">
            <v>24792</v>
          </cell>
          <cell r="T12">
            <v>6277</v>
          </cell>
          <cell r="U12">
            <v>1996</v>
          </cell>
          <cell r="V12">
            <v>5573</v>
          </cell>
          <cell r="W12">
            <v>2</v>
          </cell>
          <cell r="X12">
            <v>583</v>
          </cell>
          <cell r="Y12">
            <v>5076</v>
          </cell>
          <cell r="Z12">
            <v>674</v>
          </cell>
          <cell r="AA12">
            <v>2514</v>
          </cell>
          <cell r="AB12">
            <v>13279</v>
          </cell>
          <cell r="AC12">
            <v>8938</v>
          </cell>
          <cell r="AD12">
            <v>5691</v>
          </cell>
          <cell r="AE12">
            <v>3693</v>
          </cell>
          <cell r="AF12">
            <v>5460</v>
          </cell>
          <cell r="AH12">
            <v>4</v>
          </cell>
          <cell r="AI12">
            <v>5</v>
          </cell>
          <cell r="AJ12">
            <v>187</v>
          </cell>
          <cell r="AK12">
            <v>1174</v>
          </cell>
          <cell r="AL12">
            <v>4462</v>
          </cell>
          <cell r="AM12">
            <v>43317</v>
          </cell>
          <cell r="AN12">
            <v>3052</v>
          </cell>
          <cell r="AO12">
            <v>23075</v>
          </cell>
          <cell r="AP12">
            <v>179</v>
          </cell>
          <cell r="AQ12">
            <v>504</v>
          </cell>
          <cell r="AR12">
            <v>35018</v>
          </cell>
          <cell r="AS12">
            <v>5875</v>
          </cell>
          <cell r="AT12">
            <v>3603</v>
          </cell>
          <cell r="AU12">
            <v>9617</v>
          </cell>
          <cell r="AV12">
            <v>23973</v>
          </cell>
          <cell r="AW12">
            <v>5771</v>
          </cell>
          <cell r="AX12">
            <v>5135</v>
          </cell>
          <cell r="AY12">
            <v>23289</v>
          </cell>
          <cell r="AZ12">
            <v>6574</v>
          </cell>
          <cell r="BA12">
            <v>1889</v>
          </cell>
          <cell r="BB12">
            <v>5056</v>
          </cell>
          <cell r="BD12">
            <v>504</v>
          </cell>
          <cell r="BE12">
            <v>5808</v>
          </cell>
          <cell r="BF12">
            <v>661</v>
          </cell>
          <cell r="BG12">
            <v>2755</v>
          </cell>
          <cell r="BH12">
            <v>13582</v>
          </cell>
          <cell r="BI12">
            <v>9043</v>
          </cell>
          <cell r="BJ12">
            <v>5806</v>
          </cell>
          <cell r="BK12">
            <v>3291</v>
          </cell>
          <cell r="BL12">
            <v>5221</v>
          </cell>
        </row>
        <row r="13">
          <cell r="A13" t="str">
            <v>350000048</v>
          </cell>
          <cell r="B13">
            <v>1</v>
          </cell>
          <cell r="C13">
            <v>1</v>
          </cell>
          <cell r="D13">
            <v>58</v>
          </cell>
          <cell r="E13">
            <v>341</v>
          </cell>
          <cell r="F13">
            <v>1785</v>
          </cell>
          <cell r="G13">
            <v>15994</v>
          </cell>
          <cell r="L13">
            <v>12476</v>
          </cell>
          <cell r="M13">
            <v>2770</v>
          </cell>
          <cell r="N13">
            <v>1090</v>
          </cell>
          <cell r="O13">
            <v>3795</v>
          </cell>
          <cell r="P13">
            <v>7465</v>
          </cell>
          <cell r="Q13">
            <v>2243</v>
          </cell>
          <cell r="R13">
            <v>2833</v>
          </cell>
          <cell r="S13">
            <v>8325</v>
          </cell>
          <cell r="T13">
            <v>3636</v>
          </cell>
          <cell r="U13">
            <v>501</v>
          </cell>
          <cell r="V13">
            <v>968</v>
          </cell>
          <cell r="Y13">
            <v>2906</v>
          </cell>
          <cell r="Z13">
            <v>113</v>
          </cell>
          <cell r="AA13">
            <v>689</v>
          </cell>
          <cell r="AB13">
            <v>5069</v>
          </cell>
          <cell r="AC13">
            <v>4489</v>
          </cell>
          <cell r="AD13">
            <v>3798</v>
          </cell>
          <cell r="AE13">
            <v>445</v>
          </cell>
          <cell r="AF13">
            <v>1107</v>
          </cell>
          <cell r="AG13">
            <v>47</v>
          </cell>
          <cell r="AH13">
            <v>2</v>
          </cell>
          <cell r="AI13">
            <v>3</v>
          </cell>
          <cell r="AJ13">
            <v>65</v>
          </cell>
          <cell r="AK13">
            <v>275</v>
          </cell>
          <cell r="AL13">
            <v>1894</v>
          </cell>
          <cell r="AM13">
            <v>17217</v>
          </cell>
          <cell r="AR13">
            <v>14128</v>
          </cell>
          <cell r="AS13">
            <v>2891</v>
          </cell>
          <cell r="AT13">
            <v>476</v>
          </cell>
          <cell r="AU13">
            <v>5387</v>
          </cell>
          <cell r="AV13">
            <v>6618</v>
          </cell>
          <cell r="AW13">
            <v>2623</v>
          </cell>
          <cell r="AX13">
            <v>2867</v>
          </cell>
          <cell r="AY13">
            <v>10175</v>
          </cell>
          <cell r="AZ13">
            <v>3005</v>
          </cell>
          <cell r="BA13">
            <v>451</v>
          </cell>
          <cell r="BB13">
            <v>694</v>
          </cell>
          <cell r="BE13">
            <v>2892</v>
          </cell>
          <cell r="BF13">
            <v>135</v>
          </cell>
          <cell r="BG13">
            <v>653</v>
          </cell>
          <cell r="BH13">
            <v>4960</v>
          </cell>
          <cell r="BI13">
            <v>5254</v>
          </cell>
          <cell r="BJ13">
            <v>4428</v>
          </cell>
          <cell r="BK13">
            <v>326</v>
          </cell>
          <cell r="BL13">
            <v>1040</v>
          </cell>
        </row>
        <row r="14">
          <cell r="A14" t="str">
            <v>350000246</v>
          </cell>
          <cell r="B14">
            <v>12</v>
          </cell>
          <cell r="C14">
            <v>13</v>
          </cell>
          <cell r="D14">
            <v>617</v>
          </cell>
          <cell r="E14">
            <v>4033</v>
          </cell>
          <cell r="F14">
            <v>20660</v>
          </cell>
          <cell r="G14">
            <v>252050</v>
          </cell>
          <cell r="H14">
            <v>9764</v>
          </cell>
          <cell r="I14">
            <v>65697</v>
          </cell>
          <cell r="J14">
            <v>1292</v>
          </cell>
          <cell r="K14">
            <v>39707</v>
          </cell>
          <cell r="L14">
            <v>212648</v>
          </cell>
          <cell r="M14">
            <v>21767</v>
          </cell>
          <cell r="N14">
            <v>21681</v>
          </cell>
          <cell r="O14">
            <v>44177</v>
          </cell>
          <cell r="P14">
            <v>149986</v>
          </cell>
          <cell r="Q14">
            <v>29399</v>
          </cell>
          <cell r="R14">
            <v>32534</v>
          </cell>
          <cell r="S14">
            <v>147891</v>
          </cell>
          <cell r="T14">
            <v>26304</v>
          </cell>
          <cell r="U14">
            <v>11657</v>
          </cell>
          <cell r="V14">
            <v>10994</v>
          </cell>
          <cell r="W14">
            <v>2</v>
          </cell>
          <cell r="X14">
            <v>39233</v>
          </cell>
          <cell r="Y14">
            <v>19778</v>
          </cell>
          <cell r="Z14">
            <v>1499</v>
          </cell>
          <cell r="AA14">
            <v>24119</v>
          </cell>
          <cell r="AB14">
            <v>72248</v>
          </cell>
          <cell r="AC14">
            <v>59630</v>
          </cell>
          <cell r="AD14">
            <v>31398</v>
          </cell>
          <cell r="AE14">
            <v>15744</v>
          </cell>
          <cell r="AF14">
            <v>29697</v>
          </cell>
          <cell r="AG14">
            <v>14612</v>
          </cell>
          <cell r="AH14">
            <v>33</v>
          </cell>
          <cell r="AI14">
            <v>67</v>
          </cell>
          <cell r="AJ14">
            <v>608</v>
          </cell>
          <cell r="AK14">
            <v>4328</v>
          </cell>
          <cell r="AL14">
            <v>21187</v>
          </cell>
          <cell r="AM14">
            <v>242037</v>
          </cell>
          <cell r="AN14">
            <v>10639</v>
          </cell>
          <cell r="AO14">
            <v>69259</v>
          </cell>
          <cell r="AP14">
            <v>1296</v>
          </cell>
          <cell r="AQ14">
            <v>33434</v>
          </cell>
          <cell r="AR14">
            <v>199834</v>
          </cell>
          <cell r="AS14">
            <v>27686</v>
          </cell>
          <cell r="AT14">
            <v>18912</v>
          </cell>
          <cell r="AU14">
            <v>43512</v>
          </cell>
          <cell r="AV14">
            <v>131772</v>
          </cell>
          <cell r="AW14">
            <v>25414</v>
          </cell>
          <cell r="AX14">
            <v>45734</v>
          </cell>
          <cell r="AY14">
            <v>168667</v>
          </cell>
          <cell r="AZ14">
            <v>19751</v>
          </cell>
          <cell r="BA14">
            <v>6481</v>
          </cell>
          <cell r="BB14">
            <v>14236</v>
          </cell>
          <cell r="BC14">
            <v>6</v>
          </cell>
          <cell r="BD14">
            <v>659</v>
          </cell>
          <cell r="BE14">
            <v>22428</v>
          </cell>
          <cell r="BF14">
            <v>1740</v>
          </cell>
          <cell r="BG14">
            <v>18752</v>
          </cell>
          <cell r="BH14">
            <v>65888</v>
          </cell>
          <cell r="BI14">
            <v>56380</v>
          </cell>
          <cell r="BJ14">
            <v>31332</v>
          </cell>
          <cell r="BK14">
            <v>15840</v>
          </cell>
          <cell r="BL14">
            <v>28053</v>
          </cell>
          <cell r="BM14">
            <v>23166</v>
          </cell>
        </row>
        <row r="15">
          <cell r="A15" t="str">
            <v>350002754</v>
          </cell>
          <cell r="F15">
            <v>53</v>
          </cell>
          <cell r="G15">
            <v>860</v>
          </cell>
          <cell r="L15">
            <v>319</v>
          </cell>
          <cell r="M15">
            <v>90</v>
          </cell>
          <cell r="N15">
            <v>451</v>
          </cell>
          <cell r="O15">
            <v>127</v>
          </cell>
          <cell r="P15">
            <v>675</v>
          </cell>
          <cell r="R15">
            <v>58</v>
          </cell>
          <cell r="S15">
            <v>572</v>
          </cell>
          <cell r="Y15">
            <v>288</v>
          </cell>
          <cell r="AA15">
            <v>5</v>
          </cell>
          <cell r="AB15">
            <v>742</v>
          </cell>
          <cell r="AC15">
            <v>48</v>
          </cell>
          <cell r="AE15">
            <v>4</v>
          </cell>
          <cell r="AF15">
            <v>61</v>
          </cell>
          <cell r="AL15">
            <v>45</v>
          </cell>
          <cell r="AM15">
            <v>1073</v>
          </cell>
          <cell r="AR15">
            <v>170</v>
          </cell>
          <cell r="AS15">
            <v>212</v>
          </cell>
          <cell r="AT15">
            <v>691</v>
          </cell>
          <cell r="AU15">
            <v>316</v>
          </cell>
          <cell r="AV15">
            <v>754</v>
          </cell>
          <cell r="AX15">
            <v>3</v>
          </cell>
          <cell r="AY15">
            <v>708</v>
          </cell>
          <cell r="BE15">
            <v>365</v>
          </cell>
          <cell r="BG15">
            <v>15</v>
          </cell>
          <cell r="BH15">
            <v>976</v>
          </cell>
          <cell r="BI15">
            <v>32</v>
          </cell>
          <cell r="BL15">
            <v>50</v>
          </cell>
        </row>
        <row r="16">
          <cell r="A16" t="str">
            <v>350039574</v>
          </cell>
          <cell r="D16">
            <v>2</v>
          </cell>
          <cell r="E16">
            <v>25</v>
          </cell>
          <cell r="F16">
            <v>1</v>
          </cell>
          <cell r="G16">
            <v>15</v>
          </cell>
          <cell r="L16">
            <v>28</v>
          </cell>
          <cell r="N16">
            <v>12</v>
          </cell>
          <cell r="O16">
            <v>4</v>
          </cell>
          <cell r="Q16">
            <v>24</v>
          </cell>
          <cell r="R16">
            <v>12</v>
          </cell>
          <cell r="S16">
            <v>40</v>
          </cell>
          <cell r="AF16">
            <v>40</v>
          </cell>
        </row>
        <row r="17">
          <cell r="A17" t="str">
            <v>560002032</v>
          </cell>
          <cell r="B17">
            <v>1</v>
          </cell>
          <cell r="C17">
            <v>1</v>
          </cell>
          <cell r="D17">
            <v>44</v>
          </cell>
          <cell r="E17">
            <v>121</v>
          </cell>
          <cell r="F17">
            <v>15470</v>
          </cell>
          <cell r="G17">
            <v>139452</v>
          </cell>
          <cell r="H17">
            <v>5941</v>
          </cell>
          <cell r="I17">
            <v>32293</v>
          </cell>
          <cell r="J17">
            <v>177</v>
          </cell>
          <cell r="K17">
            <v>1402</v>
          </cell>
          <cell r="L17">
            <v>113432</v>
          </cell>
          <cell r="M17">
            <v>16615</v>
          </cell>
          <cell r="N17">
            <v>9527</v>
          </cell>
          <cell r="O17">
            <v>23397</v>
          </cell>
          <cell r="P17">
            <v>74538</v>
          </cell>
          <cell r="Q17">
            <v>14381</v>
          </cell>
          <cell r="R17">
            <v>27258</v>
          </cell>
          <cell r="S17">
            <v>96545</v>
          </cell>
          <cell r="T17">
            <v>13161</v>
          </cell>
          <cell r="U17">
            <v>5209</v>
          </cell>
          <cell r="V17">
            <v>8803</v>
          </cell>
          <cell r="X17">
            <v>1402</v>
          </cell>
          <cell r="Y17">
            <v>11547</v>
          </cell>
          <cell r="Z17">
            <v>1665</v>
          </cell>
          <cell r="AA17">
            <v>13286</v>
          </cell>
          <cell r="AB17">
            <v>27527</v>
          </cell>
          <cell r="AC17">
            <v>32776</v>
          </cell>
          <cell r="AD17">
            <v>32798</v>
          </cell>
          <cell r="AE17">
            <v>12082</v>
          </cell>
          <cell r="AF17">
            <v>11663</v>
          </cell>
          <cell r="AG17">
            <v>994</v>
          </cell>
          <cell r="AJ17">
            <v>31</v>
          </cell>
          <cell r="AK17">
            <v>55</v>
          </cell>
          <cell r="AL17">
            <v>14960</v>
          </cell>
          <cell r="AM17">
            <v>147354</v>
          </cell>
          <cell r="AN17">
            <v>5936</v>
          </cell>
          <cell r="AO17">
            <v>30680</v>
          </cell>
          <cell r="AP17">
            <v>140</v>
          </cell>
          <cell r="AQ17">
            <v>904</v>
          </cell>
          <cell r="AR17">
            <v>112067</v>
          </cell>
          <cell r="AS17">
            <v>25769</v>
          </cell>
          <cell r="AT17">
            <v>9573</v>
          </cell>
          <cell r="AU17">
            <v>18754</v>
          </cell>
          <cell r="AV17">
            <v>81902</v>
          </cell>
          <cell r="AW17">
            <v>13195</v>
          </cell>
          <cell r="AX17">
            <v>33558</v>
          </cell>
          <cell r="AY17">
            <v>77144</v>
          </cell>
          <cell r="AZ17">
            <v>13791</v>
          </cell>
          <cell r="BA17">
            <v>4088</v>
          </cell>
          <cell r="BB17">
            <v>8137</v>
          </cell>
          <cell r="BD17">
            <v>902</v>
          </cell>
          <cell r="BE17">
            <v>32234</v>
          </cell>
          <cell r="BF17">
            <v>1502</v>
          </cell>
          <cell r="BG17">
            <v>14726</v>
          </cell>
          <cell r="BH17">
            <v>31825</v>
          </cell>
          <cell r="BI17">
            <v>32322</v>
          </cell>
          <cell r="BJ17">
            <v>30597</v>
          </cell>
          <cell r="BK17">
            <v>13397</v>
          </cell>
          <cell r="BL17">
            <v>13246</v>
          </cell>
          <cell r="BM17">
            <v>1787</v>
          </cell>
        </row>
        <row r="18">
          <cell r="A18" t="str">
            <v>560002677</v>
          </cell>
          <cell r="D18">
            <v>53</v>
          </cell>
          <cell r="E18">
            <v>183</v>
          </cell>
          <cell r="F18">
            <v>8044</v>
          </cell>
          <cell r="G18">
            <v>78335</v>
          </cell>
          <cell r="H18">
            <v>4650</v>
          </cell>
          <cell r="I18">
            <v>35143</v>
          </cell>
          <cell r="J18">
            <v>729</v>
          </cell>
          <cell r="K18">
            <v>7928</v>
          </cell>
          <cell r="L18">
            <v>60590</v>
          </cell>
          <cell r="M18">
            <v>10347</v>
          </cell>
          <cell r="N18">
            <v>7581</v>
          </cell>
          <cell r="O18">
            <v>10664</v>
          </cell>
          <cell r="P18">
            <v>51635</v>
          </cell>
          <cell r="Q18">
            <v>7640</v>
          </cell>
          <cell r="R18">
            <v>8579</v>
          </cell>
          <cell r="S18">
            <v>45057</v>
          </cell>
          <cell r="T18">
            <v>5215</v>
          </cell>
          <cell r="U18">
            <v>1644</v>
          </cell>
          <cell r="V18">
            <v>7398</v>
          </cell>
          <cell r="W18">
            <v>17</v>
          </cell>
          <cell r="X18">
            <v>7928</v>
          </cell>
          <cell r="Y18">
            <v>11207</v>
          </cell>
          <cell r="Z18">
            <v>373</v>
          </cell>
          <cell r="AA18">
            <v>3480</v>
          </cell>
          <cell r="AB18">
            <v>17665</v>
          </cell>
          <cell r="AC18">
            <v>14228</v>
          </cell>
          <cell r="AD18">
            <v>20349</v>
          </cell>
          <cell r="AE18">
            <v>10796</v>
          </cell>
          <cell r="AF18">
            <v>5282</v>
          </cell>
          <cell r="AG18">
            <v>4986</v>
          </cell>
          <cell r="AH18">
            <v>2</v>
          </cell>
          <cell r="AI18">
            <v>2</v>
          </cell>
          <cell r="AJ18">
            <v>55</v>
          </cell>
          <cell r="AK18">
            <v>227</v>
          </cell>
          <cell r="AL18">
            <v>8170</v>
          </cell>
          <cell r="AM18">
            <v>83369</v>
          </cell>
          <cell r="AN18">
            <v>4566</v>
          </cell>
          <cell r="AO18">
            <v>37417</v>
          </cell>
          <cell r="AP18">
            <v>787</v>
          </cell>
          <cell r="AQ18">
            <v>9232</v>
          </cell>
          <cell r="AR18">
            <v>62902</v>
          </cell>
          <cell r="AS18">
            <v>11058</v>
          </cell>
          <cell r="AT18">
            <v>9638</v>
          </cell>
          <cell r="AU18">
            <v>10156</v>
          </cell>
          <cell r="AV18">
            <v>56806</v>
          </cell>
          <cell r="AW18">
            <v>7188</v>
          </cell>
          <cell r="AX18">
            <v>9448</v>
          </cell>
          <cell r="AY18">
            <v>44366</v>
          </cell>
          <cell r="AZ18">
            <v>5641</v>
          </cell>
          <cell r="BA18">
            <v>1651</v>
          </cell>
          <cell r="BB18">
            <v>6780</v>
          </cell>
          <cell r="BC18">
            <v>12</v>
          </cell>
          <cell r="BD18">
            <v>5303</v>
          </cell>
          <cell r="BE18">
            <v>11004</v>
          </cell>
          <cell r="BF18">
            <v>319</v>
          </cell>
          <cell r="BG18">
            <v>3593</v>
          </cell>
          <cell r="BH18">
            <v>17025</v>
          </cell>
          <cell r="BI18">
            <v>14082</v>
          </cell>
          <cell r="BJ18">
            <v>21489</v>
          </cell>
          <cell r="BK18">
            <v>13184</v>
          </cell>
          <cell r="BL18">
            <v>5467</v>
          </cell>
          <cell r="BM18">
            <v>4828</v>
          </cell>
        </row>
        <row r="19">
          <cell r="A19" t="str">
            <v>560005746</v>
          </cell>
          <cell r="B19">
            <v>9</v>
          </cell>
          <cell r="C19">
            <v>44</v>
          </cell>
          <cell r="D19">
            <v>68</v>
          </cell>
          <cell r="E19">
            <v>413</v>
          </cell>
          <cell r="F19">
            <v>2056</v>
          </cell>
          <cell r="G19">
            <v>15618</v>
          </cell>
          <cell r="L19">
            <v>14117</v>
          </cell>
          <cell r="M19">
            <v>296</v>
          </cell>
          <cell r="N19">
            <v>1662</v>
          </cell>
          <cell r="O19">
            <v>4204</v>
          </cell>
          <cell r="P19">
            <v>10031</v>
          </cell>
          <cell r="Q19">
            <v>1579</v>
          </cell>
          <cell r="R19">
            <v>261</v>
          </cell>
          <cell r="S19">
            <v>13544</v>
          </cell>
          <cell r="T19">
            <v>724</v>
          </cell>
          <cell r="U19">
            <v>50</v>
          </cell>
          <cell r="V19">
            <v>1504</v>
          </cell>
          <cell r="Y19">
            <v>253</v>
          </cell>
          <cell r="Z19">
            <v>117</v>
          </cell>
          <cell r="AA19">
            <v>518</v>
          </cell>
          <cell r="AB19">
            <v>4579</v>
          </cell>
          <cell r="AC19">
            <v>4318</v>
          </cell>
          <cell r="AD19">
            <v>5400</v>
          </cell>
          <cell r="AE19">
            <v>39</v>
          </cell>
          <cell r="AF19">
            <v>1039</v>
          </cell>
          <cell r="AG19">
            <v>25</v>
          </cell>
          <cell r="AH19">
            <v>8</v>
          </cell>
          <cell r="AI19">
            <v>13</v>
          </cell>
          <cell r="AJ19">
            <v>78</v>
          </cell>
          <cell r="AK19">
            <v>713</v>
          </cell>
          <cell r="AL19">
            <v>2109</v>
          </cell>
          <cell r="AM19">
            <v>17034</v>
          </cell>
          <cell r="AR19">
            <v>15352</v>
          </cell>
          <cell r="AS19">
            <v>791</v>
          </cell>
          <cell r="AT19">
            <v>1617</v>
          </cell>
          <cell r="AU19">
            <v>4734</v>
          </cell>
          <cell r="AV19">
            <v>10597</v>
          </cell>
          <cell r="AW19">
            <v>2029</v>
          </cell>
          <cell r="AX19">
            <v>400</v>
          </cell>
          <cell r="AY19">
            <v>14488</v>
          </cell>
          <cell r="AZ19">
            <v>514</v>
          </cell>
          <cell r="BA19">
            <v>91</v>
          </cell>
          <cell r="BB19">
            <v>1514</v>
          </cell>
          <cell r="BE19">
            <v>879</v>
          </cell>
          <cell r="BF19">
            <v>94</v>
          </cell>
          <cell r="BG19">
            <v>564</v>
          </cell>
          <cell r="BH19">
            <v>4424</v>
          </cell>
          <cell r="BI19">
            <v>4582</v>
          </cell>
          <cell r="BJ19">
            <v>6814</v>
          </cell>
          <cell r="BK19">
            <v>29</v>
          </cell>
          <cell r="BL19">
            <v>955</v>
          </cell>
          <cell r="BM19">
            <v>288</v>
          </cell>
        </row>
        <row r="20">
          <cell r="A20" t="str">
            <v>DGF</v>
          </cell>
          <cell r="B20">
            <v>713</v>
          </cell>
          <cell r="C20">
            <v>2231</v>
          </cell>
          <cell r="D20">
            <v>2633</v>
          </cell>
          <cell r="E20">
            <v>16878</v>
          </cell>
          <cell r="F20">
            <v>104118</v>
          </cell>
          <cell r="G20">
            <v>1051269</v>
          </cell>
          <cell r="H20">
            <v>35987</v>
          </cell>
          <cell r="I20">
            <v>236913</v>
          </cell>
          <cell r="J20">
            <v>2364</v>
          </cell>
          <cell r="K20">
            <v>49613</v>
          </cell>
          <cell r="L20">
            <v>841918</v>
          </cell>
          <cell r="M20">
            <v>105545</v>
          </cell>
          <cell r="N20">
            <v>122915</v>
          </cell>
          <cell r="O20">
            <v>202656</v>
          </cell>
          <cell r="P20">
            <v>604400</v>
          </cell>
          <cell r="Q20">
            <v>111921</v>
          </cell>
          <cell r="R20">
            <v>151401</v>
          </cell>
          <cell r="S20">
            <v>667894</v>
          </cell>
          <cell r="T20">
            <v>95797</v>
          </cell>
          <cell r="U20">
            <v>42850</v>
          </cell>
          <cell r="V20">
            <v>84535</v>
          </cell>
          <cell r="W20">
            <v>38</v>
          </cell>
          <cell r="X20">
            <v>55294</v>
          </cell>
          <cell r="Y20">
            <v>104264</v>
          </cell>
          <cell r="Z20">
            <v>12301</v>
          </cell>
          <cell r="AA20">
            <v>83311</v>
          </cell>
          <cell r="AB20">
            <v>260613</v>
          </cell>
          <cell r="AC20">
            <v>228208</v>
          </cell>
          <cell r="AD20">
            <v>184822</v>
          </cell>
          <cell r="AE20">
            <v>114973</v>
          </cell>
          <cell r="AF20">
            <v>98356</v>
          </cell>
          <cell r="AG20">
            <v>37432</v>
          </cell>
          <cell r="AH20">
            <v>723</v>
          </cell>
          <cell r="AI20">
            <v>2148</v>
          </cell>
          <cell r="AJ20">
            <v>2755</v>
          </cell>
          <cell r="AK20">
            <v>18728</v>
          </cell>
          <cell r="AL20">
            <v>103695</v>
          </cell>
          <cell r="AM20">
            <v>1037609</v>
          </cell>
          <cell r="AN20">
            <v>36581</v>
          </cell>
          <cell r="AO20">
            <v>241612</v>
          </cell>
          <cell r="AP20">
            <v>2402</v>
          </cell>
          <cell r="AQ20">
            <v>44074</v>
          </cell>
          <cell r="AR20">
            <v>815369</v>
          </cell>
          <cell r="AS20">
            <v>124090</v>
          </cell>
          <cell r="AT20">
            <v>119026</v>
          </cell>
          <cell r="AU20">
            <v>194385</v>
          </cell>
          <cell r="AV20">
            <v>583349</v>
          </cell>
          <cell r="AW20">
            <v>108783</v>
          </cell>
          <cell r="AX20">
            <v>171968</v>
          </cell>
          <cell r="AY20">
            <v>633009</v>
          </cell>
          <cell r="AZ20">
            <v>86949</v>
          </cell>
          <cell r="BA20">
            <v>34519</v>
          </cell>
          <cell r="BB20">
            <v>75447</v>
          </cell>
          <cell r="BC20">
            <v>61</v>
          </cell>
          <cell r="BD20">
            <v>14062</v>
          </cell>
          <cell r="BE20">
            <v>131284</v>
          </cell>
          <cell r="BF20">
            <v>12317</v>
          </cell>
          <cell r="BG20">
            <v>77432</v>
          </cell>
          <cell r="BH20">
            <v>248781</v>
          </cell>
          <cell r="BI20">
            <v>222393</v>
          </cell>
          <cell r="BJ20">
            <v>183474</v>
          </cell>
          <cell r="BK20">
            <v>122193</v>
          </cell>
          <cell r="BL20">
            <v>98964</v>
          </cell>
          <cell r="BM20">
            <v>41566</v>
          </cell>
        </row>
        <row r="21">
          <cell r="A21" t="str">
            <v>DGF_NAT</v>
          </cell>
          <cell r="B21">
            <v>16869</v>
          </cell>
          <cell r="C21">
            <v>111947</v>
          </cell>
          <cell r="D21">
            <v>34496</v>
          </cell>
          <cell r="E21">
            <v>200402</v>
          </cell>
          <cell r="F21">
            <v>1361726</v>
          </cell>
          <cell r="G21">
            <v>15953851</v>
          </cell>
          <cell r="H21">
            <v>372913</v>
          </cell>
          <cell r="I21">
            <v>3015695</v>
          </cell>
          <cell r="J21">
            <v>45414</v>
          </cell>
          <cell r="K21">
            <v>605289</v>
          </cell>
          <cell r="L21">
            <v>12413441</v>
          </cell>
          <cell r="M21">
            <v>1640948</v>
          </cell>
          <cell r="N21">
            <v>2211811</v>
          </cell>
          <cell r="O21">
            <v>3798568</v>
          </cell>
          <cell r="P21">
            <v>7890537</v>
          </cell>
          <cell r="Q21">
            <v>2139212</v>
          </cell>
          <cell r="R21">
            <v>2437883</v>
          </cell>
          <cell r="S21">
            <v>10850726</v>
          </cell>
          <cell r="T21">
            <v>1417848</v>
          </cell>
          <cell r="U21">
            <v>379412</v>
          </cell>
          <cell r="V21">
            <v>881262</v>
          </cell>
          <cell r="W21">
            <v>10924</v>
          </cell>
          <cell r="X21">
            <v>873309</v>
          </cell>
          <cell r="Y21">
            <v>1657545</v>
          </cell>
          <cell r="Z21">
            <v>160395</v>
          </cell>
          <cell r="AA21">
            <v>947561</v>
          </cell>
          <cell r="AB21">
            <v>4311756</v>
          </cell>
          <cell r="AC21">
            <v>3076422</v>
          </cell>
          <cell r="AD21">
            <v>2525288</v>
          </cell>
          <cell r="AE21">
            <v>1773526</v>
          </cell>
          <cell r="AF21">
            <v>1893632</v>
          </cell>
          <cell r="AG21">
            <v>1102595</v>
          </cell>
          <cell r="AH21">
            <v>13774</v>
          </cell>
          <cell r="AI21">
            <v>92487</v>
          </cell>
          <cell r="AJ21">
            <v>36209</v>
          </cell>
          <cell r="AK21">
            <v>210477</v>
          </cell>
          <cell r="AL21">
            <v>1387627</v>
          </cell>
          <cell r="AM21">
            <v>15529512</v>
          </cell>
          <cell r="AN21">
            <v>409432</v>
          </cell>
          <cell r="AO21">
            <v>3199731</v>
          </cell>
          <cell r="AP21">
            <v>46550</v>
          </cell>
          <cell r="AQ21">
            <v>601401</v>
          </cell>
          <cell r="AR21">
            <v>11926927</v>
          </cell>
          <cell r="AS21">
            <v>1770163</v>
          </cell>
          <cell r="AT21">
            <v>2135386</v>
          </cell>
          <cell r="AU21">
            <v>3649276</v>
          </cell>
          <cell r="AV21">
            <v>7686712</v>
          </cell>
          <cell r="AW21">
            <v>2041589</v>
          </cell>
          <cell r="AX21">
            <v>2454899</v>
          </cell>
          <cell r="AY21">
            <v>9638232</v>
          </cell>
          <cell r="AZ21">
            <v>1335916</v>
          </cell>
          <cell r="BA21">
            <v>317676</v>
          </cell>
          <cell r="BB21">
            <v>813297</v>
          </cell>
          <cell r="BC21">
            <v>12236</v>
          </cell>
          <cell r="BD21">
            <v>812314</v>
          </cell>
          <cell r="BE21">
            <v>1717850</v>
          </cell>
          <cell r="BF21">
            <v>151968</v>
          </cell>
          <cell r="BG21">
            <v>902191</v>
          </cell>
          <cell r="BH21">
            <v>4138149</v>
          </cell>
          <cell r="BI21">
            <v>3042112</v>
          </cell>
          <cell r="BJ21">
            <v>2490676</v>
          </cell>
          <cell r="BK21">
            <v>1743378</v>
          </cell>
          <cell r="BL21">
            <v>1789685</v>
          </cell>
          <cell r="BM21">
            <v>1069972</v>
          </cell>
        </row>
        <row r="22">
          <cell r="A22" t="str">
            <v>DPT-22</v>
          </cell>
          <cell r="B22">
            <v>380</v>
          </cell>
          <cell r="C22">
            <v>1058</v>
          </cell>
          <cell r="D22">
            <v>499</v>
          </cell>
          <cell r="E22">
            <v>2647</v>
          </cell>
          <cell r="F22">
            <v>21060</v>
          </cell>
          <cell r="G22">
            <v>191284</v>
          </cell>
          <cell r="H22">
            <v>2456</v>
          </cell>
          <cell r="I22">
            <v>13861</v>
          </cell>
          <cell r="L22">
            <v>148212</v>
          </cell>
          <cell r="M22">
            <v>16846</v>
          </cell>
          <cell r="N22">
            <v>29931</v>
          </cell>
          <cell r="O22">
            <v>38000</v>
          </cell>
          <cell r="P22">
            <v>112233</v>
          </cell>
          <cell r="Q22">
            <v>17690</v>
          </cell>
          <cell r="R22">
            <v>27066</v>
          </cell>
          <cell r="S22">
            <v>129376</v>
          </cell>
          <cell r="T22">
            <v>16605</v>
          </cell>
          <cell r="U22">
            <v>9188</v>
          </cell>
          <cell r="V22">
            <v>21906</v>
          </cell>
          <cell r="W22">
            <v>2</v>
          </cell>
          <cell r="X22">
            <v>1651</v>
          </cell>
          <cell r="Y22">
            <v>15959</v>
          </cell>
          <cell r="Z22">
            <v>3138</v>
          </cell>
          <cell r="AA22">
            <v>11867</v>
          </cell>
          <cell r="AB22">
            <v>45362</v>
          </cell>
          <cell r="AC22">
            <v>39210</v>
          </cell>
          <cell r="AD22">
            <v>27754</v>
          </cell>
          <cell r="AE22">
            <v>26589</v>
          </cell>
          <cell r="AF22">
            <v>14646</v>
          </cell>
          <cell r="AG22">
            <v>14994</v>
          </cell>
          <cell r="AH22">
            <v>359</v>
          </cell>
          <cell r="AI22">
            <v>1052</v>
          </cell>
          <cell r="AJ22">
            <v>506</v>
          </cell>
          <cell r="AK22">
            <v>2910</v>
          </cell>
          <cell r="AL22">
            <v>20534</v>
          </cell>
          <cell r="AM22">
            <v>178437</v>
          </cell>
          <cell r="AN22">
            <v>2445</v>
          </cell>
          <cell r="AO22">
            <v>13344</v>
          </cell>
          <cell r="AR22">
            <v>138896</v>
          </cell>
          <cell r="AS22">
            <v>17112</v>
          </cell>
          <cell r="AT22">
            <v>26391</v>
          </cell>
          <cell r="AU22">
            <v>36051</v>
          </cell>
          <cell r="AV22">
            <v>102140</v>
          </cell>
          <cell r="AW22">
            <v>17718</v>
          </cell>
          <cell r="AX22">
            <v>26490</v>
          </cell>
          <cell r="AY22">
            <v>111615</v>
          </cell>
          <cell r="AZ22">
            <v>15372</v>
          </cell>
          <cell r="BA22">
            <v>9838</v>
          </cell>
          <cell r="BB22">
            <v>19526</v>
          </cell>
          <cell r="BC22">
            <v>4</v>
          </cell>
          <cell r="BD22">
            <v>1464</v>
          </cell>
          <cell r="BE22">
            <v>15064</v>
          </cell>
          <cell r="BF22">
            <v>2528</v>
          </cell>
          <cell r="BG22">
            <v>11327</v>
          </cell>
          <cell r="BH22">
            <v>41418</v>
          </cell>
          <cell r="BI22">
            <v>38355</v>
          </cell>
          <cell r="BJ22">
            <v>24152</v>
          </cell>
          <cell r="BK22">
            <v>26557</v>
          </cell>
          <cell r="BL22">
            <v>15747</v>
          </cell>
          <cell r="BM22">
            <v>8887</v>
          </cell>
        </row>
        <row r="23">
          <cell r="A23" t="str">
            <v>DPT-29</v>
          </cell>
          <cell r="B23">
            <v>220</v>
          </cell>
          <cell r="C23">
            <v>836</v>
          </cell>
          <cell r="D23">
            <v>1063</v>
          </cell>
          <cell r="E23">
            <v>7780</v>
          </cell>
          <cell r="F23">
            <v>30999</v>
          </cell>
          <cell r="G23">
            <v>294659</v>
          </cell>
          <cell r="H23">
            <v>9596</v>
          </cell>
          <cell r="I23">
            <v>58897</v>
          </cell>
          <cell r="L23">
            <v>232538</v>
          </cell>
          <cell r="M23">
            <v>30917</v>
          </cell>
          <cell r="N23">
            <v>39820</v>
          </cell>
          <cell r="O23">
            <v>64739</v>
          </cell>
          <cell r="P23">
            <v>165019</v>
          </cell>
          <cell r="Q23">
            <v>31075</v>
          </cell>
          <cell r="R23">
            <v>42442</v>
          </cell>
          <cell r="S23">
            <v>191787</v>
          </cell>
          <cell r="T23">
            <v>22550</v>
          </cell>
          <cell r="U23">
            <v>12564</v>
          </cell>
          <cell r="V23">
            <v>19298</v>
          </cell>
          <cell r="W23">
            <v>15</v>
          </cell>
          <cell r="X23">
            <v>4497</v>
          </cell>
          <cell r="Y23">
            <v>36426</v>
          </cell>
          <cell r="Z23">
            <v>4816</v>
          </cell>
          <cell r="AA23">
            <v>26246</v>
          </cell>
          <cell r="AB23">
            <v>77201</v>
          </cell>
          <cell r="AC23">
            <v>66444</v>
          </cell>
          <cell r="AD23">
            <v>61329</v>
          </cell>
          <cell r="AE23">
            <v>28855</v>
          </cell>
          <cell r="AF23">
            <v>29651</v>
          </cell>
          <cell r="AG23">
            <v>1799</v>
          </cell>
          <cell r="AH23">
            <v>228</v>
          </cell>
          <cell r="AI23">
            <v>731</v>
          </cell>
          <cell r="AJ23">
            <v>1144</v>
          </cell>
          <cell r="AK23">
            <v>8746</v>
          </cell>
          <cell r="AL23">
            <v>30643</v>
          </cell>
          <cell r="AM23">
            <v>289299</v>
          </cell>
          <cell r="AN23">
            <v>9349</v>
          </cell>
          <cell r="AO23">
            <v>58655</v>
          </cell>
          <cell r="AR23">
            <v>226408</v>
          </cell>
          <cell r="AS23">
            <v>32407</v>
          </cell>
          <cell r="AT23">
            <v>39961</v>
          </cell>
          <cell r="AU23">
            <v>64268</v>
          </cell>
          <cell r="AV23">
            <v>159129</v>
          </cell>
          <cell r="AW23">
            <v>32545</v>
          </cell>
          <cell r="AX23">
            <v>42834</v>
          </cell>
          <cell r="AY23">
            <v>175524</v>
          </cell>
          <cell r="AZ23">
            <v>20846</v>
          </cell>
          <cell r="BA23">
            <v>10052</v>
          </cell>
          <cell r="BB23">
            <v>15546</v>
          </cell>
          <cell r="BC23">
            <v>39</v>
          </cell>
          <cell r="BD23">
            <v>5230</v>
          </cell>
          <cell r="BE23">
            <v>40388</v>
          </cell>
          <cell r="BF23">
            <v>5403</v>
          </cell>
          <cell r="BG23">
            <v>23892</v>
          </cell>
          <cell r="BH23">
            <v>71521</v>
          </cell>
          <cell r="BI23">
            <v>64437</v>
          </cell>
          <cell r="BJ23">
            <v>64313</v>
          </cell>
          <cell r="BK23">
            <v>32961</v>
          </cell>
          <cell r="BL23">
            <v>29418</v>
          </cell>
          <cell r="BM23">
            <v>2898</v>
          </cell>
        </row>
        <row r="24">
          <cell r="A24" t="str">
            <v>DPT-35</v>
          </cell>
          <cell r="B24">
            <v>20</v>
          </cell>
          <cell r="C24">
            <v>24</v>
          </cell>
          <cell r="D24">
            <v>839</v>
          </cell>
          <cell r="E24">
            <v>5450</v>
          </cell>
          <cell r="F24">
            <v>26822</v>
          </cell>
          <cell r="G24">
            <v>312211</v>
          </cell>
          <cell r="H24">
            <v>12706</v>
          </cell>
          <cell r="I24">
            <v>87366</v>
          </cell>
          <cell r="J24">
            <v>1458</v>
          </cell>
          <cell r="K24">
            <v>40283</v>
          </cell>
          <cell r="L24">
            <v>261609</v>
          </cell>
          <cell r="M24">
            <v>29739</v>
          </cell>
          <cell r="N24">
            <v>26337</v>
          </cell>
          <cell r="O24">
            <v>59385</v>
          </cell>
          <cell r="P24">
            <v>181232</v>
          </cell>
          <cell r="Q24">
            <v>37120</v>
          </cell>
          <cell r="R24">
            <v>39948</v>
          </cell>
          <cell r="S24">
            <v>181620</v>
          </cell>
          <cell r="T24">
            <v>36217</v>
          </cell>
          <cell r="U24">
            <v>14154</v>
          </cell>
          <cell r="V24">
            <v>17535</v>
          </cell>
          <cell r="W24">
            <v>4</v>
          </cell>
          <cell r="X24">
            <v>39816</v>
          </cell>
          <cell r="Y24">
            <v>28048</v>
          </cell>
          <cell r="Z24">
            <v>2286</v>
          </cell>
          <cell r="AA24">
            <v>27327</v>
          </cell>
          <cell r="AB24">
            <v>91338</v>
          </cell>
          <cell r="AC24">
            <v>73105</v>
          </cell>
          <cell r="AD24">
            <v>40887</v>
          </cell>
          <cell r="AE24">
            <v>19886</v>
          </cell>
          <cell r="AF24">
            <v>36365</v>
          </cell>
          <cell r="AG24">
            <v>14659</v>
          </cell>
          <cell r="AH24">
            <v>39</v>
          </cell>
          <cell r="AI24">
            <v>75</v>
          </cell>
          <cell r="AJ24">
            <v>860</v>
          </cell>
          <cell r="AK24">
            <v>5777</v>
          </cell>
          <cell r="AL24">
            <v>27541</v>
          </cell>
          <cell r="AM24">
            <v>303644</v>
          </cell>
          <cell r="AN24">
            <v>13679</v>
          </cell>
          <cell r="AO24">
            <v>92334</v>
          </cell>
          <cell r="AP24">
            <v>1475</v>
          </cell>
          <cell r="AQ24">
            <v>33938</v>
          </cell>
          <cell r="AR24">
            <v>249150</v>
          </cell>
          <cell r="AS24">
            <v>36664</v>
          </cell>
          <cell r="AT24">
            <v>23682</v>
          </cell>
          <cell r="AU24">
            <v>58832</v>
          </cell>
          <cell r="AV24">
            <v>163117</v>
          </cell>
          <cell r="AW24">
            <v>33808</v>
          </cell>
          <cell r="AX24">
            <v>53739</v>
          </cell>
          <cell r="AY24">
            <v>202839</v>
          </cell>
          <cell r="AZ24">
            <v>29330</v>
          </cell>
          <cell r="BA24">
            <v>8821</v>
          </cell>
          <cell r="BB24">
            <v>19986</v>
          </cell>
          <cell r="BC24">
            <v>6</v>
          </cell>
          <cell r="BD24">
            <v>1163</v>
          </cell>
          <cell r="BE24">
            <v>31493</v>
          </cell>
          <cell r="BF24">
            <v>2536</v>
          </cell>
          <cell r="BG24">
            <v>22175</v>
          </cell>
          <cell r="BH24">
            <v>85406</v>
          </cell>
          <cell r="BI24">
            <v>70709</v>
          </cell>
          <cell r="BJ24">
            <v>41566</v>
          </cell>
          <cell r="BK24">
            <v>19457</v>
          </cell>
          <cell r="BL24">
            <v>34364</v>
          </cell>
          <cell r="BM24">
            <v>23166</v>
          </cell>
        </row>
        <row r="25">
          <cell r="A25" t="str">
            <v>DPT-56</v>
          </cell>
          <cell r="B25">
            <v>94</v>
          </cell>
          <cell r="C25">
            <v>313</v>
          </cell>
          <cell r="D25">
            <v>241</v>
          </cell>
          <cell r="E25">
            <v>1001</v>
          </cell>
          <cell r="F25">
            <v>27413</v>
          </cell>
          <cell r="G25">
            <v>253115</v>
          </cell>
          <cell r="H25">
            <v>11519</v>
          </cell>
          <cell r="I25">
            <v>76789</v>
          </cell>
          <cell r="J25">
            <v>906</v>
          </cell>
          <cell r="K25">
            <v>9330</v>
          </cell>
          <cell r="L25">
            <v>199559</v>
          </cell>
          <cell r="M25">
            <v>28043</v>
          </cell>
          <cell r="N25">
            <v>26827</v>
          </cell>
          <cell r="O25">
            <v>40532</v>
          </cell>
          <cell r="P25">
            <v>145916</v>
          </cell>
          <cell r="Q25">
            <v>26036</v>
          </cell>
          <cell r="R25">
            <v>41945</v>
          </cell>
          <cell r="S25">
            <v>165111</v>
          </cell>
          <cell r="T25">
            <v>20425</v>
          </cell>
          <cell r="U25">
            <v>6944</v>
          </cell>
          <cell r="V25">
            <v>25796</v>
          </cell>
          <cell r="W25">
            <v>17</v>
          </cell>
          <cell r="X25">
            <v>9330</v>
          </cell>
          <cell r="Y25">
            <v>23831</v>
          </cell>
          <cell r="Z25">
            <v>2061</v>
          </cell>
          <cell r="AA25">
            <v>17871</v>
          </cell>
          <cell r="AB25">
            <v>46712</v>
          </cell>
          <cell r="AC25">
            <v>49449</v>
          </cell>
          <cell r="AD25">
            <v>54852</v>
          </cell>
          <cell r="AE25">
            <v>39643</v>
          </cell>
          <cell r="AF25">
            <v>17694</v>
          </cell>
          <cell r="AG25">
            <v>5980</v>
          </cell>
          <cell r="AH25">
            <v>97</v>
          </cell>
          <cell r="AI25">
            <v>290</v>
          </cell>
          <cell r="AJ25">
            <v>260</v>
          </cell>
          <cell r="AK25">
            <v>1295</v>
          </cell>
          <cell r="AL25">
            <v>26931</v>
          </cell>
          <cell r="AM25">
            <v>266229</v>
          </cell>
          <cell r="AN25">
            <v>11354</v>
          </cell>
          <cell r="AO25">
            <v>77279</v>
          </cell>
          <cell r="AP25">
            <v>927</v>
          </cell>
          <cell r="AQ25">
            <v>10136</v>
          </cell>
          <cell r="AR25">
            <v>200915</v>
          </cell>
          <cell r="AS25">
            <v>37907</v>
          </cell>
          <cell r="AT25">
            <v>28992</v>
          </cell>
          <cell r="AU25">
            <v>35234</v>
          </cell>
          <cell r="AV25">
            <v>158963</v>
          </cell>
          <cell r="AW25">
            <v>24712</v>
          </cell>
          <cell r="AX25">
            <v>48905</v>
          </cell>
          <cell r="AY25">
            <v>143031</v>
          </cell>
          <cell r="AZ25">
            <v>21401</v>
          </cell>
          <cell r="BA25">
            <v>5808</v>
          </cell>
          <cell r="BB25">
            <v>20389</v>
          </cell>
          <cell r="BC25">
            <v>12</v>
          </cell>
          <cell r="BD25">
            <v>6205</v>
          </cell>
          <cell r="BE25">
            <v>44339</v>
          </cell>
          <cell r="BF25">
            <v>1850</v>
          </cell>
          <cell r="BG25">
            <v>20038</v>
          </cell>
          <cell r="BH25">
            <v>50436</v>
          </cell>
          <cell r="BI25">
            <v>48892</v>
          </cell>
          <cell r="BJ25">
            <v>53443</v>
          </cell>
          <cell r="BK25">
            <v>43218</v>
          </cell>
          <cell r="BL25">
            <v>19435</v>
          </cell>
          <cell r="BM25">
            <v>6615</v>
          </cell>
        </row>
        <row r="26">
          <cell r="A26" t="str">
            <v>FRANCE</v>
          </cell>
          <cell r="B26">
            <v>16869</v>
          </cell>
          <cell r="C26">
            <v>111947</v>
          </cell>
          <cell r="D26">
            <v>34496</v>
          </cell>
          <cell r="E26">
            <v>200402</v>
          </cell>
          <cell r="F26">
            <v>1361726</v>
          </cell>
          <cell r="G26">
            <v>15953851</v>
          </cell>
          <cell r="H26">
            <v>372913</v>
          </cell>
          <cell r="I26">
            <v>3015695</v>
          </cell>
          <cell r="J26">
            <v>45414</v>
          </cell>
          <cell r="K26">
            <v>605289</v>
          </cell>
          <cell r="L26">
            <v>12413441</v>
          </cell>
          <cell r="M26">
            <v>1640948</v>
          </cell>
          <cell r="N26">
            <v>2211811</v>
          </cell>
          <cell r="O26">
            <v>3798568</v>
          </cell>
          <cell r="P26">
            <v>7890537</v>
          </cell>
          <cell r="Q26">
            <v>2139212</v>
          </cell>
          <cell r="R26">
            <v>2437883</v>
          </cell>
          <cell r="S26">
            <v>10850726</v>
          </cell>
          <cell r="T26">
            <v>1417848</v>
          </cell>
          <cell r="U26">
            <v>379412</v>
          </cell>
          <cell r="V26">
            <v>881262</v>
          </cell>
          <cell r="W26">
            <v>10924</v>
          </cell>
          <cell r="X26">
            <v>873309</v>
          </cell>
          <cell r="Y26">
            <v>1657545</v>
          </cell>
          <cell r="Z26">
            <v>160395</v>
          </cell>
          <cell r="AA26">
            <v>947561</v>
          </cell>
          <cell r="AB26">
            <v>4311756</v>
          </cell>
          <cell r="AC26">
            <v>3076422</v>
          </cell>
          <cell r="AD26">
            <v>2525288</v>
          </cell>
          <cell r="AE26">
            <v>1773526</v>
          </cell>
          <cell r="AF26">
            <v>1893632</v>
          </cell>
          <cell r="AG26">
            <v>1102595</v>
          </cell>
          <cell r="AH26">
            <v>13774</v>
          </cell>
          <cell r="AI26">
            <v>92487</v>
          </cell>
          <cell r="AJ26">
            <v>36209</v>
          </cell>
          <cell r="AK26">
            <v>210477</v>
          </cell>
          <cell r="AL26">
            <v>1387627</v>
          </cell>
          <cell r="AM26">
            <v>15529512</v>
          </cell>
          <cell r="AN26">
            <v>409432</v>
          </cell>
          <cell r="AO26">
            <v>3199731</v>
          </cell>
          <cell r="AP26">
            <v>46550</v>
          </cell>
          <cell r="AQ26">
            <v>601401</v>
          </cell>
          <cell r="AR26">
            <v>11926927</v>
          </cell>
          <cell r="AS26">
            <v>1770163</v>
          </cell>
          <cell r="AT26">
            <v>2135386</v>
          </cell>
          <cell r="AU26">
            <v>3649276</v>
          </cell>
          <cell r="AV26">
            <v>7686712</v>
          </cell>
          <cell r="AW26">
            <v>2041589</v>
          </cell>
          <cell r="AX26">
            <v>2454899</v>
          </cell>
          <cell r="AY26">
            <v>9638232</v>
          </cell>
          <cell r="AZ26">
            <v>1335916</v>
          </cell>
          <cell r="BA26">
            <v>317676</v>
          </cell>
          <cell r="BB26">
            <v>813297</v>
          </cell>
          <cell r="BC26">
            <v>12236</v>
          </cell>
          <cell r="BD26">
            <v>812314</v>
          </cell>
          <cell r="BE26">
            <v>1717850</v>
          </cell>
          <cell r="BF26">
            <v>151968</v>
          </cell>
          <cell r="BG26">
            <v>902191</v>
          </cell>
          <cell r="BH26">
            <v>4138149</v>
          </cell>
          <cell r="BI26">
            <v>3042112</v>
          </cell>
          <cell r="BJ26">
            <v>2490676</v>
          </cell>
          <cell r="BK26">
            <v>1743378</v>
          </cell>
          <cell r="BL26">
            <v>1789685</v>
          </cell>
          <cell r="BM26">
            <v>1069972</v>
          </cell>
        </row>
        <row r="27">
          <cell r="A27" t="str">
            <v>REG-11</v>
          </cell>
          <cell r="B27">
            <v>1527</v>
          </cell>
          <cell r="C27">
            <v>5718</v>
          </cell>
          <cell r="D27">
            <v>5364</v>
          </cell>
          <cell r="E27">
            <v>25217</v>
          </cell>
          <cell r="F27">
            <v>249623</v>
          </cell>
          <cell r="G27">
            <v>2533414</v>
          </cell>
          <cell r="H27">
            <v>26070</v>
          </cell>
          <cell r="I27">
            <v>141259</v>
          </cell>
          <cell r="J27">
            <v>7130</v>
          </cell>
          <cell r="K27">
            <v>36961</v>
          </cell>
          <cell r="L27">
            <v>2041818</v>
          </cell>
          <cell r="M27">
            <v>260869</v>
          </cell>
          <cell r="N27">
            <v>261662</v>
          </cell>
          <cell r="O27">
            <v>874280</v>
          </cell>
          <cell r="P27">
            <v>815501</v>
          </cell>
          <cell r="Q27">
            <v>431776</v>
          </cell>
          <cell r="R27">
            <v>442792</v>
          </cell>
          <cell r="S27">
            <v>2009207</v>
          </cell>
          <cell r="T27">
            <v>93826</v>
          </cell>
          <cell r="U27">
            <v>24823</v>
          </cell>
          <cell r="V27">
            <v>110328</v>
          </cell>
          <cell r="W27">
            <v>549</v>
          </cell>
          <cell r="X27">
            <v>35791</v>
          </cell>
          <cell r="Y27">
            <v>227921</v>
          </cell>
          <cell r="Z27">
            <v>19208</v>
          </cell>
          <cell r="AA27">
            <v>88585</v>
          </cell>
          <cell r="AB27">
            <v>908222</v>
          </cell>
          <cell r="AC27">
            <v>539930</v>
          </cell>
          <cell r="AD27">
            <v>296122</v>
          </cell>
          <cell r="AE27">
            <v>187063</v>
          </cell>
          <cell r="AF27">
            <v>277291</v>
          </cell>
          <cell r="AG27">
            <v>197419</v>
          </cell>
          <cell r="AH27">
            <v>1374</v>
          </cell>
          <cell r="AI27">
            <v>5732</v>
          </cell>
          <cell r="AJ27">
            <v>5673</v>
          </cell>
          <cell r="AK27">
            <v>28423</v>
          </cell>
          <cell r="AL27">
            <v>255895</v>
          </cell>
          <cell r="AM27">
            <v>2450168</v>
          </cell>
          <cell r="AN27">
            <v>39498</v>
          </cell>
          <cell r="AO27">
            <v>201719</v>
          </cell>
          <cell r="AP27">
            <v>7928</v>
          </cell>
          <cell r="AQ27">
            <v>39753</v>
          </cell>
          <cell r="AR27">
            <v>1956388</v>
          </cell>
          <cell r="AS27">
            <v>272218</v>
          </cell>
          <cell r="AT27">
            <v>255717</v>
          </cell>
          <cell r="AU27">
            <v>856831</v>
          </cell>
          <cell r="AV27">
            <v>788403</v>
          </cell>
          <cell r="AW27">
            <v>415991</v>
          </cell>
          <cell r="AX27">
            <v>423098</v>
          </cell>
          <cell r="AY27">
            <v>1808457</v>
          </cell>
          <cell r="AZ27">
            <v>81788</v>
          </cell>
          <cell r="BA27">
            <v>16029</v>
          </cell>
          <cell r="BB27">
            <v>111571</v>
          </cell>
          <cell r="BC27">
            <v>688</v>
          </cell>
          <cell r="BD27">
            <v>39060</v>
          </cell>
          <cell r="BE27">
            <v>234008</v>
          </cell>
          <cell r="BF27">
            <v>18284</v>
          </cell>
          <cell r="BG27">
            <v>90302</v>
          </cell>
          <cell r="BH27">
            <v>862011</v>
          </cell>
          <cell r="BI27">
            <v>545350</v>
          </cell>
          <cell r="BJ27">
            <v>300274</v>
          </cell>
          <cell r="BK27">
            <v>202314</v>
          </cell>
          <cell r="BL27">
            <v>266152</v>
          </cell>
          <cell r="BM27">
            <v>141959</v>
          </cell>
        </row>
        <row r="28">
          <cell r="A28" t="str">
            <v>REG-24</v>
          </cell>
          <cell r="B28">
            <v>1267</v>
          </cell>
          <cell r="C28">
            <v>16647</v>
          </cell>
          <cell r="D28">
            <v>1638</v>
          </cell>
          <cell r="E28">
            <v>12033</v>
          </cell>
          <cell r="F28">
            <v>51698</v>
          </cell>
          <cell r="G28">
            <v>488514</v>
          </cell>
          <cell r="H28">
            <v>12678</v>
          </cell>
          <cell r="I28">
            <v>74827</v>
          </cell>
          <cell r="J28">
            <v>1139</v>
          </cell>
          <cell r="K28">
            <v>11069</v>
          </cell>
          <cell r="L28">
            <v>415726</v>
          </cell>
          <cell r="M28">
            <v>48321</v>
          </cell>
          <cell r="N28">
            <v>53147</v>
          </cell>
          <cell r="O28">
            <v>129856</v>
          </cell>
          <cell r="P28">
            <v>247103</v>
          </cell>
          <cell r="Q28">
            <v>68469</v>
          </cell>
          <cell r="R28">
            <v>71766</v>
          </cell>
          <cell r="S28">
            <v>358507</v>
          </cell>
          <cell r="T28">
            <v>47761</v>
          </cell>
          <cell r="U28">
            <v>6836</v>
          </cell>
          <cell r="V28">
            <v>28864</v>
          </cell>
          <cell r="W28">
            <v>124</v>
          </cell>
          <cell r="X28">
            <v>26714</v>
          </cell>
          <cell r="Y28">
            <v>37715</v>
          </cell>
          <cell r="Z28">
            <v>3703</v>
          </cell>
          <cell r="AA28">
            <v>33889</v>
          </cell>
          <cell r="AB28">
            <v>100679</v>
          </cell>
          <cell r="AC28">
            <v>78283</v>
          </cell>
          <cell r="AD28">
            <v>75895</v>
          </cell>
          <cell r="AE28">
            <v>83756</v>
          </cell>
          <cell r="AF28">
            <v>93026</v>
          </cell>
          <cell r="AG28">
            <v>23018</v>
          </cell>
          <cell r="AH28">
            <v>1248</v>
          </cell>
          <cell r="AI28">
            <v>16689</v>
          </cell>
          <cell r="AJ28">
            <v>1726</v>
          </cell>
          <cell r="AK28">
            <v>12325</v>
          </cell>
          <cell r="AL28">
            <v>51583</v>
          </cell>
          <cell r="AM28">
            <v>477457</v>
          </cell>
          <cell r="AN28">
            <v>13648</v>
          </cell>
          <cell r="AO28">
            <v>78969</v>
          </cell>
          <cell r="AP28">
            <v>1117</v>
          </cell>
          <cell r="AQ28">
            <v>12811</v>
          </cell>
          <cell r="AR28">
            <v>405882</v>
          </cell>
          <cell r="AS28">
            <v>49456</v>
          </cell>
          <cell r="AT28">
            <v>51133</v>
          </cell>
          <cell r="AU28">
            <v>122155</v>
          </cell>
          <cell r="AV28">
            <v>244938</v>
          </cell>
          <cell r="AW28">
            <v>67422</v>
          </cell>
          <cell r="AX28">
            <v>71956</v>
          </cell>
          <cell r="AY28">
            <v>328136</v>
          </cell>
          <cell r="AZ28">
            <v>52509</v>
          </cell>
          <cell r="BA28">
            <v>6975</v>
          </cell>
          <cell r="BB28">
            <v>25489</v>
          </cell>
          <cell r="BC28">
            <v>85</v>
          </cell>
          <cell r="BD28">
            <v>27582</v>
          </cell>
          <cell r="BE28">
            <v>36796</v>
          </cell>
          <cell r="BF28">
            <v>4027</v>
          </cell>
          <cell r="BG28">
            <v>36937</v>
          </cell>
          <cell r="BH28">
            <v>117903</v>
          </cell>
          <cell r="BI28">
            <v>82673</v>
          </cell>
          <cell r="BJ28">
            <v>80330</v>
          </cell>
          <cell r="BK28">
            <v>81285</v>
          </cell>
          <cell r="BL28">
            <v>60010</v>
          </cell>
          <cell r="BM28">
            <v>18461</v>
          </cell>
        </row>
        <row r="29">
          <cell r="A29" t="str">
            <v>REG-27</v>
          </cell>
          <cell r="B29">
            <v>521</v>
          </cell>
          <cell r="C29">
            <v>908</v>
          </cell>
          <cell r="D29">
            <v>1190</v>
          </cell>
          <cell r="E29">
            <v>5500</v>
          </cell>
          <cell r="F29">
            <v>64360</v>
          </cell>
          <cell r="G29">
            <v>623972</v>
          </cell>
          <cell r="H29">
            <v>11108</v>
          </cell>
          <cell r="I29">
            <v>108070</v>
          </cell>
          <cell r="J29">
            <v>698</v>
          </cell>
          <cell r="K29">
            <v>8579</v>
          </cell>
          <cell r="L29">
            <v>483075</v>
          </cell>
          <cell r="M29">
            <v>86330</v>
          </cell>
          <cell r="N29">
            <v>60975</v>
          </cell>
          <cell r="O29">
            <v>131692</v>
          </cell>
          <cell r="P29">
            <v>311258</v>
          </cell>
          <cell r="Q29">
            <v>86643</v>
          </cell>
          <cell r="R29">
            <v>100787</v>
          </cell>
          <cell r="S29">
            <v>390209</v>
          </cell>
          <cell r="T29">
            <v>58140</v>
          </cell>
          <cell r="U29">
            <v>14518</v>
          </cell>
          <cell r="V29">
            <v>36823</v>
          </cell>
          <cell r="W29">
            <v>44</v>
          </cell>
          <cell r="X29">
            <v>25393</v>
          </cell>
          <cell r="Y29">
            <v>101411</v>
          </cell>
          <cell r="Z29">
            <v>7795</v>
          </cell>
          <cell r="AA29">
            <v>33860</v>
          </cell>
          <cell r="AB29">
            <v>143091</v>
          </cell>
          <cell r="AC29">
            <v>156518</v>
          </cell>
          <cell r="AD29">
            <v>89425</v>
          </cell>
          <cell r="AE29">
            <v>39950</v>
          </cell>
          <cell r="AF29">
            <v>59306</v>
          </cell>
          <cell r="AG29">
            <v>68649</v>
          </cell>
          <cell r="AH29">
            <v>516</v>
          </cell>
          <cell r="AI29">
            <v>1108</v>
          </cell>
          <cell r="AJ29">
            <v>1351</v>
          </cell>
          <cell r="AK29">
            <v>6885</v>
          </cell>
          <cell r="AL29">
            <v>67242</v>
          </cell>
          <cell r="AM29">
            <v>618001</v>
          </cell>
          <cell r="AN29">
            <v>10936</v>
          </cell>
          <cell r="AO29">
            <v>95825</v>
          </cell>
          <cell r="AP29">
            <v>690</v>
          </cell>
          <cell r="AQ29">
            <v>10330</v>
          </cell>
          <cell r="AR29">
            <v>479891</v>
          </cell>
          <cell r="AS29">
            <v>90952</v>
          </cell>
          <cell r="AT29">
            <v>55151</v>
          </cell>
          <cell r="AU29">
            <v>133180</v>
          </cell>
          <cell r="AV29">
            <v>302043</v>
          </cell>
          <cell r="AW29">
            <v>85603</v>
          </cell>
          <cell r="AX29">
            <v>105168</v>
          </cell>
          <cell r="AY29">
            <v>335648</v>
          </cell>
          <cell r="AZ29">
            <v>77260</v>
          </cell>
          <cell r="BA29">
            <v>10098</v>
          </cell>
          <cell r="BB29">
            <v>34553</v>
          </cell>
          <cell r="BC29">
            <v>23</v>
          </cell>
          <cell r="BD29">
            <v>24086</v>
          </cell>
          <cell r="BE29">
            <v>102951</v>
          </cell>
          <cell r="BF29">
            <v>7500</v>
          </cell>
          <cell r="BG29">
            <v>34601</v>
          </cell>
          <cell r="BH29">
            <v>139095</v>
          </cell>
          <cell r="BI29">
            <v>161802</v>
          </cell>
          <cell r="BJ29">
            <v>93830</v>
          </cell>
          <cell r="BK29">
            <v>38458</v>
          </cell>
          <cell r="BL29">
            <v>61520</v>
          </cell>
          <cell r="BM29">
            <v>58777</v>
          </cell>
        </row>
        <row r="30">
          <cell r="A30" t="str">
            <v>REG-28</v>
          </cell>
          <cell r="B30">
            <v>501</v>
          </cell>
          <cell r="C30">
            <v>1809</v>
          </cell>
          <cell r="D30">
            <v>2877</v>
          </cell>
          <cell r="E30">
            <v>16434</v>
          </cell>
          <cell r="F30">
            <v>96730</v>
          </cell>
          <cell r="G30">
            <v>910568</v>
          </cell>
          <cell r="H30">
            <v>30072</v>
          </cell>
          <cell r="I30">
            <v>226819</v>
          </cell>
          <cell r="J30">
            <v>3526</v>
          </cell>
          <cell r="K30">
            <v>54434</v>
          </cell>
          <cell r="L30">
            <v>726644</v>
          </cell>
          <cell r="M30">
            <v>97735</v>
          </cell>
          <cell r="N30">
            <v>104432</v>
          </cell>
          <cell r="O30">
            <v>225002</v>
          </cell>
          <cell r="P30">
            <v>434241</v>
          </cell>
          <cell r="Q30">
            <v>139860</v>
          </cell>
          <cell r="R30">
            <v>129708</v>
          </cell>
          <cell r="S30">
            <v>643165</v>
          </cell>
          <cell r="T30">
            <v>81564</v>
          </cell>
          <cell r="U30">
            <v>16742</v>
          </cell>
          <cell r="V30">
            <v>45627</v>
          </cell>
          <cell r="W30">
            <v>48</v>
          </cell>
          <cell r="X30">
            <v>44102</v>
          </cell>
          <cell r="Y30">
            <v>87811</v>
          </cell>
          <cell r="Z30">
            <v>7919</v>
          </cell>
          <cell r="AA30">
            <v>56956</v>
          </cell>
          <cell r="AB30">
            <v>212206</v>
          </cell>
          <cell r="AC30">
            <v>169199</v>
          </cell>
          <cell r="AD30">
            <v>174401</v>
          </cell>
          <cell r="AE30">
            <v>130004</v>
          </cell>
          <cell r="AF30">
            <v>116077</v>
          </cell>
          <cell r="AG30">
            <v>56612</v>
          </cell>
          <cell r="AH30">
            <v>424</v>
          </cell>
          <cell r="AI30">
            <v>1814</v>
          </cell>
          <cell r="AJ30">
            <v>2975</v>
          </cell>
          <cell r="AK30">
            <v>15990</v>
          </cell>
          <cell r="AL30">
            <v>96418</v>
          </cell>
          <cell r="AM30">
            <v>864243</v>
          </cell>
          <cell r="AN30">
            <v>30961</v>
          </cell>
          <cell r="AO30">
            <v>211491</v>
          </cell>
          <cell r="AP30">
            <v>3596</v>
          </cell>
          <cell r="AQ30">
            <v>50144</v>
          </cell>
          <cell r="AR30">
            <v>687844</v>
          </cell>
          <cell r="AS30">
            <v>99224</v>
          </cell>
          <cell r="AT30">
            <v>94979</v>
          </cell>
          <cell r="AU30">
            <v>217501</v>
          </cell>
          <cell r="AV30">
            <v>409953</v>
          </cell>
          <cell r="AW30">
            <v>129408</v>
          </cell>
          <cell r="AX30">
            <v>125185</v>
          </cell>
          <cell r="AY30">
            <v>552468</v>
          </cell>
          <cell r="AZ30">
            <v>81867</v>
          </cell>
          <cell r="BA30">
            <v>12432</v>
          </cell>
          <cell r="BB30">
            <v>37271</v>
          </cell>
          <cell r="BC30">
            <v>38</v>
          </cell>
          <cell r="BD30">
            <v>57634</v>
          </cell>
          <cell r="BE30">
            <v>78701</v>
          </cell>
          <cell r="BF30">
            <v>8682</v>
          </cell>
          <cell r="BG30">
            <v>49163</v>
          </cell>
          <cell r="BH30">
            <v>203586</v>
          </cell>
          <cell r="BI30">
            <v>166001</v>
          </cell>
          <cell r="BJ30">
            <v>165585</v>
          </cell>
          <cell r="BK30">
            <v>119741</v>
          </cell>
          <cell r="BL30">
            <v>109302</v>
          </cell>
          <cell r="BM30">
            <v>52961</v>
          </cell>
        </row>
        <row r="31">
          <cell r="A31" t="str">
            <v>REG-32</v>
          </cell>
          <cell r="B31">
            <v>2805</v>
          </cell>
          <cell r="C31">
            <v>21603</v>
          </cell>
          <cell r="D31">
            <v>4986</v>
          </cell>
          <cell r="E31">
            <v>29481</v>
          </cell>
          <cell r="F31">
            <v>150929</v>
          </cell>
          <cell r="G31">
            <v>1684102</v>
          </cell>
          <cell r="H31">
            <v>32757</v>
          </cell>
          <cell r="I31">
            <v>263858</v>
          </cell>
          <cell r="J31">
            <v>5579</v>
          </cell>
          <cell r="K31">
            <v>78164</v>
          </cell>
          <cell r="L31">
            <v>1316135</v>
          </cell>
          <cell r="M31">
            <v>156592</v>
          </cell>
          <cell r="N31">
            <v>262459</v>
          </cell>
          <cell r="O31">
            <v>286329</v>
          </cell>
          <cell r="P31">
            <v>979037</v>
          </cell>
          <cell r="Q31">
            <v>231393</v>
          </cell>
          <cell r="R31">
            <v>238427</v>
          </cell>
          <cell r="S31">
            <v>1064019</v>
          </cell>
          <cell r="T31">
            <v>266501</v>
          </cell>
          <cell r="U31">
            <v>49316</v>
          </cell>
          <cell r="V31">
            <v>64693</v>
          </cell>
          <cell r="W31">
            <v>516</v>
          </cell>
          <cell r="X31">
            <v>106408</v>
          </cell>
          <cell r="Y31">
            <v>166176</v>
          </cell>
          <cell r="Z31">
            <v>9212</v>
          </cell>
          <cell r="AA31">
            <v>89904</v>
          </cell>
          <cell r="AB31">
            <v>412040</v>
          </cell>
          <cell r="AC31">
            <v>287082</v>
          </cell>
          <cell r="AD31">
            <v>335959</v>
          </cell>
          <cell r="AE31">
            <v>235599</v>
          </cell>
          <cell r="AF31">
            <v>196381</v>
          </cell>
          <cell r="AG31">
            <v>126176</v>
          </cell>
          <cell r="AH31">
            <v>1625</v>
          </cell>
          <cell r="AI31">
            <v>10313</v>
          </cell>
          <cell r="AJ31">
            <v>5217</v>
          </cell>
          <cell r="AK31">
            <v>29088</v>
          </cell>
          <cell r="AL31">
            <v>151226</v>
          </cell>
          <cell r="AM31">
            <v>1561790</v>
          </cell>
          <cell r="AN31">
            <v>36333</v>
          </cell>
          <cell r="AO31">
            <v>300541</v>
          </cell>
          <cell r="AP31">
            <v>5694</v>
          </cell>
          <cell r="AQ31">
            <v>75653</v>
          </cell>
          <cell r="AR31">
            <v>1183825</v>
          </cell>
          <cell r="AS31">
            <v>190033</v>
          </cell>
          <cell r="AT31">
            <v>227333</v>
          </cell>
          <cell r="AU31">
            <v>265755</v>
          </cell>
          <cell r="AV31">
            <v>886689</v>
          </cell>
          <cell r="AW31">
            <v>216318</v>
          </cell>
          <cell r="AX31">
            <v>232429</v>
          </cell>
          <cell r="AY31">
            <v>886790</v>
          </cell>
          <cell r="AZ31">
            <v>227984</v>
          </cell>
          <cell r="BA31">
            <v>45197</v>
          </cell>
          <cell r="BB31">
            <v>61344</v>
          </cell>
          <cell r="BC31">
            <v>353</v>
          </cell>
          <cell r="BD31">
            <v>100917</v>
          </cell>
          <cell r="BE31">
            <v>179138</v>
          </cell>
          <cell r="BF31">
            <v>7623</v>
          </cell>
          <cell r="BG31">
            <v>82666</v>
          </cell>
          <cell r="BH31">
            <v>341204</v>
          </cell>
          <cell r="BI31">
            <v>257511</v>
          </cell>
          <cell r="BJ31">
            <v>296571</v>
          </cell>
          <cell r="BK31">
            <v>175338</v>
          </cell>
          <cell r="BL31">
            <v>157621</v>
          </cell>
          <cell r="BM31">
            <v>232269</v>
          </cell>
        </row>
        <row r="32">
          <cell r="A32" t="str">
            <v>REG-44</v>
          </cell>
          <cell r="B32">
            <v>1125</v>
          </cell>
          <cell r="C32">
            <v>2520</v>
          </cell>
          <cell r="D32">
            <v>1924</v>
          </cell>
          <cell r="E32">
            <v>8842</v>
          </cell>
          <cell r="F32">
            <v>139349</v>
          </cell>
          <cell r="G32">
            <v>1460414</v>
          </cell>
          <cell r="H32">
            <v>25737</v>
          </cell>
          <cell r="I32">
            <v>295862</v>
          </cell>
          <cell r="J32">
            <v>6110</v>
          </cell>
          <cell r="K32">
            <v>74407</v>
          </cell>
          <cell r="L32">
            <v>1149343</v>
          </cell>
          <cell r="M32">
            <v>117180</v>
          </cell>
          <cell r="N32">
            <v>205253</v>
          </cell>
          <cell r="O32">
            <v>322855</v>
          </cell>
          <cell r="P32">
            <v>757601</v>
          </cell>
          <cell r="Q32">
            <v>205425</v>
          </cell>
          <cell r="R32">
            <v>185895</v>
          </cell>
          <cell r="S32">
            <v>958977</v>
          </cell>
          <cell r="T32">
            <v>140461</v>
          </cell>
          <cell r="U32">
            <v>48826</v>
          </cell>
          <cell r="V32">
            <v>66727</v>
          </cell>
          <cell r="W32">
            <v>197</v>
          </cell>
          <cell r="X32">
            <v>106087</v>
          </cell>
          <cell r="Y32">
            <v>137382</v>
          </cell>
          <cell r="Z32">
            <v>17842</v>
          </cell>
          <cell r="AA32">
            <v>106828</v>
          </cell>
          <cell r="AB32">
            <v>390985</v>
          </cell>
          <cell r="AC32">
            <v>229663</v>
          </cell>
          <cell r="AD32">
            <v>270105</v>
          </cell>
          <cell r="AE32">
            <v>155562</v>
          </cell>
          <cell r="AF32">
            <v>167426</v>
          </cell>
          <cell r="AG32">
            <v>91650</v>
          </cell>
          <cell r="AH32">
            <v>1054</v>
          </cell>
          <cell r="AI32">
            <v>2468</v>
          </cell>
          <cell r="AJ32">
            <v>2179</v>
          </cell>
          <cell r="AK32">
            <v>10024</v>
          </cell>
          <cell r="AL32">
            <v>138840</v>
          </cell>
          <cell r="AM32">
            <v>1403007</v>
          </cell>
          <cell r="AN32">
            <v>25550</v>
          </cell>
          <cell r="AO32">
            <v>283640</v>
          </cell>
          <cell r="AP32">
            <v>6044</v>
          </cell>
          <cell r="AQ32">
            <v>82591</v>
          </cell>
          <cell r="AR32">
            <v>1084136</v>
          </cell>
          <cell r="AS32">
            <v>140015</v>
          </cell>
          <cell r="AT32">
            <v>191348</v>
          </cell>
          <cell r="AU32">
            <v>301707</v>
          </cell>
          <cell r="AV32">
            <v>711901</v>
          </cell>
          <cell r="AW32">
            <v>196673</v>
          </cell>
          <cell r="AX32">
            <v>205218</v>
          </cell>
          <cell r="AY32">
            <v>837351</v>
          </cell>
          <cell r="AZ32">
            <v>122837</v>
          </cell>
          <cell r="BA32">
            <v>38000</v>
          </cell>
          <cell r="BB32">
            <v>54064</v>
          </cell>
          <cell r="BC32">
            <v>163</v>
          </cell>
          <cell r="BD32">
            <v>101559</v>
          </cell>
          <cell r="BE32">
            <v>145241</v>
          </cell>
          <cell r="BF32">
            <v>15073</v>
          </cell>
          <cell r="BG32">
            <v>97310</v>
          </cell>
          <cell r="BH32">
            <v>369207</v>
          </cell>
          <cell r="BI32">
            <v>213730</v>
          </cell>
          <cell r="BJ32">
            <v>260357</v>
          </cell>
          <cell r="BK32">
            <v>155829</v>
          </cell>
          <cell r="BL32">
            <v>162770</v>
          </cell>
          <cell r="BM32">
            <v>97936</v>
          </cell>
        </row>
        <row r="33">
          <cell r="A33" t="str">
            <v>REG-52</v>
          </cell>
          <cell r="B33">
            <v>2047</v>
          </cell>
          <cell r="C33">
            <v>26658</v>
          </cell>
          <cell r="D33">
            <v>3278</v>
          </cell>
          <cell r="E33">
            <v>18355</v>
          </cell>
          <cell r="F33">
            <v>92548</v>
          </cell>
          <cell r="G33">
            <v>806471</v>
          </cell>
          <cell r="H33">
            <v>25833</v>
          </cell>
          <cell r="I33">
            <v>163382</v>
          </cell>
          <cell r="J33">
            <v>2207</v>
          </cell>
          <cell r="K33">
            <v>15220</v>
          </cell>
          <cell r="L33">
            <v>665275</v>
          </cell>
          <cell r="M33">
            <v>105083</v>
          </cell>
          <cell r="N33">
            <v>81126</v>
          </cell>
          <cell r="O33">
            <v>189211</v>
          </cell>
          <cell r="P33">
            <v>435817</v>
          </cell>
          <cell r="Q33">
            <v>113280</v>
          </cell>
          <cell r="R33">
            <v>113176</v>
          </cell>
          <cell r="S33">
            <v>550811</v>
          </cell>
          <cell r="T33">
            <v>91142</v>
          </cell>
          <cell r="U33">
            <v>18049</v>
          </cell>
          <cell r="V33">
            <v>51120</v>
          </cell>
          <cell r="W33">
            <v>293</v>
          </cell>
          <cell r="X33">
            <v>30999</v>
          </cell>
          <cell r="Y33">
            <v>100007</v>
          </cell>
          <cell r="Z33">
            <v>7064</v>
          </cell>
          <cell r="AA33">
            <v>43526</v>
          </cell>
          <cell r="AB33">
            <v>201600</v>
          </cell>
          <cell r="AC33">
            <v>140528</v>
          </cell>
          <cell r="AD33">
            <v>140493</v>
          </cell>
          <cell r="AE33">
            <v>109840</v>
          </cell>
          <cell r="AF33">
            <v>87436</v>
          </cell>
          <cell r="AG33">
            <v>97205</v>
          </cell>
          <cell r="AH33">
            <v>1914</v>
          </cell>
          <cell r="AI33">
            <v>28263</v>
          </cell>
          <cell r="AJ33">
            <v>3478</v>
          </cell>
          <cell r="AK33">
            <v>20707</v>
          </cell>
          <cell r="AL33">
            <v>92929</v>
          </cell>
          <cell r="AM33">
            <v>802586</v>
          </cell>
          <cell r="AN33">
            <v>26818</v>
          </cell>
          <cell r="AO33">
            <v>177385</v>
          </cell>
          <cell r="AP33">
            <v>2237</v>
          </cell>
          <cell r="AQ33">
            <v>14583</v>
          </cell>
          <cell r="AR33">
            <v>652650</v>
          </cell>
          <cell r="AS33">
            <v>114483</v>
          </cell>
          <cell r="AT33">
            <v>84423</v>
          </cell>
          <cell r="AU33">
            <v>182495</v>
          </cell>
          <cell r="AV33">
            <v>445259</v>
          </cell>
          <cell r="AW33">
            <v>111839</v>
          </cell>
          <cell r="AX33">
            <v>111963</v>
          </cell>
          <cell r="AY33">
            <v>518475</v>
          </cell>
          <cell r="AZ33">
            <v>85635</v>
          </cell>
          <cell r="BA33">
            <v>15094</v>
          </cell>
          <cell r="BB33">
            <v>45558</v>
          </cell>
          <cell r="BC33">
            <v>358</v>
          </cell>
          <cell r="BD33">
            <v>30362</v>
          </cell>
          <cell r="BE33">
            <v>103599</v>
          </cell>
          <cell r="BF33">
            <v>6619</v>
          </cell>
          <cell r="BG33">
            <v>42822</v>
          </cell>
          <cell r="BH33">
            <v>199378</v>
          </cell>
          <cell r="BI33">
            <v>149589</v>
          </cell>
          <cell r="BJ33">
            <v>155991</v>
          </cell>
          <cell r="BK33">
            <v>106641</v>
          </cell>
          <cell r="BL33">
            <v>115808</v>
          </cell>
          <cell r="BM33">
            <v>52073</v>
          </cell>
        </row>
        <row r="34">
          <cell r="A34" t="str">
            <v>REG-53</v>
          </cell>
          <cell r="B34">
            <v>713</v>
          </cell>
          <cell r="C34">
            <v>2231</v>
          </cell>
          <cell r="D34">
            <v>2633</v>
          </cell>
          <cell r="E34">
            <v>16878</v>
          </cell>
          <cell r="F34">
            <v>104118</v>
          </cell>
          <cell r="G34">
            <v>1051269</v>
          </cell>
          <cell r="H34">
            <v>35987</v>
          </cell>
          <cell r="I34">
            <v>236913</v>
          </cell>
          <cell r="J34">
            <v>2364</v>
          </cell>
          <cell r="K34">
            <v>49613</v>
          </cell>
          <cell r="L34">
            <v>841918</v>
          </cell>
          <cell r="M34">
            <v>105545</v>
          </cell>
          <cell r="N34">
            <v>122915</v>
          </cell>
          <cell r="O34">
            <v>202656</v>
          </cell>
          <cell r="P34">
            <v>604400</v>
          </cell>
          <cell r="Q34">
            <v>111921</v>
          </cell>
          <cell r="R34">
            <v>151401</v>
          </cell>
          <cell r="S34">
            <v>667894</v>
          </cell>
          <cell r="T34">
            <v>95797</v>
          </cell>
          <cell r="U34">
            <v>42850</v>
          </cell>
          <cell r="V34">
            <v>84535</v>
          </cell>
          <cell r="W34">
            <v>38</v>
          </cell>
          <cell r="X34">
            <v>55294</v>
          </cell>
          <cell r="Y34">
            <v>104264</v>
          </cell>
          <cell r="Z34">
            <v>12301</v>
          </cell>
          <cell r="AA34">
            <v>83311</v>
          </cell>
          <cell r="AB34">
            <v>260613</v>
          </cell>
          <cell r="AC34">
            <v>228208</v>
          </cell>
          <cell r="AD34">
            <v>184822</v>
          </cell>
          <cell r="AE34">
            <v>114973</v>
          </cell>
          <cell r="AF34">
            <v>98356</v>
          </cell>
          <cell r="AG34">
            <v>37432</v>
          </cell>
          <cell r="AH34">
            <v>723</v>
          </cell>
          <cell r="AI34">
            <v>2148</v>
          </cell>
          <cell r="AJ34">
            <v>2755</v>
          </cell>
          <cell r="AK34">
            <v>18728</v>
          </cell>
          <cell r="AL34">
            <v>103695</v>
          </cell>
          <cell r="AM34">
            <v>1037609</v>
          </cell>
          <cell r="AN34">
            <v>36581</v>
          </cell>
          <cell r="AO34">
            <v>241612</v>
          </cell>
          <cell r="AP34">
            <v>2402</v>
          </cell>
          <cell r="AQ34">
            <v>44074</v>
          </cell>
          <cell r="AR34">
            <v>815369</v>
          </cell>
          <cell r="AS34">
            <v>124090</v>
          </cell>
          <cell r="AT34">
            <v>119026</v>
          </cell>
          <cell r="AU34">
            <v>194385</v>
          </cell>
          <cell r="AV34">
            <v>583349</v>
          </cell>
          <cell r="AW34">
            <v>108783</v>
          </cell>
          <cell r="AX34">
            <v>171968</v>
          </cell>
          <cell r="AY34">
            <v>633009</v>
          </cell>
          <cell r="AZ34">
            <v>86949</v>
          </cell>
          <cell r="BA34">
            <v>34519</v>
          </cell>
          <cell r="BB34">
            <v>75447</v>
          </cell>
          <cell r="BC34">
            <v>61</v>
          </cell>
          <cell r="BD34">
            <v>14062</v>
          </cell>
          <cell r="BE34">
            <v>131284</v>
          </cell>
          <cell r="BF34">
            <v>12317</v>
          </cell>
          <cell r="BG34">
            <v>77432</v>
          </cell>
          <cell r="BH34">
            <v>248781</v>
          </cell>
          <cell r="BI34">
            <v>222393</v>
          </cell>
          <cell r="BJ34">
            <v>183474</v>
          </cell>
          <cell r="BK34">
            <v>122193</v>
          </cell>
          <cell r="BL34">
            <v>98964</v>
          </cell>
          <cell r="BM34">
            <v>41566</v>
          </cell>
        </row>
        <row r="35">
          <cell r="A35" t="str">
            <v>REG-75</v>
          </cell>
          <cell r="B35">
            <v>973</v>
          </cell>
          <cell r="C35">
            <v>3056</v>
          </cell>
          <cell r="D35">
            <v>2952</v>
          </cell>
          <cell r="E35">
            <v>16673</v>
          </cell>
          <cell r="F35">
            <v>164034</v>
          </cell>
          <cell r="G35">
            <v>1636237</v>
          </cell>
          <cell r="H35">
            <v>60874</v>
          </cell>
          <cell r="I35">
            <v>462081</v>
          </cell>
          <cell r="J35">
            <v>1470</v>
          </cell>
          <cell r="K35">
            <v>30631</v>
          </cell>
          <cell r="L35">
            <v>1283748</v>
          </cell>
          <cell r="M35">
            <v>130947</v>
          </cell>
          <cell r="N35">
            <v>241271</v>
          </cell>
          <cell r="O35">
            <v>360251</v>
          </cell>
          <cell r="P35">
            <v>922150</v>
          </cell>
          <cell r="Q35">
            <v>168041</v>
          </cell>
          <cell r="R35">
            <v>205524</v>
          </cell>
          <cell r="S35">
            <v>1017190</v>
          </cell>
          <cell r="T35">
            <v>199459</v>
          </cell>
          <cell r="U35">
            <v>61584</v>
          </cell>
          <cell r="V35">
            <v>128814</v>
          </cell>
          <cell r="W35">
            <v>4422</v>
          </cell>
          <cell r="X35">
            <v>110430</v>
          </cell>
          <cell r="Y35">
            <v>114384</v>
          </cell>
          <cell r="Z35">
            <v>21380</v>
          </cell>
          <cell r="AA35">
            <v>110539</v>
          </cell>
          <cell r="AB35">
            <v>356396</v>
          </cell>
          <cell r="AC35">
            <v>334633</v>
          </cell>
          <cell r="AD35">
            <v>273896</v>
          </cell>
          <cell r="AE35">
            <v>219239</v>
          </cell>
          <cell r="AF35">
            <v>220073</v>
          </cell>
          <cell r="AG35">
            <v>50438</v>
          </cell>
          <cell r="AH35">
            <v>553</v>
          </cell>
          <cell r="AI35">
            <v>1625</v>
          </cell>
          <cell r="AJ35">
            <v>2862</v>
          </cell>
          <cell r="AK35">
            <v>17216</v>
          </cell>
          <cell r="AL35">
            <v>166545</v>
          </cell>
          <cell r="AM35">
            <v>1603030</v>
          </cell>
          <cell r="AN35">
            <v>74113</v>
          </cell>
          <cell r="AO35">
            <v>579079</v>
          </cell>
          <cell r="AP35">
            <v>1574</v>
          </cell>
          <cell r="AQ35">
            <v>33247</v>
          </cell>
          <cell r="AR35">
            <v>1241633</v>
          </cell>
          <cell r="AS35">
            <v>130100</v>
          </cell>
          <cell r="AT35">
            <v>250138</v>
          </cell>
          <cell r="AU35">
            <v>341407</v>
          </cell>
          <cell r="AV35">
            <v>909130</v>
          </cell>
          <cell r="AW35">
            <v>161814</v>
          </cell>
          <cell r="AX35">
            <v>209520</v>
          </cell>
          <cell r="AY35">
            <v>917582</v>
          </cell>
          <cell r="AZ35">
            <v>206303</v>
          </cell>
          <cell r="BA35">
            <v>51879</v>
          </cell>
          <cell r="BB35">
            <v>113665</v>
          </cell>
          <cell r="BC35">
            <v>4020</v>
          </cell>
          <cell r="BD35">
            <v>107110</v>
          </cell>
          <cell r="BE35">
            <v>109845</v>
          </cell>
          <cell r="BF35">
            <v>20461</v>
          </cell>
          <cell r="BG35">
            <v>107774</v>
          </cell>
          <cell r="BH35">
            <v>344787</v>
          </cell>
          <cell r="BI35">
            <v>332705</v>
          </cell>
          <cell r="BJ35">
            <v>282862</v>
          </cell>
          <cell r="BK35">
            <v>248301</v>
          </cell>
          <cell r="BL35">
            <v>184986</v>
          </cell>
          <cell r="BM35">
            <v>36305</v>
          </cell>
        </row>
        <row r="36">
          <cell r="A36" t="str">
            <v>REG-76</v>
          </cell>
          <cell r="B36">
            <v>2351</v>
          </cell>
          <cell r="C36">
            <v>15022</v>
          </cell>
          <cell r="D36">
            <v>3385</v>
          </cell>
          <cell r="E36">
            <v>22665</v>
          </cell>
          <cell r="F36">
            <v>126465</v>
          </cell>
          <cell r="G36">
            <v>1399287</v>
          </cell>
          <cell r="H36">
            <v>29899</v>
          </cell>
          <cell r="I36">
            <v>222873</v>
          </cell>
          <cell r="J36">
            <v>5229</v>
          </cell>
          <cell r="K36">
            <v>69097</v>
          </cell>
          <cell r="L36">
            <v>1062191</v>
          </cell>
          <cell r="M36">
            <v>143111</v>
          </cell>
          <cell r="N36">
            <v>231672</v>
          </cell>
          <cell r="O36">
            <v>327559</v>
          </cell>
          <cell r="P36">
            <v>791915</v>
          </cell>
          <cell r="Q36">
            <v>143720</v>
          </cell>
          <cell r="R36">
            <v>173780</v>
          </cell>
          <cell r="S36">
            <v>944299</v>
          </cell>
          <cell r="T36">
            <v>113713</v>
          </cell>
          <cell r="U36">
            <v>29336</v>
          </cell>
          <cell r="V36">
            <v>56901</v>
          </cell>
          <cell r="W36">
            <v>3882</v>
          </cell>
          <cell r="X36">
            <v>92751</v>
          </cell>
          <cell r="Y36">
            <v>185061</v>
          </cell>
          <cell r="Z36">
            <v>17537</v>
          </cell>
          <cell r="AA36">
            <v>72446</v>
          </cell>
          <cell r="AB36">
            <v>388010</v>
          </cell>
          <cell r="AC36">
            <v>276082</v>
          </cell>
          <cell r="AD36">
            <v>227501</v>
          </cell>
          <cell r="AE36">
            <v>170940</v>
          </cell>
          <cell r="AF36">
            <v>170986</v>
          </cell>
          <cell r="AG36">
            <v>84450</v>
          </cell>
          <cell r="AH36">
            <v>2247</v>
          </cell>
          <cell r="AI36">
            <v>15385</v>
          </cell>
          <cell r="AJ36">
            <v>3459</v>
          </cell>
          <cell r="AK36">
            <v>22620</v>
          </cell>
          <cell r="AL36">
            <v>127101</v>
          </cell>
          <cell r="AM36">
            <v>1411894</v>
          </cell>
          <cell r="AN36">
            <v>32253</v>
          </cell>
          <cell r="AO36">
            <v>233986</v>
          </cell>
          <cell r="AP36">
            <v>4961</v>
          </cell>
          <cell r="AQ36">
            <v>58323</v>
          </cell>
          <cell r="AR36">
            <v>1052398</v>
          </cell>
          <cell r="AS36">
            <v>164055</v>
          </cell>
          <cell r="AT36">
            <v>233446</v>
          </cell>
          <cell r="AU36">
            <v>317828</v>
          </cell>
          <cell r="AV36">
            <v>812772</v>
          </cell>
          <cell r="AW36">
            <v>135557</v>
          </cell>
          <cell r="AX36">
            <v>183742</v>
          </cell>
          <cell r="AY36">
            <v>909466</v>
          </cell>
          <cell r="AZ36">
            <v>117016</v>
          </cell>
          <cell r="BA36">
            <v>31374</v>
          </cell>
          <cell r="BB36">
            <v>51937</v>
          </cell>
          <cell r="BC36">
            <v>5989</v>
          </cell>
          <cell r="BD36">
            <v>80229</v>
          </cell>
          <cell r="BE36">
            <v>195684</v>
          </cell>
          <cell r="BF36">
            <v>16158</v>
          </cell>
          <cell r="BG36">
            <v>69891</v>
          </cell>
          <cell r="BH36">
            <v>403924</v>
          </cell>
          <cell r="BI36">
            <v>275169</v>
          </cell>
          <cell r="BJ36">
            <v>221990</v>
          </cell>
          <cell r="BK36">
            <v>168699</v>
          </cell>
          <cell r="BL36">
            <v>163383</v>
          </cell>
          <cell r="BM36">
            <v>87296</v>
          </cell>
        </row>
        <row r="37">
          <cell r="A37" t="str">
            <v>REG-84</v>
          </cell>
          <cell r="B37">
            <v>2203</v>
          </cell>
          <cell r="C37">
            <v>12083</v>
          </cell>
          <cell r="D37">
            <v>2662</v>
          </cell>
          <cell r="E37">
            <v>16546</v>
          </cell>
          <cell r="F37">
            <v>163167</v>
          </cell>
          <cell r="G37">
            <v>1710328</v>
          </cell>
          <cell r="H37">
            <v>53727</v>
          </cell>
          <cell r="I37">
            <v>394065</v>
          </cell>
          <cell r="J37">
            <v>4652</v>
          </cell>
          <cell r="K37">
            <v>55045</v>
          </cell>
          <cell r="L37">
            <v>1332410</v>
          </cell>
          <cell r="M37">
            <v>156982</v>
          </cell>
          <cell r="N37">
            <v>249565</v>
          </cell>
          <cell r="O37">
            <v>382017</v>
          </cell>
          <cell r="P37">
            <v>817311</v>
          </cell>
          <cell r="Q37">
            <v>236000</v>
          </cell>
          <cell r="R37">
            <v>303629</v>
          </cell>
          <cell r="S37">
            <v>1219847</v>
          </cell>
          <cell r="T37">
            <v>122819</v>
          </cell>
          <cell r="U37">
            <v>45729</v>
          </cell>
          <cell r="V37">
            <v>83873</v>
          </cell>
          <cell r="W37">
            <v>557</v>
          </cell>
          <cell r="X37">
            <v>98162</v>
          </cell>
          <cell r="Y37">
            <v>158542</v>
          </cell>
          <cell r="Z37">
            <v>19131</v>
          </cell>
          <cell r="AA37">
            <v>102138</v>
          </cell>
          <cell r="AB37">
            <v>468934</v>
          </cell>
          <cell r="AC37">
            <v>346552</v>
          </cell>
          <cell r="AD37">
            <v>246276</v>
          </cell>
          <cell r="AE37">
            <v>183937</v>
          </cell>
          <cell r="AF37">
            <v>216582</v>
          </cell>
          <cell r="AG37">
            <v>85111</v>
          </cell>
          <cell r="AH37">
            <v>1250</v>
          </cell>
          <cell r="AI37">
            <v>4156</v>
          </cell>
          <cell r="AJ37">
            <v>2827</v>
          </cell>
          <cell r="AK37">
            <v>17497</v>
          </cell>
          <cell r="AL37">
            <v>162668</v>
          </cell>
          <cell r="AM37">
            <v>1679639</v>
          </cell>
          <cell r="AN37">
            <v>53585</v>
          </cell>
          <cell r="AO37">
            <v>388832</v>
          </cell>
          <cell r="AP37">
            <v>5056</v>
          </cell>
          <cell r="AQ37">
            <v>57706</v>
          </cell>
          <cell r="AR37">
            <v>1288107</v>
          </cell>
          <cell r="AS37">
            <v>167216</v>
          </cell>
          <cell r="AT37">
            <v>245969</v>
          </cell>
          <cell r="AU37">
            <v>358530</v>
          </cell>
          <cell r="AV37">
            <v>821222</v>
          </cell>
          <cell r="AW37">
            <v>213654</v>
          </cell>
          <cell r="AX37">
            <v>307886</v>
          </cell>
          <cell r="AY37">
            <v>1062893</v>
          </cell>
          <cell r="AZ37">
            <v>121174</v>
          </cell>
          <cell r="BA37">
            <v>39898</v>
          </cell>
          <cell r="BB37">
            <v>83603</v>
          </cell>
          <cell r="BC37">
            <v>287</v>
          </cell>
          <cell r="BD37">
            <v>94614</v>
          </cell>
          <cell r="BE37">
            <v>159709</v>
          </cell>
          <cell r="BF37">
            <v>17219</v>
          </cell>
          <cell r="BG37">
            <v>97813</v>
          </cell>
          <cell r="BH37">
            <v>465324</v>
          </cell>
          <cell r="BI37">
            <v>342513</v>
          </cell>
          <cell r="BJ37">
            <v>246069</v>
          </cell>
          <cell r="BK37">
            <v>174615</v>
          </cell>
          <cell r="BL37">
            <v>208718</v>
          </cell>
          <cell r="BM37">
            <v>77766</v>
          </cell>
        </row>
        <row r="38">
          <cell r="A38" t="str">
            <v>REG-93</v>
          </cell>
          <cell r="B38">
            <v>844</v>
          </cell>
          <cell r="C38">
            <v>3675</v>
          </cell>
          <cell r="D38">
            <v>1707</v>
          </cell>
          <cell r="E38">
            <v>11685</v>
          </cell>
          <cell r="F38">
            <v>117664</v>
          </cell>
          <cell r="G38">
            <v>1597136</v>
          </cell>
          <cell r="H38">
            <v>39502</v>
          </cell>
          <cell r="I38">
            <v>424940</v>
          </cell>
          <cell r="J38">
            <v>5374</v>
          </cell>
          <cell r="K38">
            <v>122069</v>
          </cell>
          <cell r="L38">
            <v>1059176</v>
          </cell>
          <cell r="M38">
            <v>231334</v>
          </cell>
          <cell r="N38">
            <v>321986</v>
          </cell>
          <cell r="O38">
            <v>350917</v>
          </cell>
          <cell r="P38">
            <v>748241</v>
          </cell>
          <cell r="Q38">
            <v>196460</v>
          </cell>
          <cell r="R38">
            <v>316878</v>
          </cell>
          <cell r="S38">
            <v>980490</v>
          </cell>
          <cell r="T38">
            <v>103525</v>
          </cell>
          <cell r="U38">
            <v>19980</v>
          </cell>
          <cell r="V38">
            <v>122160</v>
          </cell>
          <cell r="W38">
            <v>246</v>
          </cell>
          <cell r="X38">
            <v>141178</v>
          </cell>
          <cell r="Y38">
            <v>235606</v>
          </cell>
          <cell r="Z38">
            <v>17207</v>
          </cell>
          <cell r="AA38">
            <v>125294</v>
          </cell>
          <cell r="AB38">
            <v>466221</v>
          </cell>
          <cell r="AC38">
            <v>285857</v>
          </cell>
          <cell r="AD38">
            <v>209010</v>
          </cell>
          <cell r="AE38">
            <v>140457</v>
          </cell>
          <cell r="AF38">
            <v>189982</v>
          </cell>
          <cell r="AG38">
            <v>144002</v>
          </cell>
          <cell r="AH38">
            <v>846</v>
          </cell>
          <cell r="AI38">
            <v>2764</v>
          </cell>
          <cell r="AJ38">
            <v>1773</v>
          </cell>
          <cell r="AK38">
            <v>10823</v>
          </cell>
          <cell r="AL38">
            <v>120638</v>
          </cell>
          <cell r="AM38">
            <v>1564252</v>
          </cell>
          <cell r="AN38">
            <v>41536</v>
          </cell>
          <cell r="AO38">
            <v>403613</v>
          </cell>
          <cell r="AP38">
            <v>5302</v>
          </cell>
          <cell r="AQ38">
            <v>122186</v>
          </cell>
          <cell r="AR38">
            <v>1042987</v>
          </cell>
          <cell r="AS38">
            <v>226088</v>
          </cell>
          <cell r="AT38">
            <v>308764</v>
          </cell>
          <cell r="AU38">
            <v>339845</v>
          </cell>
          <cell r="AV38">
            <v>746290</v>
          </cell>
          <cell r="AW38">
            <v>192386</v>
          </cell>
          <cell r="AX38">
            <v>299318</v>
          </cell>
          <cell r="AY38">
            <v>800602</v>
          </cell>
          <cell r="AZ38">
            <v>70422</v>
          </cell>
          <cell r="BA38">
            <v>15179</v>
          </cell>
          <cell r="BB38">
            <v>117915</v>
          </cell>
          <cell r="BC38">
            <v>170</v>
          </cell>
          <cell r="BD38">
            <v>135099</v>
          </cell>
          <cell r="BE38">
            <v>238531</v>
          </cell>
          <cell r="BF38">
            <v>17677</v>
          </cell>
          <cell r="BG38">
            <v>115257</v>
          </cell>
          <cell r="BH38">
            <v>439895</v>
          </cell>
          <cell r="BI38">
            <v>288312</v>
          </cell>
          <cell r="BJ38">
            <v>201761</v>
          </cell>
          <cell r="BK38">
            <v>148102</v>
          </cell>
          <cell r="BL38">
            <v>199923</v>
          </cell>
          <cell r="BM38">
            <v>129740</v>
          </cell>
        </row>
        <row r="39">
          <cell r="A39" t="str">
            <v>REG-94</v>
          </cell>
          <cell r="B39">
            <v>6</v>
          </cell>
          <cell r="C39">
            <v>17</v>
          </cell>
          <cell r="D39">
            <v>24</v>
          </cell>
          <cell r="E39">
            <v>93</v>
          </cell>
          <cell r="F39">
            <v>4776</v>
          </cell>
          <cell r="G39">
            <v>52139</v>
          </cell>
          <cell r="H39">
            <v>405</v>
          </cell>
          <cell r="I39">
            <v>746</v>
          </cell>
          <cell r="L39">
            <v>35982</v>
          </cell>
          <cell r="M39">
            <v>919</v>
          </cell>
          <cell r="N39">
            <v>15348</v>
          </cell>
          <cell r="O39">
            <v>15943</v>
          </cell>
          <cell r="P39">
            <v>25962</v>
          </cell>
          <cell r="Q39">
            <v>6224</v>
          </cell>
          <cell r="R39">
            <v>4120</v>
          </cell>
          <cell r="S39">
            <v>46111</v>
          </cell>
          <cell r="T39">
            <v>3140</v>
          </cell>
          <cell r="U39">
            <v>823</v>
          </cell>
          <cell r="V39">
            <v>797</v>
          </cell>
          <cell r="W39">
            <v>8</v>
          </cell>
          <cell r="Y39">
            <v>1265</v>
          </cell>
          <cell r="Z39">
            <v>96</v>
          </cell>
          <cell r="AA39">
            <v>285</v>
          </cell>
          <cell r="AB39">
            <v>2759</v>
          </cell>
          <cell r="AC39">
            <v>3887</v>
          </cell>
          <cell r="AD39">
            <v>1383</v>
          </cell>
          <cell r="AE39">
            <v>2206</v>
          </cell>
          <cell r="AF39">
            <v>710</v>
          </cell>
          <cell r="AG39">
            <v>40433</v>
          </cell>
          <cell r="AH39">
            <v>6</v>
          </cell>
          <cell r="AI39">
            <v>22</v>
          </cell>
          <cell r="AJ39">
            <v>26</v>
          </cell>
          <cell r="AK39">
            <v>151</v>
          </cell>
          <cell r="AL39">
            <v>4977</v>
          </cell>
          <cell r="AM39">
            <v>55836</v>
          </cell>
          <cell r="AN39">
            <v>516</v>
          </cell>
          <cell r="AO39">
            <v>3039</v>
          </cell>
          <cell r="AR39">
            <v>35817</v>
          </cell>
          <cell r="AS39">
            <v>2233</v>
          </cell>
          <cell r="AT39">
            <v>17959</v>
          </cell>
          <cell r="AU39">
            <v>17657</v>
          </cell>
          <cell r="AV39">
            <v>24763</v>
          </cell>
          <cell r="AW39">
            <v>6141</v>
          </cell>
          <cell r="AX39">
            <v>7448</v>
          </cell>
          <cell r="AY39">
            <v>47355</v>
          </cell>
          <cell r="AZ39">
            <v>4172</v>
          </cell>
          <cell r="BA39">
            <v>1002</v>
          </cell>
          <cell r="BB39">
            <v>880</v>
          </cell>
          <cell r="BC39">
            <v>1</v>
          </cell>
          <cell r="BE39">
            <v>2363</v>
          </cell>
          <cell r="BF39">
            <v>328</v>
          </cell>
          <cell r="BG39">
            <v>223</v>
          </cell>
          <cell r="BH39">
            <v>3054</v>
          </cell>
          <cell r="BI39">
            <v>4364</v>
          </cell>
          <cell r="BJ39">
            <v>1582</v>
          </cell>
          <cell r="BK39">
            <v>1862</v>
          </cell>
          <cell r="BL39">
            <v>528</v>
          </cell>
          <cell r="BM39">
            <v>42863</v>
          </cell>
        </row>
        <row r="40">
          <cell r="A40" t="str">
            <v>TDS-1-FPA</v>
          </cell>
          <cell r="B40">
            <v>211</v>
          </cell>
          <cell r="C40">
            <v>792</v>
          </cell>
          <cell r="D40">
            <v>995</v>
          </cell>
          <cell r="E40">
            <v>7367</v>
          </cell>
          <cell r="F40">
            <v>28943</v>
          </cell>
          <cell r="G40">
            <v>279041</v>
          </cell>
          <cell r="H40">
            <v>9596</v>
          </cell>
          <cell r="I40">
            <v>58897</v>
          </cell>
          <cell r="L40">
            <v>218421</v>
          </cell>
          <cell r="M40">
            <v>30621</v>
          </cell>
          <cell r="N40">
            <v>38158</v>
          </cell>
          <cell r="O40">
            <v>60535</v>
          </cell>
          <cell r="P40">
            <v>154988</v>
          </cell>
          <cell r="Q40">
            <v>29496</v>
          </cell>
          <cell r="R40">
            <v>42181</v>
          </cell>
          <cell r="S40">
            <v>178243</v>
          </cell>
          <cell r="T40">
            <v>21826</v>
          </cell>
          <cell r="U40">
            <v>12514</v>
          </cell>
          <cell r="V40">
            <v>17794</v>
          </cell>
          <cell r="W40">
            <v>15</v>
          </cell>
          <cell r="X40">
            <v>4497</v>
          </cell>
          <cell r="Y40">
            <v>36173</v>
          </cell>
          <cell r="Z40">
            <v>4699</v>
          </cell>
          <cell r="AA40">
            <v>25728</v>
          </cell>
          <cell r="AB40">
            <v>72622</v>
          </cell>
          <cell r="AC40">
            <v>62126</v>
          </cell>
          <cell r="AD40">
            <v>55929</v>
          </cell>
          <cell r="AE40">
            <v>28816</v>
          </cell>
          <cell r="AF40">
            <v>28612</v>
          </cell>
          <cell r="AG40">
            <v>1774</v>
          </cell>
          <cell r="AH40">
            <v>220</v>
          </cell>
          <cell r="AI40">
            <v>718</v>
          </cell>
          <cell r="AJ40">
            <v>1066</v>
          </cell>
          <cell r="AK40">
            <v>8033</v>
          </cell>
          <cell r="AL40">
            <v>28534</v>
          </cell>
          <cell r="AM40">
            <v>272265</v>
          </cell>
          <cell r="AN40">
            <v>9349</v>
          </cell>
          <cell r="AO40">
            <v>58655</v>
          </cell>
          <cell r="AR40">
            <v>211056</v>
          </cell>
          <cell r="AS40">
            <v>31616</v>
          </cell>
          <cell r="AT40">
            <v>38344</v>
          </cell>
          <cell r="AU40">
            <v>59534</v>
          </cell>
          <cell r="AV40">
            <v>148532</v>
          </cell>
          <cell r="AW40">
            <v>30516</v>
          </cell>
          <cell r="AX40">
            <v>42434</v>
          </cell>
          <cell r="AY40">
            <v>161036</v>
          </cell>
          <cell r="AZ40">
            <v>20332</v>
          </cell>
          <cell r="BA40">
            <v>9961</v>
          </cell>
          <cell r="BB40">
            <v>14032</v>
          </cell>
          <cell r="BC40">
            <v>39</v>
          </cell>
          <cell r="BD40">
            <v>5230</v>
          </cell>
          <cell r="BE40">
            <v>39509</v>
          </cell>
          <cell r="BF40">
            <v>5309</v>
          </cell>
          <cell r="BG40">
            <v>23328</v>
          </cell>
          <cell r="BH40">
            <v>67097</v>
          </cell>
          <cell r="BI40">
            <v>59855</v>
          </cell>
          <cell r="BJ40">
            <v>57499</v>
          </cell>
          <cell r="BK40">
            <v>32932</v>
          </cell>
          <cell r="BL40">
            <v>28463</v>
          </cell>
          <cell r="BM40">
            <v>2610</v>
          </cell>
        </row>
        <row r="41">
          <cell r="A41" t="str">
            <v>TDS-2-LQ</v>
          </cell>
          <cell r="B41">
            <v>9</v>
          </cell>
          <cell r="C41">
            <v>44</v>
          </cell>
          <cell r="D41">
            <v>121</v>
          </cell>
          <cell r="E41">
            <v>596</v>
          </cell>
          <cell r="F41">
            <v>10100</v>
          </cell>
          <cell r="G41">
            <v>93953</v>
          </cell>
          <cell r="H41">
            <v>4650</v>
          </cell>
          <cell r="I41">
            <v>35143</v>
          </cell>
          <cell r="J41">
            <v>729</v>
          </cell>
          <cell r="K41">
            <v>7928</v>
          </cell>
          <cell r="L41">
            <v>74707</v>
          </cell>
          <cell r="M41">
            <v>10643</v>
          </cell>
          <cell r="N41">
            <v>9243</v>
          </cell>
          <cell r="O41">
            <v>14868</v>
          </cell>
          <cell r="P41">
            <v>61666</v>
          </cell>
          <cell r="Q41">
            <v>9219</v>
          </cell>
          <cell r="R41">
            <v>8840</v>
          </cell>
          <cell r="S41">
            <v>58601</v>
          </cell>
          <cell r="T41">
            <v>5939</v>
          </cell>
          <cell r="U41">
            <v>1694</v>
          </cell>
          <cell r="V41">
            <v>8902</v>
          </cell>
          <cell r="W41">
            <v>17</v>
          </cell>
          <cell r="X41">
            <v>7928</v>
          </cell>
          <cell r="Y41">
            <v>11460</v>
          </cell>
          <cell r="Z41">
            <v>490</v>
          </cell>
          <cell r="AA41">
            <v>3998</v>
          </cell>
          <cell r="AB41">
            <v>22244</v>
          </cell>
          <cell r="AC41">
            <v>18546</v>
          </cell>
          <cell r="AD41">
            <v>25749</v>
          </cell>
          <cell r="AE41">
            <v>10835</v>
          </cell>
          <cell r="AF41">
            <v>6321</v>
          </cell>
          <cell r="AG41">
            <v>5011</v>
          </cell>
          <cell r="AH41">
            <v>10</v>
          </cell>
          <cell r="AI41">
            <v>15</v>
          </cell>
          <cell r="AJ41">
            <v>133</v>
          </cell>
          <cell r="AK41">
            <v>940</v>
          </cell>
          <cell r="AL41">
            <v>10279</v>
          </cell>
          <cell r="AM41">
            <v>100403</v>
          </cell>
          <cell r="AN41">
            <v>4566</v>
          </cell>
          <cell r="AO41">
            <v>37417</v>
          </cell>
          <cell r="AP41">
            <v>787</v>
          </cell>
          <cell r="AQ41">
            <v>9232</v>
          </cell>
          <cell r="AR41">
            <v>78254</v>
          </cell>
          <cell r="AS41">
            <v>11849</v>
          </cell>
          <cell r="AT41">
            <v>11255</v>
          </cell>
          <cell r="AU41">
            <v>14890</v>
          </cell>
          <cell r="AV41">
            <v>67403</v>
          </cell>
          <cell r="AW41">
            <v>9217</v>
          </cell>
          <cell r="AX41">
            <v>9848</v>
          </cell>
          <cell r="AY41">
            <v>58854</v>
          </cell>
          <cell r="AZ41">
            <v>6155</v>
          </cell>
          <cell r="BA41">
            <v>1742</v>
          </cell>
          <cell r="BB41">
            <v>8294</v>
          </cell>
          <cell r="BC41">
            <v>12</v>
          </cell>
          <cell r="BD41">
            <v>5303</v>
          </cell>
          <cell r="BE41">
            <v>11883</v>
          </cell>
          <cell r="BF41">
            <v>413</v>
          </cell>
          <cell r="BG41">
            <v>4157</v>
          </cell>
          <cell r="BH41">
            <v>21449</v>
          </cell>
          <cell r="BI41">
            <v>18664</v>
          </cell>
          <cell r="BJ41">
            <v>28303</v>
          </cell>
          <cell r="BK41">
            <v>13213</v>
          </cell>
          <cell r="BL41">
            <v>6422</v>
          </cell>
          <cell r="BM41">
            <v>5116</v>
          </cell>
        </row>
        <row r="42">
          <cell r="A42" t="str">
            <v>TDS-3-BA</v>
          </cell>
          <cell r="B42">
            <v>1</v>
          </cell>
          <cell r="C42">
            <v>1</v>
          </cell>
          <cell r="D42">
            <v>44</v>
          </cell>
          <cell r="E42">
            <v>121</v>
          </cell>
          <cell r="F42">
            <v>15470</v>
          </cell>
          <cell r="G42">
            <v>139452</v>
          </cell>
          <cell r="H42">
            <v>5941</v>
          </cell>
          <cell r="I42">
            <v>32293</v>
          </cell>
          <cell r="J42">
            <v>177</v>
          </cell>
          <cell r="K42">
            <v>1402</v>
          </cell>
          <cell r="L42">
            <v>113432</v>
          </cell>
          <cell r="M42">
            <v>16615</v>
          </cell>
          <cell r="N42">
            <v>9527</v>
          </cell>
          <cell r="O42">
            <v>23397</v>
          </cell>
          <cell r="P42">
            <v>74538</v>
          </cell>
          <cell r="Q42">
            <v>14381</v>
          </cell>
          <cell r="R42">
            <v>27258</v>
          </cell>
          <cell r="S42">
            <v>96545</v>
          </cell>
          <cell r="T42">
            <v>13161</v>
          </cell>
          <cell r="U42">
            <v>5209</v>
          </cell>
          <cell r="V42">
            <v>8803</v>
          </cell>
          <cell r="X42">
            <v>1402</v>
          </cell>
          <cell r="Y42">
            <v>11547</v>
          </cell>
          <cell r="Z42">
            <v>1665</v>
          </cell>
          <cell r="AA42">
            <v>13286</v>
          </cell>
          <cell r="AB42">
            <v>27527</v>
          </cell>
          <cell r="AC42">
            <v>32776</v>
          </cell>
          <cell r="AD42">
            <v>32798</v>
          </cell>
          <cell r="AE42">
            <v>12082</v>
          </cell>
          <cell r="AF42">
            <v>11663</v>
          </cell>
          <cell r="AG42">
            <v>994</v>
          </cell>
          <cell r="AJ42">
            <v>31</v>
          </cell>
          <cell r="AK42">
            <v>55</v>
          </cell>
          <cell r="AL42">
            <v>14960</v>
          </cell>
          <cell r="AM42">
            <v>147354</v>
          </cell>
          <cell r="AN42">
            <v>5936</v>
          </cell>
          <cell r="AO42">
            <v>30680</v>
          </cell>
          <cell r="AP42">
            <v>140</v>
          </cell>
          <cell r="AQ42">
            <v>904</v>
          </cell>
          <cell r="AR42">
            <v>112067</v>
          </cell>
          <cell r="AS42">
            <v>25769</v>
          </cell>
          <cell r="AT42">
            <v>9573</v>
          </cell>
          <cell r="AU42">
            <v>18754</v>
          </cell>
          <cell r="AV42">
            <v>81902</v>
          </cell>
          <cell r="AW42">
            <v>13195</v>
          </cell>
          <cell r="AX42">
            <v>33558</v>
          </cell>
          <cell r="AY42">
            <v>77144</v>
          </cell>
          <cell r="AZ42">
            <v>13791</v>
          </cell>
          <cell r="BA42">
            <v>4088</v>
          </cell>
          <cell r="BB42">
            <v>8137</v>
          </cell>
          <cell r="BD42">
            <v>902</v>
          </cell>
          <cell r="BE42">
            <v>32234</v>
          </cell>
          <cell r="BF42">
            <v>1502</v>
          </cell>
          <cell r="BG42">
            <v>14726</v>
          </cell>
          <cell r="BH42">
            <v>31825</v>
          </cell>
          <cell r="BI42">
            <v>32322</v>
          </cell>
          <cell r="BJ42">
            <v>30597</v>
          </cell>
          <cell r="BK42">
            <v>13397</v>
          </cell>
          <cell r="BL42">
            <v>13246</v>
          </cell>
          <cell r="BM42">
            <v>1787</v>
          </cell>
        </row>
        <row r="43">
          <cell r="A43" t="str">
            <v>TDS-4-HB</v>
          </cell>
          <cell r="B43">
            <v>13</v>
          </cell>
          <cell r="C43">
            <v>14</v>
          </cell>
          <cell r="D43">
            <v>677</v>
          </cell>
          <cell r="E43">
            <v>4399</v>
          </cell>
          <cell r="F43">
            <v>22485</v>
          </cell>
          <cell r="G43">
            <v>268919</v>
          </cell>
          <cell r="H43">
            <v>9764</v>
          </cell>
          <cell r="I43">
            <v>65697</v>
          </cell>
          <cell r="J43">
            <v>1292</v>
          </cell>
          <cell r="K43">
            <v>39707</v>
          </cell>
          <cell r="L43">
            <v>225471</v>
          </cell>
          <cell r="M43">
            <v>24627</v>
          </cell>
          <cell r="N43">
            <v>23234</v>
          </cell>
          <cell r="O43">
            <v>48103</v>
          </cell>
          <cell r="P43">
            <v>158126</v>
          </cell>
          <cell r="Q43">
            <v>31666</v>
          </cell>
          <cell r="R43">
            <v>35437</v>
          </cell>
          <cell r="S43">
            <v>156828</v>
          </cell>
          <cell r="T43">
            <v>29940</v>
          </cell>
          <cell r="U43">
            <v>12158</v>
          </cell>
          <cell r="V43">
            <v>11962</v>
          </cell>
          <cell r="W43">
            <v>2</v>
          </cell>
          <cell r="X43">
            <v>39233</v>
          </cell>
          <cell r="Y43">
            <v>22972</v>
          </cell>
          <cell r="Z43">
            <v>1612</v>
          </cell>
          <cell r="AA43">
            <v>24813</v>
          </cell>
          <cell r="AB43">
            <v>78059</v>
          </cell>
          <cell r="AC43">
            <v>64167</v>
          </cell>
          <cell r="AD43">
            <v>35196</v>
          </cell>
          <cell r="AE43">
            <v>16193</v>
          </cell>
          <cell r="AF43">
            <v>30905</v>
          </cell>
          <cell r="AG43">
            <v>14659</v>
          </cell>
          <cell r="AH43">
            <v>35</v>
          </cell>
          <cell r="AI43">
            <v>70</v>
          </cell>
          <cell r="AJ43">
            <v>673</v>
          </cell>
          <cell r="AK43">
            <v>4603</v>
          </cell>
          <cell r="AL43">
            <v>23105</v>
          </cell>
          <cell r="AM43">
            <v>260327</v>
          </cell>
          <cell r="AN43">
            <v>10639</v>
          </cell>
          <cell r="AO43">
            <v>69259</v>
          </cell>
          <cell r="AP43">
            <v>1296</v>
          </cell>
          <cell r="AQ43">
            <v>33434</v>
          </cell>
          <cell r="AR43">
            <v>214132</v>
          </cell>
          <cell r="AS43">
            <v>30789</v>
          </cell>
          <cell r="AT43">
            <v>20079</v>
          </cell>
          <cell r="AU43">
            <v>49215</v>
          </cell>
          <cell r="AV43">
            <v>139144</v>
          </cell>
          <cell r="AW43">
            <v>28037</v>
          </cell>
          <cell r="AX43">
            <v>48604</v>
          </cell>
          <cell r="AY43">
            <v>179550</v>
          </cell>
          <cell r="AZ43">
            <v>22756</v>
          </cell>
          <cell r="BA43">
            <v>6932</v>
          </cell>
          <cell r="BB43">
            <v>14930</v>
          </cell>
          <cell r="BC43">
            <v>6</v>
          </cell>
          <cell r="BD43">
            <v>659</v>
          </cell>
          <cell r="BE43">
            <v>25685</v>
          </cell>
          <cell r="BF43">
            <v>1875</v>
          </cell>
          <cell r="BG43">
            <v>19420</v>
          </cell>
          <cell r="BH43">
            <v>71824</v>
          </cell>
          <cell r="BI43">
            <v>61666</v>
          </cell>
          <cell r="BJ43">
            <v>35760</v>
          </cell>
          <cell r="BK43">
            <v>16166</v>
          </cell>
          <cell r="BL43">
            <v>29143</v>
          </cell>
          <cell r="BM43">
            <v>23166</v>
          </cell>
        </row>
        <row r="44">
          <cell r="A44" t="str">
            <v>TDS-5-SMD</v>
          </cell>
          <cell r="B44">
            <v>110</v>
          </cell>
          <cell r="C44">
            <v>489</v>
          </cell>
          <cell r="D44">
            <v>258</v>
          </cell>
          <cell r="E44">
            <v>1613</v>
          </cell>
          <cell r="F44">
            <v>7707</v>
          </cell>
          <cell r="G44">
            <v>66498</v>
          </cell>
          <cell r="H44">
            <v>2948</v>
          </cell>
          <cell r="I44">
            <v>21669</v>
          </cell>
          <cell r="J44">
            <v>166</v>
          </cell>
          <cell r="K44">
            <v>576</v>
          </cell>
          <cell r="L44">
            <v>57591</v>
          </cell>
          <cell r="M44">
            <v>6058</v>
          </cell>
          <cell r="N44">
            <v>4951</v>
          </cell>
          <cell r="O44">
            <v>16383</v>
          </cell>
          <cell r="P44">
            <v>37824</v>
          </cell>
          <cell r="Q44">
            <v>7786</v>
          </cell>
          <cell r="R44">
            <v>6607</v>
          </cell>
          <cell r="S44">
            <v>38872</v>
          </cell>
          <cell r="T44">
            <v>9789</v>
          </cell>
          <cell r="U44">
            <v>2788</v>
          </cell>
          <cell r="V44">
            <v>10214</v>
          </cell>
          <cell r="W44">
            <v>3</v>
          </cell>
          <cell r="X44">
            <v>583</v>
          </cell>
          <cell r="Y44">
            <v>6131</v>
          </cell>
          <cell r="Z44">
            <v>1965</v>
          </cell>
          <cell r="AA44">
            <v>3970</v>
          </cell>
          <cell r="AB44">
            <v>18709</v>
          </cell>
          <cell r="AC44">
            <v>14247</v>
          </cell>
          <cell r="AD44">
            <v>8662</v>
          </cell>
          <cell r="AE44">
            <v>6401</v>
          </cell>
          <cell r="AF44">
            <v>6871</v>
          </cell>
          <cell r="AG44">
            <v>1709</v>
          </cell>
          <cell r="AH44">
            <v>105</v>
          </cell>
          <cell r="AI44">
            <v>407</v>
          </cell>
          <cell r="AJ44">
            <v>285</v>
          </cell>
          <cell r="AK44">
            <v>1787</v>
          </cell>
          <cell r="AL44">
            <v>7898</v>
          </cell>
          <cell r="AM44">
            <v>67249</v>
          </cell>
          <cell r="AN44">
            <v>3052</v>
          </cell>
          <cell r="AO44">
            <v>23075</v>
          </cell>
          <cell r="AP44">
            <v>179</v>
          </cell>
          <cell r="AQ44">
            <v>504</v>
          </cell>
          <cell r="AR44">
            <v>57026</v>
          </cell>
          <cell r="AS44">
            <v>6926</v>
          </cell>
          <cell r="AT44">
            <v>5491</v>
          </cell>
          <cell r="AU44">
            <v>14679</v>
          </cell>
          <cell r="AV44">
            <v>38880</v>
          </cell>
          <cell r="AW44">
            <v>7900</v>
          </cell>
          <cell r="AX44">
            <v>7984</v>
          </cell>
          <cell r="AY44">
            <v>36739</v>
          </cell>
          <cell r="AZ44">
            <v>10250</v>
          </cell>
          <cell r="BA44">
            <v>3406</v>
          </cell>
          <cell r="BB44">
            <v>9415</v>
          </cell>
          <cell r="BD44">
            <v>504</v>
          </cell>
          <cell r="BE44">
            <v>6919</v>
          </cell>
          <cell r="BF44">
            <v>1871</v>
          </cell>
          <cell r="BG44">
            <v>4126</v>
          </cell>
          <cell r="BH44">
            <v>18374</v>
          </cell>
          <cell r="BI44">
            <v>15398</v>
          </cell>
          <cell r="BJ44">
            <v>8246</v>
          </cell>
          <cell r="BK44">
            <v>5836</v>
          </cell>
          <cell r="BL44">
            <v>6765</v>
          </cell>
          <cell r="BM44">
            <v>1954</v>
          </cell>
        </row>
        <row r="45">
          <cell r="A45" t="str">
            <v>TDS-6-A</v>
          </cell>
          <cell r="B45">
            <v>269</v>
          </cell>
          <cell r="C45">
            <v>561</v>
          </cell>
          <cell r="D45">
            <v>323</v>
          </cell>
          <cell r="E45">
            <v>1746</v>
          </cell>
          <cell r="F45">
            <v>14097</v>
          </cell>
          <cell r="G45">
            <v>129110</v>
          </cell>
          <cell r="H45">
            <v>1826</v>
          </cell>
          <cell r="I45">
            <v>5670</v>
          </cell>
          <cell r="L45">
            <v>105200</v>
          </cell>
          <cell r="M45">
            <v>15153</v>
          </cell>
          <cell r="N45">
            <v>11064</v>
          </cell>
          <cell r="O45">
            <v>26718</v>
          </cell>
          <cell r="P45">
            <v>80656</v>
          </cell>
          <cell r="Q45">
            <v>13019</v>
          </cell>
          <cell r="R45">
            <v>11024</v>
          </cell>
          <cell r="S45">
            <v>85312</v>
          </cell>
          <cell r="T45">
            <v>10651</v>
          </cell>
          <cell r="U45">
            <v>2354</v>
          </cell>
          <cell r="V45">
            <v>17205</v>
          </cell>
          <cell r="W45">
            <v>1</v>
          </cell>
          <cell r="X45">
            <v>1651</v>
          </cell>
          <cell r="Y45">
            <v>14122</v>
          </cell>
          <cell r="Z45">
            <v>1716</v>
          </cell>
          <cell r="AA45">
            <v>9218</v>
          </cell>
          <cell r="AB45">
            <v>36386</v>
          </cell>
          <cell r="AC45">
            <v>30675</v>
          </cell>
          <cell r="AD45">
            <v>23936</v>
          </cell>
          <cell r="AE45">
            <v>2550</v>
          </cell>
          <cell r="AF45">
            <v>11415</v>
          </cell>
          <cell r="AG45">
            <v>13285</v>
          </cell>
          <cell r="AH45">
            <v>257</v>
          </cell>
          <cell r="AI45">
            <v>643</v>
          </cell>
          <cell r="AJ45">
            <v>322</v>
          </cell>
          <cell r="AK45">
            <v>2027</v>
          </cell>
          <cell r="AL45">
            <v>13659</v>
          </cell>
          <cell r="AM45">
            <v>118189</v>
          </cell>
          <cell r="AN45">
            <v>1790</v>
          </cell>
          <cell r="AO45">
            <v>5193</v>
          </cell>
          <cell r="AR45">
            <v>96143</v>
          </cell>
          <cell r="AS45">
            <v>15187</v>
          </cell>
          <cell r="AT45">
            <v>9529</v>
          </cell>
          <cell r="AU45">
            <v>24977</v>
          </cell>
          <cell r="AV45">
            <v>71712</v>
          </cell>
          <cell r="AW45">
            <v>13053</v>
          </cell>
          <cell r="AX45">
            <v>11117</v>
          </cell>
          <cell r="AY45">
            <v>77308</v>
          </cell>
          <cell r="AZ45">
            <v>9746</v>
          </cell>
          <cell r="BA45">
            <v>2355</v>
          </cell>
          <cell r="BB45">
            <v>15116</v>
          </cell>
          <cell r="BC45">
            <v>4</v>
          </cell>
          <cell r="BD45">
            <v>1464</v>
          </cell>
          <cell r="BE45">
            <v>13075</v>
          </cell>
          <cell r="BF45">
            <v>1227</v>
          </cell>
          <cell r="BG45">
            <v>8824</v>
          </cell>
          <cell r="BH45">
            <v>33788</v>
          </cell>
          <cell r="BI45">
            <v>28453</v>
          </cell>
          <cell r="BJ45">
            <v>20978</v>
          </cell>
          <cell r="BK45">
            <v>4558</v>
          </cell>
          <cell r="BL45">
            <v>12565</v>
          </cell>
          <cell r="BM45">
            <v>6933</v>
          </cell>
        </row>
        <row r="46">
          <cell r="A46" t="str">
            <v>TDS-7-CB</v>
          </cell>
          <cell r="B46">
            <v>103</v>
          </cell>
          <cell r="C46">
            <v>330</v>
          </cell>
          <cell r="D46">
            <v>216</v>
          </cell>
          <cell r="E46">
            <v>1036</v>
          </cell>
          <cell r="F46">
            <v>7170</v>
          </cell>
          <cell r="G46">
            <v>74296</v>
          </cell>
          <cell r="H46">
            <v>1430</v>
          </cell>
          <cell r="I46">
            <v>17544</v>
          </cell>
          <cell r="L46">
            <v>47096</v>
          </cell>
          <cell r="M46">
            <v>1828</v>
          </cell>
          <cell r="N46">
            <v>26738</v>
          </cell>
          <cell r="O46">
            <v>12652</v>
          </cell>
          <cell r="P46">
            <v>36602</v>
          </cell>
          <cell r="Q46">
            <v>6354</v>
          </cell>
          <cell r="R46">
            <v>20054</v>
          </cell>
          <cell r="S46">
            <v>53493</v>
          </cell>
          <cell r="T46">
            <v>4491</v>
          </cell>
          <cell r="U46">
            <v>6133</v>
          </cell>
          <cell r="V46">
            <v>9655</v>
          </cell>
          <cell r="Y46">
            <v>1859</v>
          </cell>
          <cell r="Z46">
            <v>154</v>
          </cell>
          <cell r="AA46">
            <v>2298</v>
          </cell>
          <cell r="AB46">
            <v>5066</v>
          </cell>
          <cell r="AC46">
            <v>5671</v>
          </cell>
          <cell r="AD46">
            <v>2552</v>
          </cell>
          <cell r="AE46">
            <v>38096</v>
          </cell>
          <cell r="AF46">
            <v>2569</v>
          </cell>
          <cell r="AH46">
            <v>101</v>
          </cell>
          <cell r="AI46">
            <v>295</v>
          </cell>
          <cell r="AJ46">
            <v>246</v>
          </cell>
          <cell r="AK46">
            <v>1283</v>
          </cell>
          <cell r="AL46">
            <v>7041</v>
          </cell>
          <cell r="AM46">
            <v>71822</v>
          </cell>
          <cell r="AN46">
            <v>1407</v>
          </cell>
          <cell r="AO46">
            <v>17333</v>
          </cell>
          <cell r="AR46">
            <v>46691</v>
          </cell>
          <cell r="AS46">
            <v>1954</v>
          </cell>
          <cell r="AT46">
            <v>24755</v>
          </cell>
          <cell r="AU46">
            <v>12336</v>
          </cell>
          <cell r="AV46">
            <v>35776</v>
          </cell>
          <cell r="AW46">
            <v>6865</v>
          </cell>
          <cell r="AX46">
            <v>18423</v>
          </cell>
          <cell r="AY46">
            <v>42378</v>
          </cell>
          <cell r="AZ46">
            <v>3919</v>
          </cell>
          <cell r="BA46">
            <v>6035</v>
          </cell>
          <cell r="BB46">
            <v>5523</v>
          </cell>
          <cell r="BE46">
            <v>1979</v>
          </cell>
          <cell r="BF46">
            <v>120</v>
          </cell>
          <cell r="BG46">
            <v>2851</v>
          </cell>
          <cell r="BH46">
            <v>4424</v>
          </cell>
          <cell r="BI46">
            <v>6035</v>
          </cell>
          <cell r="BJ46">
            <v>2091</v>
          </cell>
          <cell r="BK46">
            <v>36091</v>
          </cell>
          <cell r="BL46">
            <v>2360</v>
          </cell>
        </row>
        <row r="47">
          <cell r="A47" t="str">
            <v>TS-1</v>
          </cell>
          <cell r="B47">
            <v>194</v>
          </cell>
          <cell r="C47">
            <v>710</v>
          </cell>
          <cell r="D47">
            <v>705</v>
          </cell>
          <cell r="E47">
            <v>4509</v>
          </cell>
          <cell r="F47">
            <v>19135</v>
          </cell>
          <cell r="G47">
            <v>164858</v>
          </cell>
          <cell r="H47">
            <v>4604</v>
          </cell>
          <cell r="I47">
            <v>17784</v>
          </cell>
          <cell r="L47">
            <v>132581</v>
          </cell>
          <cell r="M47">
            <v>24689</v>
          </cell>
          <cell r="N47">
            <v>12807</v>
          </cell>
          <cell r="O47">
            <v>34708</v>
          </cell>
          <cell r="P47">
            <v>97357</v>
          </cell>
          <cell r="Q47">
            <v>17934</v>
          </cell>
          <cell r="R47">
            <v>20078</v>
          </cell>
          <cell r="S47">
            <v>94297</v>
          </cell>
          <cell r="T47">
            <v>16556</v>
          </cell>
          <cell r="U47">
            <v>9860</v>
          </cell>
          <cell r="V47">
            <v>11686</v>
          </cell>
          <cell r="W47">
            <v>3</v>
          </cell>
          <cell r="X47">
            <v>4497</v>
          </cell>
          <cell r="Y47">
            <v>33166</v>
          </cell>
          <cell r="Z47">
            <v>2341</v>
          </cell>
          <cell r="AA47">
            <v>15176</v>
          </cell>
          <cell r="AB47">
            <v>44828</v>
          </cell>
          <cell r="AC47">
            <v>33856</v>
          </cell>
          <cell r="AD47">
            <v>28475</v>
          </cell>
          <cell r="AE47">
            <v>27642</v>
          </cell>
          <cell r="AF47">
            <v>14515</v>
          </cell>
          <cell r="AG47">
            <v>60</v>
          </cell>
          <cell r="AH47">
            <v>202</v>
          </cell>
          <cell r="AI47">
            <v>653</v>
          </cell>
          <cell r="AJ47">
            <v>761</v>
          </cell>
          <cell r="AK47">
            <v>5364</v>
          </cell>
          <cell r="AL47">
            <v>18932</v>
          </cell>
          <cell r="AM47">
            <v>165370</v>
          </cell>
          <cell r="AN47">
            <v>4381</v>
          </cell>
          <cell r="AO47">
            <v>17746</v>
          </cell>
          <cell r="AR47">
            <v>131935</v>
          </cell>
          <cell r="AS47">
            <v>26170</v>
          </cell>
          <cell r="AT47">
            <v>13282</v>
          </cell>
          <cell r="AU47">
            <v>34770</v>
          </cell>
          <cell r="AV47">
            <v>97448</v>
          </cell>
          <cell r="AW47">
            <v>18639</v>
          </cell>
          <cell r="AX47">
            <v>20530</v>
          </cell>
          <cell r="AY47">
            <v>93328</v>
          </cell>
          <cell r="AZ47">
            <v>15855</v>
          </cell>
          <cell r="BA47">
            <v>8169</v>
          </cell>
          <cell r="BB47">
            <v>11370</v>
          </cell>
          <cell r="BC47">
            <v>33</v>
          </cell>
          <cell r="BD47">
            <v>5230</v>
          </cell>
          <cell r="BE47">
            <v>36484</v>
          </cell>
          <cell r="BF47">
            <v>2813</v>
          </cell>
          <cell r="BG47">
            <v>14398</v>
          </cell>
          <cell r="BH47">
            <v>41445</v>
          </cell>
          <cell r="BI47">
            <v>33224</v>
          </cell>
          <cell r="BJ47">
            <v>30620</v>
          </cell>
          <cell r="BK47">
            <v>31773</v>
          </cell>
          <cell r="BL47">
            <v>13685</v>
          </cell>
          <cell r="BM47">
            <v>520</v>
          </cell>
        </row>
        <row r="48">
          <cell r="A48" t="str">
            <v>TS-2</v>
          </cell>
          <cell r="B48">
            <v>17</v>
          </cell>
          <cell r="C48">
            <v>82</v>
          </cell>
          <cell r="D48">
            <v>290</v>
          </cell>
          <cell r="E48">
            <v>2858</v>
          </cell>
          <cell r="F48">
            <v>9835</v>
          </cell>
          <cell r="G48">
            <v>114183</v>
          </cell>
          <cell r="H48">
            <v>4995</v>
          </cell>
          <cell r="I48">
            <v>41113</v>
          </cell>
          <cell r="L48">
            <v>85840</v>
          </cell>
          <cell r="M48">
            <v>5932</v>
          </cell>
          <cell r="N48">
            <v>25351</v>
          </cell>
          <cell r="O48">
            <v>25827</v>
          </cell>
          <cell r="P48">
            <v>57631</v>
          </cell>
          <cell r="Q48">
            <v>11562</v>
          </cell>
          <cell r="R48">
            <v>22103</v>
          </cell>
          <cell r="S48">
            <v>83946</v>
          </cell>
          <cell r="T48">
            <v>5270</v>
          </cell>
          <cell r="U48">
            <v>2654</v>
          </cell>
          <cell r="V48">
            <v>6108</v>
          </cell>
          <cell r="W48">
            <v>12</v>
          </cell>
          <cell r="Y48">
            <v>3007</v>
          </cell>
          <cell r="Z48">
            <v>2358</v>
          </cell>
          <cell r="AA48">
            <v>10552</v>
          </cell>
          <cell r="AB48">
            <v>27794</v>
          </cell>
          <cell r="AC48">
            <v>28270</v>
          </cell>
          <cell r="AD48">
            <v>27454</v>
          </cell>
          <cell r="AE48">
            <v>1174</v>
          </cell>
          <cell r="AF48">
            <v>14097</v>
          </cell>
          <cell r="AG48">
            <v>1714</v>
          </cell>
          <cell r="AH48">
            <v>18</v>
          </cell>
          <cell r="AI48">
            <v>65</v>
          </cell>
          <cell r="AJ48">
            <v>305</v>
          </cell>
          <cell r="AK48">
            <v>2669</v>
          </cell>
          <cell r="AL48">
            <v>9627</v>
          </cell>
          <cell r="AM48">
            <v>106895</v>
          </cell>
          <cell r="AN48">
            <v>4969</v>
          </cell>
          <cell r="AO48">
            <v>40909</v>
          </cell>
          <cell r="AR48">
            <v>79121</v>
          </cell>
          <cell r="AS48">
            <v>5446</v>
          </cell>
          <cell r="AT48">
            <v>25062</v>
          </cell>
          <cell r="AU48">
            <v>24764</v>
          </cell>
          <cell r="AV48">
            <v>51084</v>
          </cell>
          <cell r="AW48">
            <v>11877</v>
          </cell>
          <cell r="AX48">
            <v>21904</v>
          </cell>
          <cell r="AY48">
            <v>67708</v>
          </cell>
          <cell r="AZ48">
            <v>4477</v>
          </cell>
          <cell r="BA48">
            <v>1792</v>
          </cell>
          <cell r="BB48">
            <v>2662</v>
          </cell>
          <cell r="BC48">
            <v>6</v>
          </cell>
          <cell r="BE48">
            <v>3025</v>
          </cell>
          <cell r="BF48">
            <v>2496</v>
          </cell>
          <cell r="BG48">
            <v>8930</v>
          </cell>
          <cell r="BH48">
            <v>25652</v>
          </cell>
          <cell r="BI48">
            <v>26631</v>
          </cell>
          <cell r="BJ48">
            <v>26879</v>
          </cell>
          <cell r="BK48">
            <v>1159</v>
          </cell>
          <cell r="BL48">
            <v>14778</v>
          </cell>
          <cell r="BM48">
            <v>2090</v>
          </cell>
        </row>
        <row r="49">
          <cell r="A49" t="str">
            <v>TS-3</v>
          </cell>
          <cell r="B49">
            <v>9</v>
          </cell>
          <cell r="C49">
            <v>44</v>
          </cell>
          <cell r="D49">
            <v>121</v>
          </cell>
          <cell r="E49">
            <v>596</v>
          </cell>
          <cell r="F49">
            <v>10100</v>
          </cell>
          <cell r="G49">
            <v>93953</v>
          </cell>
          <cell r="H49">
            <v>4650</v>
          </cell>
          <cell r="I49">
            <v>35143</v>
          </cell>
          <cell r="J49">
            <v>729</v>
          </cell>
          <cell r="K49">
            <v>7928</v>
          </cell>
          <cell r="L49">
            <v>74707</v>
          </cell>
          <cell r="M49">
            <v>10643</v>
          </cell>
          <cell r="N49">
            <v>9243</v>
          </cell>
          <cell r="O49">
            <v>14868</v>
          </cell>
          <cell r="P49">
            <v>61666</v>
          </cell>
          <cell r="Q49">
            <v>9219</v>
          </cell>
          <cell r="R49">
            <v>8840</v>
          </cell>
          <cell r="S49">
            <v>58601</v>
          </cell>
          <cell r="T49">
            <v>5939</v>
          </cell>
          <cell r="U49">
            <v>1694</v>
          </cell>
          <cell r="V49">
            <v>8902</v>
          </cell>
          <cell r="W49">
            <v>17</v>
          </cell>
          <cell r="X49">
            <v>7928</v>
          </cell>
          <cell r="Y49">
            <v>11460</v>
          </cell>
          <cell r="Z49">
            <v>490</v>
          </cell>
          <cell r="AA49">
            <v>3998</v>
          </cell>
          <cell r="AB49">
            <v>22244</v>
          </cell>
          <cell r="AC49">
            <v>18546</v>
          </cell>
          <cell r="AD49">
            <v>25749</v>
          </cell>
          <cell r="AE49">
            <v>10835</v>
          </cell>
          <cell r="AF49">
            <v>6321</v>
          </cell>
          <cell r="AG49">
            <v>5011</v>
          </cell>
          <cell r="AH49">
            <v>10</v>
          </cell>
          <cell r="AI49">
            <v>15</v>
          </cell>
          <cell r="AJ49">
            <v>133</v>
          </cell>
          <cell r="AK49">
            <v>940</v>
          </cell>
          <cell r="AL49">
            <v>10279</v>
          </cell>
          <cell r="AM49">
            <v>100403</v>
          </cell>
          <cell r="AN49">
            <v>4566</v>
          </cell>
          <cell r="AO49">
            <v>37417</v>
          </cell>
          <cell r="AP49">
            <v>787</v>
          </cell>
          <cell r="AQ49">
            <v>9232</v>
          </cell>
          <cell r="AR49">
            <v>78254</v>
          </cell>
          <cell r="AS49">
            <v>11849</v>
          </cell>
          <cell r="AT49">
            <v>11255</v>
          </cell>
          <cell r="AU49">
            <v>14890</v>
          </cell>
          <cell r="AV49">
            <v>67403</v>
          </cell>
          <cell r="AW49">
            <v>9217</v>
          </cell>
          <cell r="AX49">
            <v>9848</v>
          </cell>
          <cell r="AY49">
            <v>58854</v>
          </cell>
          <cell r="AZ49">
            <v>6155</v>
          </cell>
          <cell r="BA49">
            <v>1742</v>
          </cell>
          <cell r="BB49">
            <v>8294</v>
          </cell>
          <cell r="BC49">
            <v>12</v>
          </cell>
          <cell r="BD49">
            <v>5303</v>
          </cell>
          <cell r="BE49">
            <v>11883</v>
          </cell>
          <cell r="BF49">
            <v>413</v>
          </cell>
          <cell r="BG49">
            <v>4157</v>
          </cell>
          <cell r="BH49">
            <v>21449</v>
          </cell>
          <cell r="BI49">
            <v>18664</v>
          </cell>
          <cell r="BJ49">
            <v>28303</v>
          </cell>
          <cell r="BK49">
            <v>13213</v>
          </cell>
          <cell r="BL49">
            <v>6422</v>
          </cell>
          <cell r="BM49">
            <v>5116</v>
          </cell>
        </row>
        <row r="50">
          <cell r="A50" t="str">
            <v>TS-4</v>
          </cell>
          <cell r="B50">
            <v>1</v>
          </cell>
          <cell r="C50">
            <v>1</v>
          </cell>
          <cell r="D50">
            <v>44</v>
          </cell>
          <cell r="E50">
            <v>121</v>
          </cell>
          <cell r="F50">
            <v>15470</v>
          </cell>
          <cell r="G50">
            <v>139452</v>
          </cell>
          <cell r="H50">
            <v>5941</v>
          </cell>
          <cell r="I50">
            <v>32293</v>
          </cell>
          <cell r="J50">
            <v>177</v>
          </cell>
          <cell r="K50">
            <v>1402</v>
          </cell>
          <cell r="L50">
            <v>113432</v>
          </cell>
          <cell r="M50">
            <v>16615</v>
          </cell>
          <cell r="N50">
            <v>9527</v>
          </cell>
          <cell r="O50">
            <v>23397</v>
          </cell>
          <cell r="P50">
            <v>74538</v>
          </cell>
          <cell r="Q50">
            <v>14381</v>
          </cell>
          <cell r="R50">
            <v>27258</v>
          </cell>
          <cell r="S50">
            <v>96545</v>
          </cell>
          <cell r="T50">
            <v>13161</v>
          </cell>
          <cell r="U50">
            <v>5209</v>
          </cell>
          <cell r="V50">
            <v>8803</v>
          </cell>
          <cell r="X50">
            <v>1402</v>
          </cell>
          <cell r="Y50">
            <v>11547</v>
          </cell>
          <cell r="Z50">
            <v>1665</v>
          </cell>
          <cell r="AA50">
            <v>13286</v>
          </cell>
          <cell r="AB50">
            <v>27527</v>
          </cell>
          <cell r="AC50">
            <v>32776</v>
          </cell>
          <cell r="AD50">
            <v>32798</v>
          </cell>
          <cell r="AE50">
            <v>12082</v>
          </cell>
          <cell r="AF50">
            <v>11663</v>
          </cell>
          <cell r="AG50">
            <v>994</v>
          </cell>
          <cell r="AJ50">
            <v>31</v>
          </cell>
          <cell r="AK50">
            <v>55</v>
          </cell>
          <cell r="AL50">
            <v>14960</v>
          </cell>
          <cell r="AM50">
            <v>147354</v>
          </cell>
          <cell r="AN50">
            <v>5936</v>
          </cell>
          <cell r="AO50">
            <v>30680</v>
          </cell>
          <cell r="AP50">
            <v>140</v>
          </cell>
          <cell r="AQ50">
            <v>904</v>
          </cell>
          <cell r="AR50">
            <v>112067</v>
          </cell>
          <cell r="AS50">
            <v>25769</v>
          </cell>
          <cell r="AT50">
            <v>9573</v>
          </cell>
          <cell r="AU50">
            <v>18754</v>
          </cell>
          <cell r="AV50">
            <v>81902</v>
          </cell>
          <cell r="AW50">
            <v>13195</v>
          </cell>
          <cell r="AX50">
            <v>33558</v>
          </cell>
          <cell r="AY50">
            <v>77144</v>
          </cell>
          <cell r="AZ50">
            <v>13791</v>
          </cell>
          <cell r="BA50">
            <v>4088</v>
          </cell>
          <cell r="BB50">
            <v>8137</v>
          </cell>
          <cell r="BD50">
            <v>902</v>
          </cell>
          <cell r="BE50">
            <v>32234</v>
          </cell>
          <cell r="BF50">
            <v>1502</v>
          </cell>
          <cell r="BG50">
            <v>14726</v>
          </cell>
          <cell r="BH50">
            <v>31825</v>
          </cell>
          <cell r="BI50">
            <v>32322</v>
          </cell>
          <cell r="BJ50">
            <v>30597</v>
          </cell>
          <cell r="BK50">
            <v>13397</v>
          </cell>
          <cell r="BL50">
            <v>13246</v>
          </cell>
          <cell r="BM50">
            <v>1787</v>
          </cell>
        </row>
        <row r="51">
          <cell r="A51" t="str">
            <v>TS-5</v>
          </cell>
          <cell r="B51">
            <v>13</v>
          </cell>
          <cell r="C51">
            <v>14</v>
          </cell>
          <cell r="D51">
            <v>677</v>
          </cell>
          <cell r="E51">
            <v>4399</v>
          </cell>
          <cell r="F51">
            <v>22485</v>
          </cell>
          <cell r="G51">
            <v>268919</v>
          </cell>
          <cell r="H51">
            <v>9764</v>
          </cell>
          <cell r="I51">
            <v>65697</v>
          </cell>
          <cell r="J51">
            <v>1292</v>
          </cell>
          <cell r="K51">
            <v>39707</v>
          </cell>
          <cell r="L51">
            <v>225471</v>
          </cell>
          <cell r="M51">
            <v>24627</v>
          </cell>
          <cell r="N51">
            <v>23234</v>
          </cell>
          <cell r="O51">
            <v>48103</v>
          </cell>
          <cell r="P51">
            <v>158126</v>
          </cell>
          <cell r="Q51">
            <v>31666</v>
          </cell>
          <cell r="R51">
            <v>35437</v>
          </cell>
          <cell r="S51">
            <v>156828</v>
          </cell>
          <cell r="T51">
            <v>29940</v>
          </cell>
          <cell r="U51">
            <v>12158</v>
          </cell>
          <cell r="V51">
            <v>11962</v>
          </cell>
          <cell r="W51">
            <v>2</v>
          </cell>
          <cell r="X51">
            <v>39233</v>
          </cell>
          <cell r="Y51">
            <v>22972</v>
          </cell>
          <cell r="Z51">
            <v>1612</v>
          </cell>
          <cell r="AA51">
            <v>24813</v>
          </cell>
          <cell r="AB51">
            <v>78059</v>
          </cell>
          <cell r="AC51">
            <v>64167</v>
          </cell>
          <cell r="AD51">
            <v>35196</v>
          </cell>
          <cell r="AE51">
            <v>16193</v>
          </cell>
          <cell r="AF51">
            <v>30905</v>
          </cell>
          <cell r="AG51">
            <v>14659</v>
          </cell>
          <cell r="AH51">
            <v>35</v>
          </cell>
          <cell r="AI51">
            <v>70</v>
          </cell>
          <cell r="AJ51">
            <v>673</v>
          </cell>
          <cell r="AK51">
            <v>4603</v>
          </cell>
          <cell r="AL51">
            <v>23105</v>
          </cell>
          <cell r="AM51">
            <v>260327</v>
          </cell>
          <cell r="AN51">
            <v>10639</v>
          </cell>
          <cell r="AO51">
            <v>69259</v>
          </cell>
          <cell r="AP51">
            <v>1296</v>
          </cell>
          <cell r="AQ51">
            <v>33434</v>
          </cell>
          <cell r="AR51">
            <v>214132</v>
          </cell>
          <cell r="AS51">
            <v>30789</v>
          </cell>
          <cell r="AT51">
            <v>20079</v>
          </cell>
          <cell r="AU51">
            <v>49215</v>
          </cell>
          <cell r="AV51">
            <v>139144</v>
          </cell>
          <cell r="AW51">
            <v>28037</v>
          </cell>
          <cell r="AX51">
            <v>48604</v>
          </cell>
          <cell r="AY51">
            <v>179550</v>
          </cell>
          <cell r="AZ51">
            <v>22756</v>
          </cell>
          <cell r="BA51">
            <v>6932</v>
          </cell>
          <cell r="BB51">
            <v>14930</v>
          </cell>
          <cell r="BC51">
            <v>6</v>
          </cell>
          <cell r="BD51">
            <v>659</v>
          </cell>
          <cell r="BE51">
            <v>25685</v>
          </cell>
          <cell r="BF51">
            <v>1875</v>
          </cell>
          <cell r="BG51">
            <v>19420</v>
          </cell>
          <cell r="BH51">
            <v>71824</v>
          </cell>
          <cell r="BI51">
            <v>61666</v>
          </cell>
          <cell r="BJ51">
            <v>35760</v>
          </cell>
          <cell r="BK51">
            <v>16166</v>
          </cell>
          <cell r="BL51">
            <v>29143</v>
          </cell>
          <cell r="BM51">
            <v>23166</v>
          </cell>
        </row>
        <row r="52">
          <cell r="A52" t="str">
            <v>TS-6</v>
          </cell>
          <cell r="B52">
            <v>110</v>
          </cell>
          <cell r="C52">
            <v>489</v>
          </cell>
          <cell r="D52">
            <v>258</v>
          </cell>
          <cell r="E52">
            <v>1613</v>
          </cell>
          <cell r="F52">
            <v>7707</v>
          </cell>
          <cell r="G52">
            <v>66498</v>
          </cell>
          <cell r="H52">
            <v>2948</v>
          </cell>
          <cell r="I52">
            <v>21669</v>
          </cell>
          <cell r="J52">
            <v>166</v>
          </cell>
          <cell r="K52">
            <v>576</v>
          </cell>
          <cell r="L52">
            <v>57591</v>
          </cell>
          <cell r="M52">
            <v>6058</v>
          </cell>
          <cell r="N52">
            <v>4951</v>
          </cell>
          <cell r="O52">
            <v>16383</v>
          </cell>
          <cell r="P52">
            <v>37824</v>
          </cell>
          <cell r="Q52">
            <v>7786</v>
          </cell>
          <cell r="R52">
            <v>6607</v>
          </cell>
          <cell r="S52">
            <v>38872</v>
          </cell>
          <cell r="T52">
            <v>9789</v>
          </cell>
          <cell r="U52">
            <v>2788</v>
          </cell>
          <cell r="V52">
            <v>10214</v>
          </cell>
          <cell r="W52">
            <v>3</v>
          </cell>
          <cell r="X52">
            <v>583</v>
          </cell>
          <cell r="Y52">
            <v>6131</v>
          </cell>
          <cell r="Z52">
            <v>1965</v>
          </cell>
          <cell r="AA52">
            <v>3970</v>
          </cell>
          <cell r="AB52">
            <v>18709</v>
          </cell>
          <cell r="AC52">
            <v>14247</v>
          </cell>
          <cell r="AD52">
            <v>8662</v>
          </cell>
          <cell r="AE52">
            <v>6401</v>
          </cell>
          <cell r="AF52">
            <v>6871</v>
          </cell>
          <cell r="AG52">
            <v>1709</v>
          </cell>
          <cell r="AH52">
            <v>105</v>
          </cell>
          <cell r="AI52">
            <v>407</v>
          </cell>
          <cell r="AJ52">
            <v>285</v>
          </cell>
          <cell r="AK52">
            <v>1787</v>
          </cell>
          <cell r="AL52">
            <v>7898</v>
          </cell>
          <cell r="AM52">
            <v>67249</v>
          </cell>
          <cell r="AN52">
            <v>3052</v>
          </cell>
          <cell r="AO52">
            <v>23075</v>
          </cell>
          <cell r="AP52">
            <v>179</v>
          </cell>
          <cell r="AQ52">
            <v>504</v>
          </cell>
          <cell r="AR52">
            <v>57026</v>
          </cell>
          <cell r="AS52">
            <v>6926</v>
          </cell>
          <cell r="AT52">
            <v>5491</v>
          </cell>
          <cell r="AU52">
            <v>14679</v>
          </cell>
          <cell r="AV52">
            <v>38880</v>
          </cell>
          <cell r="AW52">
            <v>7900</v>
          </cell>
          <cell r="AX52">
            <v>7984</v>
          </cell>
          <cell r="AY52">
            <v>36739</v>
          </cell>
          <cell r="AZ52">
            <v>10250</v>
          </cell>
          <cell r="BA52">
            <v>3406</v>
          </cell>
          <cell r="BB52">
            <v>9415</v>
          </cell>
          <cell r="BD52">
            <v>504</v>
          </cell>
          <cell r="BE52">
            <v>6919</v>
          </cell>
          <cell r="BF52">
            <v>1871</v>
          </cell>
          <cell r="BG52">
            <v>4126</v>
          </cell>
          <cell r="BH52">
            <v>18374</v>
          </cell>
          <cell r="BI52">
            <v>15398</v>
          </cell>
          <cell r="BJ52">
            <v>8246</v>
          </cell>
          <cell r="BK52">
            <v>5836</v>
          </cell>
          <cell r="BL52">
            <v>6765</v>
          </cell>
          <cell r="BM52">
            <v>1954</v>
          </cell>
        </row>
        <row r="53">
          <cell r="A53" t="str">
            <v>TS-7</v>
          </cell>
          <cell r="B53">
            <v>269</v>
          </cell>
          <cell r="C53">
            <v>561</v>
          </cell>
          <cell r="D53">
            <v>323</v>
          </cell>
          <cell r="E53">
            <v>1746</v>
          </cell>
          <cell r="F53">
            <v>14097</v>
          </cell>
          <cell r="G53">
            <v>129110</v>
          </cell>
          <cell r="H53">
            <v>1826</v>
          </cell>
          <cell r="I53">
            <v>5670</v>
          </cell>
          <cell r="L53">
            <v>105200</v>
          </cell>
          <cell r="M53">
            <v>15153</v>
          </cell>
          <cell r="N53">
            <v>11064</v>
          </cell>
          <cell r="O53">
            <v>26718</v>
          </cell>
          <cell r="P53">
            <v>80656</v>
          </cell>
          <cell r="Q53">
            <v>13019</v>
          </cell>
          <cell r="R53">
            <v>11024</v>
          </cell>
          <cell r="S53">
            <v>85312</v>
          </cell>
          <cell r="T53">
            <v>10651</v>
          </cell>
          <cell r="U53">
            <v>2354</v>
          </cell>
          <cell r="V53">
            <v>17205</v>
          </cell>
          <cell r="W53">
            <v>1</v>
          </cell>
          <cell r="X53">
            <v>1651</v>
          </cell>
          <cell r="Y53">
            <v>14122</v>
          </cell>
          <cell r="Z53">
            <v>1716</v>
          </cell>
          <cell r="AA53">
            <v>9218</v>
          </cell>
          <cell r="AB53">
            <v>36386</v>
          </cell>
          <cell r="AC53">
            <v>30675</v>
          </cell>
          <cell r="AD53">
            <v>23936</v>
          </cell>
          <cell r="AE53">
            <v>2550</v>
          </cell>
          <cell r="AF53">
            <v>11415</v>
          </cell>
          <cell r="AG53">
            <v>13285</v>
          </cell>
          <cell r="AH53">
            <v>257</v>
          </cell>
          <cell r="AI53">
            <v>643</v>
          </cell>
          <cell r="AJ53">
            <v>322</v>
          </cell>
          <cell r="AK53">
            <v>2027</v>
          </cell>
          <cell r="AL53">
            <v>13659</v>
          </cell>
          <cell r="AM53">
            <v>118189</v>
          </cell>
          <cell r="AN53">
            <v>1790</v>
          </cell>
          <cell r="AO53">
            <v>5193</v>
          </cell>
          <cell r="AR53">
            <v>96143</v>
          </cell>
          <cell r="AS53">
            <v>15187</v>
          </cell>
          <cell r="AT53">
            <v>9529</v>
          </cell>
          <cell r="AU53">
            <v>24977</v>
          </cell>
          <cell r="AV53">
            <v>71712</v>
          </cell>
          <cell r="AW53">
            <v>13053</v>
          </cell>
          <cell r="AX53">
            <v>11117</v>
          </cell>
          <cell r="AY53">
            <v>77308</v>
          </cell>
          <cell r="AZ53">
            <v>9746</v>
          </cell>
          <cell r="BA53">
            <v>2355</v>
          </cell>
          <cell r="BB53">
            <v>15116</v>
          </cell>
          <cell r="BC53">
            <v>4</v>
          </cell>
          <cell r="BD53">
            <v>1464</v>
          </cell>
          <cell r="BE53">
            <v>13075</v>
          </cell>
          <cell r="BF53">
            <v>1227</v>
          </cell>
          <cell r="BG53">
            <v>8824</v>
          </cell>
          <cell r="BH53">
            <v>33788</v>
          </cell>
          <cell r="BI53">
            <v>28453</v>
          </cell>
          <cell r="BJ53">
            <v>20978</v>
          </cell>
          <cell r="BK53">
            <v>4558</v>
          </cell>
          <cell r="BL53">
            <v>12565</v>
          </cell>
          <cell r="BM53">
            <v>6933</v>
          </cell>
        </row>
        <row r="54">
          <cell r="A54" t="str">
            <v>TS-8</v>
          </cell>
          <cell r="B54">
            <v>103</v>
          </cell>
          <cell r="C54">
            <v>330</v>
          </cell>
          <cell r="D54">
            <v>216</v>
          </cell>
          <cell r="E54">
            <v>1036</v>
          </cell>
          <cell r="F54">
            <v>7170</v>
          </cell>
          <cell r="G54">
            <v>74296</v>
          </cell>
          <cell r="H54">
            <v>1430</v>
          </cell>
          <cell r="I54">
            <v>17544</v>
          </cell>
          <cell r="L54">
            <v>47096</v>
          </cell>
          <cell r="M54">
            <v>1828</v>
          </cell>
          <cell r="N54">
            <v>26738</v>
          </cell>
          <cell r="O54">
            <v>12652</v>
          </cell>
          <cell r="P54">
            <v>36602</v>
          </cell>
          <cell r="Q54">
            <v>6354</v>
          </cell>
          <cell r="R54">
            <v>20054</v>
          </cell>
          <cell r="S54">
            <v>53493</v>
          </cell>
          <cell r="T54">
            <v>4491</v>
          </cell>
          <cell r="U54">
            <v>6133</v>
          </cell>
          <cell r="V54">
            <v>9655</v>
          </cell>
          <cell r="Y54">
            <v>1859</v>
          </cell>
          <cell r="Z54">
            <v>154</v>
          </cell>
          <cell r="AA54">
            <v>2298</v>
          </cell>
          <cell r="AB54">
            <v>5066</v>
          </cell>
          <cell r="AC54">
            <v>5671</v>
          </cell>
          <cell r="AD54">
            <v>2552</v>
          </cell>
          <cell r="AE54">
            <v>38096</v>
          </cell>
          <cell r="AF54">
            <v>2569</v>
          </cell>
          <cell r="AH54">
            <v>101</v>
          </cell>
          <cell r="AI54">
            <v>295</v>
          </cell>
          <cell r="AJ54">
            <v>246</v>
          </cell>
          <cell r="AK54">
            <v>1283</v>
          </cell>
          <cell r="AL54">
            <v>7041</v>
          </cell>
          <cell r="AM54">
            <v>71822</v>
          </cell>
          <cell r="AN54">
            <v>1407</v>
          </cell>
          <cell r="AO54">
            <v>17333</v>
          </cell>
          <cell r="AR54">
            <v>46691</v>
          </cell>
          <cell r="AS54">
            <v>1954</v>
          </cell>
          <cell r="AT54">
            <v>24755</v>
          </cell>
          <cell r="AU54">
            <v>12336</v>
          </cell>
          <cell r="AV54">
            <v>35776</v>
          </cell>
          <cell r="AW54">
            <v>6865</v>
          </cell>
          <cell r="AX54">
            <v>18423</v>
          </cell>
          <cell r="AY54">
            <v>42378</v>
          </cell>
          <cell r="AZ54">
            <v>3919</v>
          </cell>
          <cell r="BA54">
            <v>6035</v>
          </cell>
          <cell r="BB54">
            <v>5523</v>
          </cell>
          <cell r="BE54">
            <v>1979</v>
          </cell>
          <cell r="BF54">
            <v>120</v>
          </cell>
          <cell r="BG54">
            <v>2851</v>
          </cell>
          <cell r="BH54">
            <v>4424</v>
          </cell>
          <cell r="BI54">
            <v>6035</v>
          </cell>
          <cell r="BJ54">
            <v>2091</v>
          </cell>
          <cell r="BK54">
            <v>36091</v>
          </cell>
          <cell r="BL54">
            <v>2360</v>
          </cell>
        </row>
      </sheetData>
      <sheetData sheetId="31"/>
      <sheetData sheetId="32"/>
      <sheetData sheetId="33"/>
      <sheetData sheetId="34"/>
      <sheetData sheetId="35" refreshError="1"/>
      <sheetData sheetId="36">
        <row r="1">
          <cell r="A1" t="str">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row>
        <row r="2">
          <cell r="A2" t="str">
            <v>NVSELECT</v>
          </cell>
          <cell r="B2" t="str">
            <v>nb_HPpat_015_21</v>
          </cell>
          <cell r="C2" t="str">
            <v>nb_HPjrs_015_21</v>
          </cell>
          <cell r="D2" t="str">
            <v>nb_HPpat_1617_21</v>
          </cell>
          <cell r="E2" t="str">
            <v>nb_HPjrs_1617_21</v>
          </cell>
          <cell r="F2" t="str">
            <v>nb_HPpat_18p_21</v>
          </cell>
          <cell r="G2" t="str">
            <v>nb_HPjrs_18p_21</v>
          </cell>
          <cell r="H2" t="str">
            <v>nb_HPpat_intersect_21</v>
          </cell>
          <cell r="I2" t="str">
            <v>nb_HPjrs_intersect_21</v>
          </cell>
          <cell r="J2" t="str">
            <v>nb_HPpat_PEN_21</v>
          </cell>
          <cell r="K2" t="str">
            <v>nb_HPjrs_PEN_21</v>
          </cell>
          <cell r="L2" t="str">
            <v>nb_HCjrs_HJ_21</v>
          </cell>
          <cell r="M2" t="str">
            <v>nb_HCjrs_HN_21</v>
          </cell>
          <cell r="N2" t="str">
            <v>nb_HCjrs_AT_21</v>
          </cell>
          <cell r="O2" t="str">
            <v>nb_HJjrs_DiagF0_21</v>
          </cell>
          <cell r="P2" t="str">
            <v>nb_HJjrs_DiagF1_21</v>
          </cell>
          <cell r="Q2" t="str">
            <v>nb_HJjrs_DiagF2_21</v>
          </cell>
          <cell r="R2" t="str">
            <v>nb_HJjrs_DiagF3_21</v>
          </cell>
          <cell r="S2" t="str">
            <v>nb_HJjrs_DiagF4_21</v>
          </cell>
          <cell r="T2" t="str">
            <v>nb_HJjrs_DiagZ_21</v>
          </cell>
          <cell r="U2" t="str">
            <v>nb_HJjrs_DiagAutre_21</v>
          </cell>
          <cell r="V2" t="str">
            <v>nb_HJjrs_DiagAbs_21</v>
          </cell>
          <cell r="W2" t="str">
            <v>nb_HPpat_015_22</v>
          </cell>
          <cell r="X2" t="str">
            <v>nb_HPjrs_015_22</v>
          </cell>
          <cell r="Y2" t="str">
            <v>nb_HPpat_1617_22</v>
          </cell>
          <cell r="Z2" t="str">
            <v>nb_HPjrs_1617_22</v>
          </cell>
          <cell r="AA2" t="str">
            <v>nb_HPpat_18p_22</v>
          </cell>
          <cell r="AB2" t="str">
            <v>nb_HPjrs_18p_22</v>
          </cell>
          <cell r="AC2" t="str">
            <v>nb_HPpat_intersect_22</v>
          </cell>
          <cell r="AD2" t="str">
            <v>nb_HPjrs_intersect_22</v>
          </cell>
          <cell r="AE2" t="str">
            <v>nb_HPpat_PEN_22</v>
          </cell>
          <cell r="AF2" t="str">
            <v>nb_HPjrs_PEN_22</v>
          </cell>
          <cell r="AG2" t="str">
            <v>nb_HCjrs_HJ_22</v>
          </cell>
          <cell r="AH2" t="str">
            <v>nb_HCjrs_HN_22</v>
          </cell>
          <cell r="AI2" t="str">
            <v>nb_HCjrs_AT_22</v>
          </cell>
          <cell r="AJ2" t="str">
            <v>nb_HJjrs_DiagF0_22</v>
          </cell>
          <cell r="AK2" t="str">
            <v>nb_HJjrs_DiagF1_22</v>
          </cell>
          <cell r="AL2" t="str">
            <v>nb_HJjrs_DiagF2_22</v>
          </cell>
          <cell r="AM2" t="str">
            <v>nb_HJjrs_DiagF3_22</v>
          </cell>
          <cell r="AN2" t="str">
            <v>nb_HJjrs_DiagF4_22</v>
          </cell>
          <cell r="AO2" t="str">
            <v>nb_HJjrs_DiagZ_22</v>
          </cell>
          <cell r="AP2" t="str">
            <v>nb_HJjrs_DiagAutre_22</v>
          </cell>
          <cell r="AQ2" t="str">
            <v>nb_HJjrs_DiagAbs_22</v>
          </cell>
        </row>
        <row r="3">
          <cell r="A3" t="str">
            <v>220000236</v>
          </cell>
          <cell r="F3">
            <v>172</v>
          </cell>
          <cell r="G3">
            <v>6348</v>
          </cell>
          <cell r="H3">
            <v>42</v>
          </cell>
          <cell r="I3">
            <v>1561.5</v>
          </cell>
          <cell r="L3">
            <v>6347</v>
          </cell>
          <cell r="M3">
            <v>1</v>
          </cell>
          <cell r="P3">
            <v>1622</v>
          </cell>
          <cell r="Q3">
            <v>2894.5</v>
          </cell>
          <cell r="R3">
            <v>1209.5</v>
          </cell>
          <cell r="S3">
            <v>194</v>
          </cell>
          <cell r="T3">
            <v>69.5</v>
          </cell>
          <cell r="U3">
            <v>284</v>
          </cell>
          <cell r="Y3">
            <v>1</v>
          </cell>
          <cell r="Z3">
            <v>14.5</v>
          </cell>
          <cell r="AA3">
            <v>181</v>
          </cell>
          <cell r="AB3">
            <v>7939.5</v>
          </cell>
          <cell r="AC3">
            <v>38</v>
          </cell>
          <cell r="AD3">
            <v>1679</v>
          </cell>
          <cell r="AG3">
            <v>7954</v>
          </cell>
          <cell r="AK3">
            <v>1708</v>
          </cell>
          <cell r="AL3">
            <v>3323</v>
          </cell>
          <cell r="AM3">
            <v>2004.5</v>
          </cell>
          <cell r="AN3">
            <v>278.5</v>
          </cell>
          <cell r="AO3">
            <v>82</v>
          </cell>
          <cell r="AP3">
            <v>452</v>
          </cell>
          <cell r="AT3">
            <v>220</v>
          </cell>
          <cell r="AU3">
            <v>9633</v>
          </cell>
          <cell r="AW3">
            <v>181</v>
          </cell>
          <cell r="AX3">
            <v>7954</v>
          </cell>
          <cell r="AZ3">
            <v>39</v>
          </cell>
          <cell r="BA3">
            <v>1679</v>
          </cell>
        </row>
        <row r="4">
          <cell r="A4" t="str">
            <v>220000319</v>
          </cell>
          <cell r="F4">
            <v>271</v>
          </cell>
          <cell r="G4">
            <v>3967</v>
          </cell>
          <cell r="L4">
            <v>3967</v>
          </cell>
          <cell r="P4">
            <v>54</v>
          </cell>
          <cell r="Q4">
            <v>166.5</v>
          </cell>
          <cell r="R4">
            <v>1326.5</v>
          </cell>
          <cell r="S4">
            <v>2363.5</v>
          </cell>
          <cell r="U4">
            <v>56.5</v>
          </cell>
          <cell r="AA4">
            <v>253</v>
          </cell>
          <cell r="AB4">
            <v>4639.5</v>
          </cell>
          <cell r="AG4">
            <v>4639.5</v>
          </cell>
          <cell r="AK4">
            <v>122</v>
          </cell>
          <cell r="AL4">
            <v>198.5</v>
          </cell>
          <cell r="AM4">
            <v>1950</v>
          </cell>
          <cell r="AN4">
            <v>2295.5</v>
          </cell>
          <cell r="AP4">
            <v>73.5</v>
          </cell>
          <cell r="AT4">
            <v>253</v>
          </cell>
          <cell r="AU4">
            <v>4639.5</v>
          </cell>
          <cell r="AW4">
            <v>253</v>
          </cell>
          <cell r="AX4">
            <v>4639.5</v>
          </cell>
          <cell r="AZ4">
            <v>0</v>
          </cell>
          <cell r="BA4">
            <v>0</v>
          </cell>
        </row>
        <row r="5">
          <cell r="A5" t="str">
            <v>220000327</v>
          </cell>
          <cell r="F5">
            <v>259</v>
          </cell>
          <cell r="G5">
            <v>8995.5</v>
          </cell>
          <cell r="L5">
            <v>8995.5</v>
          </cell>
          <cell r="P5">
            <v>186.5</v>
          </cell>
          <cell r="Q5">
            <v>1659.5</v>
          </cell>
          <cell r="R5">
            <v>5902</v>
          </cell>
          <cell r="S5">
            <v>980.5</v>
          </cell>
          <cell r="T5">
            <v>9.5</v>
          </cell>
          <cell r="U5">
            <v>244</v>
          </cell>
          <cell r="AA5">
            <v>319</v>
          </cell>
          <cell r="AB5">
            <v>9460.5</v>
          </cell>
          <cell r="AG5">
            <v>9460.5</v>
          </cell>
          <cell r="AJ5">
            <v>107</v>
          </cell>
          <cell r="AK5">
            <v>292</v>
          </cell>
          <cell r="AL5">
            <v>1532</v>
          </cell>
          <cell r="AM5">
            <v>6269</v>
          </cell>
          <cell r="AN5">
            <v>768.5</v>
          </cell>
          <cell r="AO5">
            <v>39.5</v>
          </cell>
          <cell r="AP5">
            <v>289</v>
          </cell>
          <cell r="AT5">
            <v>319</v>
          </cell>
          <cell r="AU5">
            <v>9460.5</v>
          </cell>
          <cell r="AW5">
            <v>319</v>
          </cell>
          <cell r="AX5">
            <v>9460.5</v>
          </cell>
          <cell r="AZ5">
            <v>0</v>
          </cell>
          <cell r="BA5">
            <v>0</v>
          </cell>
        </row>
        <row r="6">
          <cell r="A6" t="str">
            <v>220000608</v>
          </cell>
          <cell r="D6">
            <v>5</v>
          </cell>
          <cell r="E6">
            <v>135</v>
          </cell>
          <cell r="F6">
            <v>262</v>
          </cell>
          <cell r="G6">
            <v>9593.5</v>
          </cell>
          <cell r="H6">
            <v>36</v>
          </cell>
          <cell r="I6">
            <v>1329</v>
          </cell>
          <cell r="L6">
            <v>9724.5</v>
          </cell>
          <cell r="M6">
            <v>4</v>
          </cell>
          <cell r="O6">
            <v>111</v>
          </cell>
          <cell r="P6">
            <v>1496</v>
          </cell>
          <cell r="Q6">
            <v>4649</v>
          </cell>
          <cell r="R6">
            <v>1926</v>
          </cell>
          <cell r="S6">
            <v>831.5</v>
          </cell>
          <cell r="U6">
            <v>676.5</v>
          </cell>
          <cell r="V6">
            <v>34.5</v>
          </cell>
          <cell r="Y6">
            <v>4</v>
          </cell>
          <cell r="Z6">
            <v>34.5</v>
          </cell>
          <cell r="AA6">
            <v>272</v>
          </cell>
          <cell r="AB6">
            <v>10328</v>
          </cell>
          <cell r="AC6">
            <v>44</v>
          </cell>
          <cell r="AD6">
            <v>1506.5</v>
          </cell>
          <cell r="AG6">
            <v>10362.5</v>
          </cell>
          <cell r="AJ6">
            <v>170</v>
          </cell>
          <cell r="AK6">
            <v>1457</v>
          </cell>
          <cell r="AL6">
            <v>4346.5</v>
          </cell>
          <cell r="AM6">
            <v>2490</v>
          </cell>
          <cell r="AN6">
            <v>1043.5</v>
          </cell>
          <cell r="AO6">
            <v>10</v>
          </cell>
          <cell r="AP6">
            <v>752</v>
          </cell>
          <cell r="AQ6">
            <v>58.5</v>
          </cell>
          <cell r="AT6">
            <v>320</v>
          </cell>
          <cell r="AU6">
            <v>11869</v>
          </cell>
          <cell r="AW6">
            <v>276</v>
          </cell>
          <cell r="AX6">
            <v>10362.5</v>
          </cell>
          <cell r="AZ6">
            <v>44</v>
          </cell>
          <cell r="BA6">
            <v>1506.5</v>
          </cell>
        </row>
        <row r="7">
          <cell r="A7" t="str">
            <v>220000616</v>
          </cell>
          <cell r="D7">
            <v>5</v>
          </cell>
          <cell r="E7">
            <v>40.5</v>
          </cell>
          <cell r="F7">
            <v>491</v>
          </cell>
          <cell r="G7">
            <v>13436.5</v>
          </cell>
          <cell r="L7">
            <v>13477</v>
          </cell>
          <cell r="O7">
            <v>300.5</v>
          </cell>
          <cell r="P7">
            <v>1070.5</v>
          </cell>
          <cell r="Q7">
            <v>5016</v>
          </cell>
          <cell r="R7">
            <v>3461.5</v>
          </cell>
          <cell r="S7">
            <v>918.5</v>
          </cell>
          <cell r="T7">
            <v>180</v>
          </cell>
          <cell r="U7">
            <v>2032</v>
          </cell>
          <cell r="V7">
            <v>139</v>
          </cell>
          <cell r="Y7">
            <v>3</v>
          </cell>
          <cell r="Z7">
            <v>31.5</v>
          </cell>
          <cell r="AA7">
            <v>424</v>
          </cell>
          <cell r="AB7">
            <v>14563.5</v>
          </cell>
          <cell r="AG7">
            <v>14595</v>
          </cell>
          <cell r="AJ7">
            <v>218.5</v>
          </cell>
          <cell r="AK7">
            <v>2103.5</v>
          </cell>
          <cell r="AL7">
            <v>4621.5</v>
          </cell>
          <cell r="AM7">
            <v>3799</v>
          </cell>
          <cell r="AN7">
            <v>1361.5</v>
          </cell>
          <cell r="AO7">
            <v>278</v>
          </cell>
          <cell r="AP7">
            <v>1918</v>
          </cell>
          <cell r="AQ7">
            <v>102.5</v>
          </cell>
          <cell r="AT7">
            <v>427</v>
          </cell>
          <cell r="AU7">
            <v>14595</v>
          </cell>
          <cell r="AW7">
            <v>427</v>
          </cell>
          <cell r="AX7">
            <v>14595</v>
          </cell>
          <cell r="AZ7">
            <v>0</v>
          </cell>
          <cell r="BA7">
            <v>0</v>
          </cell>
        </row>
        <row r="8">
          <cell r="A8" t="str">
            <v>290000017</v>
          </cell>
          <cell r="B8">
            <v>4</v>
          </cell>
          <cell r="C8">
            <v>4</v>
          </cell>
          <cell r="D8">
            <v>14</v>
          </cell>
          <cell r="E8">
            <v>30</v>
          </cell>
          <cell r="F8">
            <v>375</v>
          </cell>
          <cell r="G8">
            <v>8486.5</v>
          </cell>
          <cell r="H8">
            <v>236</v>
          </cell>
          <cell r="I8">
            <v>2742.5</v>
          </cell>
          <cell r="L8">
            <v>7040.5</v>
          </cell>
          <cell r="M8">
            <v>1480</v>
          </cell>
          <cell r="O8">
            <v>9.5</v>
          </cell>
          <cell r="P8">
            <v>1302.5</v>
          </cell>
          <cell r="Q8">
            <v>3784.5</v>
          </cell>
          <cell r="R8">
            <v>1092</v>
          </cell>
          <cell r="S8">
            <v>252</v>
          </cell>
          <cell r="T8">
            <v>283</v>
          </cell>
          <cell r="U8">
            <v>311.5</v>
          </cell>
          <cell r="W8">
            <v>3</v>
          </cell>
          <cell r="X8">
            <v>2.5</v>
          </cell>
          <cell r="Y8">
            <v>15</v>
          </cell>
          <cell r="Z8">
            <v>34</v>
          </cell>
          <cell r="AA8">
            <v>375</v>
          </cell>
          <cell r="AB8">
            <v>8782</v>
          </cell>
          <cell r="AC8">
            <v>223</v>
          </cell>
          <cell r="AD8">
            <v>2946.5</v>
          </cell>
          <cell r="AG8">
            <v>7251.5</v>
          </cell>
          <cell r="AH8">
            <v>1567</v>
          </cell>
          <cell r="AJ8">
            <v>36</v>
          </cell>
          <cell r="AK8">
            <v>1206</v>
          </cell>
          <cell r="AL8">
            <v>3734.5</v>
          </cell>
          <cell r="AM8">
            <v>1307.5</v>
          </cell>
          <cell r="AN8">
            <v>456</v>
          </cell>
          <cell r="AO8">
            <v>190</v>
          </cell>
          <cell r="AP8">
            <v>269</v>
          </cell>
          <cell r="AT8">
            <v>616</v>
          </cell>
          <cell r="AU8">
            <v>11765</v>
          </cell>
          <cell r="AW8">
            <v>393</v>
          </cell>
          <cell r="AX8">
            <v>8818.5</v>
          </cell>
          <cell r="AZ8">
            <v>223</v>
          </cell>
          <cell r="BA8">
            <v>2946.5</v>
          </cell>
        </row>
        <row r="9">
          <cell r="A9" t="str">
            <v>290000041</v>
          </cell>
          <cell r="D9">
            <v>4</v>
          </cell>
          <cell r="E9">
            <v>39</v>
          </cell>
          <cell r="F9">
            <v>185</v>
          </cell>
          <cell r="G9">
            <v>5675</v>
          </cell>
          <cell r="L9">
            <v>4236</v>
          </cell>
          <cell r="M9">
            <v>252</v>
          </cell>
          <cell r="N9">
            <v>1226</v>
          </cell>
          <cell r="O9">
            <v>114</v>
          </cell>
          <cell r="P9">
            <v>292</v>
          </cell>
          <cell r="Q9">
            <v>2145</v>
          </cell>
          <cell r="R9">
            <v>1207</v>
          </cell>
          <cell r="S9">
            <v>261</v>
          </cell>
          <cell r="U9">
            <v>217</v>
          </cell>
          <cell r="Y9">
            <v>6</v>
          </cell>
          <cell r="Z9">
            <v>43</v>
          </cell>
          <cell r="AA9">
            <v>196</v>
          </cell>
          <cell r="AB9">
            <v>7796</v>
          </cell>
          <cell r="AG9">
            <v>5183</v>
          </cell>
          <cell r="AH9">
            <v>143</v>
          </cell>
          <cell r="AI9">
            <v>2513</v>
          </cell>
          <cell r="AJ9">
            <v>222</v>
          </cell>
          <cell r="AK9">
            <v>286</v>
          </cell>
          <cell r="AL9">
            <v>2401</v>
          </cell>
          <cell r="AM9">
            <v>1665</v>
          </cell>
          <cell r="AN9">
            <v>144</v>
          </cell>
          <cell r="AO9">
            <v>4</v>
          </cell>
          <cell r="AP9">
            <v>439</v>
          </cell>
          <cell r="AT9">
            <v>202</v>
          </cell>
          <cell r="AU9">
            <v>7839</v>
          </cell>
          <cell r="AW9">
            <v>201</v>
          </cell>
          <cell r="AX9">
            <v>7839</v>
          </cell>
          <cell r="AZ9">
            <v>1</v>
          </cell>
          <cell r="BA9">
            <v>0</v>
          </cell>
        </row>
        <row r="10">
          <cell r="A10" t="str">
            <v>290000298</v>
          </cell>
          <cell r="D10">
            <v>17</v>
          </cell>
          <cell r="E10">
            <v>298</v>
          </cell>
          <cell r="F10">
            <v>649</v>
          </cell>
          <cell r="G10">
            <v>11945.5</v>
          </cell>
          <cell r="H10">
            <v>305</v>
          </cell>
          <cell r="I10">
            <v>4244</v>
          </cell>
          <cell r="L10">
            <v>11270.5</v>
          </cell>
          <cell r="M10">
            <v>973</v>
          </cell>
          <cell r="O10">
            <v>212.5</v>
          </cell>
          <cell r="P10">
            <v>698.5</v>
          </cell>
          <cell r="Q10">
            <v>5334</v>
          </cell>
          <cell r="R10">
            <v>1875.5</v>
          </cell>
          <cell r="S10">
            <v>1289</v>
          </cell>
          <cell r="U10">
            <v>1483.5</v>
          </cell>
          <cell r="V10">
            <v>194.5</v>
          </cell>
          <cell r="Y10">
            <v>15</v>
          </cell>
          <cell r="Z10">
            <v>191</v>
          </cell>
          <cell r="AA10">
            <v>754</v>
          </cell>
          <cell r="AB10">
            <v>16263</v>
          </cell>
          <cell r="AC10">
            <v>469</v>
          </cell>
          <cell r="AD10">
            <v>8305.5</v>
          </cell>
          <cell r="AG10">
            <v>15600</v>
          </cell>
          <cell r="AH10">
            <v>854</v>
          </cell>
          <cell r="AJ10">
            <v>280</v>
          </cell>
          <cell r="AK10">
            <v>705.5</v>
          </cell>
          <cell r="AL10">
            <v>6468</v>
          </cell>
          <cell r="AM10">
            <v>3092.5</v>
          </cell>
          <cell r="AN10">
            <v>2415</v>
          </cell>
          <cell r="AP10">
            <v>2050.5</v>
          </cell>
          <cell r="AQ10">
            <v>389</v>
          </cell>
          <cell r="AT10">
            <v>1238</v>
          </cell>
          <cell r="AU10">
            <v>24759.5</v>
          </cell>
          <cell r="AW10">
            <v>765</v>
          </cell>
          <cell r="AX10">
            <v>16454</v>
          </cell>
          <cell r="AZ10">
            <v>473</v>
          </cell>
          <cell r="BA10">
            <v>8305.5</v>
          </cell>
        </row>
        <row r="11">
          <cell r="A11" t="str">
            <v>290000363</v>
          </cell>
          <cell r="F11">
            <v>128</v>
          </cell>
          <cell r="G11">
            <v>4260.5</v>
          </cell>
          <cell r="L11">
            <v>4260.5</v>
          </cell>
          <cell r="O11">
            <v>508.5</v>
          </cell>
          <cell r="P11">
            <v>225.5</v>
          </cell>
          <cell r="Q11">
            <v>1156</v>
          </cell>
          <cell r="R11">
            <v>1835</v>
          </cell>
          <cell r="S11">
            <v>315</v>
          </cell>
          <cell r="U11">
            <v>220.5</v>
          </cell>
          <cell r="AA11">
            <v>125</v>
          </cell>
          <cell r="AB11">
            <v>4140</v>
          </cell>
          <cell r="AG11">
            <v>4140</v>
          </cell>
          <cell r="AJ11">
            <v>530.5</v>
          </cell>
          <cell r="AK11">
            <v>592</v>
          </cell>
          <cell r="AL11">
            <v>1016</v>
          </cell>
          <cell r="AM11">
            <v>1566.5</v>
          </cell>
          <cell r="AN11">
            <v>277.5</v>
          </cell>
          <cell r="AP11">
            <v>157.5</v>
          </cell>
          <cell r="AT11">
            <v>125</v>
          </cell>
          <cell r="AU11">
            <v>4140</v>
          </cell>
          <cell r="AW11">
            <v>125</v>
          </cell>
          <cell r="AX11">
            <v>4140</v>
          </cell>
          <cell r="AZ11">
            <v>0</v>
          </cell>
          <cell r="BA11">
            <v>0</v>
          </cell>
        </row>
        <row r="12">
          <cell r="A12" t="str">
            <v>290000728</v>
          </cell>
          <cell r="F12">
            <v>62</v>
          </cell>
          <cell r="G12">
            <v>1124</v>
          </cell>
          <cell r="L12">
            <v>934</v>
          </cell>
          <cell r="M12">
            <v>190</v>
          </cell>
          <cell r="P12">
            <v>58</v>
          </cell>
          <cell r="Q12">
            <v>371</v>
          </cell>
          <cell r="R12">
            <v>300</v>
          </cell>
          <cell r="S12">
            <v>106</v>
          </cell>
          <cell r="U12">
            <v>97</v>
          </cell>
          <cell r="AA12">
            <v>48</v>
          </cell>
          <cell r="AB12">
            <v>942</v>
          </cell>
          <cell r="AG12">
            <v>936</v>
          </cell>
          <cell r="AH12">
            <v>6</v>
          </cell>
          <cell r="AK12">
            <v>73</v>
          </cell>
          <cell r="AL12">
            <v>272</v>
          </cell>
          <cell r="AM12">
            <v>309</v>
          </cell>
          <cell r="AN12">
            <v>203</v>
          </cell>
          <cell r="AP12">
            <v>74</v>
          </cell>
          <cell r="AT12">
            <v>48</v>
          </cell>
          <cell r="AU12">
            <v>942</v>
          </cell>
          <cell r="AW12">
            <v>48</v>
          </cell>
          <cell r="AX12">
            <v>942</v>
          </cell>
          <cell r="AZ12">
            <v>0</v>
          </cell>
          <cell r="BA12">
            <v>0</v>
          </cell>
        </row>
        <row r="13">
          <cell r="A13" t="str">
            <v>290000736</v>
          </cell>
          <cell r="F13">
            <v>124</v>
          </cell>
          <cell r="G13">
            <v>2606.5</v>
          </cell>
          <cell r="L13">
            <v>2606.5</v>
          </cell>
          <cell r="P13">
            <v>247</v>
          </cell>
          <cell r="Q13">
            <v>371.5</v>
          </cell>
          <cell r="R13">
            <v>1239.5</v>
          </cell>
          <cell r="S13">
            <v>618</v>
          </cell>
          <cell r="U13">
            <v>130.5</v>
          </cell>
          <cell r="AA13">
            <v>126</v>
          </cell>
          <cell r="AB13">
            <v>2559.5</v>
          </cell>
          <cell r="AG13">
            <v>2559.5</v>
          </cell>
          <cell r="AK13">
            <v>173.5</v>
          </cell>
          <cell r="AL13">
            <v>353</v>
          </cell>
          <cell r="AM13">
            <v>1107.5</v>
          </cell>
          <cell r="AN13">
            <v>805.5</v>
          </cell>
          <cell r="AP13">
            <v>120</v>
          </cell>
          <cell r="AT13">
            <v>126</v>
          </cell>
          <cell r="AU13">
            <v>2559.5</v>
          </cell>
          <cell r="AW13">
            <v>126</v>
          </cell>
          <cell r="AX13">
            <v>2559.5</v>
          </cell>
          <cell r="AZ13">
            <v>0</v>
          </cell>
          <cell r="BA13">
            <v>0</v>
          </cell>
        </row>
        <row r="14">
          <cell r="A14" t="str">
            <v>290000744</v>
          </cell>
          <cell r="F14">
            <v>250</v>
          </cell>
          <cell r="G14">
            <v>10304.5</v>
          </cell>
          <cell r="L14">
            <v>7898.5</v>
          </cell>
          <cell r="M14">
            <v>2406</v>
          </cell>
          <cell r="O14">
            <v>235</v>
          </cell>
          <cell r="P14">
            <v>380.5</v>
          </cell>
          <cell r="Q14">
            <v>277.5</v>
          </cell>
          <cell r="R14">
            <v>4729</v>
          </cell>
          <cell r="S14">
            <v>2051</v>
          </cell>
          <cell r="U14">
            <v>224.5</v>
          </cell>
          <cell r="AA14">
            <v>247</v>
          </cell>
          <cell r="AB14">
            <v>9789.5</v>
          </cell>
          <cell r="AG14">
            <v>7908.5</v>
          </cell>
          <cell r="AH14">
            <v>1881</v>
          </cell>
          <cell r="AJ14">
            <v>202</v>
          </cell>
          <cell r="AK14">
            <v>531.5</v>
          </cell>
          <cell r="AL14">
            <v>142.5</v>
          </cell>
          <cell r="AM14">
            <v>4968</v>
          </cell>
          <cell r="AN14">
            <v>1595</v>
          </cell>
          <cell r="AO14">
            <v>18</v>
          </cell>
          <cell r="AP14">
            <v>451.5</v>
          </cell>
          <cell r="AT14">
            <v>247</v>
          </cell>
          <cell r="AU14">
            <v>9789.5</v>
          </cell>
          <cell r="AW14">
            <v>247</v>
          </cell>
          <cell r="AX14">
            <v>9789.5</v>
          </cell>
          <cell r="AZ14">
            <v>0</v>
          </cell>
          <cell r="BA14">
            <v>0</v>
          </cell>
        </row>
        <row r="15">
          <cell r="A15" t="str">
            <v>290021542</v>
          </cell>
          <cell r="B15">
            <v>1</v>
          </cell>
          <cell r="C15">
            <v>0</v>
          </cell>
          <cell r="D15">
            <v>2</v>
          </cell>
          <cell r="E15">
            <v>66</v>
          </cell>
          <cell r="F15">
            <v>282</v>
          </cell>
          <cell r="G15">
            <v>12645</v>
          </cell>
          <cell r="H15">
            <v>46</v>
          </cell>
          <cell r="I15">
            <v>273.5</v>
          </cell>
          <cell r="L15">
            <v>11666</v>
          </cell>
          <cell r="M15">
            <v>72</v>
          </cell>
          <cell r="N15">
            <v>973</v>
          </cell>
          <cell r="O15">
            <v>173.5</v>
          </cell>
          <cell r="P15">
            <v>2257.5</v>
          </cell>
          <cell r="Q15">
            <v>3316.5</v>
          </cell>
          <cell r="R15">
            <v>3450</v>
          </cell>
          <cell r="S15">
            <v>1265.5</v>
          </cell>
          <cell r="T15">
            <v>171.5</v>
          </cell>
          <cell r="U15">
            <v>1027.5</v>
          </cell>
          <cell r="Y15">
            <v>2</v>
          </cell>
          <cell r="Z15">
            <v>189</v>
          </cell>
          <cell r="AA15">
            <v>313</v>
          </cell>
          <cell r="AB15">
            <v>16082</v>
          </cell>
          <cell r="AC15">
            <v>30</v>
          </cell>
          <cell r="AD15">
            <v>286</v>
          </cell>
          <cell r="AG15">
            <v>15396</v>
          </cell>
          <cell r="AH15">
            <v>41</v>
          </cell>
          <cell r="AI15">
            <v>834</v>
          </cell>
          <cell r="AJ15">
            <v>83</v>
          </cell>
          <cell r="AK15">
            <v>1959.5</v>
          </cell>
          <cell r="AL15">
            <v>5178</v>
          </cell>
          <cell r="AM15">
            <v>4896.5</v>
          </cell>
          <cell r="AN15">
            <v>1409.5</v>
          </cell>
          <cell r="AO15">
            <v>390.5</v>
          </cell>
          <cell r="AP15">
            <v>1439</v>
          </cell>
          <cell r="AT15">
            <v>345</v>
          </cell>
          <cell r="AU15">
            <v>16557</v>
          </cell>
          <cell r="AW15">
            <v>315</v>
          </cell>
          <cell r="AX15">
            <v>16271</v>
          </cell>
          <cell r="AZ15">
            <v>30</v>
          </cell>
          <cell r="BA15">
            <v>286</v>
          </cell>
        </row>
        <row r="16">
          <cell r="A16" t="str">
            <v>350000022</v>
          </cell>
          <cell r="D16">
            <v>2</v>
          </cell>
          <cell r="E16">
            <v>28.5</v>
          </cell>
          <cell r="F16">
            <v>85</v>
          </cell>
          <cell r="G16">
            <v>2165.5</v>
          </cell>
          <cell r="H16">
            <v>59</v>
          </cell>
          <cell r="I16">
            <v>1681.5</v>
          </cell>
          <cell r="L16">
            <v>2194</v>
          </cell>
          <cell r="O16">
            <v>4</v>
          </cell>
          <cell r="P16">
            <v>23.5</v>
          </cell>
          <cell r="Q16">
            <v>1244.5</v>
          </cell>
          <cell r="R16">
            <v>568.5</v>
          </cell>
          <cell r="S16">
            <v>126.5</v>
          </cell>
          <cell r="T16">
            <v>47.5</v>
          </cell>
          <cell r="U16">
            <v>175.5</v>
          </cell>
          <cell r="Y16">
            <v>2</v>
          </cell>
          <cell r="Z16">
            <v>14</v>
          </cell>
          <cell r="AA16">
            <v>121</v>
          </cell>
          <cell r="AB16">
            <v>3182</v>
          </cell>
          <cell r="AC16">
            <v>84</v>
          </cell>
          <cell r="AD16">
            <v>2622.5</v>
          </cell>
          <cell r="AG16">
            <v>3196</v>
          </cell>
          <cell r="AK16">
            <v>146</v>
          </cell>
          <cell r="AL16">
            <v>1573</v>
          </cell>
          <cell r="AM16">
            <v>1037.5</v>
          </cell>
          <cell r="AN16">
            <v>133</v>
          </cell>
          <cell r="AO16">
            <v>10</v>
          </cell>
          <cell r="AP16">
            <v>267.5</v>
          </cell>
          <cell r="AT16">
            <v>207</v>
          </cell>
          <cell r="AU16">
            <v>5818.5</v>
          </cell>
          <cell r="AW16">
            <v>122</v>
          </cell>
          <cell r="AX16">
            <v>3196</v>
          </cell>
          <cell r="AZ16">
            <v>85</v>
          </cell>
          <cell r="BA16">
            <v>2622.5</v>
          </cell>
        </row>
        <row r="17">
          <cell r="A17" t="str">
            <v>350000048</v>
          </cell>
          <cell r="F17">
            <v>34</v>
          </cell>
          <cell r="G17">
            <v>1382.5</v>
          </cell>
          <cell r="L17">
            <v>1382.5</v>
          </cell>
          <cell r="P17">
            <v>75.5</v>
          </cell>
          <cell r="Q17">
            <v>401</v>
          </cell>
          <cell r="R17">
            <v>436</v>
          </cell>
          <cell r="S17">
            <v>190.5</v>
          </cell>
          <cell r="U17">
            <v>258.5</v>
          </cell>
          <cell r="AA17">
            <v>24</v>
          </cell>
          <cell r="AB17">
            <v>1488.5</v>
          </cell>
          <cell r="AG17">
            <v>1488.5</v>
          </cell>
          <cell r="AK17">
            <v>117.5</v>
          </cell>
          <cell r="AL17">
            <v>578</v>
          </cell>
          <cell r="AM17">
            <v>337.5</v>
          </cell>
          <cell r="AN17">
            <v>363.5</v>
          </cell>
          <cell r="AP17">
            <v>17</v>
          </cell>
          <cell r="AT17">
            <v>24</v>
          </cell>
          <cell r="AU17">
            <v>1488.5</v>
          </cell>
          <cell r="AW17">
            <v>24</v>
          </cell>
          <cell r="AX17">
            <v>1488.5</v>
          </cell>
          <cell r="AZ17">
            <v>0</v>
          </cell>
          <cell r="BA17">
            <v>0</v>
          </cell>
        </row>
        <row r="18">
          <cell r="A18" t="str">
            <v>350000246</v>
          </cell>
          <cell r="D18">
            <v>23</v>
          </cell>
          <cell r="E18">
            <v>139.5</v>
          </cell>
          <cell r="F18">
            <v>1044</v>
          </cell>
          <cell r="G18">
            <v>23482.5</v>
          </cell>
          <cell r="H18">
            <v>352</v>
          </cell>
          <cell r="I18">
            <v>6160</v>
          </cell>
          <cell r="J18">
            <v>46</v>
          </cell>
          <cell r="K18">
            <v>1704</v>
          </cell>
          <cell r="L18">
            <v>23622</v>
          </cell>
          <cell r="O18">
            <v>214</v>
          </cell>
          <cell r="P18">
            <v>2426.5</v>
          </cell>
          <cell r="Q18">
            <v>11383.5</v>
          </cell>
          <cell r="R18">
            <v>4431.5</v>
          </cell>
          <cell r="S18">
            <v>1835</v>
          </cell>
          <cell r="T18">
            <v>488</v>
          </cell>
          <cell r="U18">
            <v>2519</v>
          </cell>
          <cell r="V18">
            <v>198</v>
          </cell>
          <cell r="Z18">
            <v>320</v>
          </cell>
          <cell r="AB18">
            <v>21240.5</v>
          </cell>
          <cell r="AD18">
            <v>5885</v>
          </cell>
          <cell r="AF18">
            <v>1247</v>
          </cell>
          <cell r="AG18">
            <v>21549.5</v>
          </cell>
          <cell r="AH18">
            <v>11</v>
          </cell>
          <cell r="AJ18">
            <v>242</v>
          </cell>
          <cell r="AK18">
            <v>1784.5</v>
          </cell>
          <cell r="AL18">
            <v>9547</v>
          </cell>
          <cell r="AM18">
            <v>4759.5</v>
          </cell>
          <cell r="AN18">
            <v>1683.5</v>
          </cell>
          <cell r="AO18">
            <v>803</v>
          </cell>
          <cell r="AP18">
            <v>1879.5</v>
          </cell>
          <cell r="AQ18">
            <v>683</v>
          </cell>
          <cell r="AT18">
            <v>0</v>
          </cell>
          <cell r="AU18">
            <v>28692.5</v>
          </cell>
          <cell r="AW18">
            <v>921</v>
          </cell>
          <cell r="AX18">
            <v>21560.5</v>
          </cell>
          <cell r="AZ18">
            <v>-921</v>
          </cell>
          <cell r="BA18">
            <v>7132</v>
          </cell>
        </row>
        <row r="19">
          <cell r="A19" t="str">
            <v>350002119</v>
          </cell>
          <cell r="F19">
            <v>117</v>
          </cell>
          <cell r="G19">
            <v>5205.5</v>
          </cell>
          <cell r="L19">
            <v>5205.5</v>
          </cell>
          <cell r="P19">
            <v>2951.5</v>
          </cell>
          <cell r="Q19">
            <v>103.5</v>
          </cell>
          <cell r="R19">
            <v>1522</v>
          </cell>
          <cell r="S19">
            <v>55</v>
          </cell>
          <cell r="T19">
            <v>91</v>
          </cell>
          <cell r="U19">
            <v>482.5</v>
          </cell>
          <cell r="AA19">
            <v>103</v>
          </cell>
          <cell r="AB19">
            <v>5174</v>
          </cell>
          <cell r="AG19">
            <v>5174</v>
          </cell>
          <cell r="AK19">
            <v>3056.5</v>
          </cell>
          <cell r="AL19">
            <v>163.5</v>
          </cell>
          <cell r="AM19">
            <v>1305</v>
          </cell>
          <cell r="AN19">
            <v>50.5</v>
          </cell>
          <cell r="AO19">
            <v>27.5</v>
          </cell>
          <cell r="AP19">
            <v>571</v>
          </cell>
          <cell r="AT19">
            <v>103</v>
          </cell>
          <cell r="AU19">
            <v>5174</v>
          </cell>
          <cell r="AW19">
            <v>103</v>
          </cell>
          <cell r="AX19">
            <v>5174</v>
          </cell>
          <cell r="AZ19">
            <v>0</v>
          </cell>
          <cell r="BA19">
            <v>0</v>
          </cell>
        </row>
        <row r="20">
          <cell r="A20" t="str">
            <v>350002176</v>
          </cell>
          <cell r="F20">
            <v>84</v>
          </cell>
          <cell r="G20">
            <v>3352</v>
          </cell>
          <cell r="L20">
            <v>3352</v>
          </cell>
          <cell r="P20">
            <v>78.5</v>
          </cell>
          <cell r="Q20">
            <v>588.5</v>
          </cell>
          <cell r="R20">
            <v>2168.5</v>
          </cell>
          <cell r="S20">
            <v>350</v>
          </cell>
          <cell r="U20">
            <v>166.5</v>
          </cell>
          <cell r="AA20">
            <v>84</v>
          </cell>
          <cell r="AB20">
            <v>3106.5</v>
          </cell>
          <cell r="AG20">
            <v>3106.5</v>
          </cell>
          <cell r="AJ20">
            <v>13.5</v>
          </cell>
          <cell r="AK20">
            <v>93.5</v>
          </cell>
          <cell r="AL20">
            <v>572</v>
          </cell>
          <cell r="AM20">
            <v>1848</v>
          </cell>
          <cell r="AN20">
            <v>397.5</v>
          </cell>
          <cell r="AO20">
            <v>62</v>
          </cell>
          <cell r="AP20">
            <v>120</v>
          </cell>
          <cell r="AT20">
            <v>84</v>
          </cell>
          <cell r="AU20">
            <v>3106.5</v>
          </cell>
          <cell r="AW20">
            <v>84</v>
          </cell>
          <cell r="AX20">
            <v>3106.5</v>
          </cell>
          <cell r="AZ20">
            <v>0</v>
          </cell>
          <cell r="BA20">
            <v>0</v>
          </cell>
        </row>
        <row r="21">
          <cell r="A21" t="str">
            <v>350002234</v>
          </cell>
          <cell r="D21">
            <v>9</v>
          </cell>
          <cell r="E21">
            <v>76</v>
          </cell>
          <cell r="F21">
            <v>40</v>
          </cell>
          <cell r="G21">
            <v>870.5</v>
          </cell>
          <cell r="L21">
            <v>946.5</v>
          </cell>
          <cell r="Q21">
            <v>116.5</v>
          </cell>
          <cell r="R21">
            <v>217.5</v>
          </cell>
          <cell r="S21">
            <v>369.5</v>
          </cell>
          <cell r="U21">
            <v>243</v>
          </cell>
          <cell r="Y21">
            <v>18</v>
          </cell>
          <cell r="Z21">
            <v>247</v>
          </cell>
          <cell r="AA21">
            <v>40</v>
          </cell>
          <cell r="AB21">
            <v>818.5</v>
          </cell>
          <cell r="AG21">
            <v>1065.5</v>
          </cell>
          <cell r="AL21">
            <v>124.5</v>
          </cell>
          <cell r="AM21">
            <v>124.5</v>
          </cell>
          <cell r="AN21">
            <v>536.5</v>
          </cell>
          <cell r="AP21">
            <v>280</v>
          </cell>
          <cell r="AT21">
            <v>58</v>
          </cell>
          <cell r="AU21">
            <v>1065.5</v>
          </cell>
          <cell r="AW21">
            <v>58</v>
          </cell>
          <cell r="AX21">
            <v>1065.5</v>
          </cell>
          <cell r="AZ21">
            <v>0</v>
          </cell>
          <cell r="BA21">
            <v>0</v>
          </cell>
        </row>
        <row r="22">
          <cell r="A22" t="str">
            <v>350002754</v>
          </cell>
          <cell r="F22">
            <v>83</v>
          </cell>
          <cell r="G22">
            <v>10736</v>
          </cell>
          <cell r="L22">
            <v>3602</v>
          </cell>
          <cell r="M22">
            <v>7134</v>
          </cell>
          <cell r="P22">
            <v>28</v>
          </cell>
          <cell r="Q22">
            <v>3098.5</v>
          </cell>
          <cell r="R22">
            <v>112</v>
          </cell>
          <cell r="U22">
            <v>363.5</v>
          </cell>
          <cell r="AA22">
            <v>85</v>
          </cell>
          <cell r="AB22">
            <v>11421</v>
          </cell>
          <cell r="AG22">
            <v>3866</v>
          </cell>
          <cell r="AH22">
            <v>7555</v>
          </cell>
          <cell r="AK22">
            <v>66.5</v>
          </cell>
          <cell r="AL22">
            <v>3201.5</v>
          </cell>
          <cell r="AM22">
            <v>82.5</v>
          </cell>
          <cell r="AN22">
            <v>1</v>
          </cell>
          <cell r="AP22">
            <v>514.5</v>
          </cell>
          <cell r="AT22">
            <v>85</v>
          </cell>
          <cell r="AU22">
            <v>11421</v>
          </cell>
          <cell r="AW22">
            <v>85</v>
          </cell>
          <cell r="AX22">
            <v>11421</v>
          </cell>
          <cell r="AZ22">
            <v>0</v>
          </cell>
          <cell r="BA22">
            <v>0</v>
          </cell>
        </row>
        <row r="23">
          <cell r="A23" t="str">
            <v>350054680</v>
          </cell>
          <cell r="F23">
            <v>85</v>
          </cell>
          <cell r="G23">
            <v>1611</v>
          </cell>
          <cell r="L23">
            <v>1611</v>
          </cell>
          <cell r="O23">
            <v>16.5</v>
          </cell>
          <cell r="P23">
            <v>9.5</v>
          </cell>
          <cell r="Q23">
            <v>99.5</v>
          </cell>
          <cell r="R23">
            <v>840</v>
          </cell>
          <cell r="S23">
            <v>445.5</v>
          </cell>
          <cell r="U23">
            <v>200</v>
          </cell>
          <cell r="AA23">
            <v>92</v>
          </cell>
          <cell r="AB23">
            <v>1997</v>
          </cell>
          <cell r="AG23">
            <v>1997</v>
          </cell>
          <cell r="AK23">
            <v>25.5</v>
          </cell>
          <cell r="AL23">
            <v>129</v>
          </cell>
          <cell r="AM23">
            <v>942.5</v>
          </cell>
          <cell r="AN23">
            <v>593</v>
          </cell>
          <cell r="AP23">
            <v>307</v>
          </cell>
          <cell r="AT23">
            <v>92</v>
          </cell>
          <cell r="AU23">
            <v>1997</v>
          </cell>
          <cell r="AW23">
            <v>92</v>
          </cell>
          <cell r="AX23">
            <v>1997</v>
          </cell>
          <cell r="AZ23">
            <v>0</v>
          </cell>
          <cell r="BA23">
            <v>0</v>
          </cell>
        </row>
        <row r="24">
          <cell r="A24" t="str">
            <v>560002032</v>
          </cell>
          <cell r="D24">
            <v>1</v>
          </cell>
          <cell r="E24">
            <v>0</v>
          </cell>
          <cell r="F24">
            <v>1291</v>
          </cell>
          <cell r="G24">
            <v>19395.5</v>
          </cell>
          <cell r="H24">
            <v>354</v>
          </cell>
          <cell r="I24">
            <v>9722.5</v>
          </cell>
          <cell r="L24">
            <v>15944.5</v>
          </cell>
          <cell r="M24">
            <v>3451</v>
          </cell>
          <cell r="O24">
            <v>228</v>
          </cell>
          <cell r="P24">
            <v>2446.5</v>
          </cell>
          <cell r="Q24">
            <v>5591</v>
          </cell>
          <cell r="R24">
            <v>3709.5</v>
          </cell>
          <cell r="S24">
            <v>1742</v>
          </cell>
          <cell r="T24">
            <v>384</v>
          </cell>
          <cell r="U24">
            <v>1633.5</v>
          </cell>
          <cell r="V24">
            <v>15</v>
          </cell>
          <cell r="AA24">
            <v>1140</v>
          </cell>
          <cell r="AB24">
            <v>19199.5</v>
          </cell>
          <cell r="AC24">
            <v>379</v>
          </cell>
          <cell r="AD24">
            <v>10047.5</v>
          </cell>
          <cell r="AG24">
            <v>15958.5</v>
          </cell>
          <cell r="AH24">
            <v>3241</v>
          </cell>
          <cell r="AJ24">
            <v>176</v>
          </cell>
          <cell r="AK24">
            <v>3136.5</v>
          </cell>
          <cell r="AL24">
            <v>5441</v>
          </cell>
          <cell r="AM24">
            <v>3391.5</v>
          </cell>
          <cell r="AN24">
            <v>1739.5</v>
          </cell>
          <cell r="AO24">
            <v>580</v>
          </cell>
          <cell r="AP24">
            <v>1176.5</v>
          </cell>
          <cell r="AQ24">
            <v>1</v>
          </cell>
          <cell r="AT24">
            <v>1519</v>
          </cell>
          <cell r="AU24">
            <v>29247</v>
          </cell>
          <cell r="AW24">
            <v>1140</v>
          </cell>
          <cell r="AX24">
            <v>19199.5</v>
          </cell>
          <cell r="AZ24">
            <v>379</v>
          </cell>
          <cell r="BA24">
            <v>10047.5</v>
          </cell>
        </row>
        <row r="25">
          <cell r="A25" t="str">
            <v>560002081</v>
          </cell>
          <cell r="D25">
            <v>1</v>
          </cell>
          <cell r="E25">
            <v>1</v>
          </cell>
          <cell r="F25">
            <v>111</v>
          </cell>
          <cell r="G25">
            <v>2238.5</v>
          </cell>
          <cell r="L25">
            <v>2239.5</v>
          </cell>
          <cell r="O25">
            <v>8.5</v>
          </cell>
          <cell r="P25">
            <v>511</v>
          </cell>
          <cell r="Q25">
            <v>356</v>
          </cell>
          <cell r="R25">
            <v>1127.5</v>
          </cell>
          <cell r="S25">
            <v>156</v>
          </cell>
          <cell r="T25">
            <v>0.5</v>
          </cell>
          <cell r="U25">
            <v>80</v>
          </cell>
          <cell r="AA25">
            <v>117</v>
          </cell>
          <cell r="AB25">
            <v>2828</v>
          </cell>
          <cell r="AG25">
            <v>2828</v>
          </cell>
          <cell r="AJ25">
            <v>21.5</v>
          </cell>
          <cell r="AK25">
            <v>379</v>
          </cell>
          <cell r="AL25">
            <v>486</v>
          </cell>
          <cell r="AM25">
            <v>1523</v>
          </cell>
          <cell r="AN25">
            <v>351</v>
          </cell>
          <cell r="AP25">
            <v>67.5</v>
          </cell>
          <cell r="AT25">
            <v>117</v>
          </cell>
          <cell r="AU25">
            <v>2828</v>
          </cell>
          <cell r="AW25">
            <v>117</v>
          </cell>
          <cell r="AX25">
            <v>2828</v>
          </cell>
          <cell r="AZ25">
            <v>0</v>
          </cell>
          <cell r="BA25">
            <v>0</v>
          </cell>
        </row>
        <row r="26">
          <cell r="A26" t="str">
            <v>560002123</v>
          </cell>
          <cell r="F26">
            <v>114</v>
          </cell>
          <cell r="G26">
            <v>1298.5</v>
          </cell>
          <cell r="L26">
            <v>1298.5</v>
          </cell>
          <cell r="O26">
            <v>16.5</v>
          </cell>
          <cell r="P26">
            <v>13</v>
          </cell>
          <cell r="Q26">
            <v>181.5</v>
          </cell>
          <cell r="R26">
            <v>523.5</v>
          </cell>
          <cell r="S26">
            <v>173.5</v>
          </cell>
          <cell r="U26">
            <v>390.5</v>
          </cell>
          <cell r="Y26">
            <v>3</v>
          </cell>
          <cell r="Z26">
            <v>52</v>
          </cell>
          <cell r="AA26">
            <v>199</v>
          </cell>
          <cell r="AB26">
            <v>4941</v>
          </cell>
          <cell r="AG26">
            <v>4993</v>
          </cell>
          <cell r="AJ26">
            <v>54</v>
          </cell>
          <cell r="AK26">
            <v>433.5</v>
          </cell>
          <cell r="AL26">
            <v>677.5</v>
          </cell>
          <cell r="AM26">
            <v>2089.5</v>
          </cell>
          <cell r="AN26">
            <v>934.5</v>
          </cell>
          <cell r="AO26">
            <v>12</v>
          </cell>
          <cell r="AP26">
            <v>792</v>
          </cell>
          <cell r="AT26">
            <v>202</v>
          </cell>
          <cell r="AU26">
            <v>4993</v>
          </cell>
          <cell r="AW26">
            <v>202</v>
          </cell>
          <cell r="AX26">
            <v>4993</v>
          </cell>
          <cell r="AZ26">
            <v>0</v>
          </cell>
          <cell r="BA26">
            <v>0</v>
          </cell>
        </row>
        <row r="27">
          <cell r="A27" t="str">
            <v>560002677</v>
          </cell>
          <cell r="D27">
            <v>4</v>
          </cell>
          <cell r="E27">
            <v>66.5</v>
          </cell>
          <cell r="F27">
            <v>389</v>
          </cell>
          <cell r="G27">
            <v>7828.5</v>
          </cell>
          <cell r="H27">
            <v>392</v>
          </cell>
          <cell r="I27">
            <v>7895</v>
          </cell>
          <cell r="L27">
            <v>7895</v>
          </cell>
          <cell r="O27">
            <v>28</v>
          </cell>
          <cell r="P27">
            <v>167.5</v>
          </cell>
          <cell r="Q27">
            <v>3578.5</v>
          </cell>
          <cell r="R27">
            <v>1138.5</v>
          </cell>
          <cell r="S27">
            <v>1216</v>
          </cell>
          <cell r="T27">
            <v>177</v>
          </cell>
          <cell r="U27">
            <v>1468</v>
          </cell>
          <cell r="V27">
            <v>26</v>
          </cell>
          <cell r="Y27">
            <v>3</v>
          </cell>
          <cell r="Z27">
            <v>35</v>
          </cell>
          <cell r="AA27">
            <v>362</v>
          </cell>
          <cell r="AB27">
            <v>7671.5</v>
          </cell>
          <cell r="AC27">
            <v>365</v>
          </cell>
          <cell r="AD27">
            <v>7706.5</v>
          </cell>
          <cell r="AG27">
            <v>7706.5</v>
          </cell>
          <cell r="AJ27">
            <v>57.5</v>
          </cell>
          <cell r="AK27">
            <v>188.5</v>
          </cell>
          <cell r="AL27">
            <v>3025.5</v>
          </cell>
          <cell r="AM27">
            <v>1304.5</v>
          </cell>
          <cell r="AN27">
            <v>1420.5</v>
          </cell>
          <cell r="AO27">
            <v>296.5</v>
          </cell>
          <cell r="AP27">
            <v>1267</v>
          </cell>
          <cell r="AQ27">
            <v>9.5</v>
          </cell>
          <cell r="AT27">
            <v>730</v>
          </cell>
          <cell r="AU27">
            <v>15413</v>
          </cell>
          <cell r="AW27">
            <v>365</v>
          </cell>
          <cell r="AX27">
            <v>7706.5</v>
          </cell>
          <cell r="AZ27">
            <v>365</v>
          </cell>
          <cell r="BA27">
            <v>7706.5</v>
          </cell>
        </row>
        <row r="28">
          <cell r="A28" t="str">
            <v>560002685</v>
          </cell>
          <cell r="F28">
            <v>49</v>
          </cell>
          <cell r="G28">
            <v>1300</v>
          </cell>
          <cell r="L28">
            <v>1300</v>
          </cell>
          <cell r="P28">
            <v>73</v>
          </cell>
          <cell r="Q28">
            <v>152</v>
          </cell>
          <cell r="R28">
            <v>785</v>
          </cell>
          <cell r="S28">
            <v>248</v>
          </cell>
          <cell r="U28">
            <v>7</v>
          </cell>
          <cell r="AA28">
            <v>41</v>
          </cell>
          <cell r="AB28">
            <v>1283</v>
          </cell>
          <cell r="AG28">
            <v>1283</v>
          </cell>
          <cell r="AK28">
            <v>145</v>
          </cell>
          <cell r="AL28">
            <v>180.5</v>
          </cell>
          <cell r="AM28">
            <v>550</v>
          </cell>
          <cell r="AN28">
            <v>318.5</v>
          </cell>
          <cell r="AP28">
            <v>49.5</v>
          </cell>
          <cell r="AT28">
            <v>41</v>
          </cell>
          <cell r="AU28">
            <v>1283</v>
          </cell>
          <cell r="AW28">
            <v>41</v>
          </cell>
          <cell r="AX28">
            <v>1283</v>
          </cell>
          <cell r="AZ28">
            <v>0</v>
          </cell>
          <cell r="BA28">
            <v>0</v>
          </cell>
        </row>
        <row r="29">
          <cell r="A29" t="str">
            <v>560004277</v>
          </cell>
          <cell r="F29">
            <v>38</v>
          </cell>
          <cell r="G29">
            <v>3032</v>
          </cell>
          <cell r="L29">
            <v>3032</v>
          </cell>
          <cell r="O29">
            <v>364</v>
          </cell>
          <cell r="P29">
            <v>147</v>
          </cell>
          <cell r="Q29">
            <v>1125</v>
          </cell>
          <cell r="R29">
            <v>698</v>
          </cell>
          <cell r="S29">
            <v>238</v>
          </cell>
          <cell r="U29">
            <v>460</v>
          </cell>
          <cell r="AA29">
            <v>22</v>
          </cell>
          <cell r="AB29">
            <v>2343</v>
          </cell>
          <cell r="AG29">
            <v>2343</v>
          </cell>
          <cell r="AJ29">
            <v>457</v>
          </cell>
          <cell r="AL29">
            <v>952</v>
          </cell>
          <cell r="AM29">
            <v>307</v>
          </cell>
          <cell r="AN29">
            <v>210</v>
          </cell>
          <cell r="AP29">
            <v>417</v>
          </cell>
          <cell r="AT29">
            <v>22</v>
          </cell>
          <cell r="AU29">
            <v>2343</v>
          </cell>
          <cell r="AW29">
            <v>22</v>
          </cell>
          <cell r="AX29">
            <v>2343</v>
          </cell>
          <cell r="AZ29">
            <v>0</v>
          </cell>
          <cell r="BA29">
            <v>0</v>
          </cell>
        </row>
        <row r="30">
          <cell r="A30" t="str">
            <v>560005746</v>
          </cell>
          <cell r="D30">
            <v>2</v>
          </cell>
          <cell r="E30">
            <v>8.5</v>
          </cell>
          <cell r="F30">
            <v>205</v>
          </cell>
          <cell r="G30">
            <v>2698.5</v>
          </cell>
          <cell r="L30">
            <v>2669</v>
          </cell>
          <cell r="M30">
            <v>38</v>
          </cell>
          <cell r="O30">
            <v>8.5</v>
          </cell>
          <cell r="P30">
            <v>82</v>
          </cell>
          <cell r="Q30">
            <v>991</v>
          </cell>
          <cell r="R30">
            <v>948</v>
          </cell>
          <cell r="S30">
            <v>513.5</v>
          </cell>
          <cell r="U30">
            <v>112</v>
          </cell>
          <cell r="V30">
            <v>14</v>
          </cell>
          <cell r="AA30">
            <v>192</v>
          </cell>
          <cell r="AB30">
            <v>3729</v>
          </cell>
          <cell r="AG30">
            <v>3729</v>
          </cell>
          <cell r="AJ30">
            <v>66</v>
          </cell>
          <cell r="AK30">
            <v>104</v>
          </cell>
          <cell r="AL30">
            <v>1666</v>
          </cell>
          <cell r="AM30">
            <v>842</v>
          </cell>
          <cell r="AN30">
            <v>691</v>
          </cell>
          <cell r="AP30">
            <v>342</v>
          </cell>
          <cell r="AQ30">
            <v>18</v>
          </cell>
          <cell r="AT30">
            <v>192</v>
          </cell>
          <cell r="AU30">
            <v>3729</v>
          </cell>
          <cell r="AW30">
            <v>192</v>
          </cell>
          <cell r="AX30">
            <v>3729</v>
          </cell>
          <cell r="AZ30">
            <v>0</v>
          </cell>
          <cell r="BA30">
            <v>0</v>
          </cell>
        </row>
        <row r="31">
          <cell r="A31" t="str">
            <v>DGF</v>
          </cell>
          <cell r="B31">
            <v>5</v>
          </cell>
          <cell r="C31">
            <v>4</v>
          </cell>
          <cell r="D31">
            <v>87</v>
          </cell>
          <cell r="E31">
            <v>927.5</v>
          </cell>
          <cell r="F31">
            <v>5772</v>
          </cell>
          <cell r="G31">
            <v>143756.5</v>
          </cell>
          <cell r="H31">
            <v>1822</v>
          </cell>
          <cell r="I31">
            <v>35609.5</v>
          </cell>
          <cell r="J31">
            <v>46</v>
          </cell>
          <cell r="K31">
            <v>1704</v>
          </cell>
          <cell r="L31">
            <v>128894</v>
          </cell>
          <cell r="M31">
            <v>13595</v>
          </cell>
          <cell r="N31">
            <v>2199</v>
          </cell>
          <cell r="O31">
            <v>1784</v>
          </cell>
          <cell r="P31">
            <v>14276</v>
          </cell>
          <cell r="Q31">
            <v>55291.5</v>
          </cell>
          <cell r="R31">
            <v>28406</v>
          </cell>
          <cell r="S31">
            <v>12042</v>
          </cell>
          <cell r="T31">
            <v>1800.5</v>
          </cell>
          <cell r="U31">
            <v>13569</v>
          </cell>
          <cell r="V31">
            <v>621</v>
          </cell>
          <cell r="W31">
            <v>3</v>
          </cell>
          <cell r="X31">
            <v>2.5</v>
          </cell>
          <cell r="Y31">
            <v>68</v>
          </cell>
          <cell r="Z31">
            <v>1153.5</v>
          </cell>
          <cell r="AA31">
            <v>4660</v>
          </cell>
          <cell r="AB31">
            <v>157069.5</v>
          </cell>
          <cell r="AC31">
            <v>1631</v>
          </cell>
          <cell r="AD31">
            <v>40985</v>
          </cell>
          <cell r="AF31">
            <v>1247</v>
          </cell>
          <cell r="AG31">
            <v>141460.5</v>
          </cell>
          <cell r="AH31">
            <v>13418</v>
          </cell>
          <cell r="AI31">
            <v>3347</v>
          </cell>
          <cell r="AJ31">
            <v>2008</v>
          </cell>
          <cell r="AK31">
            <v>15212.5</v>
          </cell>
          <cell r="AL31">
            <v>56762.5</v>
          </cell>
          <cell r="AM31">
            <v>33243</v>
          </cell>
          <cell r="AN31">
            <v>15001</v>
          </cell>
          <cell r="AO31">
            <v>2644</v>
          </cell>
          <cell r="AP31">
            <v>13911</v>
          </cell>
          <cell r="AQ31">
            <v>1261.5</v>
          </cell>
          <cell r="AT31">
            <v>6362</v>
          </cell>
          <cell r="AU31">
            <v>200457.5</v>
          </cell>
          <cell r="AW31">
            <v>5624</v>
          </cell>
          <cell r="AX31">
            <v>158225.5</v>
          </cell>
          <cell r="AZ31">
            <v>738</v>
          </cell>
          <cell r="BA31">
            <v>42232</v>
          </cell>
        </row>
        <row r="32">
          <cell r="A32" t="str">
            <v>DGF_NAT</v>
          </cell>
          <cell r="B32">
            <v>447</v>
          </cell>
          <cell r="C32">
            <v>13102</v>
          </cell>
          <cell r="D32">
            <v>1315</v>
          </cell>
          <cell r="E32">
            <v>23848</v>
          </cell>
          <cell r="F32">
            <v>63621</v>
          </cell>
          <cell r="G32">
            <v>2098658</v>
          </cell>
          <cell r="H32">
            <v>15455</v>
          </cell>
          <cell r="I32">
            <v>351538</v>
          </cell>
          <cell r="J32">
            <v>1114</v>
          </cell>
          <cell r="K32">
            <v>67234.5</v>
          </cell>
          <cell r="L32">
            <v>1972519</v>
          </cell>
          <cell r="M32">
            <v>80685</v>
          </cell>
          <cell r="N32">
            <v>82404</v>
          </cell>
          <cell r="O32">
            <v>20159.5</v>
          </cell>
          <cell r="P32">
            <v>107900</v>
          </cell>
          <cell r="Q32">
            <v>908316</v>
          </cell>
          <cell r="R32">
            <v>343566</v>
          </cell>
          <cell r="S32">
            <v>147416.5</v>
          </cell>
          <cell r="T32">
            <v>62243</v>
          </cell>
          <cell r="U32">
            <v>269508</v>
          </cell>
          <cell r="V32">
            <v>84686</v>
          </cell>
          <cell r="W32">
            <v>361</v>
          </cell>
          <cell r="X32">
            <v>2849</v>
          </cell>
          <cell r="Y32">
            <v>1421</v>
          </cell>
          <cell r="Z32">
            <v>23698.5</v>
          </cell>
          <cell r="AA32">
            <v>64576</v>
          </cell>
          <cell r="AB32">
            <v>2356499</v>
          </cell>
          <cell r="AC32">
            <v>16418</v>
          </cell>
          <cell r="AD32">
            <v>411637.5</v>
          </cell>
          <cell r="AE32">
            <v>1111</v>
          </cell>
          <cell r="AF32">
            <v>61036.5</v>
          </cell>
          <cell r="AG32">
            <v>2219714</v>
          </cell>
          <cell r="AH32">
            <v>80954</v>
          </cell>
          <cell r="AI32">
            <v>82378.5</v>
          </cell>
          <cell r="AJ32">
            <v>22300.5</v>
          </cell>
          <cell r="AK32">
            <v>114443</v>
          </cell>
          <cell r="AL32">
            <v>1045690.5</v>
          </cell>
          <cell r="AM32">
            <v>404000.5</v>
          </cell>
          <cell r="AN32">
            <v>181854</v>
          </cell>
          <cell r="AO32">
            <v>82524.5</v>
          </cell>
          <cell r="AP32">
            <v>286159</v>
          </cell>
          <cell r="AQ32">
            <v>48152.5</v>
          </cell>
          <cell r="AT32">
            <v>83887</v>
          </cell>
          <cell r="AU32">
            <v>2855720.5</v>
          </cell>
          <cell r="AW32">
            <v>67014</v>
          </cell>
          <cell r="AX32">
            <v>2383046.5</v>
          </cell>
          <cell r="AZ32">
            <v>16873</v>
          </cell>
          <cell r="BA32">
            <v>472674</v>
          </cell>
        </row>
        <row r="33">
          <cell r="A33" t="str">
            <v>DPT-22</v>
          </cell>
          <cell r="D33">
            <v>10</v>
          </cell>
          <cell r="E33">
            <v>175.5</v>
          </cell>
          <cell r="F33">
            <v>1368</v>
          </cell>
          <cell r="G33">
            <v>38832.5</v>
          </cell>
          <cell r="H33">
            <v>37</v>
          </cell>
          <cell r="I33">
            <v>1330</v>
          </cell>
          <cell r="L33">
            <v>39003</v>
          </cell>
          <cell r="M33">
            <v>5</v>
          </cell>
          <cell r="O33">
            <v>411.5</v>
          </cell>
          <cell r="P33">
            <v>2881</v>
          </cell>
          <cell r="Q33">
            <v>12898.5</v>
          </cell>
          <cell r="R33">
            <v>13620</v>
          </cell>
          <cell r="S33">
            <v>5173</v>
          </cell>
          <cell r="T33">
            <v>246.5</v>
          </cell>
          <cell r="U33">
            <v>3153</v>
          </cell>
          <cell r="V33">
            <v>173.5</v>
          </cell>
          <cell r="Y33">
            <v>8</v>
          </cell>
          <cell r="Z33">
            <v>80.5</v>
          </cell>
          <cell r="AA33">
            <v>1354</v>
          </cell>
          <cell r="AB33">
            <v>43075.5</v>
          </cell>
          <cell r="AC33">
            <v>44</v>
          </cell>
          <cell r="AD33">
            <v>1506.5</v>
          </cell>
          <cell r="AG33">
            <v>43156</v>
          </cell>
          <cell r="AJ33">
            <v>495.5</v>
          </cell>
          <cell r="AK33">
            <v>4004.5</v>
          </cell>
          <cell r="AL33">
            <v>12564</v>
          </cell>
          <cell r="AM33">
            <v>16110.5</v>
          </cell>
          <cell r="AN33">
            <v>5686</v>
          </cell>
          <cell r="AO33">
            <v>407</v>
          </cell>
          <cell r="AP33">
            <v>3276</v>
          </cell>
          <cell r="AQ33">
            <v>161</v>
          </cell>
          <cell r="AT33">
            <v>1406</v>
          </cell>
          <cell r="AU33">
            <v>44662.5</v>
          </cell>
          <cell r="AW33">
            <v>1361</v>
          </cell>
          <cell r="AX33">
            <v>43156</v>
          </cell>
          <cell r="AZ33">
            <v>45</v>
          </cell>
          <cell r="BA33">
            <v>1506.5</v>
          </cell>
        </row>
        <row r="34">
          <cell r="A34" t="str">
            <v>DPT-29</v>
          </cell>
          <cell r="B34">
            <v>5</v>
          </cell>
          <cell r="C34">
            <v>4</v>
          </cell>
          <cell r="D34">
            <v>39</v>
          </cell>
          <cell r="E34">
            <v>441.5</v>
          </cell>
          <cell r="F34">
            <v>2251</v>
          </cell>
          <cell r="G34">
            <v>59746</v>
          </cell>
          <cell r="H34">
            <v>587</v>
          </cell>
          <cell r="I34">
            <v>7260</v>
          </cell>
          <cell r="L34">
            <v>52581.5</v>
          </cell>
          <cell r="M34">
            <v>5411</v>
          </cell>
          <cell r="N34">
            <v>2199</v>
          </cell>
          <cell r="O34">
            <v>1261.5</v>
          </cell>
          <cell r="P34">
            <v>5543.5</v>
          </cell>
          <cell r="Q34">
            <v>17747</v>
          </cell>
          <cell r="R34">
            <v>16676</v>
          </cell>
          <cell r="S34">
            <v>6671</v>
          </cell>
          <cell r="T34">
            <v>454.5</v>
          </cell>
          <cell r="U34">
            <v>3824</v>
          </cell>
          <cell r="V34">
            <v>208.5</v>
          </cell>
          <cell r="W34">
            <v>3</v>
          </cell>
          <cell r="X34">
            <v>2.5</v>
          </cell>
          <cell r="Y34">
            <v>37</v>
          </cell>
          <cell r="Z34">
            <v>457</v>
          </cell>
          <cell r="AA34">
            <v>2369</v>
          </cell>
          <cell r="AB34">
            <v>70083</v>
          </cell>
          <cell r="AC34">
            <v>722</v>
          </cell>
          <cell r="AD34">
            <v>11538</v>
          </cell>
          <cell r="AG34">
            <v>62703.5</v>
          </cell>
          <cell r="AH34">
            <v>4492</v>
          </cell>
          <cell r="AI34">
            <v>3347</v>
          </cell>
          <cell r="AJ34">
            <v>1419.5</v>
          </cell>
          <cell r="AK34">
            <v>5631</v>
          </cell>
          <cell r="AL34">
            <v>21231</v>
          </cell>
          <cell r="AM34">
            <v>19754.5</v>
          </cell>
          <cell r="AN34">
            <v>7996.5</v>
          </cell>
          <cell r="AO34">
            <v>602.5</v>
          </cell>
          <cell r="AP34">
            <v>5342.5</v>
          </cell>
          <cell r="AQ34">
            <v>407</v>
          </cell>
          <cell r="AT34">
            <v>3131</v>
          </cell>
          <cell r="AU34">
            <v>82080.5</v>
          </cell>
          <cell r="AW34">
            <v>2403</v>
          </cell>
          <cell r="AX34">
            <v>70542.5</v>
          </cell>
          <cell r="AZ34">
            <v>728</v>
          </cell>
          <cell r="BA34">
            <v>11538</v>
          </cell>
        </row>
        <row r="35">
          <cell r="A35" t="str">
            <v>DPT-35</v>
          </cell>
          <cell r="D35">
            <v>33</v>
          </cell>
          <cell r="E35">
            <v>244</v>
          </cell>
          <cell r="F35">
            <v>1554</v>
          </cell>
          <cell r="G35">
            <v>48805.5</v>
          </cell>
          <cell r="H35">
            <v>411</v>
          </cell>
          <cell r="I35">
            <v>7841.5</v>
          </cell>
          <cell r="J35">
            <v>46</v>
          </cell>
          <cell r="K35">
            <v>1704</v>
          </cell>
          <cell r="L35">
            <v>41915.5</v>
          </cell>
          <cell r="M35">
            <v>7134</v>
          </cell>
          <cell r="O35">
            <v>234.5</v>
          </cell>
          <cell r="P35">
            <v>5593</v>
          </cell>
          <cell r="Q35">
            <v>17035.5</v>
          </cell>
          <cell r="R35">
            <v>10296</v>
          </cell>
          <cell r="S35">
            <v>3372</v>
          </cell>
          <cell r="T35">
            <v>626.5</v>
          </cell>
          <cell r="U35">
            <v>4408.5</v>
          </cell>
          <cell r="V35">
            <v>198</v>
          </cell>
          <cell r="Y35">
            <v>20</v>
          </cell>
          <cell r="Z35">
            <v>581</v>
          </cell>
          <cell r="AA35">
            <v>548</v>
          </cell>
          <cell r="AB35">
            <v>48428</v>
          </cell>
          <cell r="AC35">
            <v>84</v>
          </cell>
          <cell r="AD35">
            <v>8507.5</v>
          </cell>
          <cell r="AF35">
            <v>1247</v>
          </cell>
          <cell r="AG35">
            <v>41443</v>
          </cell>
          <cell r="AH35">
            <v>7566</v>
          </cell>
          <cell r="AJ35">
            <v>255.5</v>
          </cell>
          <cell r="AK35">
            <v>5290</v>
          </cell>
          <cell r="AL35">
            <v>15888.5</v>
          </cell>
          <cell r="AM35">
            <v>10437</v>
          </cell>
          <cell r="AN35">
            <v>3758.5</v>
          </cell>
          <cell r="AO35">
            <v>902.5</v>
          </cell>
          <cell r="AP35">
            <v>3956.5</v>
          </cell>
          <cell r="AQ35">
            <v>683</v>
          </cell>
          <cell r="AT35">
            <v>652</v>
          </cell>
          <cell r="AU35">
            <v>58763.5</v>
          </cell>
          <cell r="AW35">
            <v>1466</v>
          </cell>
          <cell r="AX35">
            <v>49009</v>
          </cell>
          <cell r="AZ35">
            <v>-814</v>
          </cell>
          <cell r="BA35">
            <v>9754.5</v>
          </cell>
        </row>
        <row r="36">
          <cell r="A36" t="str">
            <v>DPT-56</v>
          </cell>
          <cell r="D36">
            <v>6</v>
          </cell>
          <cell r="E36">
            <v>67.5</v>
          </cell>
          <cell r="F36">
            <v>2035</v>
          </cell>
          <cell r="G36">
            <v>38601</v>
          </cell>
          <cell r="H36">
            <v>787</v>
          </cell>
          <cell r="I36">
            <v>19178</v>
          </cell>
          <cell r="L36">
            <v>35217.5</v>
          </cell>
          <cell r="M36">
            <v>3451</v>
          </cell>
          <cell r="O36">
            <v>645</v>
          </cell>
          <cell r="P36">
            <v>4906</v>
          </cell>
          <cell r="Q36">
            <v>12471</v>
          </cell>
          <cell r="R36">
            <v>8187.5</v>
          </cell>
          <cell r="S36">
            <v>3888.5</v>
          </cell>
          <cell r="T36">
            <v>574</v>
          </cell>
          <cell r="U36">
            <v>4179</v>
          </cell>
          <cell r="V36">
            <v>41</v>
          </cell>
          <cell r="Y36">
            <v>5</v>
          </cell>
          <cell r="Z36">
            <v>87</v>
          </cell>
          <cell r="AA36">
            <v>1946</v>
          </cell>
          <cell r="AB36">
            <v>42121.5</v>
          </cell>
          <cell r="AC36">
            <v>782</v>
          </cell>
          <cell r="AD36">
            <v>19433</v>
          </cell>
          <cell r="AG36">
            <v>38967.5</v>
          </cell>
          <cell r="AH36">
            <v>3241</v>
          </cell>
          <cell r="AJ36">
            <v>766</v>
          </cell>
          <cell r="AK36">
            <v>5960.5</v>
          </cell>
          <cell r="AL36">
            <v>12220</v>
          </cell>
          <cell r="AM36">
            <v>9567.5</v>
          </cell>
          <cell r="AN36">
            <v>5035.5</v>
          </cell>
          <cell r="AO36">
            <v>891</v>
          </cell>
          <cell r="AP36">
            <v>3978</v>
          </cell>
          <cell r="AQ36">
            <v>10.5</v>
          </cell>
          <cell r="AT36">
            <v>2733</v>
          </cell>
          <cell r="AU36">
            <v>61641.5</v>
          </cell>
          <cell r="AW36">
            <v>1951</v>
          </cell>
          <cell r="AX36">
            <v>42208.5</v>
          </cell>
          <cell r="AZ36">
            <v>782</v>
          </cell>
          <cell r="BA36">
            <v>19433</v>
          </cell>
        </row>
        <row r="37">
          <cell r="A37" t="str">
            <v>FRANCE</v>
          </cell>
          <cell r="B37">
            <v>447</v>
          </cell>
          <cell r="C37">
            <v>13102</v>
          </cell>
          <cell r="D37">
            <v>1785</v>
          </cell>
          <cell r="E37">
            <v>33853</v>
          </cell>
          <cell r="F37">
            <v>90716</v>
          </cell>
          <cell r="G37">
            <v>2724987</v>
          </cell>
          <cell r="H37">
            <v>15572</v>
          </cell>
          <cell r="I37">
            <v>355991</v>
          </cell>
          <cell r="J37">
            <v>1114</v>
          </cell>
          <cell r="K37">
            <v>67234.5</v>
          </cell>
          <cell r="L37">
            <v>2586332.5</v>
          </cell>
          <cell r="M37">
            <v>103205.5</v>
          </cell>
          <cell r="N37">
            <v>82404</v>
          </cell>
          <cell r="O37">
            <v>24116.5</v>
          </cell>
          <cell r="P37">
            <v>140159.5</v>
          </cell>
          <cell r="Q37">
            <v>985733.5</v>
          </cell>
          <cell r="R37">
            <v>632203.5</v>
          </cell>
          <cell r="S37">
            <v>255919</v>
          </cell>
          <cell r="T37">
            <v>66624.5</v>
          </cell>
          <cell r="U37">
            <v>340515.5</v>
          </cell>
          <cell r="V37">
            <v>109497</v>
          </cell>
          <cell r="W37">
            <v>361</v>
          </cell>
          <cell r="X37">
            <v>2849</v>
          </cell>
          <cell r="Y37">
            <v>2039</v>
          </cell>
          <cell r="Z37">
            <v>35747.5</v>
          </cell>
          <cell r="AA37">
            <v>93563</v>
          </cell>
          <cell r="AB37">
            <v>3013835</v>
          </cell>
          <cell r="AC37">
            <v>16531</v>
          </cell>
          <cell r="AD37">
            <v>414179.5</v>
          </cell>
          <cell r="AE37">
            <v>1111</v>
          </cell>
          <cell r="AF37">
            <v>61036.5</v>
          </cell>
          <cell r="AG37">
            <v>2866292</v>
          </cell>
          <cell r="AH37">
            <v>103761</v>
          </cell>
          <cell r="AI37">
            <v>82378.5</v>
          </cell>
          <cell r="AJ37">
            <v>25928.5</v>
          </cell>
          <cell r="AK37">
            <v>151247</v>
          </cell>
          <cell r="AL37">
            <v>1127963.5</v>
          </cell>
          <cell r="AM37">
            <v>721688</v>
          </cell>
          <cell r="AN37">
            <v>302240</v>
          </cell>
          <cell r="AO37">
            <v>89383</v>
          </cell>
          <cell r="AP37">
            <v>359831</v>
          </cell>
          <cell r="AQ37">
            <v>48752.5</v>
          </cell>
          <cell r="AT37">
            <v>113605</v>
          </cell>
          <cell r="AU37">
            <v>3527647.5</v>
          </cell>
          <cell r="AW37">
            <v>96564</v>
          </cell>
          <cell r="AX37">
            <v>3056358.5</v>
          </cell>
          <cell r="AZ37">
            <v>17041</v>
          </cell>
          <cell r="BA37">
            <v>471289</v>
          </cell>
        </row>
        <row r="38">
          <cell r="A38" t="str">
            <v>OQN</v>
          </cell>
          <cell r="D38">
            <v>1</v>
          </cell>
          <cell r="E38">
            <v>1</v>
          </cell>
          <cell r="F38">
            <v>1455</v>
          </cell>
          <cell r="G38">
            <v>42228.5</v>
          </cell>
          <cell r="L38">
            <v>39823.5</v>
          </cell>
          <cell r="M38">
            <v>2406</v>
          </cell>
          <cell r="O38">
            <v>768.5</v>
          </cell>
          <cell r="P38">
            <v>4647.5</v>
          </cell>
          <cell r="Q38">
            <v>4860.5</v>
          </cell>
          <cell r="R38">
            <v>20373.5</v>
          </cell>
          <cell r="S38">
            <v>7062.5</v>
          </cell>
          <cell r="T38">
            <v>101</v>
          </cell>
          <cell r="U38">
            <v>1995.5</v>
          </cell>
          <cell r="Y38">
            <v>3</v>
          </cell>
          <cell r="Z38">
            <v>52</v>
          </cell>
          <cell r="AA38">
            <v>1568</v>
          </cell>
          <cell r="AB38">
            <v>46638.5</v>
          </cell>
          <cell r="AG38">
            <v>44809.5</v>
          </cell>
          <cell r="AH38">
            <v>1881</v>
          </cell>
          <cell r="AJ38">
            <v>928.5</v>
          </cell>
          <cell r="AK38">
            <v>5673.5</v>
          </cell>
          <cell r="AL38">
            <v>5141</v>
          </cell>
          <cell r="AM38">
            <v>22626.5</v>
          </cell>
          <cell r="AN38">
            <v>7475.5</v>
          </cell>
          <cell r="AO38">
            <v>159</v>
          </cell>
          <cell r="AP38">
            <v>2642</v>
          </cell>
          <cell r="AT38">
            <v>1571</v>
          </cell>
          <cell r="AU38">
            <v>46690.5</v>
          </cell>
          <cell r="AW38">
            <v>1571</v>
          </cell>
          <cell r="AX38">
            <v>46690.5</v>
          </cell>
          <cell r="AZ38">
            <v>0</v>
          </cell>
          <cell r="BA38">
            <v>0</v>
          </cell>
        </row>
        <row r="39">
          <cell r="A39" t="str">
            <v>OQN_NAT</v>
          </cell>
          <cell r="D39">
            <v>486</v>
          </cell>
          <cell r="E39">
            <v>10005</v>
          </cell>
          <cell r="F39">
            <v>27599</v>
          </cell>
          <cell r="G39">
            <v>626329</v>
          </cell>
          <cell r="H39">
            <v>118</v>
          </cell>
          <cell r="I39">
            <v>4453</v>
          </cell>
          <cell r="L39">
            <v>613813.5</v>
          </cell>
          <cell r="M39">
            <v>22520.5</v>
          </cell>
          <cell r="O39">
            <v>3957</v>
          </cell>
          <cell r="P39">
            <v>32259.5</v>
          </cell>
          <cell r="Q39">
            <v>77417.5</v>
          </cell>
          <cell r="R39">
            <v>288637.5</v>
          </cell>
          <cell r="S39">
            <v>108502.5</v>
          </cell>
          <cell r="T39">
            <v>4381.5</v>
          </cell>
          <cell r="U39">
            <v>71007.5</v>
          </cell>
          <cell r="V39">
            <v>24811</v>
          </cell>
          <cell r="Y39">
            <v>633</v>
          </cell>
          <cell r="Z39">
            <v>12049</v>
          </cell>
          <cell r="AA39">
            <v>29558</v>
          </cell>
          <cell r="AB39">
            <v>657336</v>
          </cell>
          <cell r="AC39">
            <v>113</v>
          </cell>
          <cell r="AD39">
            <v>2542</v>
          </cell>
          <cell r="AG39">
            <v>646578</v>
          </cell>
          <cell r="AH39">
            <v>22807</v>
          </cell>
          <cell r="AJ39">
            <v>3628</v>
          </cell>
          <cell r="AK39">
            <v>36804</v>
          </cell>
          <cell r="AL39">
            <v>82273</v>
          </cell>
          <cell r="AM39">
            <v>317687.5</v>
          </cell>
          <cell r="AN39">
            <v>120386</v>
          </cell>
          <cell r="AO39">
            <v>6858.5</v>
          </cell>
          <cell r="AP39">
            <v>73672</v>
          </cell>
          <cell r="AQ39">
            <v>600</v>
          </cell>
          <cell r="AT39">
            <v>30304</v>
          </cell>
          <cell r="AU39">
            <v>671927</v>
          </cell>
          <cell r="AW39">
            <v>30144</v>
          </cell>
          <cell r="AX39">
            <v>673312</v>
          </cell>
          <cell r="AZ39">
            <v>160</v>
          </cell>
          <cell r="BA39">
            <v>-1385</v>
          </cell>
        </row>
        <row r="40">
          <cell r="A40" t="str">
            <v>REG-11</v>
          </cell>
          <cell r="B40">
            <v>33</v>
          </cell>
          <cell r="C40">
            <v>1866</v>
          </cell>
          <cell r="D40">
            <v>364</v>
          </cell>
          <cell r="E40">
            <v>14050</v>
          </cell>
          <cell r="F40">
            <v>12052</v>
          </cell>
          <cell r="G40">
            <v>637420.5</v>
          </cell>
          <cell r="H40">
            <v>1486</v>
          </cell>
          <cell r="I40">
            <v>33921</v>
          </cell>
          <cell r="J40">
            <v>163</v>
          </cell>
          <cell r="K40">
            <v>10776</v>
          </cell>
          <cell r="L40">
            <v>589128</v>
          </cell>
          <cell r="M40">
            <v>54147.5</v>
          </cell>
          <cell r="N40">
            <v>10061</v>
          </cell>
          <cell r="O40">
            <v>3370.5</v>
          </cell>
          <cell r="P40">
            <v>15213</v>
          </cell>
          <cell r="Q40">
            <v>285605.5</v>
          </cell>
          <cell r="R40">
            <v>90053</v>
          </cell>
          <cell r="S40">
            <v>31002.5</v>
          </cell>
          <cell r="T40">
            <v>12944.5</v>
          </cell>
          <cell r="U40">
            <v>84592.5</v>
          </cell>
          <cell r="V40">
            <v>56119.5</v>
          </cell>
          <cell r="W40">
            <v>50</v>
          </cell>
          <cell r="X40">
            <v>1069</v>
          </cell>
          <cell r="Y40">
            <v>408</v>
          </cell>
          <cell r="Z40">
            <v>12760.5</v>
          </cell>
          <cell r="AA40">
            <v>12042</v>
          </cell>
          <cell r="AB40">
            <v>760476</v>
          </cell>
          <cell r="AC40">
            <v>1322</v>
          </cell>
          <cell r="AD40">
            <v>36912.5</v>
          </cell>
          <cell r="AE40">
            <v>112</v>
          </cell>
          <cell r="AF40">
            <v>7090</v>
          </cell>
          <cell r="AG40">
            <v>708404</v>
          </cell>
          <cell r="AH40">
            <v>55601.5</v>
          </cell>
          <cell r="AI40">
            <v>10300</v>
          </cell>
          <cell r="AJ40">
            <v>3665.5</v>
          </cell>
          <cell r="AK40">
            <v>18162</v>
          </cell>
          <cell r="AL40">
            <v>377967.5</v>
          </cell>
          <cell r="AM40">
            <v>116360</v>
          </cell>
          <cell r="AN40">
            <v>40469</v>
          </cell>
          <cell r="AO40">
            <v>27155.5</v>
          </cell>
          <cell r="AP40">
            <v>96066</v>
          </cell>
          <cell r="AQ40">
            <v>14852.5</v>
          </cell>
          <cell r="AT40">
            <v>13934</v>
          </cell>
          <cell r="AU40">
            <v>818308</v>
          </cell>
          <cell r="AW40">
            <v>12414</v>
          </cell>
          <cell r="AX40">
            <v>774305.5</v>
          </cell>
          <cell r="AZ40">
            <v>1520</v>
          </cell>
          <cell r="BA40">
            <v>44002.5</v>
          </cell>
        </row>
        <row r="41">
          <cell r="A41" t="str">
            <v>REG-24</v>
          </cell>
          <cell r="B41">
            <v>212</v>
          </cell>
          <cell r="C41">
            <v>9506.5</v>
          </cell>
          <cell r="D41">
            <v>94</v>
          </cell>
          <cell r="E41">
            <v>661.5</v>
          </cell>
          <cell r="F41">
            <v>2626</v>
          </cell>
          <cell r="G41">
            <v>96400</v>
          </cell>
          <cell r="H41">
            <v>410</v>
          </cell>
          <cell r="I41">
            <v>8947.5</v>
          </cell>
          <cell r="J41">
            <v>42</v>
          </cell>
          <cell r="K41">
            <v>2694.5</v>
          </cell>
          <cell r="L41">
            <v>104528</v>
          </cell>
          <cell r="M41">
            <v>1857</v>
          </cell>
          <cell r="N41">
            <v>183</v>
          </cell>
          <cell r="O41">
            <v>533.5</v>
          </cell>
          <cell r="P41">
            <v>4921.5</v>
          </cell>
          <cell r="Q41">
            <v>43506</v>
          </cell>
          <cell r="R41">
            <v>19275</v>
          </cell>
          <cell r="S41">
            <v>7701</v>
          </cell>
          <cell r="T41">
            <v>4136.5</v>
          </cell>
          <cell r="U41">
            <v>21949.5</v>
          </cell>
          <cell r="V41">
            <v>719.5</v>
          </cell>
          <cell r="W41">
            <v>99</v>
          </cell>
          <cell r="X41">
            <v>432.5</v>
          </cell>
          <cell r="Y41">
            <v>127</v>
          </cell>
          <cell r="Z41">
            <v>1184.5</v>
          </cell>
          <cell r="AA41">
            <v>2944</v>
          </cell>
          <cell r="AB41">
            <v>116350.5</v>
          </cell>
          <cell r="AC41">
            <v>479</v>
          </cell>
          <cell r="AD41">
            <v>12034.5</v>
          </cell>
          <cell r="AE41">
            <v>52</v>
          </cell>
          <cell r="AF41">
            <v>2583</v>
          </cell>
          <cell r="AG41">
            <v>115936</v>
          </cell>
          <cell r="AH41">
            <v>1769.5</v>
          </cell>
          <cell r="AI41">
            <v>262</v>
          </cell>
          <cell r="AJ41">
            <v>255</v>
          </cell>
          <cell r="AK41">
            <v>4909.5</v>
          </cell>
          <cell r="AL41">
            <v>52489</v>
          </cell>
          <cell r="AM41">
            <v>24868</v>
          </cell>
          <cell r="AN41">
            <v>11073</v>
          </cell>
          <cell r="AO41">
            <v>4935</v>
          </cell>
          <cell r="AP41">
            <v>15633.5</v>
          </cell>
          <cell r="AQ41">
            <v>566</v>
          </cell>
          <cell r="AT41">
            <v>3701</v>
          </cell>
          <cell r="AU41">
            <v>132585</v>
          </cell>
          <cell r="AW41">
            <v>3150</v>
          </cell>
          <cell r="AX41">
            <v>117967.5</v>
          </cell>
          <cell r="AZ41">
            <v>551</v>
          </cell>
          <cell r="BA41">
            <v>14617.5</v>
          </cell>
        </row>
        <row r="42">
          <cell r="A42" t="str">
            <v>REG-27</v>
          </cell>
          <cell r="D42">
            <v>39</v>
          </cell>
          <cell r="E42">
            <v>1159</v>
          </cell>
          <cell r="F42">
            <v>2955</v>
          </cell>
          <cell r="G42">
            <v>85002.5</v>
          </cell>
          <cell r="H42">
            <v>621</v>
          </cell>
          <cell r="I42">
            <v>12167</v>
          </cell>
          <cell r="J42">
            <v>24</v>
          </cell>
          <cell r="K42">
            <v>4227.5</v>
          </cell>
          <cell r="L42">
            <v>79596.5</v>
          </cell>
          <cell r="M42">
            <v>373</v>
          </cell>
          <cell r="N42">
            <v>6192</v>
          </cell>
          <cell r="O42">
            <v>561.5</v>
          </cell>
          <cell r="P42">
            <v>4721</v>
          </cell>
          <cell r="Q42">
            <v>26136.5</v>
          </cell>
          <cell r="R42">
            <v>24630</v>
          </cell>
          <cell r="S42">
            <v>8028.5</v>
          </cell>
          <cell r="T42">
            <v>794</v>
          </cell>
          <cell r="U42">
            <v>6931</v>
          </cell>
          <cell r="V42">
            <v>5843</v>
          </cell>
          <cell r="Y42">
            <v>50</v>
          </cell>
          <cell r="Z42">
            <v>1025.5</v>
          </cell>
          <cell r="AA42">
            <v>3250</v>
          </cell>
          <cell r="AB42">
            <v>98167</v>
          </cell>
          <cell r="AC42">
            <v>636</v>
          </cell>
          <cell r="AD42">
            <v>13204.5</v>
          </cell>
          <cell r="AE42">
            <v>33</v>
          </cell>
          <cell r="AF42">
            <v>4384.5</v>
          </cell>
          <cell r="AG42">
            <v>92602.5</v>
          </cell>
          <cell r="AH42">
            <v>671</v>
          </cell>
          <cell r="AI42">
            <v>5919</v>
          </cell>
          <cell r="AJ42">
            <v>600</v>
          </cell>
          <cell r="AK42">
            <v>6704.5</v>
          </cell>
          <cell r="AL42">
            <v>30419.5</v>
          </cell>
          <cell r="AM42">
            <v>30863.5</v>
          </cell>
          <cell r="AN42">
            <v>10558</v>
          </cell>
          <cell r="AO42">
            <v>915</v>
          </cell>
          <cell r="AP42">
            <v>7898</v>
          </cell>
          <cell r="AQ42">
            <v>2750.5</v>
          </cell>
          <cell r="AT42">
            <v>3969</v>
          </cell>
          <cell r="AU42">
            <v>116781.5</v>
          </cell>
          <cell r="AW42">
            <v>3292</v>
          </cell>
          <cell r="AX42">
            <v>99192.5</v>
          </cell>
          <cell r="AZ42">
            <v>677</v>
          </cell>
          <cell r="BA42">
            <v>17589</v>
          </cell>
        </row>
        <row r="43">
          <cell r="A43" t="str">
            <v>REG-28</v>
          </cell>
          <cell r="B43">
            <v>3</v>
          </cell>
          <cell r="C43">
            <v>12.5</v>
          </cell>
          <cell r="D43">
            <v>42</v>
          </cell>
          <cell r="E43">
            <v>696.5</v>
          </cell>
          <cell r="F43">
            <v>3517</v>
          </cell>
          <cell r="G43">
            <v>129870</v>
          </cell>
          <cell r="H43">
            <v>613</v>
          </cell>
          <cell r="I43">
            <v>20017</v>
          </cell>
          <cell r="J43">
            <v>58</v>
          </cell>
          <cell r="K43">
            <v>1826.5</v>
          </cell>
          <cell r="L43">
            <v>121513</v>
          </cell>
          <cell r="M43">
            <v>927</v>
          </cell>
          <cell r="N43">
            <v>8139</v>
          </cell>
          <cell r="O43">
            <v>534.5</v>
          </cell>
          <cell r="P43">
            <v>16992.5</v>
          </cell>
          <cell r="Q43">
            <v>50838.5</v>
          </cell>
          <cell r="R43">
            <v>25494</v>
          </cell>
          <cell r="S43">
            <v>10789.5</v>
          </cell>
          <cell r="T43">
            <v>2102.5</v>
          </cell>
          <cell r="U43">
            <v>14194.5</v>
          </cell>
          <cell r="V43">
            <v>299.5</v>
          </cell>
          <cell r="W43">
            <v>2</v>
          </cell>
          <cell r="X43">
            <v>49</v>
          </cell>
          <cell r="Y43">
            <v>39</v>
          </cell>
          <cell r="Z43">
            <v>741.5</v>
          </cell>
          <cell r="AA43">
            <v>3654</v>
          </cell>
          <cell r="AB43">
            <v>134930.5</v>
          </cell>
          <cell r="AC43">
            <v>598</v>
          </cell>
          <cell r="AD43">
            <v>19745.5</v>
          </cell>
          <cell r="AE43">
            <v>60</v>
          </cell>
          <cell r="AF43">
            <v>2242.5</v>
          </cell>
          <cell r="AG43">
            <v>126070</v>
          </cell>
          <cell r="AH43">
            <v>657</v>
          </cell>
          <cell r="AI43">
            <v>8994</v>
          </cell>
          <cell r="AJ43">
            <v>407.5</v>
          </cell>
          <cell r="AK43">
            <v>15822.5</v>
          </cell>
          <cell r="AL43">
            <v>51855.5</v>
          </cell>
          <cell r="AM43">
            <v>28478.5</v>
          </cell>
          <cell r="AN43">
            <v>9780.5</v>
          </cell>
          <cell r="AO43">
            <v>4225</v>
          </cell>
          <cell r="AP43">
            <v>14204.5</v>
          </cell>
          <cell r="AQ43">
            <v>128.5</v>
          </cell>
          <cell r="AT43">
            <v>4353</v>
          </cell>
          <cell r="AU43">
            <v>157709</v>
          </cell>
          <cell r="AW43">
            <v>3687</v>
          </cell>
          <cell r="AX43">
            <v>135721</v>
          </cell>
          <cell r="AZ43">
            <v>666</v>
          </cell>
          <cell r="BA43">
            <v>21988</v>
          </cell>
        </row>
        <row r="44">
          <cell r="A44" t="str">
            <v>REG-32</v>
          </cell>
          <cell r="B44">
            <v>85</v>
          </cell>
          <cell r="C44">
            <v>1094.5</v>
          </cell>
          <cell r="D44">
            <v>147</v>
          </cell>
          <cell r="E44">
            <v>2593</v>
          </cell>
          <cell r="F44">
            <v>5732</v>
          </cell>
          <cell r="G44">
            <v>185485</v>
          </cell>
          <cell r="H44">
            <v>977</v>
          </cell>
          <cell r="I44">
            <v>32107</v>
          </cell>
          <cell r="J44">
            <v>158</v>
          </cell>
          <cell r="K44">
            <v>4581.5</v>
          </cell>
          <cell r="L44">
            <v>178103</v>
          </cell>
          <cell r="M44">
            <v>2076.5</v>
          </cell>
          <cell r="N44">
            <v>8993</v>
          </cell>
          <cell r="O44">
            <v>1315</v>
          </cell>
          <cell r="P44">
            <v>7952.5</v>
          </cell>
          <cell r="Q44">
            <v>55721.5</v>
          </cell>
          <cell r="R44">
            <v>49866.5</v>
          </cell>
          <cell r="S44">
            <v>22282</v>
          </cell>
          <cell r="T44">
            <v>12021</v>
          </cell>
          <cell r="U44">
            <v>20991.5</v>
          </cell>
          <cell r="V44">
            <v>2458</v>
          </cell>
          <cell r="W44">
            <v>90</v>
          </cell>
          <cell r="X44">
            <v>744</v>
          </cell>
          <cell r="Y44">
            <v>182</v>
          </cell>
          <cell r="Z44">
            <v>3087</v>
          </cell>
          <cell r="AA44">
            <v>6552</v>
          </cell>
          <cell r="AB44">
            <v>219188</v>
          </cell>
          <cell r="AC44">
            <v>1240</v>
          </cell>
          <cell r="AD44">
            <v>40657.5</v>
          </cell>
          <cell r="AE44">
            <v>173</v>
          </cell>
          <cell r="AF44">
            <v>4473</v>
          </cell>
          <cell r="AG44">
            <v>211451</v>
          </cell>
          <cell r="AH44">
            <v>2147</v>
          </cell>
          <cell r="AI44">
            <v>9421</v>
          </cell>
          <cell r="AJ44">
            <v>1197</v>
          </cell>
          <cell r="AK44">
            <v>8514.5</v>
          </cell>
          <cell r="AL44">
            <v>58291.5</v>
          </cell>
          <cell r="AM44">
            <v>59567</v>
          </cell>
          <cell r="AN44">
            <v>30280</v>
          </cell>
          <cell r="AO44">
            <v>10883</v>
          </cell>
          <cell r="AP44">
            <v>23280</v>
          </cell>
          <cell r="AQ44">
            <v>15170</v>
          </cell>
          <cell r="AT44">
            <v>8237</v>
          </cell>
          <cell r="AU44">
            <v>268149.5</v>
          </cell>
          <cell r="AW44">
            <v>6801</v>
          </cell>
          <cell r="AX44">
            <v>223019</v>
          </cell>
          <cell r="AZ44">
            <v>1436</v>
          </cell>
          <cell r="BA44">
            <v>45130.5</v>
          </cell>
        </row>
        <row r="45">
          <cell r="A45" t="str">
            <v>REG-44</v>
          </cell>
          <cell r="B45">
            <v>59</v>
          </cell>
          <cell r="C45">
            <v>340.5</v>
          </cell>
          <cell r="D45">
            <v>67</v>
          </cell>
          <cell r="E45">
            <v>702.5</v>
          </cell>
          <cell r="F45">
            <v>5698</v>
          </cell>
          <cell r="G45">
            <v>143394.5</v>
          </cell>
          <cell r="H45">
            <v>767</v>
          </cell>
          <cell r="I45">
            <v>15492</v>
          </cell>
          <cell r="J45">
            <v>153</v>
          </cell>
          <cell r="K45">
            <v>8499.5</v>
          </cell>
          <cell r="L45">
            <v>135062.5</v>
          </cell>
          <cell r="M45">
            <v>785</v>
          </cell>
          <cell r="N45">
            <v>8590</v>
          </cell>
          <cell r="O45">
            <v>1707</v>
          </cell>
          <cell r="P45">
            <v>7702</v>
          </cell>
          <cell r="Q45">
            <v>56163</v>
          </cell>
          <cell r="R45">
            <v>30048.5</v>
          </cell>
          <cell r="S45">
            <v>16640</v>
          </cell>
          <cell r="T45">
            <v>4009.5</v>
          </cell>
          <cell r="U45">
            <v>14608.5</v>
          </cell>
          <cell r="V45">
            <v>3211</v>
          </cell>
          <cell r="W45">
            <v>69</v>
          </cell>
          <cell r="X45">
            <v>307</v>
          </cell>
          <cell r="Y45">
            <v>73</v>
          </cell>
          <cell r="Z45">
            <v>846</v>
          </cell>
          <cell r="AA45">
            <v>6195</v>
          </cell>
          <cell r="AB45">
            <v>160013</v>
          </cell>
          <cell r="AC45">
            <v>881</v>
          </cell>
          <cell r="AD45">
            <v>18118.5</v>
          </cell>
          <cell r="AE45">
            <v>119</v>
          </cell>
          <cell r="AF45">
            <v>7482</v>
          </cell>
          <cell r="AG45">
            <v>151509</v>
          </cell>
          <cell r="AH45">
            <v>868</v>
          </cell>
          <cell r="AI45">
            <v>8789</v>
          </cell>
          <cell r="AJ45">
            <v>1936.5</v>
          </cell>
          <cell r="AK45">
            <v>7557.5</v>
          </cell>
          <cell r="AL45">
            <v>59034</v>
          </cell>
          <cell r="AM45">
            <v>37068.5</v>
          </cell>
          <cell r="AN45">
            <v>19750</v>
          </cell>
          <cell r="AO45">
            <v>4996.5</v>
          </cell>
          <cell r="AP45">
            <v>16038.5</v>
          </cell>
          <cell r="AQ45">
            <v>3173</v>
          </cell>
          <cell r="AT45">
            <v>7337</v>
          </cell>
          <cell r="AU45">
            <v>186766.5</v>
          </cell>
          <cell r="AW45">
            <v>6330</v>
          </cell>
          <cell r="AX45">
            <v>161166</v>
          </cell>
          <cell r="AZ45">
            <v>1007</v>
          </cell>
          <cell r="BA45">
            <v>25600.5</v>
          </cell>
        </row>
        <row r="46">
          <cell r="A46" t="str">
            <v>REG-52</v>
          </cell>
          <cell r="B46">
            <v>43</v>
          </cell>
          <cell r="C46">
            <v>255</v>
          </cell>
          <cell r="D46">
            <v>249</v>
          </cell>
          <cell r="E46">
            <v>2230</v>
          </cell>
          <cell r="F46">
            <v>4910</v>
          </cell>
          <cell r="G46">
            <v>115879.5</v>
          </cell>
          <cell r="H46">
            <v>1369</v>
          </cell>
          <cell r="I46">
            <v>29343.5</v>
          </cell>
          <cell r="J46">
            <v>99</v>
          </cell>
          <cell r="K46">
            <v>2655.5</v>
          </cell>
          <cell r="L46">
            <v>112688</v>
          </cell>
          <cell r="M46">
            <v>2403</v>
          </cell>
          <cell r="N46">
            <v>3273.5</v>
          </cell>
          <cell r="O46">
            <v>1005.5</v>
          </cell>
          <cell r="P46">
            <v>7782.5</v>
          </cell>
          <cell r="Q46">
            <v>44574</v>
          </cell>
          <cell r="R46">
            <v>28648.5</v>
          </cell>
          <cell r="S46">
            <v>10443.5</v>
          </cell>
          <cell r="T46">
            <v>2439</v>
          </cell>
          <cell r="U46">
            <v>14378.5</v>
          </cell>
          <cell r="V46">
            <v>3026</v>
          </cell>
          <cell r="W46">
            <v>39</v>
          </cell>
          <cell r="X46">
            <v>214.5</v>
          </cell>
          <cell r="Y46">
            <v>317</v>
          </cell>
          <cell r="Z46">
            <v>2572.5</v>
          </cell>
          <cell r="AA46">
            <v>5077</v>
          </cell>
          <cell r="AB46">
            <v>113018</v>
          </cell>
          <cell r="AC46">
            <v>1406</v>
          </cell>
          <cell r="AD46">
            <v>28434</v>
          </cell>
          <cell r="AE46">
            <v>99</v>
          </cell>
          <cell r="AF46">
            <v>1379</v>
          </cell>
          <cell r="AG46">
            <v>110006</v>
          </cell>
          <cell r="AH46">
            <v>2754</v>
          </cell>
          <cell r="AI46">
            <v>3045</v>
          </cell>
          <cell r="AJ46">
            <v>1015</v>
          </cell>
          <cell r="AK46">
            <v>7637.5</v>
          </cell>
          <cell r="AL46">
            <v>40319</v>
          </cell>
          <cell r="AM46">
            <v>30212</v>
          </cell>
          <cell r="AN46">
            <v>12063.5</v>
          </cell>
          <cell r="AO46">
            <v>1859</v>
          </cell>
          <cell r="AP46">
            <v>15286</v>
          </cell>
          <cell r="AQ46">
            <v>1351</v>
          </cell>
          <cell r="AT46">
            <v>6938</v>
          </cell>
          <cell r="AU46">
            <v>145618</v>
          </cell>
          <cell r="AW46">
            <v>5399</v>
          </cell>
          <cell r="AX46">
            <v>115805</v>
          </cell>
          <cell r="AZ46">
            <v>1539</v>
          </cell>
          <cell r="BA46">
            <v>29813</v>
          </cell>
        </row>
        <row r="47">
          <cell r="A47" t="str">
            <v>REG-53</v>
          </cell>
          <cell r="B47">
            <v>5</v>
          </cell>
          <cell r="C47">
            <v>4</v>
          </cell>
          <cell r="D47">
            <v>88</v>
          </cell>
          <cell r="E47">
            <v>928.5</v>
          </cell>
          <cell r="F47">
            <v>7197</v>
          </cell>
          <cell r="G47">
            <v>185985</v>
          </cell>
          <cell r="H47">
            <v>1822</v>
          </cell>
          <cell r="I47">
            <v>35609.5</v>
          </cell>
          <cell r="J47">
            <v>46</v>
          </cell>
          <cell r="K47">
            <v>1704</v>
          </cell>
          <cell r="L47">
            <v>168717.5</v>
          </cell>
          <cell r="M47">
            <v>16001</v>
          </cell>
          <cell r="N47">
            <v>2199</v>
          </cell>
          <cell r="O47">
            <v>2552.5</v>
          </cell>
          <cell r="P47">
            <v>18923.5</v>
          </cell>
          <cell r="Q47">
            <v>60152</v>
          </cell>
          <cell r="R47">
            <v>48779.5</v>
          </cell>
          <cell r="S47">
            <v>19104.5</v>
          </cell>
          <cell r="T47">
            <v>1901.5</v>
          </cell>
          <cell r="U47">
            <v>15564.5</v>
          </cell>
          <cell r="V47">
            <v>621</v>
          </cell>
          <cell r="W47">
            <v>3</v>
          </cell>
          <cell r="X47">
            <v>2.5</v>
          </cell>
          <cell r="Y47">
            <v>70</v>
          </cell>
          <cell r="Z47">
            <v>1205.5</v>
          </cell>
          <cell r="AA47">
            <v>6212</v>
          </cell>
          <cell r="AB47">
            <v>203708</v>
          </cell>
          <cell r="AC47">
            <v>1631</v>
          </cell>
          <cell r="AD47">
            <v>40985</v>
          </cell>
          <cell r="AF47">
            <v>1247</v>
          </cell>
          <cell r="AG47">
            <v>186270</v>
          </cell>
          <cell r="AH47">
            <v>15299</v>
          </cell>
          <cell r="AI47">
            <v>3347</v>
          </cell>
          <cell r="AJ47">
            <v>2936.5</v>
          </cell>
          <cell r="AK47">
            <v>20886</v>
          </cell>
          <cell r="AL47">
            <v>61903.5</v>
          </cell>
          <cell r="AM47">
            <v>55869.5</v>
          </cell>
          <cell r="AN47">
            <v>22476.5</v>
          </cell>
          <cell r="AO47">
            <v>2803</v>
          </cell>
          <cell r="AP47">
            <v>16553</v>
          </cell>
          <cell r="AQ47">
            <v>1261.5</v>
          </cell>
          <cell r="AT47">
            <v>7916</v>
          </cell>
          <cell r="AU47">
            <v>247148</v>
          </cell>
          <cell r="AW47">
            <v>7172</v>
          </cell>
          <cell r="AX47">
            <v>204916</v>
          </cell>
          <cell r="AZ47">
            <v>744</v>
          </cell>
          <cell r="BA47">
            <v>42232</v>
          </cell>
        </row>
        <row r="48">
          <cell r="A48" t="str">
            <v>REG-75</v>
          </cell>
          <cell r="D48">
            <v>225</v>
          </cell>
          <cell r="E48">
            <v>3623.5</v>
          </cell>
          <cell r="F48">
            <v>11976</v>
          </cell>
          <cell r="G48">
            <v>303118.5</v>
          </cell>
          <cell r="H48">
            <v>2703</v>
          </cell>
          <cell r="I48">
            <v>60799.5</v>
          </cell>
          <cell r="J48">
            <v>27</v>
          </cell>
          <cell r="K48">
            <v>6697</v>
          </cell>
          <cell r="L48">
            <v>286276.5</v>
          </cell>
          <cell r="M48">
            <v>4873</v>
          </cell>
          <cell r="N48">
            <v>15592.5</v>
          </cell>
          <cell r="O48">
            <v>3481</v>
          </cell>
          <cell r="P48">
            <v>12939.5</v>
          </cell>
          <cell r="Q48">
            <v>75961.5</v>
          </cell>
          <cell r="R48">
            <v>76846.5</v>
          </cell>
          <cell r="S48">
            <v>25119</v>
          </cell>
          <cell r="T48">
            <v>11558</v>
          </cell>
          <cell r="U48">
            <v>47775</v>
          </cell>
          <cell r="V48">
            <v>29298.5</v>
          </cell>
          <cell r="W48">
            <v>6</v>
          </cell>
          <cell r="X48">
            <v>25</v>
          </cell>
          <cell r="Y48">
            <v>248</v>
          </cell>
          <cell r="Z48">
            <v>3325.5</v>
          </cell>
          <cell r="AA48">
            <v>12665</v>
          </cell>
          <cell r="AB48">
            <v>292404.5</v>
          </cell>
          <cell r="AC48">
            <v>2958</v>
          </cell>
          <cell r="AD48">
            <v>76768.5</v>
          </cell>
          <cell r="AE48">
            <v>55</v>
          </cell>
          <cell r="AF48">
            <v>6410.5</v>
          </cell>
          <cell r="AG48">
            <v>275000</v>
          </cell>
          <cell r="AH48">
            <v>5129</v>
          </cell>
          <cell r="AI48">
            <v>15626</v>
          </cell>
          <cell r="AJ48">
            <v>4059</v>
          </cell>
          <cell r="AK48">
            <v>15269</v>
          </cell>
          <cell r="AL48">
            <v>83568.5</v>
          </cell>
          <cell r="AM48">
            <v>81217</v>
          </cell>
          <cell r="AN48">
            <v>29894.5</v>
          </cell>
          <cell r="AO48">
            <v>11438</v>
          </cell>
          <cell r="AP48">
            <v>44204</v>
          </cell>
          <cell r="AQ48">
            <v>1115.5</v>
          </cell>
          <cell r="AT48">
            <v>15932</v>
          </cell>
          <cell r="AU48">
            <v>378934</v>
          </cell>
          <cell r="AW48">
            <v>12880</v>
          </cell>
          <cell r="AX48">
            <v>295755</v>
          </cell>
          <cell r="AZ48">
            <v>3052</v>
          </cell>
          <cell r="BA48">
            <v>83179</v>
          </cell>
        </row>
        <row r="49">
          <cell r="A49" t="str">
            <v>REG-76</v>
          </cell>
          <cell r="B49">
            <v>2</v>
          </cell>
          <cell r="C49">
            <v>12</v>
          </cell>
          <cell r="D49">
            <v>136</v>
          </cell>
          <cell r="E49">
            <v>1650</v>
          </cell>
          <cell r="F49">
            <v>10606</v>
          </cell>
          <cell r="G49">
            <v>267583.5</v>
          </cell>
          <cell r="H49">
            <v>1355</v>
          </cell>
          <cell r="I49">
            <v>24271</v>
          </cell>
          <cell r="J49">
            <v>75</v>
          </cell>
          <cell r="K49">
            <v>4281</v>
          </cell>
          <cell r="L49">
            <v>261659</v>
          </cell>
          <cell r="M49">
            <v>1099.5</v>
          </cell>
          <cell r="N49">
            <v>6487</v>
          </cell>
          <cell r="O49">
            <v>5667</v>
          </cell>
          <cell r="P49">
            <v>11834.5</v>
          </cell>
          <cell r="Q49">
            <v>105573</v>
          </cell>
          <cell r="R49">
            <v>75435.5</v>
          </cell>
          <cell r="S49">
            <v>22558</v>
          </cell>
          <cell r="T49">
            <v>6795.5</v>
          </cell>
          <cell r="U49">
            <v>30237.5</v>
          </cell>
          <cell r="V49">
            <v>1211.5</v>
          </cell>
          <cell r="W49">
            <v>1</v>
          </cell>
          <cell r="X49">
            <v>0.5</v>
          </cell>
          <cell r="Y49">
            <v>147</v>
          </cell>
          <cell r="Z49">
            <v>1556</v>
          </cell>
          <cell r="AA49">
            <v>10410</v>
          </cell>
          <cell r="AB49">
            <v>297368.5</v>
          </cell>
          <cell r="AC49">
            <v>1450</v>
          </cell>
          <cell r="AD49">
            <v>28106</v>
          </cell>
          <cell r="AE49">
            <v>121</v>
          </cell>
          <cell r="AF49">
            <v>6934</v>
          </cell>
          <cell r="AG49">
            <v>291676</v>
          </cell>
          <cell r="AH49">
            <v>863</v>
          </cell>
          <cell r="AI49">
            <v>6386</v>
          </cell>
          <cell r="AJ49">
            <v>6379.5</v>
          </cell>
          <cell r="AK49">
            <v>13392</v>
          </cell>
          <cell r="AL49">
            <v>116664.5</v>
          </cell>
          <cell r="AM49">
            <v>81910</v>
          </cell>
          <cell r="AN49">
            <v>25283.5</v>
          </cell>
          <cell r="AO49">
            <v>9453</v>
          </cell>
          <cell r="AP49">
            <v>32370.5</v>
          </cell>
          <cell r="AQ49">
            <v>1878</v>
          </cell>
          <cell r="AT49">
            <v>12129</v>
          </cell>
          <cell r="AU49">
            <v>333965</v>
          </cell>
          <cell r="AW49">
            <v>10568</v>
          </cell>
          <cell r="AX49">
            <v>302852</v>
          </cell>
          <cell r="AZ49">
            <v>1561</v>
          </cell>
          <cell r="BA49">
            <v>31113</v>
          </cell>
        </row>
        <row r="50">
          <cell r="A50" t="str">
            <v>REG-84</v>
          </cell>
          <cell r="D50">
            <v>210</v>
          </cell>
          <cell r="E50">
            <v>3540</v>
          </cell>
          <cell r="F50">
            <v>15694</v>
          </cell>
          <cell r="G50">
            <v>349867.5</v>
          </cell>
          <cell r="H50">
            <v>2291</v>
          </cell>
          <cell r="I50">
            <v>48820.5</v>
          </cell>
          <cell r="J50">
            <v>171</v>
          </cell>
          <cell r="K50">
            <v>10577.5</v>
          </cell>
          <cell r="L50">
            <v>336157</v>
          </cell>
          <cell r="M50">
            <v>6685</v>
          </cell>
          <cell r="N50">
            <v>10565.5</v>
          </cell>
          <cell r="O50">
            <v>2191</v>
          </cell>
          <cell r="P50">
            <v>18808</v>
          </cell>
          <cell r="Q50">
            <v>84477</v>
          </cell>
          <cell r="R50">
            <v>109990</v>
          </cell>
          <cell r="S50">
            <v>62891</v>
          </cell>
          <cell r="T50">
            <v>5375.5</v>
          </cell>
          <cell r="U50">
            <v>44975.5</v>
          </cell>
          <cell r="V50">
            <v>4880.5</v>
          </cell>
          <cell r="Y50">
            <v>234</v>
          </cell>
          <cell r="Z50">
            <v>5350.5</v>
          </cell>
          <cell r="AA50">
            <v>16284</v>
          </cell>
          <cell r="AB50">
            <v>358301</v>
          </cell>
          <cell r="AC50">
            <v>2688</v>
          </cell>
          <cell r="AD50">
            <v>57797.5</v>
          </cell>
          <cell r="AE50">
            <v>192</v>
          </cell>
          <cell r="AF50">
            <v>9884</v>
          </cell>
          <cell r="AG50">
            <v>348883</v>
          </cell>
          <cell r="AH50">
            <v>6756</v>
          </cell>
          <cell r="AI50">
            <v>8012.5</v>
          </cell>
          <cell r="AJ50">
            <v>2119</v>
          </cell>
          <cell r="AK50">
            <v>18875</v>
          </cell>
          <cell r="AL50">
            <v>88153</v>
          </cell>
          <cell r="AM50">
            <v>108476.5</v>
          </cell>
          <cell r="AN50">
            <v>67357</v>
          </cell>
          <cell r="AO50">
            <v>7347</v>
          </cell>
          <cell r="AP50">
            <v>48377</v>
          </cell>
          <cell r="AQ50">
            <v>5335</v>
          </cell>
          <cell r="AT50">
            <v>19398</v>
          </cell>
          <cell r="AU50">
            <v>431333</v>
          </cell>
          <cell r="AW50">
            <v>16478</v>
          </cell>
          <cell r="AX50">
            <v>363651.5</v>
          </cell>
          <cell r="AZ50">
            <v>2920</v>
          </cell>
          <cell r="BA50">
            <v>67681.5</v>
          </cell>
        </row>
        <row r="51">
          <cell r="A51" t="str">
            <v>REG-93</v>
          </cell>
          <cell r="B51">
            <v>5</v>
          </cell>
          <cell r="C51">
            <v>11</v>
          </cell>
          <cell r="D51">
            <v>126</v>
          </cell>
          <cell r="E51">
            <v>1988.5</v>
          </cell>
          <cell r="F51">
            <v>7459</v>
          </cell>
          <cell r="G51">
            <v>212549</v>
          </cell>
          <cell r="H51">
            <v>1161</v>
          </cell>
          <cell r="I51">
            <v>34495.5</v>
          </cell>
          <cell r="J51">
            <v>101</v>
          </cell>
          <cell r="K51">
            <v>8714</v>
          </cell>
          <cell r="L51">
            <v>200442</v>
          </cell>
          <cell r="M51">
            <v>11978</v>
          </cell>
          <cell r="N51">
            <v>2128.5</v>
          </cell>
          <cell r="O51">
            <v>1193</v>
          </cell>
          <cell r="P51">
            <v>11368.5</v>
          </cell>
          <cell r="Q51">
            <v>90829</v>
          </cell>
          <cell r="R51">
            <v>51309.5</v>
          </cell>
          <cell r="S51">
            <v>17445.5</v>
          </cell>
          <cell r="T51">
            <v>2547</v>
          </cell>
          <cell r="U51">
            <v>23055.5</v>
          </cell>
          <cell r="V51">
            <v>1809</v>
          </cell>
          <cell r="W51">
            <v>2</v>
          </cell>
          <cell r="X51">
            <v>5</v>
          </cell>
          <cell r="Y51">
            <v>147</v>
          </cell>
          <cell r="Z51">
            <v>2027.5</v>
          </cell>
          <cell r="AA51">
            <v>8016</v>
          </cell>
          <cell r="AB51">
            <v>244929</v>
          </cell>
          <cell r="AC51">
            <v>1244</v>
          </cell>
          <cell r="AD51">
            <v>41415.5</v>
          </cell>
          <cell r="AE51">
            <v>98</v>
          </cell>
          <cell r="AF51">
            <v>6927</v>
          </cell>
          <cell r="AG51">
            <v>233438.5</v>
          </cell>
          <cell r="AH51">
            <v>11246</v>
          </cell>
          <cell r="AI51">
            <v>2277</v>
          </cell>
          <cell r="AJ51">
            <v>1358</v>
          </cell>
          <cell r="AK51">
            <v>12240</v>
          </cell>
          <cell r="AL51">
            <v>100936.5</v>
          </cell>
          <cell r="AM51">
            <v>64332</v>
          </cell>
          <cell r="AN51">
            <v>21039</v>
          </cell>
          <cell r="AO51">
            <v>3373</v>
          </cell>
          <cell r="AP51">
            <v>27806</v>
          </cell>
          <cell r="AQ51">
            <v>1171</v>
          </cell>
          <cell r="AT51">
            <v>9507</v>
          </cell>
          <cell r="AU51">
            <v>295304</v>
          </cell>
          <cell r="AW51">
            <v>8137</v>
          </cell>
          <cell r="AX51">
            <v>246961.5</v>
          </cell>
          <cell r="AZ51">
            <v>1370</v>
          </cell>
          <cell r="BA51">
            <v>48342.5</v>
          </cell>
        </row>
        <row r="52">
          <cell r="A52" t="str">
            <v>REG-94</v>
          </cell>
          <cell r="D52">
            <v>1</v>
          </cell>
          <cell r="E52">
            <v>30</v>
          </cell>
          <cell r="F52">
            <v>427</v>
          </cell>
          <cell r="G52">
            <v>12431.5</v>
          </cell>
          <cell r="L52">
            <v>12461.5</v>
          </cell>
          <cell r="O52">
            <v>4.5</v>
          </cell>
          <cell r="P52">
            <v>1000.5</v>
          </cell>
          <cell r="Q52">
            <v>6196</v>
          </cell>
          <cell r="R52">
            <v>1827</v>
          </cell>
          <cell r="S52">
            <v>1914</v>
          </cell>
          <cell r="U52">
            <v>1261.5</v>
          </cell>
          <cell r="V52">
            <v>0</v>
          </cell>
          <cell r="Y52">
            <v>1</v>
          </cell>
          <cell r="Z52">
            <v>65</v>
          </cell>
          <cell r="AA52">
            <v>405</v>
          </cell>
          <cell r="AB52">
            <v>14981</v>
          </cell>
          <cell r="AG52">
            <v>15046</v>
          </cell>
          <cell r="AK52">
            <v>1277</v>
          </cell>
          <cell r="AL52">
            <v>6361.5</v>
          </cell>
          <cell r="AM52">
            <v>2465.5</v>
          </cell>
          <cell r="AN52">
            <v>2215.5</v>
          </cell>
          <cell r="AP52">
            <v>2114</v>
          </cell>
          <cell r="AQ52">
            <v>0</v>
          </cell>
          <cell r="AT52">
            <v>406</v>
          </cell>
          <cell r="AU52">
            <v>15046</v>
          </cell>
          <cell r="AW52">
            <v>405</v>
          </cell>
          <cell r="AX52">
            <v>15046</v>
          </cell>
          <cell r="AZ52">
            <v>1</v>
          </cell>
          <cell r="BA52">
            <v>0</v>
          </cell>
        </row>
        <row r="53">
          <cell r="A53" t="str">
            <v>TDS-1-FPA</v>
          </cell>
          <cell r="B53">
            <v>5</v>
          </cell>
          <cell r="C53">
            <v>4</v>
          </cell>
          <cell r="D53">
            <v>37</v>
          </cell>
          <cell r="E53">
            <v>433</v>
          </cell>
          <cell r="F53">
            <v>2047</v>
          </cell>
          <cell r="G53">
            <v>57047.5</v>
          </cell>
          <cell r="H53">
            <v>587</v>
          </cell>
          <cell r="I53">
            <v>7260</v>
          </cell>
          <cell r="L53">
            <v>49912.5</v>
          </cell>
          <cell r="M53">
            <v>5373</v>
          </cell>
          <cell r="N53">
            <v>2199</v>
          </cell>
          <cell r="O53">
            <v>1253</v>
          </cell>
          <cell r="P53">
            <v>5461.5</v>
          </cell>
          <cell r="Q53">
            <v>16756</v>
          </cell>
          <cell r="R53">
            <v>15728</v>
          </cell>
          <cell r="S53">
            <v>6157.5</v>
          </cell>
          <cell r="T53">
            <v>454.5</v>
          </cell>
          <cell r="U53">
            <v>3712</v>
          </cell>
          <cell r="V53">
            <v>194.5</v>
          </cell>
          <cell r="W53">
            <v>3</v>
          </cell>
          <cell r="X53">
            <v>2.5</v>
          </cell>
          <cell r="Y53">
            <v>37</v>
          </cell>
          <cell r="Z53">
            <v>457</v>
          </cell>
          <cell r="AA53">
            <v>2177</v>
          </cell>
          <cell r="AB53">
            <v>66354</v>
          </cell>
          <cell r="AC53">
            <v>722</v>
          </cell>
          <cell r="AD53">
            <v>11538</v>
          </cell>
          <cell r="AG53">
            <v>58974.5</v>
          </cell>
          <cell r="AH53">
            <v>4492</v>
          </cell>
          <cell r="AI53">
            <v>3347</v>
          </cell>
          <cell r="AJ53">
            <v>1353.5</v>
          </cell>
          <cell r="AK53">
            <v>5527</v>
          </cell>
          <cell r="AL53">
            <v>19565</v>
          </cell>
          <cell r="AM53">
            <v>18912.5</v>
          </cell>
          <cell r="AN53">
            <v>7305.5</v>
          </cell>
          <cell r="AO53">
            <v>602.5</v>
          </cell>
          <cell r="AP53">
            <v>5000.5</v>
          </cell>
          <cell r="AQ53">
            <v>389</v>
          </cell>
          <cell r="AT53">
            <v>2939</v>
          </cell>
          <cell r="AU53">
            <v>78351.5</v>
          </cell>
          <cell r="AW53">
            <v>2211</v>
          </cell>
          <cell r="AX53">
            <v>66813.5</v>
          </cell>
          <cell r="AZ53">
            <v>728</v>
          </cell>
          <cell r="BA53">
            <v>11538</v>
          </cell>
        </row>
        <row r="54">
          <cell r="A54" t="str">
            <v>TDS-2-LQ</v>
          </cell>
          <cell r="D54">
            <v>6</v>
          </cell>
          <cell r="E54">
            <v>75</v>
          </cell>
          <cell r="F54">
            <v>699</v>
          </cell>
          <cell r="G54">
            <v>11825.5</v>
          </cell>
          <cell r="H54">
            <v>392</v>
          </cell>
          <cell r="I54">
            <v>7895</v>
          </cell>
          <cell r="L54">
            <v>11862.5</v>
          </cell>
          <cell r="M54">
            <v>38</v>
          </cell>
          <cell r="O54">
            <v>53</v>
          </cell>
          <cell r="P54">
            <v>262.5</v>
          </cell>
          <cell r="Q54">
            <v>4751</v>
          </cell>
          <cell r="R54">
            <v>2610</v>
          </cell>
          <cell r="S54">
            <v>1903</v>
          </cell>
          <cell r="T54">
            <v>177</v>
          </cell>
          <cell r="U54">
            <v>1970.5</v>
          </cell>
          <cell r="V54">
            <v>40</v>
          </cell>
          <cell r="Y54">
            <v>5</v>
          </cell>
          <cell r="Z54">
            <v>87</v>
          </cell>
          <cell r="AA54">
            <v>751</v>
          </cell>
          <cell r="AB54">
            <v>16341.5</v>
          </cell>
          <cell r="AC54">
            <v>365</v>
          </cell>
          <cell r="AD54">
            <v>7706.5</v>
          </cell>
          <cell r="AG54">
            <v>16428.5</v>
          </cell>
          <cell r="AJ54">
            <v>177.5</v>
          </cell>
          <cell r="AK54">
            <v>726</v>
          </cell>
          <cell r="AL54">
            <v>5369</v>
          </cell>
          <cell r="AM54">
            <v>4236</v>
          </cell>
          <cell r="AN54">
            <v>3046</v>
          </cell>
          <cell r="AO54">
            <v>308.5</v>
          </cell>
          <cell r="AP54">
            <v>2401</v>
          </cell>
          <cell r="AQ54">
            <v>27.5</v>
          </cell>
          <cell r="AT54">
            <v>1121</v>
          </cell>
          <cell r="AU54">
            <v>24135</v>
          </cell>
          <cell r="AW54">
            <v>756</v>
          </cell>
          <cell r="AX54">
            <v>16428.5</v>
          </cell>
          <cell r="AZ54">
            <v>365</v>
          </cell>
          <cell r="BA54">
            <v>7706.5</v>
          </cell>
        </row>
        <row r="55">
          <cell r="A55" t="str">
            <v>TDS-3-BA</v>
          </cell>
          <cell r="D55">
            <v>2</v>
          </cell>
          <cell r="E55">
            <v>1</v>
          </cell>
          <cell r="F55">
            <v>1412</v>
          </cell>
          <cell r="G55">
            <v>24666</v>
          </cell>
          <cell r="H55">
            <v>354</v>
          </cell>
          <cell r="I55">
            <v>9722.5</v>
          </cell>
          <cell r="L55">
            <v>21216</v>
          </cell>
          <cell r="M55">
            <v>3451</v>
          </cell>
          <cell r="O55">
            <v>600.5</v>
          </cell>
          <cell r="P55">
            <v>3104.5</v>
          </cell>
          <cell r="Q55">
            <v>7072</v>
          </cell>
          <cell r="R55">
            <v>5535</v>
          </cell>
          <cell r="S55">
            <v>2136</v>
          </cell>
          <cell r="T55">
            <v>384.5</v>
          </cell>
          <cell r="U55">
            <v>2173.5</v>
          </cell>
          <cell r="V55">
            <v>15</v>
          </cell>
          <cell r="AA55">
            <v>1267</v>
          </cell>
          <cell r="AB55">
            <v>24370.5</v>
          </cell>
          <cell r="AC55">
            <v>379</v>
          </cell>
          <cell r="AD55">
            <v>10047.5</v>
          </cell>
          <cell r="AG55">
            <v>21129.5</v>
          </cell>
          <cell r="AH55">
            <v>3241</v>
          </cell>
          <cell r="AJ55">
            <v>654.5</v>
          </cell>
          <cell r="AK55">
            <v>3515.5</v>
          </cell>
          <cell r="AL55">
            <v>6879</v>
          </cell>
          <cell r="AM55">
            <v>5221.5</v>
          </cell>
          <cell r="AN55">
            <v>2300.5</v>
          </cell>
          <cell r="AO55">
            <v>580</v>
          </cell>
          <cell r="AP55">
            <v>1661</v>
          </cell>
          <cell r="AQ55">
            <v>1</v>
          </cell>
          <cell r="AT55">
            <v>1646</v>
          </cell>
          <cell r="AU55">
            <v>34418</v>
          </cell>
          <cell r="AW55">
            <v>1267</v>
          </cell>
          <cell r="AX55">
            <v>24370.5</v>
          </cell>
          <cell r="AZ55">
            <v>379</v>
          </cell>
          <cell r="BA55">
            <v>10047.5</v>
          </cell>
        </row>
        <row r="56">
          <cell r="A56" t="str">
            <v>TDS-4-HB</v>
          </cell>
          <cell r="D56">
            <v>31</v>
          </cell>
          <cell r="E56">
            <v>215.5</v>
          </cell>
          <cell r="F56">
            <v>1469</v>
          </cell>
          <cell r="G56">
            <v>46640</v>
          </cell>
          <cell r="H56">
            <v>352</v>
          </cell>
          <cell r="I56">
            <v>6160</v>
          </cell>
          <cell r="J56">
            <v>46</v>
          </cell>
          <cell r="K56">
            <v>1704</v>
          </cell>
          <cell r="L56">
            <v>39721.5</v>
          </cell>
          <cell r="M56">
            <v>7134</v>
          </cell>
          <cell r="O56">
            <v>230.5</v>
          </cell>
          <cell r="P56">
            <v>5569.5</v>
          </cell>
          <cell r="Q56">
            <v>15791</v>
          </cell>
          <cell r="R56">
            <v>9727.5</v>
          </cell>
          <cell r="S56">
            <v>3245.5</v>
          </cell>
          <cell r="T56">
            <v>579</v>
          </cell>
          <cell r="U56">
            <v>4233</v>
          </cell>
          <cell r="V56">
            <v>198</v>
          </cell>
          <cell r="Y56">
            <v>18</v>
          </cell>
          <cell r="Z56">
            <v>567</v>
          </cell>
          <cell r="AA56">
            <v>427</v>
          </cell>
          <cell r="AB56">
            <v>45246</v>
          </cell>
          <cell r="AD56">
            <v>5885</v>
          </cell>
          <cell r="AF56">
            <v>1247</v>
          </cell>
          <cell r="AG56">
            <v>38247</v>
          </cell>
          <cell r="AH56">
            <v>7566</v>
          </cell>
          <cell r="AJ56">
            <v>255.5</v>
          </cell>
          <cell r="AK56">
            <v>5144</v>
          </cell>
          <cell r="AL56">
            <v>14315.5</v>
          </cell>
          <cell r="AM56">
            <v>9399.5</v>
          </cell>
          <cell r="AN56">
            <v>3625.5</v>
          </cell>
          <cell r="AO56">
            <v>892.5</v>
          </cell>
          <cell r="AP56">
            <v>3689</v>
          </cell>
          <cell r="AQ56">
            <v>683</v>
          </cell>
        </row>
        <row r="57">
          <cell r="A57" t="str">
            <v>TDS-5-SMD</v>
          </cell>
          <cell r="D57">
            <v>6</v>
          </cell>
          <cell r="E57">
            <v>58</v>
          </cell>
          <cell r="F57">
            <v>449</v>
          </cell>
          <cell r="G57">
            <v>10846.5</v>
          </cell>
          <cell r="H57">
            <v>59</v>
          </cell>
          <cell r="I57">
            <v>1681.5</v>
          </cell>
          <cell r="L57">
            <v>10904.5</v>
          </cell>
          <cell r="O57">
            <v>304.5</v>
          </cell>
          <cell r="P57">
            <v>1031</v>
          </cell>
          <cell r="Q57">
            <v>4411.5</v>
          </cell>
          <cell r="R57">
            <v>2115.5</v>
          </cell>
          <cell r="S57">
            <v>581</v>
          </cell>
          <cell r="T57">
            <v>133.5</v>
          </cell>
          <cell r="U57">
            <v>1917.5</v>
          </cell>
          <cell r="V57">
            <v>117</v>
          </cell>
          <cell r="Y57">
            <v>5</v>
          </cell>
          <cell r="Z57">
            <v>45.5</v>
          </cell>
          <cell r="AA57">
            <v>434</v>
          </cell>
          <cell r="AB57">
            <v>12687</v>
          </cell>
          <cell r="AC57">
            <v>84</v>
          </cell>
          <cell r="AD57">
            <v>2622.5</v>
          </cell>
          <cell r="AG57">
            <v>12732.5</v>
          </cell>
          <cell r="AJ57">
            <v>218.5</v>
          </cell>
          <cell r="AK57">
            <v>2109.5</v>
          </cell>
          <cell r="AL57">
            <v>4372</v>
          </cell>
          <cell r="AM57">
            <v>3058</v>
          </cell>
          <cell r="AN57">
            <v>714.5</v>
          </cell>
          <cell r="AO57">
            <v>144.5</v>
          </cell>
          <cell r="AP57">
            <v>1898.5</v>
          </cell>
          <cell r="AQ57">
            <v>40</v>
          </cell>
        </row>
        <row r="58">
          <cell r="A58" t="str">
            <v>TDS-6-A</v>
          </cell>
          <cell r="D58">
            <v>6</v>
          </cell>
          <cell r="E58">
            <v>146</v>
          </cell>
          <cell r="F58">
            <v>916</v>
          </cell>
          <cell r="G58">
            <v>27311.5</v>
          </cell>
          <cell r="H58">
            <v>36</v>
          </cell>
          <cell r="I58">
            <v>1329</v>
          </cell>
          <cell r="L58">
            <v>27453.5</v>
          </cell>
          <cell r="M58">
            <v>4</v>
          </cell>
          <cell r="O58">
            <v>111</v>
          </cell>
          <cell r="P58">
            <v>1799.5</v>
          </cell>
          <cell r="Q58">
            <v>8324</v>
          </cell>
          <cell r="R58">
            <v>11069</v>
          </cell>
          <cell r="S58">
            <v>4639.5</v>
          </cell>
          <cell r="T58">
            <v>103.5</v>
          </cell>
          <cell r="U58">
            <v>1267</v>
          </cell>
          <cell r="V58">
            <v>56.5</v>
          </cell>
          <cell r="Y58">
            <v>4</v>
          </cell>
          <cell r="Z58">
            <v>34.5</v>
          </cell>
          <cell r="AA58">
            <v>950</v>
          </cell>
          <cell r="AB58">
            <v>29486.5</v>
          </cell>
          <cell r="AC58">
            <v>44</v>
          </cell>
          <cell r="AD58">
            <v>1506.5</v>
          </cell>
          <cell r="AG58">
            <v>29521</v>
          </cell>
          <cell r="AJ58">
            <v>277</v>
          </cell>
          <cell r="AK58">
            <v>2011</v>
          </cell>
          <cell r="AL58">
            <v>7899.5</v>
          </cell>
          <cell r="AM58">
            <v>12487.5</v>
          </cell>
          <cell r="AN58">
            <v>4887.5</v>
          </cell>
          <cell r="AO58">
            <v>193</v>
          </cell>
          <cell r="AP58">
            <v>1401.5</v>
          </cell>
          <cell r="AQ58">
            <v>121</v>
          </cell>
        </row>
        <row r="59">
          <cell r="A59" t="str">
            <v>TDS-7-CB</v>
          </cell>
          <cell r="F59">
            <v>221</v>
          </cell>
          <cell r="G59">
            <v>7648</v>
          </cell>
          <cell r="H59">
            <v>42</v>
          </cell>
          <cell r="I59">
            <v>1561.5</v>
          </cell>
          <cell r="L59">
            <v>7647</v>
          </cell>
          <cell r="M59">
            <v>1</v>
          </cell>
          <cell r="P59">
            <v>1695</v>
          </cell>
          <cell r="Q59">
            <v>3046.5</v>
          </cell>
          <cell r="R59">
            <v>1994.5</v>
          </cell>
          <cell r="S59">
            <v>442</v>
          </cell>
          <cell r="T59">
            <v>69.5</v>
          </cell>
          <cell r="U59">
            <v>291</v>
          </cell>
          <cell r="Y59">
            <v>1</v>
          </cell>
          <cell r="Z59">
            <v>14.5</v>
          </cell>
          <cell r="AA59">
            <v>221</v>
          </cell>
          <cell r="AB59">
            <v>9222.5</v>
          </cell>
          <cell r="AC59">
            <v>38</v>
          </cell>
          <cell r="AD59">
            <v>1679</v>
          </cell>
          <cell r="AG59">
            <v>9237</v>
          </cell>
          <cell r="AK59">
            <v>1853</v>
          </cell>
          <cell r="AL59">
            <v>3503.5</v>
          </cell>
          <cell r="AM59">
            <v>2554.5</v>
          </cell>
          <cell r="AN59">
            <v>597</v>
          </cell>
          <cell r="AO59">
            <v>82</v>
          </cell>
          <cell r="AP59">
            <v>501.5</v>
          </cell>
        </row>
        <row r="60">
          <cell r="A60" t="str">
            <v>TS-1</v>
          </cell>
          <cell r="B60">
            <v>5</v>
          </cell>
          <cell r="C60">
            <v>4</v>
          </cell>
          <cell r="D60">
            <v>20</v>
          </cell>
          <cell r="E60">
            <v>135</v>
          </cell>
          <cell r="F60">
            <v>1271</v>
          </cell>
          <cell r="G60">
            <v>40841.5</v>
          </cell>
          <cell r="H60">
            <v>282</v>
          </cell>
          <cell r="I60">
            <v>3016</v>
          </cell>
          <cell r="L60">
            <v>34381.5</v>
          </cell>
          <cell r="M60">
            <v>4400</v>
          </cell>
          <cell r="N60">
            <v>2199</v>
          </cell>
          <cell r="O60">
            <v>532</v>
          </cell>
          <cell r="P60">
            <v>4537.5</v>
          </cell>
          <cell r="Q60">
            <v>10266</v>
          </cell>
          <cell r="R60">
            <v>12017.5</v>
          </cell>
          <cell r="S60">
            <v>4553.5</v>
          </cell>
          <cell r="T60">
            <v>454.5</v>
          </cell>
          <cell r="U60">
            <v>2008</v>
          </cell>
          <cell r="W60">
            <v>3</v>
          </cell>
          <cell r="X60">
            <v>2.5</v>
          </cell>
          <cell r="Y60">
            <v>22</v>
          </cell>
          <cell r="Z60">
            <v>266</v>
          </cell>
          <cell r="AA60">
            <v>1301</v>
          </cell>
          <cell r="AB60">
            <v>45951</v>
          </cell>
          <cell r="AC60">
            <v>253</v>
          </cell>
          <cell r="AD60">
            <v>3232.5</v>
          </cell>
          <cell r="AG60">
            <v>39234.5</v>
          </cell>
          <cell r="AH60">
            <v>3638</v>
          </cell>
          <cell r="AI60">
            <v>3347</v>
          </cell>
          <cell r="AJ60">
            <v>543</v>
          </cell>
          <cell r="AK60">
            <v>4229.5</v>
          </cell>
          <cell r="AL60">
            <v>12081</v>
          </cell>
          <cell r="AM60">
            <v>14253.5</v>
          </cell>
          <cell r="AN60">
            <v>4613</v>
          </cell>
          <cell r="AO60">
            <v>602.5</v>
          </cell>
          <cell r="AP60">
            <v>2792.5</v>
          </cell>
        </row>
        <row r="61">
          <cell r="A61" t="str">
            <v>TS-2</v>
          </cell>
          <cell r="D61">
            <v>17</v>
          </cell>
          <cell r="E61">
            <v>298</v>
          </cell>
          <cell r="F61">
            <v>777</v>
          </cell>
          <cell r="G61">
            <v>16206</v>
          </cell>
          <cell r="H61">
            <v>305</v>
          </cell>
          <cell r="I61">
            <v>4244</v>
          </cell>
          <cell r="L61">
            <v>15531</v>
          </cell>
          <cell r="M61">
            <v>973</v>
          </cell>
          <cell r="O61">
            <v>721</v>
          </cell>
          <cell r="P61">
            <v>924</v>
          </cell>
          <cell r="Q61">
            <v>6490</v>
          </cell>
          <cell r="R61">
            <v>3710.5</v>
          </cell>
          <cell r="S61">
            <v>1604</v>
          </cell>
          <cell r="U61">
            <v>1704</v>
          </cell>
          <cell r="V61">
            <v>194.5</v>
          </cell>
          <cell r="Y61">
            <v>15</v>
          </cell>
          <cell r="Z61">
            <v>191</v>
          </cell>
          <cell r="AA61">
            <v>878</v>
          </cell>
          <cell r="AB61">
            <v>20403</v>
          </cell>
          <cell r="AC61">
            <v>469</v>
          </cell>
          <cell r="AD61">
            <v>8305.5</v>
          </cell>
          <cell r="AG61">
            <v>19740</v>
          </cell>
          <cell r="AH61">
            <v>854</v>
          </cell>
          <cell r="AJ61">
            <v>810.5</v>
          </cell>
          <cell r="AK61">
            <v>1297.5</v>
          </cell>
          <cell r="AL61">
            <v>7484</v>
          </cell>
          <cell r="AM61">
            <v>4659</v>
          </cell>
          <cell r="AN61">
            <v>2692.5</v>
          </cell>
          <cell r="AP61">
            <v>2208</v>
          </cell>
          <cell r="AQ61">
            <v>389</v>
          </cell>
        </row>
        <row r="62">
          <cell r="A62" t="str">
            <v>TS-3</v>
          </cell>
          <cell r="D62">
            <v>6</v>
          </cell>
          <cell r="E62">
            <v>75</v>
          </cell>
          <cell r="F62">
            <v>699</v>
          </cell>
          <cell r="G62">
            <v>11825.5</v>
          </cell>
          <cell r="H62">
            <v>392</v>
          </cell>
          <cell r="I62">
            <v>7895</v>
          </cell>
          <cell r="L62">
            <v>11862.5</v>
          </cell>
          <cell r="M62">
            <v>38</v>
          </cell>
          <cell r="O62">
            <v>53</v>
          </cell>
          <cell r="P62">
            <v>262.5</v>
          </cell>
          <cell r="Q62">
            <v>4751</v>
          </cell>
          <cell r="R62">
            <v>2610</v>
          </cell>
          <cell r="S62">
            <v>1903</v>
          </cell>
          <cell r="T62">
            <v>177</v>
          </cell>
          <cell r="U62">
            <v>1970.5</v>
          </cell>
          <cell r="V62">
            <v>40</v>
          </cell>
          <cell r="Y62">
            <v>5</v>
          </cell>
          <cell r="Z62">
            <v>87</v>
          </cell>
          <cell r="AA62">
            <v>751</v>
          </cell>
          <cell r="AB62">
            <v>16341.5</v>
          </cell>
          <cell r="AC62">
            <v>365</v>
          </cell>
          <cell r="AD62">
            <v>7706.5</v>
          </cell>
          <cell r="AG62">
            <v>16428.5</v>
          </cell>
          <cell r="AJ62">
            <v>177.5</v>
          </cell>
          <cell r="AK62">
            <v>726</v>
          </cell>
          <cell r="AL62">
            <v>5369</v>
          </cell>
          <cell r="AM62">
            <v>4236</v>
          </cell>
          <cell r="AN62">
            <v>3046</v>
          </cell>
          <cell r="AO62">
            <v>308.5</v>
          </cell>
          <cell r="AP62">
            <v>2401</v>
          </cell>
          <cell r="AQ62">
            <v>27.5</v>
          </cell>
        </row>
        <row r="63">
          <cell r="A63" t="str">
            <v>TS-4</v>
          </cell>
          <cell r="D63">
            <v>2</v>
          </cell>
          <cell r="E63">
            <v>1</v>
          </cell>
          <cell r="F63">
            <v>1412</v>
          </cell>
          <cell r="G63">
            <v>24666</v>
          </cell>
          <cell r="H63">
            <v>354</v>
          </cell>
          <cell r="I63">
            <v>9722.5</v>
          </cell>
          <cell r="L63">
            <v>21216</v>
          </cell>
          <cell r="M63">
            <v>3451</v>
          </cell>
          <cell r="O63">
            <v>600.5</v>
          </cell>
          <cell r="P63">
            <v>3104.5</v>
          </cell>
          <cell r="Q63">
            <v>7072</v>
          </cell>
          <cell r="R63">
            <v>5535</v>
          </cell>
          <cell r="S63">
            <v>2136</v>
          </cell>
          <cell r="T63">
            <v>384.5</v>
          </cell>
          <cell r="U63">
            <v>2173.5</v>
          </cell>
          <cell r="V63">
            <v>15</v>
          </cell>
          <cell r="AA63">
            <v>1267</v>
          </cell>
          <cell r="AB63">
            <v>24370.5</v>
          </cell>
          <cell r="AC63">
            <v>379</v>
          </cell>
          <cell r="AD63">
            <v>10047.5</v>
          </cell>
          <cell r="AG63">
            <v>21129.5</v>
          </cell>
          <cell r="AH63">
            <v>3241</v>
          </cell>
          <cell r="AJ63">
            <v>654.5</v>
          </cell>
          <cell r="AK63">
            <v>3515.5</v>
          </cell>
          <cell r="AL63">
            <v>6879</v>
          </cell>
          <cell r="AM63">
            <v>5221.5</v>
          </cell>
          <cell r="AN63">
            <v>2300.5</v>
          </cell>
          <cell r="AO63">
            <v>580</v>
          </cell>
          <cell r="AP63">
            <v>1661</v>
          </cell>
          <cell r="AQ63">
            <v>1</v>
          </cell>
        </row>
        <row r="64">
          <cell r="A64" t="str">
            <v>TS-5</v>
          </cell>
          <cell r="D64">
            <v>31</v>
          </cell>
          <cell r="E64">
            <v>215.5</v>
          </cell>
          <cell r="F64">
            <v>1469</v>
          </cell>
          <cell r="G64">
            <v>46640</v>
          </cell>
          <cell r="H64">
            <v>352</v>
          </cell>
          <cell r="I64">
            <v>6160</v>
          </cell>
          <cell r="J64">
            <v>46</v>
          </cell>
          <cell r="K64">
            <v>1704</v>
          </cell>
          <cell r="L64">
            <v>39721.5</v>
          </cell>
          <cell r="M64">
            <v>7134</v>
          </cell>
          <cell r="O64">
            <v>230.5</v>
          </cell>
          <cell r="P64">
            <v>5569.5</v>
          </cell>
          <cell r="Q64">
            <v>15791</v>
          </cell>
          <cell r="R64">
            <v>9727.5</v>
          </cell>
          <cell r="S64">
            <v>3245.5</v>
          </cell>
          <cell r="T64">
            <v>579</v>
          </cell>
          <cell r="U64">
            <v>4233</v>
          </cell>
          <cell r="V64">
            <v>198</v>
          </cell>
          <cell r="Y64">
            <v>18</v>
          </cell>
          <cell r="Z64">
            <v>567</v>
          </cell>
          <cell r="AA64">
            <v>427</v>
          </cell>
          <cell r="AB64">
            <v>45246</v>
          </cell>
          <cell r="AD64">
            <v>5885</v>
          </cell>
          <cell r="AF64">
            <v>1247</v>
          </cell>
          <cell r="AG64">
            <v>38247</v>
          </cell>
          <cell r="AH64">
            <v>7566</v>
          </cell>
          <cell r="AJ64">
            <v>255.5</v>
          </cell>
          <cell r="AK64">
            <v>5144</v>
          </cell>
          <cell r="AL64">
            <v>14315.5</v>
          </cell>
          <cell r="AM64">
            <v>9399.5</v>
          </cell>
          <cell r="AN64">
            <v>3625.5</v>
          </cell>
          <cell r="AO64">
            <v>892.5</v>
          </cell>
          <cell r="AP64">
            <v>3689</v>
          </cell>
          <cell r="AQ64">
            <v>683</v>
          </cell>
        </row>
        <row r="65">
          <cell r="A65" t="str">
            <v>TS-6</v>
          </cell>
          <cell r="D65">
            <v>6</v>
          </cell>
          <cell r="E65">
            <v>58</v>
          </cell>
          <cell r="F65">
            <v>449</v>
          </cell>
          <cell r="G65">
            <v>10846.5</v>
          </cell>
          <cell r="H65">
            <v>59</v>
          </cell>
          <cell r="I65">
            <v>1681.5</v>
          </cell>
          <cell r="L65">
            <v>10904.5</v>
          </cell>
          <cell r="O65">
            <v>304.5</v>
          </cell>
          <cell r="P65">
            <v>1031</v>
          </cell>
          <cell r="Q65">
            <v>4411.5</v>
          </cell>
          <cell r="R65">
            <v>2115.5</v>
          </cell>
          <cell r="S65">
            <v>581</v>
          </cell>
          <cell r="T65">
            <v>133.5</v>
          </cell>
          <cell r="U65">
            <v>1917.5</v>
          </cell>
          <cell r="V65">
            <v>117</v>
          </cell>
          <cell r="Y65">
            <v>5</v>
          </cell>
          <cell r="Z65">
            <v>45.5</v>
          </cell>
          <cell r="AA65">
            <v>434</v>
          </cell>
          <cell r="AB65">
            <v>12687</v>
          </cell>
          <cell r="AC65">
            <v>84</v>
          </cell>
          <cell r="AD65">
            <v>2622.5</v>
          </cell>
          <cell r="AG65">
            <v>12732.5</v>
          </cell>
          <cell r="AJ65">
            <v>218.5</v>
          </cell>
          <cell r="AK65">
            <v>2109.5</v>
          </cell>
          <cell r="AL65">
            <v>4372</v>
          </cell>
          <cell r="AM65">
            <v>3058</v>
          </cell>
          <cell r="AN65">
            <v>714.5</v>
          </cell>
          <cell r="AO65">
            <v>144.5</v>
          </cell>
          <cell r="AP65">
            <v>1898.5</v>
          </cell>
          <cell r="AQ65">
            <v>40</v>
          </cell>
        </row>
        <row r="66">
          <cell r="A66" t="str">
            <v>TS-7</v>
          </cell>
          <cell r="D66">
            <v>6</v>
          </cell>
          <cell r="E66">
            <v>146</v>
          </cell>
          <cell r="F66">
            <v>916</v>
          </cell>
          <cell r="G66">
            <v>27311.5</v>
          </cell>
          <cell r="H66">
            <v>36</v>
          </cell>
          <cell r="I66">
            <v>1329</v>
          </cell>
          <cell r="L66">
            <v>27453.5</v>
          </cell>
          <cell r="M66">
            <v>4</v>
          </cell>
          <cell r="O66">
            <v>111</v>
          </cell>
          <cell r="P66">
            <v>1799.5</v>
          </cell>
          <cell r="Q66">
            <v>8324</v>
          </cell>
          <cell r="R66">
            <v>11069</v>
          </cell>
          <cell r="S66">
            <v>4639.5</v>
          </cell>
          <cell r="T66">
            <v>103.5</v>
          </cell>
          <cell r="U66">
            <v>1267</v>
          </cell>
          <cell r="V66">
            <v>56.5</v>
          </cell>
          <cell r="Y66">
            <v>4</v>
          </cell>
          <cell r="Z66">
            <v>34.5</v>
          </cell>
          <cell r="AA66">
            <v>950</v>
          </cell>
          <cell r="AB66">
            <v>29486.5</v>
          </cell>
          <cell r="AC66">
            <v>44</v>
          </cell>
          <cell r="AD66">
            <v>1506.5</v>
          </cell>
          <cell r="AG66">
            <v>29521</v>
          </cell>
          <cell r="AJ66">
            <v>277</v>
          </cell>
          <cell r="AK66">
            <v>2011</v>
          </cell>
          <cell r="AL66">
            <v>7899.5</v>
          </cell>
          <cell r="AM66">
            <v>12487.5</v>
          </cell>
          <cell r="AN66">
            <v>4887.5</v>
          </cell>
          <cell r="AO66">
            <v>193</v>
          </cell>
          <cell r="AP66">
            <v>1401.5</v>
          </cell>
          <cell r="AQ66">
            <v>121</v>
          </cell>
        </row>
        <row r="67">
          <cell r="A67" t="str">
            <v>TS-8</v>
          </cell>
          <cell r="F67">
            <v>221</v>
          </cell>
          <cell r="G67">
            <v>7648</v>
          </cell>
          <cell r="H67">
            <v>42</v>
          </cell>
          <cell r="I67">
            <v>1561.5</v>
          </cell>
          <cell r="L67">
            <v>7647</v>
          </cell>
          <cell r="M67">
            <v>1</v>
          </cell>
          <cell r="P67">
            <v>1695</v>
          </cell>
          <cell r="Q67">
            <v>3046.5</v>
          </cell>
          <cell r="R67">
            <v>1994.5</v>
          </cell>
          <cell r="S67">
            <v>442</v>
          </cell>
          <cell r="T67">
            <v>69.5</v>
          </cell>
          <cell r="U67">
            <v>291</v>
          </cell>
          <cell r="Y67">
            <v>1</v>
          </cell>
          <cell r="Z67">
            <v>14.5</v>
          </cell>
          <cell r="AA67">
            <v>221</v>
          </cell>
          <cell r="AB67">
            <v>9222.5</v>
          </cell>
          <cell r="AC67">
            <v>38</v>
          </cell>
          <cell r="AD67">
            <v>1679</v>
          </cell>
          <cell r="AG67">
            <v>9237</v>
          </cell>
          <cell r="AK67">
            <v>1853</v>
          </cell>
          <cell r="AL67">
            <v>3503.5</v>
          </cell>
          <cell r="AM67">
            <v>2554.5</v>
          </cell>
          <cell r="AN67">
            <v>597</v>
          </cell>
          <cell r="AO67">
            <v>82</v>
          </cell>
          <cell r="AP67">
            <v>501.5</v>
          </cell>
        </row>
      </sheetData>
      <sheetData sheetId="37"/>
      <sheetData sheetId="38"/>
      <sheetData sheetId="39"/>
      <sheetData sheetId="40" refreshError="1"/>
      <sheetData sheetId="41">
        <row r="1">
          <cell r="A1" t="str">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row>
        <row r="2">
          <cell r="A2" t="str">
            <v>NVSELECT</v>
          </cell>
          <cell r="B2" t="str">
            <v>nb_HCpat_015_21</v>
          </cell>
          <cell r="C2" t="str">
            <v>nb_HCjrs_015_21</v>
          </cell>
          <cell r="D2" t="str">
            <v>nb_HCpat_1617_21</v>
          </cell>
          <cell r="E2" t="str">
            <v>nb_HCjrs_1617_21</v>
          </cell>
          <cell r="F2" t="str">
            <v>nb_HCpat_18p_21</v>
          </cell>
          <cell r="G2" t="str">
            <v>nb_HCjrs_18p_21</v>
          </cell>
          <cell r="H2" t="str">
            <v>nb_HCpat_intersect_21</v>
          </cell>
          <cell r="I2" t="str">
            <v>nb_HCjrs_intersect_21</v>
          </cell>
          <cell r="J2" t="str">
            <v>nb_HCpat_PEN_21</v>
          </cell>
          <cell r="K2" t="str">
            <v>nb_HCjrs_PEN_21</v>
          </cell>
          <cell r="L2" t="str">
            <v>nb_HCjrs_HTP_21</v>
          </cell>
          <cell r="M2" t="str">
            <v>nb_HCjrs_PFM_21</v>
          </cell>
          <cell r="N2" t="str">
            <v>nb_HCjrs_AAT_21</v>
          </cell>
          <cell r="O2" t="str">
            <v>nb_HCjrs_CPC_21</v>
          </cell>
          <cell r="P2" t="str">
            <v>nb_HCjrs_URG_21</v>
          </cell>
          <cell r="Q2" t="str">
            <v>nb_HCjrs_HAD_21</v>
          </cell>
          <cell r="R2" t="str">
            <v>nb_HCjrs_SjT_21</v>
          </cell>
          <cell r="S2" t="str">
            <v>nb_HTPjrs_DiagF0_21</v>
          </cell>
          <cell r="T2" t="str">
            <v>nb_HTPjrs_DiagF1_21</v>
          </cell>
          <cell r="U2" t="str">
            <v>nb_HTPjrs_DiagF2_21</v>
          </cell>
          <cell r="V2" t="str">
            <v>nb_HTPjrs_DiagF3_21</v>
          </cell>
          <cell r="W2" t="str">
            <v>nb_HTPjrs_DiagF4_21</v>
          </cell>
          <cell r="X2" t="str">
            <v>nb_HTPjrs_DiagZ_21</v>
          </cell>
          <cell r="Y2" t="str">
            <v>nb_HTPjrs_DiagAutre_21</v>
          </cell>
          <cell r="Z2" t="str">
            <v>nb_HTPjrs_DiagAbs_21</v>
          </cell>
          <cell r="AA2" t="str">
            <v>nb_pat_HospLC_21</v>
          </cell>
          <cell r="AB2" t="str">
            <v>nb_jrs_HospLC_21</v>
          </cell>
          <cell r="AC2" t="str">
            <v>nb_HCpat_015_22</v>
          </cell>
          <cell r="AD2" t="str">
            <v>nb_HCjrs_015_22</v>
          </cell>
          <cell r="AE2" t="str">
            <v>nb_HCpat_1617_22</v>
          </cell>
          <cell r="AF2" t="str">
            <v>nb_HCjrs_1617_22</v>
          </cell>
          <cell r="AG2" t="str">
            <v>nb_HCpat_18p_22</v>
          </cell>
          <cell r="AH2" t="str">
            <v>nb_HCjrs_18p_22</v>
          </cell>
          <cell r="AI2" t="str">
            <v>nb_HCpat_intersect_22</v>
          </cell>
          <cell r="AJ2" t="str">
            <v>nb_HCjrs_intersect_22</v>
          </cell>
          <cell r="AK2" t="str">
            <v>nb_HCpat_PEN_22</v>
          </cell>
          <cell r="AL2" t="str">
            <v>nb_HCjrs_PEN_22</v>
          </cell>
          <cell r="AM2" t="str">
            <v>nb_HCjrs_HTP_22</v>
          </cell>
          <cell r="AN2" t="str">
            <v>nb_HCjrs_PFM_22</v>
          </cell>
          <cell r="AO2" t="str">
            <v>nb_HCjrs_AAT_22</v>
          </cell>
          <cell r="AP2" t="str">
            <v>nb_HCjrs_CPC_22</v>
          </cell>
          <cell r="AQ2" t="str">
            <v>nb_HCjrs_URG_22</v>
          </cell>
          <cell r="AR2" t="str">
            <v>nb_HCjrs_HAD_22</v>
          </cell>
          <cell r="AS2" t="str">
            <v>nb_HCjrs_SjT_22</v>
          </cell>
          <cell r="AT2" t="str">
            <v>nb_HTPjrs_DiagF0_22</v>
          </cell>
          <cell r="AU2" t="str">
            <v>nb_HTPjrs_DiagF1_22</v>
          </cell>
          <cell r="AV2" t="str">
            <v>nb_HTPjrs_DiagF2_22</v>
          </cell>
          <cell r="AW2" t="str">
            <v>nb_HTPjrs_DiagF3_22</v>
          </cell>
          <cell r="AX2" t="str">
            <v>nb_HTPjrs_DiagF4_22</v>
          </cell>
          <cell r="AY2" t="str">
            <v>nb_HTPjrs_DiagZ_22</v>
          </cell>
          <cell r="AZ2" t="str">
            <v>nb_HTPjrs_DiagAutre_22</v>
          </cell>
          <cell r="BA2" t="str">
            <v>nb_HTPjrs_DiagAbs_22</v>
          </cell>
          <cell r="BB2" t="str">
            <v>nb_pat_HospLC_22</v>
          </cell>
          <cell r="BC2" t="str">
            <v>nb_jrs_HospLC_22</v>
          </cell>
        </row>
        <row r="3">
          <cell r="A3" t="str">
            <v>220000236</v>
          </cell>
          <cell r="B3">
            <v>1</v>
          </cell>
          <cell r="C3">
            <v>1</v>
          </cell>
          <cell r="D3">
            <v>22</v>
          </cell>
          <cell r="E3">
            <v>819</v>
          </cell>
          <cell r="F3">
            <v>883</v>
          </cell>
          <cell r="G3">
            <v>45328</v>
          </cell>
          <cell r="H3">
            <v>200</v>
          </cell>
          <cell r="I3">
            <v>5041</v>
          </cell>
          <cell r="L3">
            <v>41452</v>
          </cell>
          <cell r="M3">
            <v>4696</v>
          </cell>
          <cell r="S3">
            <v>1418</v>
          </cell>
          <cell r="T3">
            <v>7892</v>
          </cell>
          <cell r="U3">
            <v>14216</v>
          </cell>
          <cell r="V3">
            <v>8816</v>
          </cell>
          <cell r="W3">
            <v>4053</v>
          </cell>
          <cell r="X3">
            <v>116</v>
          </cell>
          <cell r="Y3">
            <v>4917</v>
          </cell>
          <cell r="AA3">
            <v>30</v>
          </cell>
          <cell r="AB3">
            <v>10519</v>
          </cell>
          <cell r="AC3">
            <v>5</v>
          </cell>
          <cell r="AD3">
            <v>226</v>
          </cell>
          <cell r="AE3">
            <v>29</v>
          </cell>
          <cell r="AF3">
            <v>807</v>
          </cell>
          <cell r="AG3">
            <v>827</v>
          </cell>
          <cell r="AH3">
            <v>41350</v>
          </cell>
          <cell r="AI3">
            <v>184</v>
          </cell>
          <cell r="AJ3">
            <v>5004</v>
          </cell>
          <cell r="AM3">
            <v>38619</v>
          </cell>
          <cell r="AN3">
            <v>3764</v>
          </cell>
          <cell r="AT3">
            <v>1296</v>
          </cell>
          <cell r="AU3">
            <v>7648</v>
          </cell>
          <cell r="AV3">
            <v>13594</v>
          </cell>
          <cell r="AW3">
            <v>8181</v>
          </cell>
          <cell r="AX3">
            <v>3348</v>
          </cell>
          <cell r="AY3">
            <v>1</v>
          </cell>
          <cell r="AZ3">
            <v>4421</v>
          </cell>
          <cell r="BB3">
            <v>25</v>
          </cell>
          <cell r="BC3">
            <v>8859</v>
          </cell>
        </row>
        <row r="4">
          <cell r="A4" t="str">
            <v>220000319</v>
          </cell>
          <cell r="F4">
            <v>399</v>
          </cell>
          <cell r="G4">
            <v>22137</v>
          </cell>
          <cell r="L4">
            <v>22137</v>
          </cell>
          <cell r="T4">
            <v>5101</v>
          </cell>
          <cell r="U4">
            <v>1079</v>
          </cell>
          <cell r="V4">
            <v>10809</v>
          </cell>
          <cell r="W4">
            <v>5113</v>
          </cell>
          <cell r="Y4">
            <v>35</v>
          </cell>
          <cell r="AA4">
            <v>1</v>
          </cell>
          <cell r="AB4">
            <v>296</v>
          </cell>
          <cell r="AG4">
            <v>403</v>
          </cell>
          <cell r="AH4">
            <v>21257</v>
          </cell>
          <cell r="AM4">
            <v>21257</v>
          </cell>
          <cell r="AT4">
            <v>53</v>
          </cell>
          <cell r="AU4">
            <v>4961</v>
          </cell>
          <cell r="AV4">
            <v>1173</v>
          </cell>
          <cell r="AW4">
            <v>8948</v>
          </cell>
          <cell r="AX4">
            <v>6122</v>
          </cell>
          <cell r="BB4">
            <v>2</v>
          </cell>
          <cell r="BC4">
            <v>692</v>
          </cell>
        </row>
        <row r="5">
          <cell r="A5" t="str">
            <v>220000327</v>
          </cell>
          <cell r="F5">
            <v>734</v>
          </cell>
          <cell r="G5">
            <v>32208</v>
          </cell>
          <cell r="L5">
            <v>32208</v>
          </cell>
          <cell r="S5">
            <v>317</v>
          </cell>
          <cell r="T5">
            <v>2061</v>
          </cell>
          <cell r="U5">
            <v>2438</v>
          </cell>
          <cell r="V5">
            <v>21043</v>
          </cell>
          <cell r="W5">
            <v>3601</v>
          </cell>
          <cell r="X5">
            <v>162</v>
          </cell>
          <cell r="Y5">
            <v>877</v>
          </cell>
          <cell r="AA5">
            <v>5</v>
          </cell>
          <cell r="AB5">
            <v>1729</v>
          </cell>
          <cell r="AG5">
            <v>765</v>
          </cell>
          <cell r="AH5">
            <v>31343</v>
          </cell>
          <cell r="AM5">
            <v>31343</v>
          </cell>
          <cell r="AT5">
            <v>664</v>
          </cell>
          <cell r="AU5">
            <v>2241</v>
          </cell>
          <cell r="AV5">
            <v>1851</v>
          </cell>
          <cell r="AW5">
            <v>21501</v>
          </cell>
          <cell r="AX5">
            <v>2919</v>
          </cell>
          <cell r="AY5">
            <v>41</v>
          </cell>
          <cell r="AZ5">
            <v>868</v>
          </cell>
          <cell r="BB5">
            <v>1</v>
          </cell>
          <cell r="BC5">
            <v>323</v>
          </cell>
        </row>
        <row r="6">
          <cell r="A6" t="str">
            <v>220000608</v>
          </cell>
          <cell r="B6">
            <v>1</v>
          </cell>
          <cell r="C6">
            <v>2</v>
          </cell>
          <cell r="D6">
            <v>26</v>
          </cell>
          <cell r="E6">
            <v>378</v>
          </cell>
          <cell r="F6">
            <v>1342</v>
          </cell>
          <cell r="G6">
            <v>49119</v>
          </cell>
          <cell r="H6">
            <v>611</v>
          </cell>
          <cell r="I6">
            <v>15573</v>
          </cell>
          <cell r="L6">
            <v>48345</v>
          </cell>
          <cell r="M6">
            <v>1154</v>
          </cell>
          <cell r="S6">
            <v>2843</v>
          </cell>
          <cell r="T6">
            <v>11960</v>
          </cell>
          <cell r="U6">
            <v>14504</v>
          </cell>
          <cell r="V6">
            <v>9443</v>
          </cell>
          <cell r="W6">
            <v>3074</v>
          </cell>
          <cell r="X6">
            <v>32</v>
          </cell>
          <cell r="Y6">
            <v>6383</v>
          </cell>
          <cell r="Z6">
            <v>30</v>
          </cell>
          <cell r="AA6">
            <v>22</v>
          </cell>
          <cell r="AB6">
            <v>7637</v>
          </cell>
          <cell r="AE6">
            <v>39</v>
          </cell>
          <cell r="AF6">
            <v>620</v>
          </cell>
          <cell r="AG6">
            <v>1365</v>
          </cell>
          <cell r="AH6">
            <v>49719</v>
          </cell>
          <cell r="AI6">
            <v>616</v>
          </cell>
          <cell r="AJ6">
            <v>15887</v>
          </cell>
          <cell r="AM6">
            <v>49041</v>
          </cell>
          <cell r="AN6">
            <v>1298</v>
          </cell>
          <cell r="AT6">
            <v>1725</v>
          </cell>
          <cell r="AU6">
            <v>11696</v>
          </cell>
          <cell r="AV6">
            <v>15783</v>
          </cell>
          <cell r="AW6">
            <v>9847</v>
          </cell>
          <cell r="AX6">
            <v>3389</v>
          </cell>
          <cell r="AY6">
            <v>48</v>
          </cell>
          <cell r="AZ6">
            <v>6151</v>
          </cell>
          <cell r="BA6">
            <v>60</v>
          </cell>
          <cell r="BB6">
            <v>25</v>
          </cell>
          <cell r="BC6">
            <v>8814</v>
          </cell>
        </row>
        <row r="7">
          <cell r="A7" t="str">
            <v>220000616</v>
          </cell>
          <cell r="B7">
            <v>7</v>
          </cell>
          <cell r="C7">
            <v>24</v>
          </cell>
          <cell r="D7">
            <v>30</v>
          </cell>
          <cell r="E7">
            <v>924</v>
          </cell>
          <cell r="F7">
            <v>1561</v>
          </cell>
          <cell r="G7">
            <v>57037</v>
          </cell>
          <cell r="L7">
            <v>57985</v>
          </cell>
          <cell r="S7">
            <v>1830</v>
          </cell>
          <cell r="T7">
            <v>2128</v>
          </cell>
          <cell r="U7">
            <v>23850</v>
          </cell>
          <cell r="V7">
            <v>13743</v>
          </cell>
          <cell r="W7">
            <v>5057</v>
          </cell>
          <cell r="X7">
            <v>627</v>
          </cell>
          <cell r="Y7">
            <v>8477</v>
          </cell>
          <cell r="Z7">
            <v>1734</v>
          </cell>
          <cell r="AA7">
            <v>50</v>
          </cell>
          <cell r="AB7">
            <v>19067</v>
          </cell>
          <cell r="AC7">
            <v>3</v>
          </cell>
          <cell r="AD7">
            <v>21</v>
          </cell>
          <cell r="AE7">
            <v>27</v>
          </cell>
          <cell r="AF7">
            <v>722</v>
          </cell>
          <cell r="AG7">
            <v>1439</v>
          </cell>
          <cell r="AH7">
            <v>57852</v>
          </cell>
          <cell r="AM7">
            <v>57159</v>
          </cell>
          <cell r="AO7">
            <v>1436</v>
          </cell>
          <cell r="AT7">
            <v>862</v>
          </cell>
          <cell r="AU7">
            <v>2665</v>
          </cell>
          <cell r="AV7">
            <v>24304</v>
          </cell>
          <cell r="AW7">
            <v>13529</v>
          </cell>
          <cell r="AX7">
            <v>3896</v>
          </cell>
          <cell r="AY7">
            <v>889</v>
          </cell>
          <cell r="AZ7">
            <v>8698</v>
          </cell>
          <cell r="BA7">
            <v>736</v>
          </cell>
          <cell r="BB7">
            <v>48</v>
          </cell>
          <cell r="BC7">
            <v>17169</v>
          </cell>
        </row>
        <row r="8">
          <cell r="A8" t="str">
            <v>290000017</v>
          </cell>
          <cell r="B8">
            <v>39</v>
          </cell>
          <cell r="C8">
            <v>631</v>
          </cell>
          <cell r="D8">
            <v>107</v>
          </cell>
          <cell r="E8">
            <v>2622</v>
          </cell>
          <cell r="F8">
            <v>1789</v>
          </cell>
          <cell r="G8">
            <v>53993</v>
          </cell>
          <cell r="H8">
            <v>402</v>
          </cell>
          <cell r="I8">
            <v>12796</v>
          </cell>
          <cell r="L8">
            <v>57246</v>
          </cell>
          <cell r="S8">
            <v>871</v>
          </cell>
          <cell r="T8">
            <v>7678</v>
          </cell>
          <cell r="U8">
            <v>21174</v>
          </cell>
          <cell r="V8">
            <v>11189</v>
          </cell>
          <cell r="W8">
            <v>8504</v>
          </cell>
          <cell r="X8">
            <v>1811</v>
          </cell>
          <cell r="Y8">
            <v>4556</v>
          </cell>
          <cell r="AA8">
            <v>22</v>
          </cell>
          <cell r="AB8">
            <v>7265</v>
          </cell>
          <cell r="AC8">
            <v>43</v>
          </cell>
          <cell r="AD8">
            <v>653</v>
          </cell>
          <cell r="AE8">
            <v>114</v>
          </cell>
          <cell r="AF8">
            <v>2294</v>
          </cell>
          <cell r="AG8">
            <v>1894</v>
          </cell>
          <cell r="AH8">
            <v>57894</v>
          </cell>
          <cell r="AI8">
            <v>421</v>
          </cell>
          <cell r="AJ8">
            <v>12643</v>
          </cell>
          <cell r="AM8">
            <v>60841</v>
          </cell>
          <cell r="AT8">
            <v>618</v>
          </cell>
          <cell r="AU8">
            <v>6283</v>
          </cell>
          <cell r="AV8">
            <v>23851</v>
          </cell>
          <cell r="AW8">
            <v>11267</v>
          </cell>
          <cell r="AX8">
            <v>8839</v>
          </cell>
          <cell r="AY8">
            <v>3380</v>
          </cell>
          <cell r="AZ8">
            <v>4837</v>
          </cell>
          <cell r="BB8">
            <v>23</v>
          </cell>
          <cell r="BC8">
            <v>7742</v>
          </cell>
        </row>
        <row r="9">
          <cell r="A9" t="str">
            <v>290000041</v>
          </cell>
          <cell r="D9">
            <v>13</v>
          </cell>
          <cell r="E9">
            <v>76</v>
          </cell>
          <cell r="F9">
            <v>299</v>
          </cell>
          <cell r="G9">
            <v>12019</v>
          </cell>
          <cell r="L9">
            <v>11822</v>
          </cell>
          <cell r="R9">
            <v>273</v>
          </cell>
          <cell r="S9">
            <v>271</v>
          </cell>
          <cell r="T9">
            <v>810</v>
          </cell>
          <cell r="U9">
            <v>5359</v>
          </cell>
          <cell r="V9">
            <v>3493</v>
          </cell>
          <cell r="W9">
            <v>1011</v>
          </cell>
          <cell r="X9">
            <v>85</v>
          </cell>
          <cell r="Y9">
            <v>665</v>
          </cell>
          <cell r="Z9">
            <v>10</v>
          </cell>
          <cell r="AA9">
            <v>10</v>
          </cell>
          <cell r="AB9">
            <v>3485</v>
          </cell>
          <cell r="AE9">
            <v>19</v>
          </cell>
          <cell r="AF9">
            <v>417</v>
          </cell>
          <cell r="AG9">
            <v>327</v>
          </cell>
          <cell r="AH9">
            <v>9837.5</v>
          </cell>
          <cell r="AM9">
            <v>10178.5</v>
          </cell>
          <cell r="AS9">
            <v>76</v>
          </cell>
          <cell r="AT9">
            <v>52</v>
          </cell>
          <cell r="AU9">
            <v>1423</v>
          </cell>
          <cell r="AV9">
            <v>3954.5</v>
          </cell>
          <cell r="AW9">
            <v>2884</v>
          </cell>
          <cell r="AX9">
            <v>809</v>
          </cell>
          <cell r="AY9">
            <v>35</v>
          </cell>
          <cell r="AZ9">
            <v>620</v>
          </cell>
          <cell r="BA9">
            <v>191</v>
          </cell>
          <cell r="BB9">
            <v>4</v>
          </cell>
          <cell r="BC9">
            <v>1485</v>
          </cell>
        </row>
        <row r="10">
          <cell r="A10" t="str">
            <v>290000298</v>
          </cell>
          <cell r="B10">
            <v>1</v>
          </cell>
          <cell r="C10">
            <v>10</v>
          </cell>
          <cell r="D10">
            <v>29</v>
          </cell>
          <cell r="E10">
            <v>892</v>
          </cell>
          <cell r="F10">
            <v>1337</v>
          </cell>
          <cell r="G10">
            <v>63439</v>
          </cell>
          <cell r="H10">
            <v>323</v>
          </cell>
          <cell r="I10">
            <v>25416</v>
          </cell>
          <cell r="L10">
            <v>60864</v>
          </cell>
          <cell r="N10">
            <v>3433</v>
          </cell>
          <cell r="Q10">
            <v>42</v>
          </cell>
          <cell r="R10">
            <v>2</v>
          </cell>
          <cell r="S10">
            <v>1966</v>
          </cell>
          <cell r="T10">
            <v>5060</v>
          </cell>
          <cell r="U10">
            <v>27190</v>
          </cell>
          <cell r="V10">
            <v>9517</v>
          </cell>
          <cell r="W10">
            <v>3716</v>
          </cell>
          <cell r="X10">
            <v>388</v>
          </cell>
          <cell r="Y10">
            <v>10536</v>
          </cell>
          <cell r="Z10">
            <v>357</v>
          </cell>
          <cell r="AA10">
            <v>70</v>
          </cell>
          <cell r="AB10">
            <v>24713</v>
          </cell>
          <cell r="AC10">
            <v>3</v>
          </cell>
          <cell r="AD10">
            <v>23</v>
          </cell>
          <cell r="AE10">
            <v>26</v>
          </cell>
          <cell r="AF10">
            <v>633</v>
          </cell>
          <cell r="AG10">
            <v>1272</v>
          </cell>
          <cell r="AH10">
            <v>63881</v>
          </cell>
          <cell r="AI10">
            <v>356</v>
          </cell>
          <cell r="AJ10">
            <v>25745</v>
          </cell>
          <cell r="AM10">
            <v>61429</v>
          </cell>
          <cell r="AO10">
            <v>3092</v>
          </cell>
          <cell r="AS10">
            <v>16</v>
          </cell>
          <cell r="AT10">
            <v>2330</v>
          </cell>
          <cell r="AU10">
            <v>5736</v>
          </cell>
          <cell r="AV10">
            <v>26429</v>
          </cell>
          <cell r="AW10">
            <v>9849</v>
          </cell>
          <cell r="AX10">
            <v>4552</v>
          </cell>
          <cell r="AY10">
            <v>365</v>
          </cell>
          <cell r="AZ10">
            <v>10634</v>
          </cell>
          <cell r="BA10">
            <v>764</v>
          </cell>
          <cell r="BB10">
            <v>77</v>
          </cell>
          <cell r="BC10">
            <v>27067</v>
          </cell>
        </row>
        <row r="11">
          <cell r="A11" t="str">
            <v>290000363</v>
          </cell>
          <cell r="D11">
            <v>1</v>
          </cell>
          <cell r="E11">
            <v>5</v>
          </cell>
          <cell r="F11">
            <v>587</v>
          </cell>
          <cell r="G11">
            <v>28917</v>
          </cell>
          <cell r="L11">
            <v>28922</v>
          </cell>
          <cell r="S11">
            <v>2673</v>
          </cell>
          <cell r="T11">
            <v>7387</v>
          </cell>
          <cell r="U11">
            <v>3413</v>
          </cell>
          <cell r="V11">
            <v>11526</v>
          </cell>
          <cell r="W11">
            <v>3273</v>
          </cell>
          <cell r="Y11">
            <v>643</v>
          </cell>
          <cell r="AA11">
            <v>3</v>
          </cell>
          <cell r="AB11">
            <v>1012</v>
          </cell>
          <cell r="AE11">
            <v>1</v>
          </cell>
          <cell r="AF11">
            <v>14</v>
          </cell>
          <cell r="AG11">
            <v>616</v>
          </cell>
          <cell r="AH11">
            <v>28552</v>
          </cell>
          <cell r="AM11">
            <v>28566</v>
          </cell>
          <cell r="AT11">
            <v>1053</v>
          </cell>
          <cell r="AU11">
            <v>8947</v>
          </cell>
          <cell r="AV11">
            <v>2847</v>
          </cell>
          <cell r="AW11">
            <v>10367</v>
          </cell>
          <cell r="AX11">
            <v>4531</v>
          </cell>
          <cell r="AY11">
            <v>27</v>
          </cell>
          <cell r="AZ11">
            <v>681</v>
          </cell>
          <cell r="BB11">
            <v>4</v>
          </cell>
          <cell r="BC11">
            <v>1297</v>
          </cell>
        </row>
        <row r="12">
          <cell r="A12" t="str">
            <v>290000728</v>
          </cell>
          <cell r="F12">
            <v>144</v>
          </cell>
          <cell r="G12">
            <v>2601</v>
          </cell>
          <cell r="L12">
            <v>2601</v>
          </cell>
          <cell r="T12">
            <v>439</v>
          </cell>
          <cell r="U12">
            <v>226</v>
          </cell>
          <cell r="V12">
            <v>746</v>
          </cell>
          <cell r="W12">
            <v>712</v>
          </cell>
          <cell r="X12">
            <v>23</v>
          </cell>
          <cell r="Y12">
            <v>396</v>
          </cell>
          <cell r="AE12">
            <v>1</v>
          </cell>
          <cell r="AF12">
            <v>4</v>
          </cell>
          <cell r="AG12">
            <v>125</v>
          </cell>
          <cell r="AH12">
            <v>2647</v>
          </cell>
          <cell r="AM12">
            <v>2651</v>
          </cell>
          <cell r="AU12">
            <v>105</v>
          </cell>
          <cell r="AV12">
            <v>257</v>
          </cell>
          <cell r="AW12">
            <v>918</v>
          </cell>
          <cell r="AX12">
            <v>893</v>
          </cell>
          <cell r="AY12">
            <v>6</v>
          </cell>
          <cell r="AZ12">
            <v>434</v>
          </cell>
        </row>
        <row r="13">
          <cell r="A13" t="str">
            <v>290000736</v>
          </cell>
          <cell r="D13">
            <v>2</v>
          </cell>
          <cell r="E13">
            <v>27</v>
          </cell>
          <cell r="F13">
            <v>662</v>
          </cell>
          <cell r="G13">
            <v>24309</v>
          </cell>
          <cell r="L13">
            <v>24336</v>
          </cell>
          <cell r="S13">
            <v>1</v>
          </cell>
          <cell r="T13">
            <v>8233</v>
          </cell>
          <cell r="U13">
            <v>1363</v>
          </cell>
          <cell r="V13">
            <v>9602</v>
          </cell>
          <cell r="W13">
            <v>4442</v>
          </cell>
          <cell r="X13">
            <v>14</v>
          </cell>
          <cell r="Y13">
            <v>681</v>
          </cell>
          <cell r="AE13">
            <v>1</v>
          </cell>
          <cell r="AF13">
            <v>46</v>
          </cell>
          <cell r="AG13">
            <v>622</v>
          </cell>
          <cell r="AH13">
            <v>23845</v>
          </cell>
          <cell r="AM13">
            <v>23891</v>
          </cell>
          <cell r="AT13">
            <v>68</v>
          </cell>
          <cell r="AU13">
            <v>6412</v>
          </cell>
          <cell r="AV13">
            <v>1349</v>
          </cell>
          <cell r="AW13">
            <v>8876</v>
          </cell>
          <cell r="AX13">
            <v>6669</v>
          </cell>
          <cell r="AZ13">
            <v>517</v>
          </cell>
          <cell r="BB13">
            <v>1</v>
          </cell>
          <cell r="BC13">
            <v>315</v>
          </cell>
        </row>
        <row r="14">
          <cell r="A14" t="str">
            <v>290000744</v>
          </cell>
          <cell r="D14">
            <v>1</v>
          </cell>
          <cell r="E14">
            <v>21</v>
          </cell>
          <cell r="F14">
            <v>1107</v>
          </cell>
          <cell r="G14">
            <v>42772</v>
          </cell>
          <cell r="L14">
            <v>40996</v>
          </cell>
          <cell r="P14">
            <v>1797</v>
          </cell>
          <cell r="S14">
            <v>184</v>
          </cell>
          <cell r="T14">
            <v>10901</v>
          </cell>
          <cell r="U14">
            <v>3569</v>
          </cell>
          <cell r="V14">
            <v>19643</v>
          </cell>
          <cell r="W14">
            <v>5747</v>
          </cell>
          <cell r="X14">
            <v>188</v>
          </cell>
          <cell r="Y14">
            <v>549</v>
          </cell>
          <cell r="AA14">
            <v>1</v>
          </cell>
          <cell r="AB14">
            <v>335</v>
          </cell>
          <cell r="AG14">
            <v>1099</v>
          </cell>
          <cell r="AH14">
            <v>43164</v>
          </cell>
          <cell r="AM14">
            <v>41778</v>
          </cell>
          <cell r="AQ14">
            <v>1386</v>
          </cell>
          <cell r="AT14">
            <v>247</v>
          </cell>
          <cell r="AU14">
            <v>11671</v>
          </cell>
          <cell r="AV14">
            <v>3332</v>
          </cell>
          <cell r="AW14">
            <v>21263</v>
          </cell>
          <cell r="AX14">
            <v>4793</v>
          </cell>
          <cell r="AY14">
            <v>39</v>
          </cell>
          <cell r="AZ14">
            <v>364</v>
          </cell>
          <cell r="BB14">
            <v>3</v>
          </cell>
          <cell r="BC14">
            <v>973</v>
          </cell>
        </row>
        <row r="15">
          <cell r="A15" t="str">
            <v>290000785</v>
          </cell>
          <cell r="F15">
            <v>294</v>
          </cell>
          <cell r="G15">
            <v>6055</v>
          </cell>
          <cell r="H15">
            <v>294</v>
          </cell>
          <cell r="I15">
            <v>6055</v>
          </cell>
          <cell r="L15">
            <v>6055</v>
          </cell>
          <cell r="S15">
            <v>15</v>
          </cell>
          <cell r="T15">
            <v>200</v>
          </cell>
          <cell r="U15">
            <v>203</v>
          </cell>
          <cell r="V15">
            <v>3219</v>
          </cell>
          <cell r="W15">
            <v>1656</v>
          </cell>
          <cell r="X15">
            <v>444</v>
          </cell>
          <cell r="Y15">
            <v>212</v>
          </cell>
          <cell r="AG15">
            <v>293</v>
          </cell>
          <cell r="AH15">
            <v>6024</v>
          </cell>
          <cell r="AI15">
            <v>293</v>
          </cell>
          <cell r="AJ15">
            <v>6024</v>
          </cell>
          <cell r="AM15">
            <v>6024</v>
          </cell>
          <cell r="AU15">
            <v>310</v>
          </cell>
          <cell r="AV15">
            <v>207</v>
          </cell>
          <cell r="AW15">
            <v>3753</v>
          </cell>
          <cell r="AX15">
            <v>1244</v>
          </cell>
          <cell r="AY15">
            <v>191</v>
          </cell>
          <cell r="AZ15">
            <v>309</v>
          </cell>
        </row>
        <row r="16">
          <cell r="A16" t="str">
            <v>290021542</v>
          </cell>
          <cell r="B16">
            <v>9</v>
          </cell>
          <cell r="C16">
            <v>56</v>
          </cell>
          <cell r="D16">
            <v>59</v>
          </cell>
          <cell r="E16">
            <v>857</v>
          </cell>
          <cell r="F16">
            <v>1485</v>
          </cell>
          <cell r="G16">
            <v>58484</v>
          </cell>
          <cell r="H16">
            <v>140</v>
          </cell>
          <cell r="I16">
            <v>2765</v>
          </cell>
          <cell r="L16">
            <v>55112</v>
          </cell>
          <cell r="O16">
            <v>4285</v>
          </cell>
          <cell r="S16">
            <v>3977</v>
          </cell>
          <cell r="T16">
            <v>12547</v>
          </cell>
          <cell r="U16">
            <v>16572</v>
          </cell>
          <cell r="V16">
            <v>9582</v>
          </cell>
          <cell r="W16">
            <v>5351</v>
          </cell>
          <cell r="X16">
            <v>355</v>
          </cell>
          <cell r="Y16">
            <v>6476</v>
          </cell>
          <cell r="AA16">
            <v>42</v>
          </cell>
          <cell r="AB16">
            <v>14416</v>
          </cell>
          <cell r="AC16">
            <v>6</v>
          </cell>
          <cell r="AD16">
            <v>53</v>
          </cell>
          <cell r="AE16">
            <v>60</v>
          </cell>
          <cell r="AF16">
            <v>873</v>
          </cell>
          <cell r="AG16">
            <v>1558</v>
          </cell>
          <cell r="AH16">
            <v>59575</v>
          </cell>
          <cell r="AI16">
            <v>143</v>
          </cell>
          <cell r="AJ16">
            <v>2675</v>
          </cell>
          <cell r="AM16">
            <v>56139</v>
          </cell>
          <cell r="AP16">
            <v>4362</v>
          </cell>
          <cell r="AT16">
            <v>1629</v>
          </cell>
          <cell r="AU16">
            <v>12674</v>
          </cell>
          <cell r="AV16">
            <v>18662</v>
          </cell>
          <cell r="AW16">
            <v>10019</v>
          </cell>
          <cell r="AX16">
            <v>7123</v>
          </cell>
          <cell r="AY16">
            <v>169</v>
          </cell>
          <cell r="AZ16">
            <v>5715</v>
          </cell>
          <cell r="BB16">
            <v>44</v>
          </cell>
          <cell r="BC16">
            <v>15312</v>
          </cell>
        </row>
        <row r="17">
          <cell r="A17" t="str">
            <v>350000022</v>
          </cell>
          <cell r="B17">
            <v>1</v>
          </cell>
          <cell r="C17">
            <v>4</v>
          </cell>
          <cell r="D17">
            <v>32</v>
          </cell>
          <cell r="E17">
            <v>1093</v>
          </cell>
          <cell r="F17">
            <v>462</v>
          </cell>
          <cell r="G17">
            <v>26600</v>
          </cell>
          <cell r="H17">
            <v>138</v>
          </cell>
          <cell r="I17">
            <v>14317</v>
          </cell>
          <cell r="L17">
            <v>27697</v>
          </cell>
          <cell r="S17">
            <v>1274</v>
          </cell>
          <cell r="T17">
            <v>1616</v>
          </cell>
          <cell r="U17">
            <v>10948</v>
          </cell>
          <cell r="V17">
            <v>6569</v>
          </cell>
          <cell r="W17">
            <v>1554</v>
          </cell>
          <cell r="X17">
            <v>505</v>
          </cell>
          <cell r="Y17">
            <v>4037</v>
          </cell>
          <cell r="AA17">
            <v>32</v>
          </cell>
          <cell r="AB17">
            <v>11271</v>
          </cell>
          <cell r="AE17">
            <v>27</v>
          </cell>
          <cell r="AF17">
            <v>694</v>
          </cell>
          <cell r="AG17">
            <v>534</v>
          </cell>
          <cell r="AH17">
            <v>23925</v>
          </cell>
          <cell r="AI17">
            <v>560</v>
          </cell>
          <cell r="AJ17">
            <v>24619</v>
          </cell>
          <cell r="AM17">
            <v>24619</v>
          </cell>
          <cell r="AT17">
            <v>766</v>
          </cell>
          <cell r="AU17">
            <v>1601</v>
          </cell>
          <cell r="AV17">
            <v>9671</v>
          </cell>
          <cell r="AW17">
            <v>6357</v>
          </cell>
          <cell r="AX17">
            <v>1559</v>
          </cell>
          <cell r="AY17">
            <v>160</v>
          </cell>
          <cell r="AZ17">
            <v>3548</v>
          </cell>
          <cell r="BB17">
            <v>22</v>
          </cell>
          <cell r="BC17">
            <v>7681</v>
          </cell>
        </row>
        <row r="18">
          <cell r="A18" t="str">
            <v>350000048</v>
          </cell>
          <cell r="D18">
            <v>12</v>
          </cell>
          <cell r="E18">
            <v>149</v>
          </cell>
          <cell r="F18">
            <v>272</v>
          </cell>
          <cell r="G18">
            <v>8271</v>
          </cell>
          <cell r="L18">
            <v>7173</v>
          </cell>
          <cell r="M18">
            <v>751</v>
          </cell>
          <cell r="N18">
            <v>496</v>
          </cell>
          <cell r="S18">
            <v>21</v>
          </cell>
          <cell r="T18">
            <v>535</v>
          </cell>
          <cell r="U18">
            <v>3161</v>
          </cell>
          <cell r="V18">
            <v>1977</v>
          </cell>
          <cell r="W18">
            <v>975</v>
          </cell>
          <cell r="X18">
            <v>91</v>
          </cell>
          <cell r="Y18">
            <v>107</v>
          </cell>
          <cell r="AA18">
            <v>1</v>
          </cell>
          <cell r="AB18">
            <v>362</v>
          </cell>
          <cell r="AE18">
            <v>13</v>
          </cell>
          <cell r="AF18">
            <v>110</v>
          </cell>
          <cell r="AG18">
            <v>267</v>
          </cell>
          <cell r="AH18">
            <v>7259</v>
          </cell>
          <cell r="AM18">
            <v>6689</v>
          </cell>
          <cell r="AN18">
            <v>648</v>
          </cell>
          <cell r="AO18">
            <v>32</v>
          </cell>
          <cell r="AT18">
            <v>45</v>
          </cell>
          <cell r="AU18">
            <v>650</v>
          </cell>
          <cell r="AV18">
            <v>2713</v>
          </cell>
          <cell r="AW18">
            <v>1778</v>
          </cell>
          <cell r="AX18">
            <v>851</v>
          </cell>
          <cell r="AY18">
            <v>100</v>
          </cell>
          <cell r="AZ18">
            <v>180</v>
          </cell>
          <cell r="BB18">
            <v>3</v>
          </cell>
          <cell r="BC18">
            <v>1021</v>
          </cell>
        </row>
        <row r="19">
          <cell r="A19" t="str">
            <v>350000246</v>
          </cell>
          <cell r="D19">
            <v>106</v>
          </cell>
          <cell r="E19">
            <v>2162</v>
          </cell>
          <cell r="F19">
            <v>3645</v>
          </cell>
          <cell r="G19">
            <v>190506</v>
          </cell>
          <cell r="H19">
            <v>1724</v>
          </cell>
          <cell r="I19">
            <v>52479</v>
          </cell>
          <cell r="J19">
            <v>101</v>
          </cell>
          <cell r="K19">
            <v>2796</v>
          </cell>
          <cell r="L19">
            <v>183073</v>
          </cell>
          <cell r="M19">
            <v>8686</v>
          </cell>
          <cell r="N19">
            <v>909</v>
          </cell>
          <cell r="S19">
            <v>3520</v>
          </cell>
          <cell r="T19">
            <v>18256</v>
          </cell>
          <cell r="U19">
            <v>77907</v>
          </cell>
          <cell r="V19">
            <v>37946</v>
          </cell>
          <cell r="W19">
            <v>11809</v>
          </cell>
          <cell r="X19">
            <v>7689</v>
          </cell>
          <cell r="Y19">
            <v>22201</v>
          </cell>
          <cell r="Z19">
            <v>1483</v>
          </cell>
          <cell r="AA19">
            <v>166</v>
          </cell>
          <cell r="AB19">
            <v>58053</v>
          </cell>
          <cell r="AE19">
            <v>90</v>
          </cell>
          <cell r="AF19">
            <v>1841</v>
          </cell>
          <cell r="AG19">
            <v>3121</v>
          </cell>
          <cell r="AH19">
            <v>178664</v>
          </cell>
          <cell r="AI19">
            <v>1343</v>
          </cell>
          <cell r="AJ19">
            <v>50491</v>
          </cell>
          <cell r="AK19">
            <v>55</v>
          </cell>
          <cell r="AL19">
            <v>2373</v>
          </cell>
          <cell r="AM19">
            <v>172002</v>
          </cell>
          <cell r="AN19">
            <v>7327</v>
          </cell>
          <cell r="AO19">
            <v>654</v>
          </cell>
          <cell r="AS19">
            <v>522</v>
          </cell>
          <cell r="AT19">
            <v>2841</v>
          </cell>
          <cell r="AU19">
            <v>14336</v>
          </cell>
          <cell r="AV19">
            <v>73363</v>
          </cell>
          <cell r="AW19">
            <v>33268</v>
          </cell>
          <cell r="AX19">
            <v>11431</v>
          </cell>
          <cell r="AY19">
            <v>13072</v>
          </cell>
          <cell r="AZ19">
            <v>18918</v>
          </cell>
          <cell r="BA19">
            <v>2904</v>
          </cell>
          <cell r="BB19">
            <v>127</v>
          </cell>
          <cell r="BC19">
            <v>66016</v>
          </cell>
        </row>
        <row r="20">
          <cell r="A20" t="str">
            <v>350002119</v>
          </cell>
          <cell r="F20">
            <v>370</v>
          </cell>
          <cell r="G20">
            <v>28435</v>
          </cell>
          <cell r="L20">
            <v>28435</v>
          </cell>
          <cell r="T20">
            <v>5581</v>
          </cell>
          <cell r="U20">
            <v>1459</v>
          </cell>
          <cell r="V20">
            <v>15741</v>
          </cell>
          <cell r="W20">
            <v>3146</v>
          </cell>
          <cell r="X20">
            <v>18</v>
          </cell>
          <cell r="Y20">
            <v>2490</v>
          </cell>
          <cell r="AA20">
            <v>7</v>
          </cell>
          <cell r="AB20">
            <v>2438</v>
          </cell>
          <cell r="AG20">
            <v>398</v>
          </cell>
          <cell r="AH20">
            <v>28697</v>
          </cell>
          <cell r="AM20">
            <v>28697</v>
          </cell>
          <cell r="AU20">
            <v>6797</v>
          </cell>
          <cell r="AV20">
            <v>1899</v>
          </cell>
          <cell r="AW20">
            <v>13206</v>
          </cell>
          <cell r="AX20">
            <v>3646</v>
          </cell>
          <cell r="AY20">
            <v>26</v>
          </cell>
          <cell r="AZ20">
            <v>3123</v>
          </cell>
          <cell r="BB20">
            <v>10</v>
          </cell>
          <cell r="BC20">
            <v>3266</v>
          </cell>
        </row>
        <row r="21">
          <cell r="A21" t="str">
            <v>350002176</v>
          </cell>
          <cell r="F21">
            <v>598</v>
          </cell>
          <cell r="G21">
            <v>25733</v>
          </cell>
          <cell r="L21">
            <v>25733</v>
          </cell>
          <cell r="S21">
            <v>4</v>
          </cell>
          <cell r="T21">
            <v>2524</v>
          </cell>
          <cell r="U21">
            <v>2411</v>
          </cell>
          <cell r="V21">
            <v>11908</v>
          </cell>
          <cell r="W21">
            <v>6220</v>
          </cell>
          <cell r="X21">
            <v>528</v>
          </cell>
          <cell r="Y21">
            <v>1897</v>
          </cell>
          <cell r="AA21">
            <v>4</v>
          </cell>
          <cell r="AB21">
            <v>1364</v>
          </cell>
          <cell r="AG21">
            <v>578</v>
          </cell>
          <cell r="AH21">
            <v>25309</v>
          </cell>
          <cell r="AM21">
            <v>25309</v>
          </cell>
          <cell r="AT21">
            <v>245</v>
          </cell>
          <cell r="AU21">
            <v>2907</v>
          </cell>
          <cell r="AV21">
            <v>1828</v>
          </cell>
          <cell r="AW21">
            <v>11811</v>
          </cell>
          <cell r="AX21">
            <v>6320</v>
          </cell>
          <cell r="AY21">
            <v>51</v>
          </cell>
          <cell r="AZ21">
            <v>1833</v>
          </cell>
          <cell r="BB21">
            <v>1</v>
          </cell>
          <cell r="BC21">
            <v>314</v>
          </cell>
        </row>
        <row r="22">
          <cell r="A22" t="str">
            <v>350002234</v>
          </cell>
          <cell r="D22">
            <v>6</v>
          </cell>
          <cell r="E22">
            <v>320</v>
          </cell>
          <cell r="F22">
            <v>19</v>
          </cell>
          <cell r="G22">
            <v>1360</v>
          </cell>
          <cell r="L22">
            <v>1680</v>
          </cell>
          <cell r="U22">
            <v>128</v>
          </cell>
          <cell r="V22">
            <v>236</v>
          </cell>
          <cell r="W22">
            <v>859</v>
          </cell>
          <cell r="Y22">
            <v>457</v>
          </cell>
          <cell r="AE22">
            <v>11</v>
          </cell>
          <cell r="AF22">
            <v>585</v>
          </cell>
          <cell r="AG22">
            <v>22</v>
          </cell>
          <cell r="AH22">
            <v>1469</v>
          </cell>
          <cell r="AM22">
            <v>2054</v>
          </cell>
          <cell r="AV22">
            <v>270</v>
          </cell>
          <cell r="AW22">
            <v>632</v>
          </cell>
          <cell r="AX22">
            <v>927</v>
          </cell>
          <cell r="AZ22">
            <v>225</v>
          </cell>
        </row>
        <row r="23">
          <cell r="A23" t="str">
            <v>350054680</v>
          </cell>
          <cell r="F23">
            <v>603</v>
          </cell>
          <cell r="G23">
            <v>26142</v>
          </cell>
          <cell r="L23">
            <v>26142</v>
          </cell>
          <cell r="S23">
            <v>163</v>
          </cell>
          <cell r="T23">
            <v>1489</v>
          </cell>
          <cell r="U23">
            <v>1632</v>
          </cell>
          <cell r="V23">
            <v>13077</v>
          </cell>
          <cell r="W23">
            <v>7330</v>
          </cell>
          <cell r="Y23">
            <v>2395</v>
          </cell>
          <cell r="AA23">
            <v>2</v>
          </cell>
          <cell r="AB23">
            <v>669</v>
          </cell>
          <cell r="AG23">
            <v>585</v>
          </cell>
          <cell r="AH23">
            <v>27018</v>
          </cell>
          <cell r="AM23">
            <v>27018</v>
          </cell>
          <cell r="AT23">
            <v>509</v>
          </cell>
          <cell r="AU23">
            <v>1274</v>
          </cell>
          <cell r="AV23">
            <v>1508</v>
          </cell>
          <cell r="AW23">
            <v>12686</v>
          </cell>
          <cell r="AX23">
            <v>7386</v>
          </cell>
          <cell r="AZ23">
            <v>3629</v>
          </cell>
          <cell r="BB23">
            <v>2</v>
          </cell>
          <cell r="BC23">
            <v>621</v>
          </cell>
        </row>
        <row r="24">
          <cell r="A24" t="str">
            <v>560000242</v>
          </cell>
          <cell r="F24">
            <v>134</v>
          </cell>
          <cell r="G24">
            <v>23240</v>
          </cell>
          <cell r="O24">
            <v>23240</v>
          </cell>
          <cell r="AG24">
            <v>134</v>
          </cell>
          <cell r="AH24">
            <v>22568</v>
          </cell>
          <cell r="AP24">
            <v>22568</v>
          </cell>
        </row>
        <row r="25">
          <cell r="A25" t="str">
            <v>560002032</v>
          </cell>
          <cell r="D25">
            <v>4</v>
          </cell>
          <cell r="E25">
            <v>20</v>
          </cell>
          <cell r="F25">
            <v>2031</v>
          </cell>
          <cell r="G25">
            <v>109593</v>
          </cell>
          <cell r="H25">
            <v>2034</v>
          </cell>
          <cell r="I25">
            <v>109613</v>
          </cell>
          <cell r="L25">
            <v>106858</v>
          </cell>
          <cell r="N25">
            <v>2725</v>
          </cell>
          <cell r="R25">
            <v>30</v>
          </cell>
          <cell r="S25">
            <v>6972</v>
          </cell>
          <cell r="T25">
            <v>14173</v>
          </cell>
          <cell r="U25">
            <v>36387</v>
          </cell>
          <cell r="V25">
            <v>18181</v>
          </cell>
          <cell r="W25">
            <v>7727</v>
          </cell>
          <cell r="X25">
            <v>2628</v>
          </cell>
          <cell r="Y25">
            <v>14771</v>
          </cell>
          <cell r="Z25">
            <v>272</v>
          </cell>
          <cell r="AA25">
            <v>116</v>
          </cell>
          <cell r="AB25">
            <v>40934</v>
          </cell>
          <cell r="AE25">
            <v>6</v>
          </cell>
          <cell r="AF25">
            <v>37</v>
          </cell>
          <cell r="AG25">
            <v>1706</v>
          </cell>
          <cell r="AH25">
            <v>92286</v>
          </cell>
          <cell r="AI25">
            <v>1711</v>
          </cell>
          <cell r="AJ25">
            <v>92323</v>
          </cell>
          <cell r="AM25">
            <v>89284</v>
          </cell>
          <cell r="AO25">
            <v>2982</v>
          </cell>
          <cell r="AS25">
            <v>57</v>
          </cell>
          <cell r="AT25">
            <v>3303</v>
          </cell>
          <cell r="AU25">
            <v>7055</v>
          </cell>
          <cell r="AV25">
            <v>32142</v>
          </cell>
          <cell r="AW25">
            <v>15600</v>
          </cell>
          <cell r="AX25">
            <v>7588</v>
          </cell>
          <cell r="AY25">
            <v>3729</v>
          </cell>
          <cell r="AZ25">
            <v>12417</v>
          </cell>
          <cell r="BA25">
            <v>582</v>
          </cell>
          <cell r="BB25">
            <v>100</v>
          </cell>
          <cell r="BC25">
            <v>35458</v>
          </cell>
        </row>
        <row r="26">
          <cell r="A26" t="str">
            <v>560002081</v>
          </cell>
          <cell r="D26">
            <v>6</v>
          </cell>
          <cell r="E26">
            <v>125</v>
          </cell>
          <cell r="F26">
            <v>643</v>
          </cell>
          <cell r="G26">
            <v>26163</v>
          </cell>
          <cell r="L26">
            <v>26288</v>
          </cell>
          <cell r="S26">
            <v>174</v>
          </cell>
          <cell r="T26">
            <v>6556</v>
          </cell>
          <cell r="U26">
            <v>1948</v>
          </cell>
          <cell r="V26">
            <v>12622</v>
          </cell>
          <cell r="W26">
            <v>3679</v>
          </cell>
          <cell r="Y26">
            <v>1309</v>
          </cell>
          <cell r="AA26">
            <v>4</v>
          </cell>
          <cell r="AB26">
            <v>1386</v>
          </cell>
          <cell r="AE26">
            <v>2</v>
          </cell>
          <cell r="AF26">
            <v>47</v>
          </cell>
          <cell r="AG26">
            <v>560</v>
          </cell>
          <cell r="AH26">
            <v>26661</v>
          </cell>
          <cell r="AM26">
            <v>26708</v>
          </cell>
          <cell r="AT26">
            <v>416</v>
          </cell>
          <cell r="AU26">
            <v>8380</v>
          </cell>
          <cell r="AV26">
            <v>1755</v>
          </cell>
          <cell r="AW26">
            <v>11523</v>
          </cell>
          <cell r="AX26">
            <v>3519</v>
          </cell>
          <cell r="AZ26">
            <v>1115</v>
          </cell>
          <cell r="BB26">
            <v>4</v>
          </cell>
          <cell r="BC26">
            <v>1397</v>
          </cell>
        </row>
        <row r="27">
          <cell r="A27" t="str">
            <v>560002123</v>
          </cell>
          <cell r="D27">
            <v>7</v>
          </cell>
          <cell r="E27">
            <v>254</v>
          </cell>
          <cell r="F27">
            <v>654</v>
          </cell>
          <cell r="G27">
            <v>27353</v>
          </cell>
          <cell r="L27">
            <v>27607</v>
          </cell>
          <cell r="S27">
            <v>265</v>
          </cell>
          <cell r="T27">
            <v>5634</v>
          </cell>
          <cell r="U27">
            <v>777</v>
          </cell>
          <cell r="V27">
            <v>17535</v>
          </cell>
          <cell r="W27">
            <v>2325</v>
          </cell>
          <cell r="X27">
            <v>29</v>
          </cell>
          <cell r="Y27">
            <v>951</v>
          </cell>
          <cell r="AE27">
            <v>2</v>
          </cell>
          <cell r="AF27">
            <v>18</v>
          </cell>
          <cell r="AG27">
            <v>634</v>
          </cell>
          <cell r="AH27">
            <v>26886</v>
          </cell>
          <cell r="AM27">
            <v>26904</v>
          </cell>
          <cell r="AT27">
            <v>134</v>
          </cell>
          <cell r="AU27">
            <v>6660</v>
          </cell>
          <cell r="AV27">
            <v>848</v>
          </cell>
          <cell r="AW27">
            <v>14375</v>
          </cell>
          <cell r="AX27">
            <v>3193</v>
          </cell>
          <cell r="AY27">
            <v>9</v>
          </cell>
          <cell r="AZ27">
            <v>1223</v>
          </cell>
          <cell r="BB27">
            <v>2</v>
          </cell>
          <cell r="BC27">
            <v>650</v>
          </cell>
        </row>
        <row r="28">
          <cell r="A28" t="str">
            <v>560002677</v>
          </cell>
          <cell r="B28">
            <v>5</v>
          </cell>
          <cell r="C28">
            <v>9</v>
          </cell>
          <cell r="D28">
            <v>24</v>
          </cell>
          <cell r="E28">
            <v>1085</v>
          </cell>
          <cell r="F28">
            <v>1118</v>
          </cell>
          <cell r="G28">
            <v>59663</v>
          </cell>
          <cell r="H28">
            <v>306</v>
          </cell>
          <cell r="I28">
            <v>30252</v>
          </cell>
          <cell r="L28">
            <v>56882</v>
          </cell>
          <cell r="M28">
            <v>206</v>
          </cell>
          <cell r="N28">
            <v>3647</v>
          </cell>
          <cell r="R28">
            <v>22</v>
          </cell>
          <cell r="S28">
            <v>1093</v>
          </cell>
          <cell r="T28">
            <v>2890</v>
          </cell>
          <cell r="U28">
            <v>27829</v>
          </cell>
          <cell r="V28">
            <v>10133</v>
          </cell>
          <cell r="W28">
            <v>7131</v>
          </cell>
          <cell r="X28">
            <v>1311</v>
          </cell>
          <cell r="Y28">
            <v>4748</v>
          </cell>
          <cell r="Z28">
            <v>652</v>
          </cell>
          <cell r="AA28">
            <v>44</v>
          </cell>
          <cell r="AB28">
            <v>15297</v>
          </cell>
          <cell r="AC28">
            <v>5</v>
          </cell>
          <cell r="AD28">
            <v>24</v>
          </cell>
          <cell r="AE28">
            <v>18</v>
          </cell>
          <cell r="AF28">
            <v>211</v>
          </cell>
          <cell r="AG28">
            <v>1215</v>
          </cell>
          <cell r="AH28">
            <v>57001</v>
          </cell>
          <cell r="AI28">
            <v>368</v>
          </cell>
          <cell r="AJ28">
            <v>27131</v>
          </cell>
          <cell r="AM28">
            <v>53213</v>
          </cell>
          <cell r="AN28">
            <v>524</v>
          </cell>
          <cell r="AO28">
            <v>3435</v>
          </cell>
          <cell r="AS28">
            <v>64</v>
          </cell>
          <cell r="AT28">
            <v>499</v>
          </cell>
          <cell r="AU28">
            <v>3218</v>
          </cell>
          <cell r="AV28">
            <v>22471</v>
          </cell>
          <cell r="AW28">
            <v>12160</v>
          </cell>
          <cell r="AX28">
            <v>6731</v>
          </cell>
          <cell r="AY28">
            <v>1449</v>
          </cell>
          <cell r="AZ28">
            <v>4160</v>
          </cell>
          <cell r="BA28">
            <v>413</v>
          </cell>
          <cell r="BB28">
            <v>34</v>
          </cell>
          <cell r="BC28">
            <v>11739</v>
          </cell>
        </row>
        <row r="29">
          <cell r="A29" t="str">
            <v>560002685</v>
          </cell>
          <cell r="F29">
            <v>361</v>
          </cell>
          <cell r="G29">
            <v>13841</v>
          </cell>
          <cell r="L29">
            <v>13841</v>
          </cell>
          <cell r="S29">
            <v>187</v>
          </cell>
          <cell r="T29">
            <v>424</v>
          </cell>
          <cell r="U29">
            <v>431</v>
          </cell>
          <cell r="V29">
            <v>8942</v>
          </cell>
          <cell r="W29">
            <v>2681</v>
          </cell>
          <cell r="Y29">
            <v>231</v>
          </cell>
          <cell r="Z29">
            <v>838</v>
          </cell>
          <cell r="AE29">
            <v>1</v>
          </cell>
          <cell r="AF29">
            <v>2</v>
          </cell>
          <cell r="AG29">
            <v>315</v>
          </cell>
          <cell r="AH29">
            <v>12381</v>
          </cell>
          <cell r="AM29">
            <v>12383</v>
          </cell>
          <cell r="AU29">
            <v>486</v>
          </cell>
          <cell r="AV29">
            <v>630</v>
          </cell>
          <cell r="AW29">
            <v>7345</v>
          </cell>
          <cell r="AX29">
            <v>2999</v>
          </cell>
          <cell r="AZ29">
            <v>402</v>
          </cell>
          <cell r="BA29">
            <v>457</v>
          </cell>
          <cell r="BB29">
            <v>1</v>
          </cell>
          <cell r="BC29">
            <v>294</v>
          </cell>
        </row>
        <row r="30">
          <cell r="A30" t="str">
            <v>560004277</v>
          </cell>
          <cell r="F30">
            <v>18</v>
          </cell>
          <cell r="G30">
            <v>2029</v>
          </cell>
          <cell r="O30">
            <v>2029</v>
          </cell>
          <cell r="AG30">
            <v>19</v>
          </cell>
          <cell r="AH30">
            <v>2117</v>
          </cell>
          <cell r="AP30">
            <v>2117</v>
          </cell>
        </row>
        <row r="31">
          <cell r="A31" t="str">
            <v>560005746</v>
          </cell>
          <cell r="D31">
            <v>16</v>
          </cell>
          <cell r="E31">
            <v>213</v>
          </cell>
          <cell r="F31">
            <v>526</v>
          </cell>
          <cell r="G31">
            <v>14304</v>
          </cell>
          <cell r="L31">
            <v>14517</v>
          </cell>
          <cell r="S31">
            <v>668</v>
          </cell>
          <cell r="T31">
            <v>1447</v>
          </cell>
          <cell r="U31">
            <v>5149</v>
          </cell>
          <cell r="V31">
            <v>3235</v>
          </cell>
          <cell r="W31">
            <v>2424</v>
          </cell>
          <cell r="X31">
            <v>15</v>
          </cell>
          <cell r="Y31">
            <v>1522</v>
          </cell>
          <cell r="Z31">
            <v>17</v>
          </cell>
          <cell r="AA31">
            <v>6</v>
          </cell>
          <cell r="AB31">
            <v>2027</v>
          </cell>
          <cell r="AC31">
            <v>1</v>
          </cell>
          <cell r="AD31">
            <v>2</v>
          </cell>
          <cell r="AE31">
            <v>17</v>
          </cell>
          <cell r="AF31">
            <v>206</v>
          </cell>
          <cell r="AG31">
            <v>425</v>
          </cell>
          <cell r="AH31">
            <v>15271</v>
          </cell>
          <cell r="AM31">
            <v>15479</v>
          </cell>
          <cell r="AT31">
            <v>537</v>
          </cell>
          <cell r="AU31">
            <v>1439</v>
          </cell>
          <cell r="AV31">
            <v>4942</v>
          </cell>
          <cell r="AW31">
            <v>2702</v>
          </cell>
          <cell r="AX31">
            <v>2572</v>
          </cell>
          <cell r="AY31">
            <v>14</v>
          </cell>
          <cell r="AZ31">
            <v>2204</v>
          </cell>
          <cell r="BA31">
            <v>1062</v>
          </cell>
          <cell r="BB31">
            <v>7</v>
          </cell>
          <cell r="BC31">
            <v>2408</v>
          </cell>
        </row>
        <row r="32">
          <cell r="A32" t="str">
            <v>DGF</v>
          </cell>
          <cell r="B32">
            <v>62</v>
          </cell>
          <cell r="C32">
            <v>737</v>
          </cell>
          <cell r="D32">
            <v>465</v>
          </cell>
          <cell r="E32">
            <v>11610</v>
          </cell>
          <cell r="F32">
            <v>17621</v>
          </cell>
          <cell r="G32">
            <v>823624</v>
          </cell>
          <cell r="H32">
            <v>6147</v>
          </cell>
          <cell r="I32">
            <v>274307</v>
          </cell>
          <cell r="J32">
            <v>101</v>
          </cell>
          <cell r="K32">
            <v>2796</v>
          </cell>
          <cell r="L32">
            <v>779345</v>
          </cell>
          <cell r="M32">
            <v>15493</v>
          </cell>
          <cell r="N32">
            <v>11210</v>
          </cell>
          <cell r="O32">
            <v>29554</v>
          </cell>
          <cell r="Q32">
            <v>42</v>
          </cell>
          <cell r="R32">
            <v>327</v>
          </cell>
          <cell r="S32">
            <v>27089</v>
          </cell>
          <cell r="T32">
            <v>89544</v>
          </cell>
          <cell r="U32">
            <v>286866</v>
          </cell>
          <cell r="V32">
            <v>170044</v>
          </cell>
          <cell r="W32">
            <v>75624</v>
          </cell>
          <cell r="X32">
            <v>16120</v>
          </cell>
          <cell r="Y32">
            <v>93087</v>
          </cell>
          <cell r="Z32">
            <v>5393</v>
          </cell>
          <cell r="AA32">
            <v>614</v>
          </cell>
          <cell r="AB32">
            <v>216211</v>
          </cell>
          <cell r="AC32">
            <v>65</v>
          </cell>
          <cell r="AD32">
            <v>1002</v>
          </cell>
          <cell r="AE32">
            <v>477</v>
          </cell>
          <cell r="AF32">
            <v>10056</v>
          </cell>
          <cell r="AG32">
            <v>16805</v>
          </cell>
          <cell r="AH32">
            <v>788738.5</v>
          </cell>
          <cell r="AI32">
            <v>5968</v>
          </cell>
          <cell r="AJ32">
            <v>262542</v>
          </cell>
          <cell r="AK32">
            <v>55</v>
          </cell>
          <cell r="AL32">
            <v>2373</v>
          </cell>
          <cell r="AM32">
            <v>744822.5</v>
          </cell>
          <cell r="AN32">
            <v>13561</v>
          </cell>
          <cell r="AO32">
            <v>11631</v>
          </cell>
          <cell r="AP32">
            <v>29047</v>
          </cell>
          <cell r="AS32">
            <v>735</v>
          </cell>
          <cell r="AT32">
            <v>17012</v>
          </cell>
          <cell r="AU32">
            <v>78599</v>
          </cell>
          <cell r="AV32">
            <v>274751.5</v>
          </cell>
          <cell r="AW32">
            <v>162775</v>
          </cell>
          <cell r="AX32">
            <v>76137</v>
          </cell>
          <cell r="AY32">
            <v>23608</v>
          </cell>
          <cell r="AZ32">
            <v>87502</v>
          </cell>
          <cell r="BA32">
            <v>7169</v>
          </cell>
          <cell r="BB32">
            <v>542</v>
          </cell>
          <cell r="BC32">
            <v>212412</v>
          </cell>
        </row>
        <row r="33">
          <cell r="A33" t="str">
            <v>DGF_NAT</v>
          </cell>
          <cell r="B33">
            <v>1174</v>
          </cell>
          <cell r="C33">
            <v>25017</v>
          </cell>
          <cell r="D33">
            <v>5425</v>
          </cell>
          <cell r="E33">
            <v>144782</v>
          </cell>
          <cell r="F33">
            <v>212726</v>
          </cell>
          <cell r="G33">
            <v>11363194</v>
          </cell>
          <cell r="H33">
            <v>70882</v>
          </cell>
          <cell r="I33">
            <v>2880366.5</v>
          </cell>
          <cell r="J33">
            <v>247</v>
          </cell>
          <cell r="K33">
            <v>8797</v>
          </cell>
          <cell r="L33">
            <v>10446641</v>
          </cell>
          <cell r="M33">
            <v>489854</v>
          </cell>
          <cell r="N33">
            <v>177128</v>
          </cell>
          <cell r="O33">
            <v>251166</v>
          </cell>
          <cell r="P33">
            <v>108542</v>
          </cell>
          <cell r="Q33">
            <v>54169</v>
          </cell>
          <cell r="R33">
            <v>5493</v>
          </cell>
          <cell r="S33">
            <v>281686</v>
          </cell>
          <cell r="T33">
            <v>699609.5</v>
          </cell>
          <cell r="U33">
            <v>4222642</v>
          </cell>
          <cell r="V33">
            <v>2100682.5</v>
          </cell>
          <cell r="W33">
            <v>786570</v>
          </cell>
          <cell r="X33">
            <v>300004</v>
          </cell>
          <cell r="Y33">
            <v>1604542</v>
          </cell>
          <cell r="Z33">
            <v>272241</v>
          </cell>
          <cell r="AA33">
            <v>8100</v>
          </cell>
          <cell r="AB33">
            <v>3030946.5</v>
          </cell>
          <cell r="AC33">
            <v>1079</v>
          </cell>
          <cell r="AD33">
            <v>15131</v>
          </cell>
          <cell r="AE33">
            <v>5708</v>
          </cell>
          <cell r="AF33">
            <v>144622</v>
          </cell>
          <cell r="AG33">
            <v>212256</v>
          </cell>
          <cell r="AH33">
            <v>10917054.5</v>
          </cell>
          <cell r="AI33">
            <v>72153</v>
          </cell>
          <cell r="AJ33">
            <v>2896137</v>
          </cell>
          <cell r="AK33">
            <v>256</v>
          </cell>
          <cell r="AL33">
            <v>9624</v>
          </cell>
          <cell r="AM33">
            <v>10059866.5</v>
          </cell>
          <cell r="AN33">
            <v>459842</v>
          </cell>
          <cell r="AO33">
            <v>163738</v>
          </cell>
          <cell r="AP33">
            <v>237323</v>
          </cell>
          <cell r="AQ33">
            <v>104480</v>
          </cell>
          <cell r="AR33">
            <v>42753</v>
          </cell>
          <cell r="AS33">
            <v>8805</v>
          </cell>
          <cell r="AT33">
            <v>246407</v>
          </cell>
          <cell r="AU33">
            <v>670568</v>
          </cell>
          <cell r="AV33">
            <v>4041727.5</v>
          </cell>
          <cell r="AW33">
            <v>2039270</v>
          </cell>
          <cell r="AX33">
            <v>779725</v>
          </cell>
          <cell r="AY33">
            <v>319865</v>
          </cell>
          <cell r="AZ33">
            <v>1471650</v>
          </cell>
          <cell r="BA33">
            <v>296107</v>
          </cell>
          <cell r="BB33">
            <v>7743</v>
          </cell>
          <cell r="BC33">
            <v>2790300.5</v>
          </cell>
        </row>
        <row r="34">
          <cell r="A34" t="str">
            <v>DPT-22</v>
          </cell>
          <cell r="B34">
            <v>8</v>
          </cell>
          <cell r="C34">
            <v>27</v>
          </cell>
          <cell r="D34">
            <v>69</v>
          </cell>
          <cell r="E34">
            <v>1945</v>
          </cell>
          <cell r="F34">
            <v>4449</v>
          </cell>
          <cell r="G34">
            <v>199888</v>
          </cell>
          <cell r="H34">
            <v>809</v>
          </cell>
          <cell r="I34">
            <v>20614</v>
          </cell>
          <cell r="L34">
            <v>196010</v>
          </cell>
          <cell r="M34">
            <v>5850</v>
          </cell>
          <cell r="S34">
            <v>6186</v>
          </cell>
          <cell r="T34">
            <v>28886</v>
          </cell>
          <cell r="U34">
            <v>54428</v>
          </cell>
          <cell r="V34">
            <v>61394</v>
          </cell>
          <cell r="W34">
            <v>19796</v>
          </cell>
          <cell r="X34">
            <v>936</v>
          </cell>
          <cell r="Y34">
            <v>20272</v>
          </cell>
          <cell r="Z34">
            <v>1764</v>
          </cell>
          <cell r="AA34">
            <v>108</v>
          </cell>
          <cell r="AB34">
            <v>39361</v>
          </cell>
          <cell r="AC34">
            <v>6</v>
          </cell>
          <cell r="AD34">
            <v>192</v>
          </cell>
          <cell r="AE34">
            <v>78</v>
          </cell>
          <cell r="AF34">
            <v>1689</v>
          </cell>
          <cell r="AG34">
            <v>4352</v>
          </cell>
          <cell r="AH34">
            <v>195882</v>
          </cell>
          <cell r="AI34">
            <v>798</v>
          </cell>
          <cell r="AJ34">
            <v>20891</v>
          </cell>
          <cell r="AM34">
            <v>191265</v>
          </cell>
          <cell r="AN34">
            <v>5062</v>
          </cell>
          <cell r="AO34">
            <v>1436</v>
          </cell>
          <cell r="AT34">
            <v>4476</v>
          </cell>
          <cell r="AU34">
            <v>28951</v>
          </cell>
          <cell r="AV34">
            <v>55580</v>
          </cell>
          <cell r="AW34">
            <v>58923</v>
          </cell>
          <cell r="AX34">
            <v>18442</v>
          </cell>
          <cell r="AY34">
            <v>979</v>
          </cell>
          <cell r="AZ34">
            <v>19865</v>
          </cell>
          <cell r="BA34">
            <v>796</v>
          </cell>
          <cell r="BB34">
            <v>101</v>
          </cell>
          <cell r="BC34">
            <v>35928</v>
          </cell>
        </row>
        <row r="35">
          <cell r="A35" t="str">
            <v>DPT-29</v>
          </cell>
          <cell r="B35">
            <v>48</v>
          </cell>
          <cell r="C35">
            <v>697</v>
          </cell>
          <cell r="D35">
            <v>213</v>
          </cell>
          <cell r="E35">
            <v>4713</v>
          </cell>
          <cell r="F35">
            <v>7452</v>
          </cell>
          <cell r="G35">
            <v>306893</v>
          </cell>
          <cell r="H35">
            <v>1152</v>
          </cell>
          <cell r="I35">
            <v>47032</v>
          </cell>
          <cell r="L35">
            <v>302471</v>
          </cell>
          <cell r="N35">
            <v>3433</v>
          </cell>
          <cell r="O35">
            <v>4285</v>
          </cell>
          <cell r="P35">
            <v>1797</v>
          </cell>
          <cell r="Q35">
            <v>42</v>
          </cell>
          <cell r="R35">
            <v>275</v>
          </cell>
          <cell r="S35">
            <v>10626</v>
          </cell>
          <cell r="T35">
            <v>54702</v>
          </cell>
          <cell r="U35">
            <v>84218</v>
          </cell>
          <cell r="V35">
            <v>81752</v>
          </cell>
          <cell r="W35">
            <v>36836</v>
          </cell>
          <cell r="X35">
            <v>3323</v>
          </cell>
          <cell r="Y35">
            <v>26236</v>
          </cell>
          <cell r="Z35">
            <v>384</v>
          </cell>
          <cell r="AA35">
            <v>156</v>
          </cell>
          <cell r="AB35">
            <v>53900</v>
          </cell>
          <cell r="AC35">
            <v>53</v>
          </cell>
          <cell r="AD35">
            <v>731</v>
          </cell>
          <cell r="AE35">
            <v>228</v>
          </cell>
          <cell r="AF35">
            <v>4487</v>
          </cell>
          <cell r="AG35">
            <v>7390</v>
          </cell>
          <cell r="AH35">
            <v>310690.5</v>
          </cell>
          <cell r="AI35">
            <v>1204</v>
          </cell>
          <cell r="AJ35">
            <v>47087</v>
          </cell>
          <cell r="AM35">
            <v>306976.5</v>
          </cell>
          <cell r="AO35">
            <v>3092</v>
          </cell>
          <cell r="AP35">
            <v>4362</v>
          </cell>
          <cell r="AQ35">
            <v>1386</v>
          </cell>
          <cell r="AS35">
            <v>92</v>
          </cell>
          <cell r="AT35">
            <v>6534</v>
          </cell>
          <cell r="AU35">
            <v>55000</v>
          </cell>
          <cell r="AV35">
            <v>85830.5</v>
          </cell>
          <cell r="AW35">
            <v>81898</v>
          </cell>
          <cell r="AX35">
            <v>42025</v>
          </cell>
          <cell r="AY35">
            <v>4226</v>
          </cell>
          <cell r="AZ35">
            <v>26315</v>
          </cell>
          <cell r="BA35">
            <v>2017</v>
          </cell>
          <cell r="BB35">
            <v>165</v>
          </cell>
          <cell r="BC35">
            <v>57243</v>
          </cell>
        </row>
        <row r="36">
          <cell r="A36" t="str">
            <v>DPT-35</v>
          </cell>
          <cell r="B36">
            <v>1</v>
          </cell>
          <cell r="C36">
            <v>4</v>
          </cell>
          <cell r="D36">
            <v>155</v>
          </cell>
          <cell r="E36">
            <v>3724</v>
          </cell>
          <cell r="F36">
            <v>5501</v>
          </cell>
          <cell r="G36">
            <v>307047</v>
          </cell>
          <cell r="H36">
            <v>1861</v>
          </cell>
          <cell r="I36">
            <v>66796</v>
          </cell>
          <cell r="J36">
            <v>101</v>
          </cell>
          <cell r="K36">
            <v>2796</v>
          </cell>
          <cell r="L36">
            <v>299933</v>
          </cell>
          <cell r="M36">
            <v>9437</v>
          </cell>
          <cell r="N36">
            <v>1405</v>
          </cell>
          <cell r="S36">
            <v>4982</v>
          </cell>
          <cell r="T36">
            <v>30001</v>
          </cell>
          <cell r="U36">
            <v>97646</v>
          </cell>
          <cell r="V36">
            <v>87454</v>
          </cell>
          <cell r="W36">
            <v>31893</v>
          </cell>
          <cell r="X36">
            <v>8831</v>
          </cell>
          <cell r="Y36">
            <v>33584</v>
          </cell>
          <cell r="Z36">
            <v>1483</v>
          </cell>
          <cell r="AA36">
            <v>213</v>
          </cell>
          <cell r="AB36">
            <v>74522</v>
          </cell>
          <cell r="AE36">
            <v>137</v>
          </cell>
          <cell r="AF36">
            <v>3230</v>
          </cell>
          <cell r="AG36">
            <v>5122</v>
          </cell>
          <cell r="AH36">
            <v>292341</v>
          </cell>
          <cell r="AI36">
            <v>1900</v>
          </cell>
          <cell r="AJ36">
            <v>75110</v>
          </cell>
          <cell r="AK36">
            <v>55</v>
          </cell>
          <cell r="AL36">
            <v>2373</v>
          </cell>
          <cell r="AM36">
            <v>286388</v>
          </cell>
          <cell r="AN36">
            <v>7975</v>
          </cell>
          <cell r="AO36">
            <v>686</v>
          </cell>
          <cell r="AS36">
            <v>522</v>
          </cell>
          <cell r="AT36">
            <v>4406</v>
          </cell>
          <cell r="AU36">
            <v>27565</v>
          </cell>
          <cell r="AV36">
            <v>91252</v>
          </cell>
          <cell r="AW36">
            <v>79738</v>
          </cell>
          <cell r="AX36">
            <v>32120</v>
          </cell>
          <cell r="AY36">
            <v>13409</v>
          </cell>
          <cell r="AZ36">
            <v>31456</v>
          </cell>
          <cell r="BA36">
            <v>2904</v>
          </cell>
          <cell r="BB36">
            <v>170</v>
          </cell>
          <cell r="BC36">
            <v>80607</v>
          </cell>
        </row>
        <row r="37">
          <cell r="A37" t="str">
            <v>DPT-56</v>
          </cell>
          <cell r="B37">
            <v>5</v>
          </cell>
          <cell r="C37">
            <v>9</v>
          </cell>
          <cell r="D37">
            <v>50</v>
          </cell>
          <cell r="E37">
            <v>1660</v>
          </cell>
          <cell r="F37">
            <v>4865</v>
          </cell>
          <cell r="G37">
            <v>267823</v>
          </cell>
          <cell r="H37">
            <v>2341</v>
          </cell>
          <cell r="I37">
            <v>139865</v>
          </cell>
          <cell r="L37">
            <v>237593</v>
          </cell>
          <cell r="M37">
            <v>206</v>
          </cell>
          <cell r="N37">
            <v>6372</v>
          </cell>
          <cell r="O37">
            <v>25269</v>
          </cell>
          <cell r="R37">
            <v>52</v>
          </cell>
          <cell r="S37">
            <v>8913</v>
          </cell>
          <cell r="T37">
            <v>29933</v>
          </cell>
          <cell r="U37">
            <v>69031</v>
          </cell>
          <cell r="V37">
            <v>69873</v>
          </cell>
          <cell r="W37">
            <v>24645</v>
          </cell>
          <cell r="X37">
            <v>3969</v>
          </cell>
          <cell r="Y37">
            <v>22427</v>
          </cell>
          <cell r="Z37">
            <v>1762</v>
          </cell>
          <cell r="AA37">
            <v>164</v>
          </cell>
          <cell r="AB37">
            <v>57617</v>
          </cell>
          <cell r="AC37">
            <v>7</v>
          </cell>
          <cell r="AD37">
            <v>79</v>
          </cell>
          <cell r="AE37">
            <v>47</v>
          </cell>
          <cell r="AF37">
            <v>775</v>
          </cell>
          <cell r="AG37">
            <v>4529</v>
          </cell>
          <cell r="AH37">
            <v>245539</v>
          </cell>
          <cell r="AI37">
            <v>2075</v>
          </cell>
          <cell r="AJ37">
            <v>119454</v>
          </cell>
          <cell r="AM37">
            <v>214646</v>
          </cell>
          <cell r="AN37">
            <v>524</v>
          </cell>
          <cell r="AO37">
            <v>6417</v>
          </cell>
          <cell r="AP37">
            <v>24685</v>
          </cell>
          <cell r="AS37">
            <v>121</v>
          </cell>
          <cell r="AT37">
            <v>4476</v>
          </cell>
          <cell r="AU37">
            <v>26059</v>
          </cell>
          <cell r="AV37">
            <v>58971</v>
          </cell>
          <cell r="AW37">
            <v>64086</v>
          </cell>
          <cell r="AX37">
            <v>25262</v>
          </cell>
          <cell r="AY37">
            <v>5187</v>
          </cell>
          <cell r="AZ37">
            <v>19590</v>
          </cell>
          <cell r="BA37">
            <v>1452</v>
          </cell>
          <cell r="BB37">
            <v>142</v>
          </cell>
          <cell r="BC37">
            <v>49876</v>
          </cell>
        </row>
        <row r="38">
          <cell r="A38" t="str">
            <v>FRANCE</v>
          </cell>
          <cell r="B38">
            <v>1186</v>
          </cell>
          <cell r="C38">
            <v>25794</v>
          </cell>
          <cell r="D38">
            <v>6193</v>
          </cell>
          <cell r="E38">
            <v>192464</v>
          </cell>
          <cell r="F38">
            <v>279557</v>
          </cell>
          <cell r="G38">
            <v>16269032.5</v>
          </cell>
          <cell r="H38">
            <v>71615</v>
          </cell>
          <cell r="I38">
            <v>2901922.5</v>
          </cell>
          <cell r="J38">
            <v>247</v>
          </cell>
          <cell r="K38">
            <v>8797</v>
          </cell>
          <cell r="L38">
            <v>15255347.5</v>
          </cell>
          <cell r="M38">
            <v>489854</v>
          </cell>
          <cell r="N38">
            <v>177184</v>
          </cell>
          <cell r="O38">
            <v>340047</v>
          </cell>
          <cell r="P38">
            <v>161330</v>
          </cell>
          <cell r="Q38">
            <v>58017</v>
          </cell>
          <cell r="R38">
            <v>5511</v>
          </cell>
          <cell r="S38">
            <v>329205</v>
          </cell>
          <cell r="T38">
            <v>1251147.5</v>
          </cell>
          <cell r="U38">
            <v>5008019.5</v>
          </cell>
          <cell r="V38">
            <v>4631796.5</v>
          </cell>
          <cell r="W38">
            <v>1297914</v>
          </cell>
          <cell r="X38">
            <v>318535</v>
          </cell>
          <cell r="Y38">
            <v>1945923</v>
          </cell>
          <cell r="Z38">
            <v>274656</v>
          </cell>
          <cell r="AA38">
            <v>10272</v>
          </cell>
          <cell r="AB38">
            <v>3805990.5</v>
          </cell>
          <cell r="AC38">
            <v>1092</v>
          </cell>
          <cell r="AD38">
            <v>16125</v>
          </cell>
          <cell r="AE38">
            <v>6504</v>
          </cell>
          <cell r="AF38">
            <v>195865</v>
          </cell>
          <cell r="AG38">
            <v>279545</v>
          </cell>
          <cell r="AH38">
            <v>15902911.5</v>
          </cell>
          <cell r="AI38">
            <v>72599</v>
          </cell>
          <cell r="AJ38">
            <v>2908033</v>
          </cell>
          <cell r="AK38">
            <v>256</v>
          </cell>
          <cell r="AL38">
            <v>9624</v>
          </cell>
          <cell r="AM38">
            <v>14880447.5</v>
          </cell>
          <cell r="AN38">
            <v>459842</v>
          </cell>
          <cell r="AO38">
            <v>166191</v>
          </cell>
          <cell r="AP38">
            <v>375977</v>
          </cell>
          <cell r="AQ38">
            <v>177948</v>
          </cell>
          <cell r="AR38">
            <v>45691</v>
          </cell>
          <cell r="AS38">
            <v>8805</v>
          </cell>
          <cell r="AT38">
            <v>289430</v>
          </cell>
          <cell r="AU38">
            <v>1258423.5</v>
          </cell>
          <cell r="AV38">
            <v>4763090.5</v>
          </cell>
          <cell r="AW38">
            <v>4587190.5</v>
          </cell>
          <cell r="AX38">
            <v>1333495</v>
          </cell>
          <cell r="AY38">
            <v>341846</v>
          </cell>
          <cell r="AZ38">
            <v>1791793</v>
          </cell>
          <cell r="BA38">
            <v>300064</v>
          </cell>
          <cell r="BB38">
            <v>9793</v>
          </cell>
          <cell r="BC38">
            <v>3519218.5</v>
          </cell>
        </row>
        <row r="39">
          <cell r="A39" t="str">
            <v>OQN</v>
          </cell>
          <cell r="D39">
            <v>17</v>
          </cell>
          <cell r="E39">
            <v>432</v>
          </cell>
          <cell r="F39">
            <v>5635</v>
          </cell>
          <cell r="G39">
            <v>258027</v>
          </cell>
          <cell r="L39">
            <v>256662</v>
          </cell>
          <cell r="P39">
            <v>1797</v>
          </cell>
          <cell r="S39">
            <v>3618</v>
          </cell>
          <cell r="T39">
            <v>53978</v>
          </cell>
          <cell r="U39">
            <v>18457</v>
          </cell>
          <cell r="V39">
            <v>130429</v>
          </cell>
          <cell r="W39">
            <v>37546</v>
          </cell>
          <cell r="X39">
            <v>939</v>
          </cell>
          <cell r="Y39">
            <v>9432</v>
          </cell>
          <cell r="AA39">
            <v>26</v>
          </cell>
          <cell r="AB39">
            <v>8872</v>
          </cell>
          <cell r="AE39">
            <v>6</v>
          </cell>
          <cell r="AF39">
            <v>125</v>
          </cell>
          <cell r="AG39">
            <v>5564</v>
          </cell>
          <cell r="AH39">
            <v>255714</v>
          </cell>
          <cell r="AM39">
            <v>254453</v>
          </cell>
          <cell r="AQ39">
            <v>1386</v>
          </cell>
          <cell r="AT39">
            <v>2880</v>
          </cell>
          <cell r="AU39">
            <v>58976</v>
          </cell>
          <cell r="AV39">
            <v>16882</v>
          </cell>
          <cell r="AW39">
            <v>121870</v>
          </cell>
          <cell r="AX39">
            <v>41712</v>
          </cell>
          <cell r="AY39">
            <v>193</v>
          </cell>
          <cell r="AZ39">
            <v>9724</v>
          </cell>
          <cell r="BB39">
            <v>28</v>
          </cell>
          <cell r="BC39">
            <v>9234</v>
          </cell>
        </row>
        <row r="40">
          <cell r="A40" t="str">
            <v>OQN_NAT</v>
          </cell>
          <cell r="B40">
            <v>12</v>
          </cell>
          <cell r="C40">
            <v>777</v>
          </cell>
          <cell r="D40">
            <v>953</v>
          </cell>
          <cell r="E40">
            <v>47682</v>
          </cell>
          <cell r="F40">
            <v>86676</v>
          </cell>
          <cell r="G40">
            <v>4905838.5</v>
          </cell>
          <cell r="H40">
            <v>802</v>
          </cell>
          <cell r="I40">
            <v>21556</v>
          </cell>
          <cell r="L40">
            <v>4808706.5</v>
          </cell>
          <cell r="N40">
            <v>56</v>
          </cell>
          <cell r="O40">
            <v>88881</v>
          </cell>
          <cell r="P40">
            <v>52788</v>
          </cell>
          <cell r="Q40">
            <v>3848</v>
          </cell>
          <cell r="R40">
            <v>18</v>
          </cell>
          <cell r="S40">
            <v>47519</v>
          </cell>
          <cell r="T40">
            <v>551538</v>
          </cell>
          <cell r="U40">
            <v>785377.5</v>
          </cell>
          <cell r="V40">
            <v>2531114</v>
          </cell>
          <cell r="W40">
            <v>511344</v>
          </cell>
          <cell r="X40">
            <v>18531</v>
          </cell>
          <cell r="Y40">
            <v>341381</v>
          </cell>
          <cell r="Z40">
            <v>2415</v>
          </cell>
          <cell r="AA40">
            <v>1761</v>
          </cell>
          <cell r="AB40">
            <v>630363</v>
          </cell>
          <cell r="AC40">
            <v>14</v>
          </cell>
          <cell r="AD40">
            <v>994</v>
          </cell>
          <cell r="AE40">
            <v>974</v>
          </cell>
          <cell r="AF40">
            <v>51243</v>
          </cell>
          <cell r="AG40">
            <v>86636</v>
          </cell>
          <cell r="AH40">
            <v>4985857</v>
          </cell>
          <cell r="AI40">
            <v>484</v>
          </cell>
          <cell r="AJ40">
            <v>11896</v>
          </cell>
          <cell r="AM40">
            <v>4820581</v>
          </cell>
          <cell r="AO40">
            <v>2453</v>
          </cell>
          <cell r="AP40">
            <v>138654</v>
          </cell>
          <cell r="AQ40">
            <v>73468</v>
          </cell>
          <cell r="AR40">
            <v>2938</v>
          </cell>
          <cell r="AT40">
            <v>43023</v>
          </cell>
          <cell r="AU40">
            <v>587855.5</v>
          </cell>
          <cell r="AV40">
            <v>721363</v>
          </cell>
          <cell r="AW40">
            <v>2547920.5</v>
          </cell>
          <cell r="AX40">
            <v>553770</v>
          </cell>
          <cell r="AY40">
            <v>21981</v>
          </cell>
          <cell r="AZ40">
            <v>320143</v>
          </cell>
          <cell r="BA40">
            <v>3957</v>
          </cell>
          <cell r="BB40">
            <v>1723</v>
          </cell>
          <cell r="BC40">
            <v>612590</v>
          </cell>
        </row>
        <row r="41">
          <cell r="A41" t="str">
            <v>REG-11</v>
          </cell>
          <cell r="B41">
            <v>267</v>
          </cell>
          <cell r="C41">
            <v>9696</v>
          </cell>
          <cell r="D41">
            <v>1191</v>
          </cell>
          <cell r="E41">
            <v>46806</v>
          </cell>
          <cell r="F41">
            <v>43276</v>
          </cell>
          <cell r="G41">
            <v>2567195</v>
          </cell>
          <cell r="H41">
            <v>3193</v>
          </cell>
          <cell r="I41">
            <v>122324</v>
          </cell>
          <cell r="L41">
            <v>2389231</v>
          </cell>
          <cell r="M41">
            <v>84347</v>
          </cell>
          <cell r="N41">
            <v>8132</v>
          </cell>
          <cell r="O41">
            <v>89615</v>
          </cell>
          <cell r="P41">
            <v>34781</v>
          </cell>
          <cell r="Q41">
            <v>16594</v>
          </cell>
          <cell r="R41">
            <v>997</v>
          </cell>
          <cell r="S41">
            <v>26093</v>
          </cell>
          <cell r="T41">
            <v>157408</v>
          </cell>
          <cell r="U41">
            <v>1017247</v>
          </cell>
          <cell r="V41">
            <v>747183</v>
          </cell>
          <cell r="W41">
            <v>129653</v>
          </cell>
          <cell r="X41">
            <v>32201</v>
          </cell>
          <cell r="Y41">
            <v>190255</v>
          </cell>
          <cell r="Z41">
            <v>72707</v>
          </cell>
          <cell r="AA41">
            <v>1143</v>
          </cell>
          <cell r="AB41">
            <v>473066</v>
          </cell>
          <cell r="AC41">
            <v>109</v>
          </cell>
          <cell r="AD41">
            <v>3525</v>
          </cell>
          <cell r="AE41">
            <v>1166</v>
          </cell>
          <cell r="AF41">
            <v>41322</v>
          </cell>
          <cell r="AG41">
            <v>43424</v>
          </cell>
          <cell r="AH41">
            <v>2478043</v>
          </cell>
          <cell r="AI41">
            <v>3023</v>
          </cell>
          <cell r="AJ41">
            <v>134359</v>
          </cell>
          <cell r="AK41">
            <v>7</v>
          </cell>
          <cell r="AL41">
            <v>246</v>
          </cell>
          <cell r="AM41">
            <v>2278535</v>
          </cell>
          <cell r="AN41">
            <v>83441</v>
          </cell>
          <cell r="AO41">
            <v>9533</v>
          </cell>
          <cell r="AP41">
            <v>94825</v>
          </cell>
          <cell r="AQ41">
            <v>42740</v>
          </cell>
          <cell r="AR41">
            <v>12101</v>
          </cell>
          <cell r="AS41">
            <v>1715</v>
          </cell>
          <cell r="AT41">
            <v>22268</v>
          </cell>
          <cell r="AU41">
            <v>165724</v>
          </cell>
          <cell r="AV41">
            <v>942964</v>
          </cell>
          <cell r="AW41">
            <v>713183</v>
          </cell>
          <cell r="AX41">
            <v>124607</v>
          </cell>
          <cell r="AY41">
            <v>39520</v>
          </cell>
          <cell r="AZ41">
            <v>165408</v>
          </cell>
          <cell r="BA41">
            <v>79069</v>
          </cell>
          <cell r="BB41">
            <v>1095</v>
          </cell>
          <cell r="BC41">
            <v>408653</v>
          </cell>
        </row>
        <row r="42">
          <cell r="A42" t="str">
            <v>REG-24</v>
          </cell>
          <cell r="B42">
            <v>116</v>
          </cell>
          <cell r="C42">
            <v>4222</v>
          </cell>
          <cell r="D42">
            <v>276</v>
          </cell>
          <cell r="E42">
            <v>9264</v>
          </cell>
          <cell r="F42">
            <v>10839</v>
          </cell>
          <cell r="G42">
            <v>739591.5</v>
          </cell>
          <cell r="H42">
            <v>3541</v>
          </cell>
          <cell r="I42">
            <v>210146</v>
          </cell>
          <cell r="L42">
            <v>649432.5</v>
          </cell>
          <cell r="M42">
            <v>78678</v>
          </cell>
          <cell r="N42">
            <v>12081</v>
          </cell>
          <cell r="P42">
            <v>12721</v>
          </cell>
          <cell r="Q42">
            <v>5</v>
          </cell>
          <cell r="R42">
            <v>160</v>
          </cell>
          <cell r="S42">
            <v>11264</v>
          </cell>
          <cell r="T42">
            <v>55530.5</v>
          </cell>
          <cell r="U42">
            <v>228077</v>
          </cell>
          <cell r="V42">
            <v>177448.5</v>
          </cell>
          <cell r="W42">
            <v>58159</v>
          </cell>
          <cell r="X42">
            <v>18843</v>
          </cell>
          <cell r="Y42">
            <v>80684.5</v>
          </cell>
          <cell r="Z42">
            <v>10863</v>
          </cell>
          <cell r="AA42">
            <v>582</v>
          </cell>
          <cell r="AB42">
            <v>212132</v>
          </cell>
          <cell r="AC42">
            <v>123</v>
          </cell>
          <cell r="AD42">
            <v>2580</v>
          </cell>
          <cell r="AE42">
            <v>271</v>
          </cell>
          <cell r="AF42">
            <v>8928</v>
          </cell>
          <cell r="AG42">
            <v>10884</v>
          </cell>
          <cell r="AH42">
            <v>728304.5</v>
          </cell>
          <cell r="AI42">
            <v>3400</v>
          </cell>
          <cell r="AJ42">
            <v>191170</v>
          </cell>
          <cell r="AK42">
            <v>18</v>
          </cell>
          <cell r="AL42">
            <v>292</v>
          </cell>
          <cell r="AM42">
            <v>643168.5</v>
          </cell>
          <cell r="AN42">
            <v>71534</v>
          </cell>
          <cell r="AO42">
            <v>13032</v>
          </cell>
          <cell r="AQ42">
            <v>11814</v>
          </cell>
          <cell r="AS42">
            <v>264</v>
          </cell>
          <cell r="AT42">
            <v>12417</v>
          </cell>
          <cell r="AU42">
            <v>59294</v>
          </cell>
          <cell r="AV42">
            <v>229192</v>
          </cell>
          <cell r="AW42">
            <v>178885</v>
          </cell>
          <cell r="AX42">
            <v>56485</v>
          </cell>
          <cell r="AY42">
            <v>15482</v>
          </cell>
          <cell r="AZ42">
            <v>79034.5</v>
          </cell>
          <cell r="BA42">
            <v>1932</v>
          </cell>
          <cell r="BB42">
            <v>572</v>
          </cell>
          <cell r="BC42">
            <v>207840</v>
          </cell>
        </row>
        <row r="43">
          <cell r="A43" t="str">
            <v>REG-27</v>
          </cell>
          <cell r="B43">
            <v>16</v>
          </cell>
          <cell r="C43">
            <v>276</v>
          </cell>
          <cell r="D43">
            <v>177</v>
          </cell>
          <cell r="E43">
            <v>5656</v>
          </cell>
          <cell r="F43">
            <v>13841</v>
          </cell>
          <cell r="G43">
            <v>786009</v>
          </cell>
          <cell r="H43">
            <v>1858</v>
          </cell>
          <cell r="I43">
            <v>111985</v>
          </cell>
          <cell r="L43">
            <v>772094</v>
          </cell>
          <cell r="M43">
            <v>2954</v>
          </cell>
          <cell r="N43">
            <v>1801</v>
          </cell>
          <cell r="O43">
            <v>14436</v>
          </cell>
          <cell r="P43">
            <v>494</v>
          </cell>
          <cell r="R43">
            <v>162</v>
          </cell>
          <cell r="S43">
            <v>25552</v>
          </cell>
          <cell r="T43">
            <v>68353</v>
          </cell>
          <cell r="U43">
            <v>235293</v>
          </cell>
          <cell r="V43">
            <v>221250</v>
          </cell>
          <cell r="W43">
            <v>55649</v>
          </cell>
          <cell r="X43">
            <v>6195</v>
          </cell>
          <cell r="Y43">
            <v>120016</v>
          </cell>
          <cell r="Z43">
            <v>22944</v>
          </cell>
          <cell r="AA43">
            <v>658</v>
          </cell>
          <cell r="AB43">
            <v>248423</v>
          </cell>
          <cell r="AC43">
            <v>15</v>
          </cell>
          <cell r="AD43">
            <v>115</v>
          </cell>
          <cell r="AE43">
            <v>165</v>
          </cell>
          <cell r="AF43">
            <v>4710</v>
          </cell>
          <cell r="AG43">
            <v>13489</v>
          </cell>
          <cell r="AH43">
            <v>761593</v>
          </cell>
          <cell r="AI43">
            <v>1421</v>
          </cell>
          <cell r="AJ43">
            <v>105954</v>
          </cell>
          <cell r="AM43">
            <v>748096</v>
          </cell>
          <cell r="AN43">
            <v>2794</v>
          </cell>
          <cell r="AO43">
            <v>1863</v>
          </cell>
          <cell r="AP43">
            <v>12742</v>
          </cell>
          <cell r="AQ43">
            <v>583</v>
          </cell>
          <cell r="AS43">
            <v>340</v>
          </cell>
          <cell r="AT43">
            <v>20982</v>
          </cell>
          <cell r="AU43">
            <v>68059</v>
          </cell>
          <cell r="AV43">
            <v>236707</v>
          </cell>
          <cell r="AW43">
            <v>212433</v>
          </cell>
          <cell r="AX43">
            <v>56271</v>
          </cell>
          <cell r="AY43">
            <v>8286</v>
          </cell>
          <cell r="AZ43">
            <v>124432</v>
          </cell>
          <cell r="BA43">
            <v>7102</v>
          </cell>
          <cell r="BB43">
            <v>670</v>
          </cell>
          <cell r="BC43">
            <v>237546</v>
          </cell>
        </row>
        <row r="44">
          <cell r="A44" t="str">
            <v>REG-28</v>
          </cell>
          <cell r="B44">
            <v>67</v>
          </cell>
          <cell r="C44">
            <v>1292</v>
          </cell>
          <cell r="D44">
            <v>494</v>
          </cell>
          <cell r="E44">
            <v>11594</v>
          </cell>
          <cell r="F44">
            <v>15022</v>
          </cell>
          <cell r="G44">
            <v>766950</v>
          </cell>
          <cell r="H44">
            <v>5401</v>
          </cell>
          <cell r="I44">
            <v>72349</v>
          </cell>
          <cell r="L44">
            <v>733748</v>
          </cell>
          <cell r="M44">
            <v>10506</v>
          </cell>
          <cell r="N44">
            <v>13129</v>
          </cell>
          <cell r="O44">
            <v>1481</v>
          </cell>
          <cell r="P44">
            <v>18460</v>
          </cell>
          <cell r="Q44">
            <v>2291</v>
          </cell>
          <cell r="R44">
            <v>221</v>
          </cell>
          <cell r="S44">
            <v>17948</v>
          </cell>
          <cell r="T44">
            <v>49375</v>
          </cell>
          <cell r="U44">
            <v>239874</v>
          </cell>
          <cell r="V44">
            <v>188610</v>
          </cell>
          <cell r="W44">
            <v>73625</v>
          </cell>
          <cell r="X44">
            <v>11555</v>
          </cell>
          <cell r="Y44">
            <v>141882</v>
          </cell>
          <cell r="Z44">
            <v>4359</v>
          </cell>
          <cell r="AA44">
            <v>612</v>
          </cell>
          <cell r="AB44">
            <v>219917.5</v>
          </cell>
          <cell r="AC44">
            <v>83</v>
          </cell>
          <cell r="AD44">
            <v>1297</v>
          </cell>
          <cell r="AE44">
            <v>544</v>
          </cell>
          <cell r="AF44">
            <v>12431</v>
          </cell>
          <cell r="AG44">
            <v>15047</v>
          </cell>
          <cell r="AH44">
            <v>769632.5</v>
          </cell>
          <cell r="AI44">
            <v>5464</v>
          </cell>
          <cell r="AJ44">
            <v>69215</v>
          </cell>
          <cell r="AK44">
            <v>3</v>
          </cell>
          <cell r="AL44">
            <v>24</v>
          </cell>
          <cell r="AM44">
            <v>727364.5</v>
          </cell>
          <cell r="AN44">
            <v>12184</v>
          </cell>
          <cell r="AO44">
            <v>11973</v>
          </cell>
          <cell r="AP44">
            <v>9600</v>
          </cell>
          <cell r="AQ44">
            <v>18941</v>
          </cell>
          <cell r="AR44">
            <v>2701</v>
          </cell>
          <cell r="AS44">
            <v>597</v>
          </cell>
          <cell r="AT44">
            <v>19283</v>
          </cell>
          <cell r="AU44">
            <v>50706</v>
          </cell>
          <cell r="AV44">
            <v>234334.5</v>
          </cell>
          <cell r="AW44">
            <v>185329</v>
          </cell>
          <cell r="AX44">
            <v>73295</v>
          </cell>
          <cell r="AY44">
            <v>12612</v>
          </cell>
          <cell r="AZ44">
            <v>140160</v>
          </cell>
          <cell r="BA44">
            <v>2454</v>
          </cell>
          <cell r="BB44">
            <v>608</v>
          </cell>
          <cell r="BC44">
            <v>216443.5</v>
          </cell>
        </row>
        <row r="45">
          <cell r="A45" t="str">
            <v>REG-32</v>
          </cell>
          <cell r="B45">
            <v>200</v>
          </cell>
          <cell r="C45">
            <v>2801</v>
          </cell>
          <cell r="D45">
            <v>849</v>
          </cell>
          <cell r="E45">
            <v>19225</v>
          </cell>
          <cell r="F45">
            <v>25313</v>
          </cell>
          <cell r="G45">
            <v>1311354</v>
          </cell>
          <cell r="H45">
            <v>6468</v>
          </cell>
          <cell r="I45">
            <v>270238</v>
          </cell>
          <cell r="J45">
            <v>35</v>
          </cell>
          <cell r="K45">
            <v>1509</v>
          </cell>
          <cell r="L45">
            <v>1180981</v>
          </cell>
          <cell r="M45">
            <v>46582</v>
          </cell>
          <cell r="N45">
            <v>33061</v>
          </cell>
          <cell r="O45">
            <v>34305</v>
          </cell>
          <cell r="P45">
            <v>36238</v>
          </cell>
          <cell r="Q45">
            <v>2081</v>
          </cell>
          <cell r="R45">
            <v>132</v>
          </cell>
          <cell r="S45">
            <v>24628</v>
          </cell>
          <cell r="T45">
            <v>81653</v>
          </cell>
          <cell r="U45">
            <v>349691</v>
          </cell>
          <cell r="V45">
            <v>303960</v>
          </cell>
          <cell r="W45">
            <v>125742</v>
          </cell>
          <cell r="X45">
            <v>64801</v>
          </cell>
          <cell r="Y45">
            <v>176051</v>
          </cell>
          <cell r="Z45">
            <v>36077</v>
          </cell>
          <cell r="AA45">
            <v>758</v>
          </cell>
          <cell r="AB45">
            <v>340478</v>
          </cell>
          <cell r="AC45">
            <v>280</v>
          </cell>
          <cell r="AD45">
            <v>3521</v>
          </cell>
          <cell r="AE45">
            <v>922</v>
          </cell>
          <cell r="AF45">
            <v>20737</v>
          </cell>
          <cell r="AG45">
            <v>26630</v>
          </cell>
          <cell r="AH45">
            <v>1312761</v>
          </cell>
          <cell r="AI45">
            <v>6989</v>
          </cell>
          <cell r="AJ45">
            <v>275916</v>
          </cell>
          <cell r="AK45">
            <v>43</v>
          </cell>
          <cell r="AL45">
            <v>1173</v>
          </cell>
          <cell r="AM45">
            <v>1144681</v>
          </cell>
          <cell r="AN45">
            <v>52393</v>
          </cell>
          <cell r="AO45">
            <v>31025</v>
          </cell>
          <cell r="AP45">
            <v>73635</v>
          </cell>
          <cell r="AQ45">
            <v>34691</v>
          </cell>
          <cell r="AS45">
            <v>594</v>
          </cell>
          <cell r="AT45">
            <v>21090</v>
          </cell>
          <cell r="AU45">
            <v>84391</v>
          </cell>
          <cell r="AV45">
            <v>309680</v>
          </cell>
          <cell r="AW45">
            <v>313433</v>
          </cell>
          <cell r="AX45">
            <v>122187</v>
          </cell>
          <cell r="AY45">
            <v>51709</v>
          </cell>
          <cell r="AZ45">
            <v>148626</v>
          </cell>
          <cell r="BA45">
            <v>73365</v>
          </cell>
          <cell r="BB45">
            <v>755</v>
          </cell>
          <cell r="BC45">
            <v>272114</v>
          </cell>
        </row>
        <row r="46">
          <cell r="A46" t="str">
            <v>REG-44</v>
          </cell>
          <cell r="B46">
            <v>54</v>
          </cell>
          <cell r="C46">
            <v>453</v>
          </cell>
          <cell r="D46">
            <v>365</v>
          </cell>
          <cell r="E46">
            <v>12356</v>
          </cell>
          <cell r="F46">
            <v>21560</v>
          </cell>
          <cell r="G46">
            <v>1063351</v>
          </cell>
          <cell r="H46">
            <v>7231</v>
          </cell>
          <cell r="I46">
            <v>287655</v>
          </cell>
          <cell r="L46">
            <v>1005573</v>
          </cell>
          <cell r="M46">
            <v>22667</v>
          </cell>
          <cell r="N46">
            <v>24721</v>
          </cell>
          <cell r="O46">
            <v>17694</v>
          </cell>
          <cell r="P46">
            <v>5415</v>
          </cell>
          <cell r="R46">
            <v>90</v>
          </cell>
          <cell r="S46">
            <v>32745</v>
          </cell>
          <cell r="T46">
            <v>71698</v>
          </cell>
          <cell r="U46">
            <v>349909</v>
          </cell>
          <cell r="V46">
            <v>227333</v>
          </cell>
          <cell r="W46">
            <v>116051</v>
          </cell>
          <cell r="X46">
            <v>17734</v>
          </cell>
          <cell r="Y46">
            <v>155669</v>
          </cell>
          <cell r="Z46">
            <v>19826</v>
          </cell>
          <cell r="AA46">
            <v>743</v>
          </cell>
          <cell r="AB46">
            <v>264942</v>
          </cell>
          <cell r="AC46">
            <v>55</v>
          </cell>
          <cell r="AD46">
            <v>568</v>
          </cell>
          <cell r="AE46">
            <v>438</v>
          </cell>
          <cell r="AF46">
            <v>16393</v>
          </cell>
          <cell r="AG46">
            <v>21775</v>
          </cell>
          <cell r="AH46">
            <v>1057577</v>
          </cell>
          <cell r="AI46">
            <v>7471</v>
          </cell>
          <cell r="AJ46">
            <v>286268</v>
          </cell>
          <cell r="AM46">
            <v>1007642</v>
          </cell>
          <cell r="AN46">
            <v>18951</v>
          </cell>
          <cell r="AO46">
            <v>22359</v>
          </cell>
          <cell r="AP46">
            <v>17530</v>
          </cell>
          <cell r="AQ46">
            <v>7227</v>
          </cell>
          <cell r="AS46">
            <v>829</v>
          </cell>
          <cell r="AT46">
            <v>31229</v>
          </cell>
          <cell r="AU46">
            <v>73969</v>
          </cell>
          <cell r="AV46">
            <v>341900</v>
          </cell>
          <cell r="AW46">
            <v>229157</v>
          </cell>
          <cell r="AX46">
            <v>122876</v>
          </cell>
          <cell r="AY46">
            <v>23559</v>
          </cell>
          <cell r="AZ46">
            <v>148269</v>
          </cell>
          <cell r="BA46">
            <v>20266</v>
          </cell>
          <cell r="BB46">
            <v>715</v>
          </cell>
          <cell r="BC46">
            <v>252067</v>
          </cell>
        </row>
        <row r="47">
          <cell r="A47" t="str">
            <v>REG-52</v>
          </cell>
          <cell r="B47">
            <v>118</v>
          </cell>
          <cell r="C47">
            <v>3207</v>
          </cell>
          <cell r="D47">
            <v>627</v>
          </cell>
          <cell r="E47">
            <v>18883</v>
          </cell>
          <cell r="F47">
            <v>15178</v>
          </cell>
          <cell r="G47">
            <v>709693</v>
          </cell>
          <cell r="H47">
            <v>4478</v>
          </cell>
          <cell r="I47">
            <v>153000</v>
          </cell>
          <cell r="L47">
            <v>645995</v>
          </cell>
          <cell r="M47">
            <v>36441</v>
          </cell>
          <cell r="N47">
            <v>9255</v>
          </cell>
          <cell r="O47">
            <v>36005</v>
          </cell>
          <cell r="P47">
            <v>3808</v>
          </cell>
          <cell r="R47">
            <v>279</v>
          </cell>
          <cell r="S47">
            <v>11372</v>
          </cell>
          <cell r="T47">
            <v>45004</v>
          </cell>
          <cell r="U47">
            <v>214060</v>
          </cell>
          <cell r="V47">
            <v>161274</v>
          </cell>
          <cell r="W47">
            <v>73213</v>
          </cell>
          <cell r="X47">
            <v>9732</v>
          </cell>
          <cell r="Y47">
            <v>101411</v>
          </cell>
          <cell r="Z47">
            <v>24545</v>
          </cell>
          <cell r="AA47">
            <v>436</v>
          </cell>
          <cell r="AB47">
            <v>156059</v>
          </cell>
          <cell r="AC47">
            <v>126</v>
          </cell>
          <cell r="AD47">
            <v>1520</v>
          </cell>
          <cell r="AE47">
            <v>655</v>
          </cell>
          <cell r="AF47">
            <v>22239</v>
          </cell>
          <cell r="AG47">
            <v>15528</v>
          </cell>
          <cell r="AH47">
            <v>693420</v>
          </cell>
          <cell r="AI47">
            <v>4241</v>
          </cell>
          <cell r="AJ47">
            <v>147426</v>
          </cell>
          <cell r="AM47">
            <v>639371</v>
          </cell>
          <cell r="AN47">
            <v>31854</v>
          </cell>
          <cell r="AO47">
            <v>8666</v>
          </cell>
          <cell r="AP47">
            <v>33014</v>
          </cell>
          <cell r="AQ47">
            <v>3695</v>
          </cell>
          <cell r="AS47">
            <v>579</v>
          </cell>
          <cell r="AT47">
            <v>10416</v>
          </cell>
          <cell r="AU47">
            <v>45353</v>
          </cell>
          <cell r="AV47">
            <v>207097</v>
          </cell>
          <cell r="AW47">
            <v>168381</v>
          </cell>
          <cell r="AX47">
            <v>75791</v>
          </cell>
          <cell r="AY47">
            <v>8077</v>
          </cell>
          <cell r="AZ47">
            <v>98327</v>
          </cell>
          <cell r="BA47">
            <v>22216</v>
          </cell>
          <cell r="BB47">
            <v>420</v>
          </cell>
          <cell r="BC47">
            <v>160120</v>
          </cell>
        </row>
        <row r="48">
          <cell r="A48" t="str">
            <v>REG-53</v>
          </cell>
          <cell r="B48">
            <v>62</v>
          </cell>
          <cell r="C48">
            <v>737</v>
          </cell>
          <cell r="D48">
            <v>481</v>
          </cell>
          <cell r="E48">
            <v>12042</v>
          </cell>
          <cell r="F48">
            <v>21794</v>
          </cell>
          <cell r="G48">
            <v>1081651</v>
          </cell>
          <cell r="H48">
            <v>6147</v>
          </cell>
          <cell r="I48">
            <v>274307</v>
          </cell>
          <cell r="J48">
            <v>101</v>
          </cell>
          <cell r="K48">
            <v>2796</v>
          </cell>
          <cell r="L48">
            <v>1036007</v>
          </cell>
          <cell r="M48">
            <v>15493</v>
          </cell>
          <cell r="N48">
            <v>11210</v>
          </cell>
          <cell r="O48">
            <v>29554</v>
          </cell>
          <cell r="P48">
            <v>1797</v>
          </cell>
          <cell r="Q48">
            <v>42</v>
          </cell>
          <cell r="R48">
            <v>327</v>
          </cell>
          <cell r="S48">
            <v>30707</v>
          </cell>
          <cell r="T48">
            <v>143522</v>
          </cell>
          <cell r="U48">
            <v>305323</v>
          </cell>
          <cell r="V48">
            <v>300473</v>
          </cell>
          <cell r="W48">
            <v>113170</v>
          </cell>
          <cell r="X48">
            <v>17059</v>
          </cell>
          <cell r="Y48">
            <v>102519</v>
          </cell>
          <cell r="Z48">
            <v>5393</v>
          </cell>
          <cell r="AA48">
            <v>644</v>
          </cell>
          <cell r="AB48">
            <v>226714</v>
          </cell>
          <cell r="AC48">
            <v>65</v>
          </cell>
          <cell r="AD48">
            <v>1002</v>
          </cell>
          <cell r="AE48">
            <v>483</v>
          </cell>
          <cell r="AF48">
            <v>10181</v>
          </cell>
          <cell r="AG48">
            <v>20967</v>
          </cell>
          <cell r="AH48">
            <v>1044452.5</v>
          </cell>
          <cell r="AI48">
            <v>5968</v>
          </cell>
          <cell r="AJ48">
            <v>262542</v>
          </cell>
          <cell r="AK48">
            <v>55</v>
          </cell>
          <cell r="AL48">
            <v>2373</v>
          </cell>
          <cell r="AM48">
            <v>999275.5</v>
          </cell>
          <cell r="AN48">
            <v>13561</v>
          </cell>
          <cell r="AO48">
            <v>11631</v>
          </cell>
          <cell r="AP48">
            <v>29047</v>
          </cell>
          <cell r="AQ48">
            <v>1386</v>
          </cell>
          <cell r="AS48">
            <v>735</v>
          </cell>
          <cell r="AT48">
            <v>19892</v>
          </cell>
          <cell r="AU48">
            <v>137575</v>
          </cell>
          <cell r="AV48">
            <v>291633.5</v>
          </cell>
          <cell r="AW48">
            <v>284645</v>
          </cell>
          <cell r="AX48">
            <v>117849</v>
          </cell>
          <cell r="AY48">
            <v>23801</v>
          </cell>
          <cell r="AZ48">
            <v>97226</v>
          </cell>
          <cell r="BA48">
            <v>7169</v>
          </cell>
          <cell r="BB48">
            <v>579</v>
          </cell>
          <cell r="BC48">
            <v>224746</v>
          </cell>
        </row>
        <row r="49">
          <cell r="A49" t="str">
            <v>REG-75</v>
          </cell>
          <cell r="B49">
            <v>111</v>
          </cell>
          <cell r="C49">
            <v>497</v>
          </cell>
          <cell r="D49">
            <v>395</v>
          </cell>
          <cell r="E49">
            <v>11515</v>
          </cell>
          <cell r="F49">
            <v>27178</v>
          </cell>
          <cell r="G49">
            <v>1525250.5</v>
          </cell>
          <cell r="H49">
            <v>10622</v>
          </cell>
          <cell r="I49">
            <v>488120.5</v>
          </cell>
          <cell r="L49">
            <v>1471029.5</v>
          </cell>
          <cell r="M49">
            <v>23662</v>
          </cell>
          <cell r="N49">
            <v>17654</v>
          </cell>
          <cell r="O49">
            <v>3780</v>
          </cell>
          <cell r="P49">
            <v>12758</v>
          </cell>
          <cell r="Q49">
            <v>7647</v>
          </cell>
          <cell r="R49">
            <v>732</v>
          </cell>
          <cell r="S49">
            <v>37596</v>
          </cell>
          <cell r="T49">
            <v>111382</v>
          </cell>
          <cell r="U49">
            <v>377270</v>
          </cell>
          <cell r="V49">
            <v>405247</v>
          </cell>
          <cell r="W49">
            <v>118870</v>
          </cell>
          <cell r="X49">
            <v>75261</v>
          </cell>
          <cell r="Y49">
            <v>308401.5</v>
          </cell>
          <cell r="Z49">
            <v>7491</v>
          </cell>
          <cell r="AA49">
            <v>1211</v>
          </cell>
          <cell r="AB49">
            <v>427213</v>
          </cell>
          <cell r="AC49">
            <v>81</v>
          </cell>
          <cell r="AD49">
            <v>302</v>
          </cell>
          <cell r="AE49">
            <v>479</v>
          </cell>
          <cell r="AF49">
            <v>12037</v>
          </cell>
          <cell r="AG49">
            <v>27147</v>
          </cell>
          <cell r="AH49">
            <v>1493695</v>
          </cell>
          <cell r="AI49">
            <v>11564</v>
          </cell>
          <cell r="AJ49">
            <v>567842</v>
          </cell>
          <cell r="AM49">
            <v>1433209</v>
          </cell>
          <cell r="AN49">
            <v>20979</v>
          </cell>
          <cell r="AO49">
            <v>16430</v>
          </cell>
          <cell r="AP49">
            <v>5001</v>
          </cell>
          <cell r="AQ49">
            <v>18068</v>
          </cell>
          <cell r="AR49">
            <v>11546</v>
          </cell>
          <cell r="AS49">
            <v>801</v>
          </cell>
          <cell r="AT49">
            <v>34340</v>
          </cell>
          <cell r="AU49">
            <v>113388</v>
          </cell>
          <cell r="AV49">
            <v>377691</v>
          </cell>
          <cell r="AW49">
            <v>403902.5</v>
          </cell>
          <cell r="AX49">
            <v>126261</v>
          </cell>
          <cell r="AY49">
            <v>92481</v>
          </cell>
          <cell r="AZ49">
            <v>252237.5</v>
          </cell>
          <cell r="BA49">
            <v>4597</v>
          </cell>
          <cell r="BB49">
            <v>1133</v>
          </cell>
          <cell r="BC49">
            <v>397433</v>
          </cell>
        </row>
        <row r="50">
          <cell r="A50" t="str">
            <v>REG-76</v>
          </cell>
          <cell r="B50">
            <v>38</v>
          </cell>
          <cell r="C50">
            <v>611</v>
          </cell>
          <cell r="D50">
            <v>492</v>
          </cell>
          <cell r="E50">
            <v>14580</v>
          </cell>
          <cell r="F50">
            <v>31146</v>
          </cell>
          <cell r="G50">
            <v>1912304.5</v>
          </cell>
          <cell r="H50">
            <v>7312</v>
          </cell>
          <cell r="I50">
            <v>321855</v>
          </cell>
          <cell r="J50">
            <v>109</v>
          </cell>
          <cell r="K50">
            <v>4474</v>
          </cell>
          <cell r="L50">
            <v>1757668.5</v>
          </cell>
          <cell r="M50">
            <v>23219</v>
          </cell>
          <cell r="N50">
            <v>12325</v>
          </cell>
          <cell r="O50">
            <v>96296</v>
          </cell>
          <cell r="P50">
            <v>11984</v>
          </cell>
          <cell r="Q50">
            <v>25517</v>
          </cell>
          <cell r="R50">
            <v>486</v>
          </cell>
          <cell r="S50">
            <v>48132</v>
          </cell>
          <cell r="T50">
            <v>147332</v>
          </cell>
          <cell r="U50">
            <v>512860.5</v>
          </cell>
          <cell r="V50">
            <v>639070</v>
          </cell>
          <cell r="W50">
            <v>159391</v>
          </cell>
          <cell r="X50">
            <v>24449</v>
          </cell>
          <cell r="Y50">
            <v>188280</v>
          </cell>
          <cell r="Z50">
            <v>16715</v>
          </cell>
          <cell r="AA50">
            <v>1069</v>
          </cell>
          <cell r="AB50">
            <v>374667</v>
          </cell>
          <cell r="AC50">
            <v>33</v>
          </cell>
          <cell r="AD50">
            <v>256</v>
          </cell>
          <cell r="AE50">
            <v>483</v>
          </cell>
          <cell r="AF50">
            <v>12954</v>
          </cell>
          <cell r="AG50">
            <v>31205</v>
          </cell>
          <cell r="AH50">
            <v>1902518</v>
          </cell>
          <cell r="AI50">
            <v>7302</v>
          </cell>
          <cell r="AJ50">
            <v>301361</v>
          </cell>
          <cell r="AK50">
            <v>114</v>
          </cell>
          <cell r="AL50">
            <v>5062</v>
          </cell>
          <cell r="AM50">
            <v>1764387</v>
          </cell>
          <cell r="AN50">
            <v>21963</v>
          </cell>
          <cell r="AO50">
            <v>11818</v>
          </cell>
          <cell r="AP50">
            <v>86327</v>
          </cell>
          <cell r="AQ50">
            <v>13693</v>
          </cell>
          <cell r="AR50">
            <v>16938</v>
          </cell>
          <cell r="AS50">
            <v>602</v>
          </cell>
          <cell r="AT50">
            <v>47731</v>
          </cell>
          <cell r="AU50">
            <v>155473.5</v>
          </cell>
          <cell r="AV50">
            <v>496541.5</v>
          </cell>
          <cell r="AW50">
            <v>652602</v>
          </cell>
          <cell r="AX50">
            <v>167015</v>
          </cell>
          <cell r="AY50">
            <v>27128</v>
          </cell>
          <cell r="AZ50">
            <v>175505</v>
          </cell>
          <cell r="BA50">
            <v>20340</v>
          </cell>
          <cell r="BB50">
            <v>1024</v>
          </cell>
          <cell r="BC50">
            <v>357752</v>
          </cell>
        </row>
        <row r="51">
          <cell r="A51" t="str">
            <v>REG-84</v>
          </cell>
          <cell r="B51">
            <v>109</v>
          </cell>
          <cell r="C51">
            <v>1628</v>
          </cell>
          <cell r="D51">
            <v>581</v>
          </cell>
          <cell r="E51">
            <v>19783</v>
          </cell>
          <cell r="F51">
            <v>35552</v>
          </cell>
          <cell r="G51">
            <v>2128159</v>
          </cell>
          <cell r="H51">
            <v>10258</v>
          </cell>
          <cell r="I51">
            <v>369032</v>
          </cell>
          <cell r="L51">
            <v>1972171</v>
          </cell>
          <cell r="M51">
            <v>125442</v>
          </cell>
          <cell r="N51">
            <v>21211</v>
          </cell>
          <cell r="O51">
            <v>16881</v>
          </cell>
          <cell r="P51">
            <v>13502</v>
          </cell>
          <cell r="Q51">
            <v>22</v>
          </cell>
          <cell r="R51">
            <v>341</v>
          </cell>
          <cell r="S51">
            <v>42487</v>
          </cell>
          <cell r="T51">
            <v>159241</v>
          </cell>
          <cell r="U51">
            <v>583072</v>
          </cell>
          <cell r="V51">
            <v>666532</v>
          </cell>
          <cell r="W51">
            <v>177903</v>
          </cell>
          <cell r="X51">
            <v>30291</v>
          </cell>
          <cell r="Y51">
            <v>246298</v>
          </cell>
          <cell r="Z51">
            <v>36830</v>
          </cell>
          <cell r="AA51">
            <v>999</v>
          </cell>
          <cell r="AB51">
            <v>348862</v>
          </cell>
          <cell r="AC51">
            <v>77</v>
          </cell>
          <cell r="AD51">
            <v>661</v>
          </cell>
          <cell r="AE51">
            <v>631</v>
          </cell>
          <cell r="AF51">
            <v>24662</v>
          </cell>
          <cell r="AG51">
            <v>34774</v>
          </cell>
          <cell r="AH51">
            <v>2033131</v>
          </cell>
          <cell r="AI51">
            <v>10511</v>
          </cell>
          <cell r="AJ51">
            <v>358127</v>
          </cell>
          <cell r="AK51">
            <v>7</v>
          </cell>
          <cell r="AL51">
            <v>150</v>
          </cell>
          <cell r="AM51">
            <v>1898347</v>
          </cell>
          <cell r="AN51">
            <v>114167</v>
          </cell>
          <cell r="AO51">
            <v>14918</v>
          </cell>
          <cell r="AP51">
            <v>14256</v>
          </cell>
          <cell r="AQ51">
            <v>16272</v>
          </cell>
          <cell r="AS51">
            <v>494</v>
          </cell>
          <cell r="AT51">
            <v>32201</v>
          </cell>
          <cell r="AU51">
            <v>159516</v>
          </cell>
          <cell r="AV51">
            <v>524529</v>
          </cell>
          <cell r="AW51">
            <v>649731</v>
          </cell>
          <cell r="AX51">
            <v>191620</v>
          </cell>
          <cell r="AY51">
            <v>29155</v>
          </cell>
          <cell r="AZ51">
            <v>229824</v>
          </cell>
          <cell r="BA51">
            <v>52885</v>
          </cell>
          <cell r="BB51">
            <v>887</v>
          </cell>
          <cell r="BC51">
            <v>307661</v>
          </cell>
        </row>
        <row r="52">
          <cell r="A52" t="str">
            <v>REG-93</v>
          </cell>
          <cell r="B52">
            <v>29</v>
          </cell>
          <cell r="C52">
            <v>358</v>
          </cell>
          <cell r="D52">
            <v>299</v>
          </cell>
          <cell r="E52">
            <v>9895</v>
          </cell>
          <cell r="F52">
            <v>24268</v>
          </cell>
          <cell r="G52">
            <v>1616138</v>
          </cell>
          <cell r="H52">
            <v>5395</v>
          </cell>
          <cell r="I52">
            <v>220911</v>
          </cell>
          <cell r="J52">
            <v>2</v>
          </cell>
          <cell r="K52">
            <v>18</v>
          </cell>
          <cell r="L52">
            <v>1579150</v>
          </cell>
          <cell r="M52">
            <v>19863</v>
          </cell>
          <cell r="N52">
            <v>12604</v>
          </cell>
          <cell r="P52">
            <v>9372</v>
          </cell>
          <cell r="Q52">
            <v>3818</v>
          </cell>
          <cell r="R52">
            <v>1584</v>
          </cell>
          <cell r="S52">
            <v>18737</v>
          </cell>
          <cell r="T52">
            <v>151695</v>
          </cell>
          <cell r="U52">
            <v>571380</v>
          </cell>
          <cell r="V52">
            <v>577291</v>
          </cell>
          <cell r="W52">
            <v>95330</v>
          </cell>
          <cell r="X52">
            <v>10049</v>
          </cell>
          <cell r="Y52">
            <v>125642</v>
          </cell>
          <cell r="Z52">
            <v>16626</v>
          </cell>
          <cell r="AA52">
            <v>1260</v>
          </cell>
          <cell r="AB52">
            <v>452763</v>
          </cell>
          <cell r="AC52">
            <v>30</v>
          </cell>
          <cell r="AD52">
            <v>545</v>
          </cell>
          <cell r="AE52">
            <v>322</v>
          </cell>
          <cell r="AF52">
            <v>8952</v>
          </cell>
          <cell r="AG52">
            <v>24075</v>
          </cell>
          <cell r="AH52">
            <v>1567545</v>
          </cell>
          <cell r="AI52">
            <v>5578</v>
          </cell>
          <cell r="AJ52">
            <v>207853</v>
          </cell>
          <cell r="AK52">
            <v>9</v>
          </cell>
          <cell r="AL52">
            <v>304</v>
          </cell>
          <cell r="AM52">
            <v>1535580</v>
          </cell>
          <cell r="AN52">
            <v>16021</v>
          </cell>
          <cell r="AO52">
            <v>12943</v>
          </cell>
          <cell r="AQ52">
            <v>8838</v>
          </cell>
          <cell r="AR52">
            <v>2405</v>
          </cell>
          <cell r="AS52">
            <v>1255</v>
          </cell>
          <cell r="AT52">
            <v>15451</v>
          </cell>
          <cell r="AU52">
            <v>136865</v>
          </cell>
          <cell r="AV52">
            <v>548095</v>
          </cell>
          <cell r="AW52">
            <v>580220</v>
          </cell>
          <cell r="AX52">
            <v>97416</v>
          </cell>
          <cell r="AY52">
            <v>9728</v>
          </cell>
          <cell r="AZ52">
            <v>122915</v>
          </cell>
          <cell r="BA52">
            <v>8601</v>
          </cell>
          <cell r="BB52">
            <v>1194</v>
          </cell>
          <cell r="BC52">
            <v>423837</v>
          </cell>
        </row>
        <row r="53">
          <cell r="A53" t="str">
            <v>REG-94</v>
          </cell>
          <cell r="B53">
            <v>3</v>
          </cell>
          <cell r="C53">
            <v>16</v>
          </cell>
          <cell r="D53">
            <v>22</v>
          </cell>
          <cell r="E53">
            <v>865</v>
          </cell>
          <cell r="F53">
            <v>1000</v>
          </cell>
          <cell r="G53">
            <v>61386</v>
          </cell>
          <cell r="L53">
            <v>62267</v>
          </cell>
          <cell r="S53">
            <v>1944</v>
          </cell>
          <cell r="T53">
            <v>8954</v>
          </cell>
          <cell r="U53">
            <v>23963</v>
          </cell>
          <cell r="V53">
            <v>16125</v>
          </cell>
          <cell r="W53">
            <v>1158</v>
          </cell>
          <cell r="X53">
            <v>365</v>
          </cell>
          <cell r="Y53">
            <v>8814</v>
          </cell>
          <cell r="Z53">
            <v>280</v>
          </cell>
          <cell r="AA53">
            <v>58</v>
          </cell>
          <cell r="AB53">
            <v>20484</v>
          </cell>
          <cell r="AC53">
            <v>16</v>
          </cell>
          <cell r="AD53">
            <v>233</v>
          </cell>
          <cell r="AE53">
            <v>23</v>
          </cell>
          <cell r="AF53">
            <v>319</v>
          </cell>
          <cell r="AG53">
            <v>1062</v>
          </cell>
          <cell r="AH53">
            <v>60239</v>
          </cell>
          <cell r="AM53">
            <v>60791</v>
          </cell>
          <cell r="AT53">
            <v>2130</v>
          </cell>
          <cell r="AU53">
            <v>8110</v>
          </cell>
          <cell r="AV53">
            <v>22726</v>
          </cell>
          <cell r="AW53">
            <v>15289</v>
          </cell>
          <cell r="AX53">
            <v>1822</v>
          </cell>
          <cell r="AY53">
            <v>308</v>
          </cell>
          <cell r="AZ53">
            <v>9829</v>
          </cell>
          <cell r="BA53">
            <v>68</v>
          </cell>
          <cell r="BB53">
            <v>46</v>
          </cell>
          <cell r="BC53">
            <v>16106</v>
          </cell>
        </row>
        <row r="54">
          <cell r="A54" t="str">
            <v>TDS-1-FPA</v>
          </cell>
          <cell r="B54">
            <v>48</v>
          </cell>
          <cell r="C54">
            <v>697</v>
          </cell>
          <cell r="D54">
            <v>197</v>
          </cell>
          <cell r="E54">
            <v>4500</v>
          </cell>
          <cell r="F54">
            <v>6948</v>
          </cell>
          <cell r="G54">
            <v>292589</v>
          </cell>
          <cell r="H54">
            <v>1152</v>
          </cell>
          <cell r="I54">
            <v>47032</v>
          </cell>
          <cell r="L54">
            <v>287954</v>
          </cell>
          <cell r="N54">
            <v>3433</v>
          </cell>
          <cell r="O54">
            <v>4285</v>
          </cell>
          <cell r="P54">
            <v>1797</v>
          </cell>
          <cell r="Q54">
            <v>42</v>
          </cell>
          <cell r="R54">
            <v>275</v>
          </cell>
          <cell r="S54">
            <v>9958</v>
          </cell>
          <cell r="T54">
            <v>53255</v>
          </cell>
          <cell r="U54">
            <v>79069</v>
          </cell>
          <cell r="V54">
            <v>78517</v>
          </cell>
          <cell r="W54">
            <v>34412</v>
          </cell>
          <cell r="X54">
            <v>3308</v>
          </cell>
          <cell r="Y54">
            <v>24714</v>
          </cell>
          <cell r="Z54">
            <v>367</v>
          </cell>
          <cell r="AA54">
            <v>150</v>
          </cell>
          <cell r="AB54">
            <v>51873</v>
          </cell>
          <cell r="AC54">
            <v>52</v>
          </cell>
          <cell r="AD54">
            <v>729</v>
          </cell>
          <cell r="AE54">
            <v>211</v>
          </cell>
          <cell r="AF54">
            <v>4281</v>
          </cell>
          <cell r="AG54">
            <v>6986</v>
          </cell>
          <cell r="AH54">
            <v>295419.5</v>
          </cell>
          <cell r="AI54">
            <v>1204</v>
          </cell>
          <cell r="AJ54">
            <v>47087</v>
          </cell>
          <cell r="AM54">
            <v>291497.5</v>
          </cell>
          <cell r="AO54">
            <v>3092</v>
          </cell>
          <cell r="AP54">
            <v>4362</v>
          </cell>
          <cell r="AQ54">
            <v>1386</v>
          </cell>
          <cell r="AS54">
            <v>92</v>
          </cell>
          <cell r="AT54">
            <v>5997</v>
          </cell>
          <cell r="AU54">
            <v>53561</v>
          </cell>
          <cell r="AV54">
            <v>80888.5</v>
          </cell>
          <cell r="AW54">
            <v>79196</v>
          </cell>
          <cell r="AX54">
            <v>39453</v>
          </cell>
          <cell r="AY54">
            <v>4212</v>
          </cell>
          <cell r="AZ54">
            <v>24111</v>
          </cell>
          <cell r="BA54">
            <v>955</v>
          </cell>
          <cell r="BB54">
            <v>158</v>
          </cell>
          <cell r="BC54">
            <v>54835</v>
          </cell>
        </row>
        <row r="55">
          <cell r="A55" t="str">
            <v>TDS-2-LQ</v>
          </cell>
          <cell r="B55">
            <v>5</v>
          </cell>
          <cell r="C55">
            <v>9</v>
          </cell>
          <cell r="D55">
            <v>45</v>
          </cell>
          <cell r="E55">
            <v>1552</v>
          </cell>
          <cell r="F55">
            <v>2158</v>
          </cell>
          <cell r="G55">
            <v>101320</v>
          </cell>
          <cell r="H55">
            <v>306</v>
          </cell>
          <cell r="I55">
            <v>30252</v>
          </cell>
          <cell r="L55">
            <v>99006</v>
          </cell>
          <cell r="M55">
            <v>206</v>
          </cell>
          <cell r="N55">
            <v>3647</v>
          </cell>
          <cell r="R55">
            <v>22</v>
          </cell>
          <cell r="S55">
            <v>2026</v>
          </cell>
          <cell r="T55">
            <v>9971</v>
          </cell>
          <cell r="U55">
            <v>33755</v>
          </cell>
          <cell r="V55">
            <v>30903</v>
          </cell>
          <cell r="W55">
            <v>11880</v>
          </cell>
          <cell r="X55">
            <v>1355</v>
          </cell>
          <cell r="Y55">
            <v>7221</v>
          </cell>
          <cell r="Z55">
            <v>669</v>
          </cell>
          <cell r="AA55">
            <v>50</v>
          </cell>
          <cell r="AB55">
            <v>17324</v>
          </cell>
          <cell r="AC55">
            <v>5</v>
          </cell>
          <cell r="AD55">
            <v>26</v>
          </cell>
          <cell r="AE55">
            <v>35</v>
          </cell>
          <cell r="AF55">
            <v>435</v>
          </cell>
          <cell r="AG55">
            <v>2181</v>
          </cell>
          <cell r="AH55">
            <v>99158</v>
          </cell>
          <cell r="AI55">
            <v>368</v>
          </cell>
          <cell r="AJ55">
            <v>27131</v>
          </cell>
          <cell r="AM55">
            <v>95596</v>
          </cell>
          <cell r="AN55">
            <v>524</v>
          </cell>
          <cell r="AO55">
            <v>3435</v>
          </cell>
          <cell r="AS55">
            <v>64</v>
          </cell>
          <cell r="AT55">
            <v>1170</v>
          </cell>
          <cell r="AU55">
            <v>11317</v>
          </cell>
          <cell r="AV55">
            <v>28261</v>
          </cell>
          <cell r="AW55">
            <v>29237</v>
          </cell>
          <cell r="AX55">
            <v>12496</v>
          </cell>
          <cell r="AY55">
            <v>1472</v>
          </cell>
          <cell r="AZ55">
            <v>7587</v>
          </cell>
          <cell r="BA55">
            <v>1475</v>
          </cell>
          <cell r="BB55">
            <v>43</v>
          </cell>
          <cell r="BC55">
            <v>14797</v>
          </cell>
        </row>
        <row r="56">
          <cell r="A56" t="str">
            <v>TDS-3-BA</v>
          </cell>
          <cell r="D56">
            <v>10</v>
          </cell>
          <cell r="E56">
            <v>145</v>
          </cell>
          <cell r="F56">
            <v>2724</v>
          </cell>
          <cell r="G56">
            <v>161025</v>
          </cell>
          <cell r="H56">
            <v>2034</v>
          </cell>
          <cell r="I56">
            <v>109613</v>
          </cell>
          <cell r="L56">
            <v>133146</v>
          </cell>
          <cell r="N56">
            <v>2725</v>
          </cell>
          <cell r="O56">
            <v>25269</v>
          </cell>
          <cell r="R56">
            <v>30</v>
          </cell>
          <cell r="S56">
            <v>7146</v>
          </cell>
          <cell r="T56">
            <v>20729</v>
          </cell>
          <cell r="U56">
            <v>38335</v>
          </cell>
          <cell r="V56">
            <v>30803</v>
          </cell>
          <cell r="W56">
            <v>11406</v>
          </cell>
          <cell r="X56">
            <v>2628</v>
          </cell>
          <cell r="Y56">
            <v>16080</v>
          </cell>
          <cell r="Z56">
            <v>272</v>
          </cell>
          <cell r="AA56">
            <v>120</v>
          </cell>
          <cell r="AB56">
            <v>42320</v>
          </cell>
          <cell r="AE56">
            <v>8</v>
          </cell>
          <cell r="AF56">
            <v>84</v>
          </cell>
          <cell r="AG56">
            <v>2336</v>
          </cell>
          <cell r="AH56">
            <v>143632</v>
          </cell>
          <cell r="AI56">
            <v>1711</v>
          </cell>
          <cell r="AJ56">
            <v>92323</v>
          </cell>
          <cell r="AM56">
            <v>115992</v>
          </cell>
          <cell r="AO56">
            <v>2982</v>
          </cell>
          <cell r="AP56">
            <v>24685</v>
          </cell>
          <cell r="AS56">
            <v>57</v>
          </cell>
          <cell r="AT56">
            <v>3719</v>
          </cell>
          <cell r="AU56">
            <v>15435</v>
          </cell>
          <cell r="AV56">
            <v>33897</v>
          </cell>
          <cell r="AW56">
            <v>27123</v>
          </cell>
          <cell r="AX56">
            <v>11107</v>
          </cell>
          <cell r="AY56">
            <v>3729</v>
          </cell>
          <cell r="AZ56">
            <v>13532</v>
          </cell>
          <cell r="BA56">
            <v>582</v>
          </cell>
          <cell r="BB56">
            <v>104</v>
          </cell>
          <cell r="BC56">
            <v>36855</v>
          </cell>
        </row>
        <row r="57">
          <cell r="A57" t="str">
            <v>TDS-4-HB</v>
          </cell>
          <cell r="D57">
            <v>123</v>
          </cell>
          <cell r="E57">
            <v>2631</v>
          </cell>
          <cell r="F57">
            <v>5070</v>
          </cell>
          <cell r="G57">
            <v>280447</v>
          </cell>
          <cell r="H57">
            <v>1724</v>
          </cell>
          <cell r="I57">
            <v>52479</v>
          </cell>
          <cell r="J57">
            <v>101</v>
          </cell>
          <cell r="K57">
            <v>2796</v>
          </cell>
          <cell r="L57">
            <v>272236</v>
          </cell>
          <cell r="M57">
            <v>9437</v>
          </cell>
          <cell r="N57">
            <v>1405</v>
          </cell>
          <cell r="S57">
            <v>3708</v>
          </cell>
          <cell r="T57">
            <v>28385</v>
          </cell>
          <cell r="U57">
            <v>86698</v>
          </cell>
          <cell r="V57">
            <v>80885</v>
          </cell>
          <cell r="W57">
            <v>30339</v>
          </cell>
          <cell r="X57">
            <v>8326</v>
          </cell>
          <cell r="Y57">
            <v>29547</v>
          </cell>
          <cell r="Z57">
            <v>1483</v>
          </cell>
          <cell r="AA57">
            <v>181</v>
          </cell>
          <cell r="AB57">
            <v>63251</v>
          </cell>
          <cell r="AE57">
            <v>110</v>
          </cell>
          <cell r="AF57">
            <v>2536</v>
          </cell>
          <cell r="AG57">
            <v>4613</v>
          </cell>
          <cell r="AH57">
            <v>268416</v>
          </cell>
          <cell r="AI57">
            <v>1343</v>
          </cell>
          <cell r="AJ57">
            <v>50491</v>
          </cell>
          <cell r="AK57">
            <v>55</v>
          </cell>
          <cell r="AL57">
            <v>2373</v>
          </cell>
          <cell r="AM57">
            <v>261769</v>
          </cell>
          <cell r="AN57">
            <v>7975</v>
          </cell>
          <cell r="AO57">
            <v>686</v>
          </cell>
          <cell r="AS57">
            <v>522</v>
          </cell>
          <cell r="AT57">
            <v>3640</v>
          </cell>
          <cell r="AU57">
            <v>25964</v>
          </cell>
          <cell r="AV57">
            <v>81581</v>
          </cell>
          <cell r="AW57">
            <v>73381</v>
          </cell>
          <cell r="AX57">
            <v>30561</v>
          </cell>
          <cell r="AY57">
            <v>13249</v>
          </cell>
          <cell r="AZ57">
            <v>27908</v>
          </cell>
          <cell r="BA57">
            <v>2904</v>
          </cell>
          <cell r="BB57">
            <v>147</v>
          </cell>
          <cell r="BC57">
            <v>72611</v>
          </cell>
        </row>
        <row r="58">
          <cell r="A58" t="str">
            <v>TDS-5-SMD</v>
          </cell>
          <cell r="B58">
            <v>5</v>
          </cell>
          <cell r="C58">
            <v>10</v>
          </cell>
          <cell r="D58">
            <v>46</v>
          </cell>
          <cell r="E58">
            <v>1525</v>
          </cell>
          <cell r="F58">
            <v>1139</v>
          </cell>
          <cell r="G58">
            <v>56942</v>
          </cell>
          <cell r="H58">
            <v>138</v>
          </cell>
          <cell r="I58">
            <v>14317</v>
          </cell>
          <cell r="L58">
            <v>58477</v>
          </cell>
          <cell r="S58">
            <v>3033</v>
          </cell>
          <cell r="T58">
            <v>2836</v>
          </cell>
          <cell r="U58">
            <v>22305</v>
          </cell>
          <cell r="V58">
            <v>12699</v>
          </cell>
          <cell r="W58">
            <v>3098</v>
          </cell>
          <cell r="X58">
            <v>866</v>
          </cell>
          <cell r="Y58">
            <v>11287</v>
          </cell>
          <cell r="Z58">
            <v>909</v>
          </cell>
          <cell r="AA58">
            <v>67</v>
          </cell>
          <cell r="AB58">
            <v>24916</v>
          </cell>
          <cell r="AE58">
            <v>41</v>
          </cell>
          <cell r="AF58">
            <v>1285</v>
          </cell>
          <cell r="AG58">
            <v>1162</v>
          </cell>
          <cell r="AH58">
            <v>55848</v>
          </cell>
          <cell r="AI58">
            <v>560</v>
          </cell>
          <cell r="AJ58">
            <v>24619</v>
          </cell>
          <cell r="AM58">
            <v>55697</v>
          </cell>
          <cell r="AO58">
            <v>1436</v>
          </cell>
          <cell r="AT58">
            <v>1570</v>
          </cell>
          <cell r="AU58">
            <v>2659</v>
          </cell>
          <cell r="AV58">
            <v>20989</v>
          </cell>
          <cell r="AW58">
            <v>14325</v>
          </cell>
          <cell r="AX58">
            <v>2486</v>
          </cell>
          <cell r="AY58">
            <v>738</v>
          </cell>
          <cell r="AZ58">
            <v>10451</v>
          </cell>
          <cell r="BA58">
            <v>657</v>
          </cell>
          <cell r="BB58">
            <v>55</v>
          </cell>
          <cell r="BC58">
            <v>19404</v>
          </cell>
        </row>
        <row r="59">
          <cell r="A59" t="str">
            <v>TDS-6-A</v>
          </cell>
          <cell r="B59">
            <v>5</v>
          </cell>
          <cell r="C59">
            <v>20</v>
          </cell>
          <cell r="D59">
            <v>42</v>
          </cell>
          <cell r="E59">
            <v>870</v>
          </cell>
          <cell r="F59">
            <v>3136</v>
          </cell>
          <cell r="G59">
            <v>130159</v>
          </cell>
          <cell r="H59">
            <v>611</v>
          </cell>
          <cell r="I59">
            <v>15573</v>
          </cell>
          <cell r="L59">
            <v>129895</v>
          </cell>
          <cell r="M59">
            <v>1154</v>
          </cell>
          <cell r="S59">
            <v>3231</v>
          </cell>
          <cell r="T59">
            <v>20030</v>
          </cell>
          <cell r="U59">
            <v>30514</v>
          </cell>
          <cell r="V59">
            <v>48908</v>
          </cell>
          <cell r="W59">
            <v>15301</v>
          </cell>
          <cell r="X59">
            <v>460</v>
          </cell>
          <cell r="Y59">
            <v>8522</v>
          </cell>
          <cell r="Z59">
            <v>855</v>
          </cell>
          <cell r="AA59">
            <v>45</v>
          </cell>
          <cell r="AB59">
            <v>15465</v>
          </cell>
          <cell r="AC59">
            <v>3</v>
          </cell>
          <cell r="AD59">
            <v>21</v>
          </cell>
          <cell r="AE59">
            <v>53</v>
          </cell>
          <cell r="AF59">
            <v>751</v>
          </cell>
          <cell r="AG59">
            <v>3163</v>
          </cell>
          <cell r="AH59">
            <v>128248</v>
          </cell>
          <cell r="AI59">
            <v>616</v>
          </cell>
          <cell r="AJ59">
            <v>15887</v>
          </cell>
          <cell r="AM59">
            <v>127722</v>
          </cell>
          <cell r="AN59">
            <v>1298</v>
          </cell>
          <cell r="AT59">
            <v>2500</v>
          </cell>
          <cell r="AU59">
            <v>20505</v>
          </cell>
          <cell r="AV59">
            <v>31793</v>
          </cell>
          <cell r="AW59">
            <v>45857</v>
          </cell>
          <cell r="AX59">
            <v>15399</v>
          </cell>
          <cell r="AY59">
            <v>400</v>
          </cell>
          <cell r="AZ59">
            <v>8814</v>
          </cell>
          <cell r="BA59">
            <v>139</v>
          </cell>
          <cell r="BB59">
            <v>43</v>
          </cell>
          <cell r="BC59">
            <v>14988</v>
          </cell>
        </row>
        <row r="60">
          <cell r="A60" t="str">
            <v>TDS-7-CB</v>
          </cell>
          <cell r="B60">
            <v>1</v>
          </cell>
          <cell r="C60">
            <v>1</v>
          </cell>
          <cell r="D60">
            <v>22</v>
          </cell>
          <cell r="E60">
            <v>819</v>
          </cell>
          <cell r="F60">
            <v>1222</v>
          </cell>
          <cell r="G60">
            <v>59169</v>
          </cell>
          <cell r="H60">
            <v>200</v>
          </cell>
          <cell r="I60">
            <v>5041</v>
          </cell>
          <cell r="L60">
            <v>55293</v>
          </cell>
          <cell r="M60">
            <v>4696</v>
          </cell>
          <cell r="S60">
            <v>1605</v>
          </cell>
          <cell r="T60">
            <v>8316</v>
          </cell>
          <cell r="U60">
            <v>14647</v>
          </cell>
          <cell r="V60">
            <v>17758</v>
          </cell>
          <cell r="W60">
            <v>6734</v>
          </cell>
          <cell r="X60">
            <v>116</v>
          </cell>
          <cell r="Y60">
            <v>5148</v>
          </cell>
          <cell r="Z60">
            <v>838</v>
          </cell>
          <cell r="AA60">
            <v>30</v>
          </cell>
          <cell r="AB60">
            <v>10519</v>
          </cell>
          <cell r="AC60">
            <v>5</v>
          </cell>
          <cell r="AD60">
            <v>226</v>
          </cell>
          <cell r="AE60">
            <v>30</v>
          </cell>
          <cell r="AF60">
            <v>809</v>
          </cell>
          <cell r="AG60">
            <v>1122</v>
          </cell>
          <cell r="AH60">
            <v>53731</v>
          </cell>
          <cell r="AI60">
            <v>184</v>
          </cell>
          <cell r="AJ60">
            <v>5004</v>
          </cell>
          <cell r="AM60">
            <v>51002</v>
          </cell>
          <cell r="AN60">
            <v>3764</v>
          </cell>
          <cell r="AT60">
            <v>1296</v>
          </cell>
          <cell r="AU60">
            <v>8134</v>
          </cell>
          <cell r="AV60">
            <v>14224</v>
          </cell>
          <cell r="AW60">
            <v>15526</v>
          </cell>
          <cell r="AX60">
            <v>6347</v>
          </cell>
          <cell r="AY60">
            <v>1</v>
          </cell>
          <cell r="AZ60">
            <v>4823</v>
          </cell>
          <cell r="BA60">
            <v>457</v>
          </cell>
          <cell r="BB60">
            <v>26</v>
          </cell>
          <cell r="BC60">
            <v>9153</v>
          </cell>
        </row>
        <row r="61">
          <cell r="A61" t="str">
            <v>TS-1</v>
          </cell>
          <cell r="B61">
            <v>47</v>
          </cell>
          <cell r="C61">
            <v>687</v>
          </cell>
          <cell r="D61">
            <v>170</v>
          </cell>
          <cell r="E61">
            <v>3603</v>
          </cell>
          <cell r="F61">
            <v>4907</v>
          </cell>
          <cell r="G61">
            <v>194178</v>
          </cell>
          <cell r="H61">
            <v>542</v>
          </cell>
          <cell r="I61">
            <v>15561</v>
          </cell>
          <cell r="L61">
            <v>192113</v>
          </cell>
          <cell r="O61">
            <v>4285</v>
          </cell>
          <cell r="P61">
            <v>1797</v>
          </cell>
          <cell r="R61">
            <v>273</v>
          </cell>
          <cell r="S61">
            <v>5304</v>
          </cell>
          <cell r="T61">
            <v>40608</v>
          </cell>
          <cell r="U61">
            <v>48263</v>
          </cell>
          <cell r="V61">
            <v>54255</v>
          </cell>
          <cell r="W61">
            <v>25767</v>
          </cell>
          <cell r="X61">
            <v>2476</v>
          </cell>
          <cell r="Y61">
            <v>13323</v>
          </cell>
          <cell r="Z61">
            <v>10</v>
          </cell>
          <cell r="AA61">
            <v>76</v>
          </cell>
          <cell r="AB61">
            <v>25813</v>
          </cell>
          <cell r="AC61">
            <v>49</v>
          </cell>
          <cell r="AD61">
            <v>706</v>
          </cell>
          <cell r="AE61">
            <v>186</v>
          </cell>
          <cell r="AF61">
            <v>3634</v>
          </cell>
          <cell r="AG61">
            <v>5039</v>
          </cell>
          <cell r="AH61">
            <v>196962.5</v>
          </cell>
          <cell r="AI61">
            <v>564</v>
          </cell>
          <cell r="AJ61">
            <v>15318</v>
          </cell>
          <cell r="AM61">
            <v>195478.5</v>
          </cell>
          <cell r="AP61">
            <v>4362</v>
          </cell>
          <cell r="AQ61">
            <v>1386</v>
          </cell>
          <cell r="AS61">
            <v>76</v>
          </cell>
          <cell r="AT61">
            <v>2614</v>
          </cell>
          <cell r="AU61">
            <v>38568</v>
          </cell>
          <cell r="AV61">
            <v>51405.5</v>
          </cell>
          <cell r="AW61">
            <v>55227</v>
          </cell>
          <cell r="AX61">
            <v>29126</v>
          </cell>
          <cell r="AY61">
            <v>3629</v>
          </cell>
          <cell r="AZ61">
            <v>12487</v>
          </cell>
          <cell r="BA61">
            <v>191</v>
          </cell>
          <cell r="BB61">
            <v>77</v>
          </cell>
          <cell r="BC61">
            <v>26442</v>
          </cell>
        </row>
        <row r="62">
          <cell r="A62" t="str">
            <v>TS-2</v>
          </cell>
          <cell r="B62">
            <v>1</v>
          </cell>
          <cell r="C62">
            <v>10</v>
          </cell>
          <cell r="D62">
            <v>30</v>
          </cell>
          <cell r="E62">
            <v>897</v>
          </cell>
          <cell r="F62">
            <v>2141</v>
          </cell>
          <cell r="G62">
            <v>98411</v>
          </cell>
          <cell r="H62">
            <v>610</v>
          </cell>
          <cell r="I62">
            <v>31471</v>
          </cell>
          <cell r="L62">
            <v>95841</v>
          </cell>
          <cell r="N62">
            <v>3433</v>
          </cell>
          <cell r="Q62">
            <v>42</v>
          </cell>
          <cell r="R62">
            <v>2</v>
          </cell>
          <cell r="S62">
            <v>4654</v>
          </cell>
          <cell r="T62">
            <v>12647</v>
          </cell>
          <cell r="U62">
            <v>30806</v>
          </cell>
          <cell r="V62">
            <v>24262</v>
          </cell>
          <cell r="W62">
            <v>8645</v>
          </cell>
          <cell r="X62">
            <v>832</v>
          </cell>
          <cell r="Y62">
            <v>11391</v>
          </cell>
          <cell r="Z62">
            <v>357</v>
          </cell>
          <cell r="AA62">
            <v>73</v>
          </cell>
          <cell r="AB62">
            <v>25725</v>
          </cell>
          <cell r="AC62">
            <v>3</v>
          </cell>
          <cell r="AD62">
            <v>23</v>
          </cell>
          <cell r="AE62">
            <v>27</v>
          </cell>
          <cell r="AF62">
            <v>647</v>
          </cell>
          <cell r="AG62">
            <v>2077</v>
          </cell>
          <cell r="AH62">
            <v>98457</v>
          </cell>
          <cell r="AI62">
            <v>640</v>
          </cell>
          <cell r="AJ62">
            <v>31769</v>
          </cell>
          <cell r="AM62">
            <v>96019</v>
          </cell>
          <cell r="AO62">
            <v>3092</v>
          </cell>
          <cell r="AS62">
            <v>16</v>
          </cell>
          <cell r="AT62">
            <v>3383</v>
          </cell>
          <cell r="AU62">
            <v>14993</v>
          </cell>
          <cell r="AV62">
            <v>29483</v>
          </cell>
          <cell r="AW62">
            <v>23969</v>
          </cell>
          <cell r="AX62">
            <v>10327</v>
          </cell>
          <cell r="AY62">
            <v>583</v>
          </cell>
          <cell r="AZ62">
            <v>11624</v>
          </cell>
          <cell r="BA62">
            <v>764</v>
          </cell>
          <cell r="BB62">
            <v>81</v>
          </cell>
          <cell r="BC62">
            <v>28364</v>
          </cell>
        </row>
        <row r="63">
          <cell r="A63" t="str">
            <v>TS-3</v>
          </cell>
          <cell r="B63">
            <v>5</v>
          </cell>
          <cell r="C63">
            <v>9</v>
          </cell>
          <cell r="D63">
            <v>45</v>
          </cell>
          <cell r="E63">
            <v>1552</v>
          </cell>
          <cell r="F63">
            <v>2158</v>
          </cell>
          <cell r="G63">
            <v>101320</v>
          </cell>
          <cell r="H63">
            <v>306</v>
          </cell>
          <cell r="I63">
            <v>30252</v>
          </cell>
          <cell r="L63">
            <v>99006</v>
          </cell>
          <cell r="M63">
            <v>206</v>
          </cell>
          <cell r="N63">
            <v>3647</v>
          </cell>
          <cell r="R63">
            <v>22</v>
          </cell>
          <cell r="S63">
            <v>2026</v>
          </cell>
          <cell r="T63">
            <v>9971</v>
          </cell>
          <cell r="U63">
            <v>33755</v>
          </cell>
          <cell r="V63">
            <v>30903</v>
          </cell>
          <cell r="W63">
            <v>11880</v>
          </cell>
          <cell r="X63">
            <v>1355</v>
          </cell>
          <cell r="Y63">
            <v>7221</v>
          </cell>
          <cell r="Z63">
            <v>669</v>
          </cell>
          <cell r="AA63">
            <v>50</v>
          </cell>
          <cell r="AB63">
            <v>17324</v>
          </cell>
          <cell r="AC63">
            <v>5</v>
          </cell>
          <cell r="AD63">
            <v>26</v>
          </cell>
          <cell r="AE63">
            <v>35</v>
          </cell>
          <cell r="AF63">
            <v>435</v>
          </cell>
          <cell r="AG63">
            <v>2181</v>
          </cell>
          <cell r="AH63">
            <v>99158</v>
          </cell>
          <cell r="AI63">
            <v>368</v>
          </cell>
          <cell r="AJ63">
            <v>27131</v>
          </cell>
          <cell r="AM63">
            <v>95596</v>
          </cell>
          <cell r="AN63">
            <v>524</v>
          </cell>
          <cell r="AO63">
            <v>3435</v>
          </cell>
          <cell r="AS63">
            <v>64</v>
          </cell>
          <cell r="AT63">
            <v>1170</v>
          </cell>
          <cell r="AU63">
            <v>11317</v>
          </cell>
          <cell r="AV63">
            <v>28261</v>
          </cell>
          <cell r="AW63">
            <v>29237</v>
          </cell>
          <cell r="AX63">
            <v>12496</v>
          </cell>
          <cell r="AY63">
            <v>1472</v>
          </cell>
          <cell r="AZ63">
            <v>7587</v>
          </cell>
          <cell r="BA63">
            <v>1475</v>
          </cell>
          <cell r="BB63">
            <v>43</v>
          </cell>
          <cell r="BC63">
            <v>14797</v>
          </cell>
        </row>
        <row r="64">
          <cell r="A64" t="str">
            <v>TS-4</v>
          </cell>
          <cell r="D64">
            <v>10</v>
          </cell>
          <cell r="E64">
            <v>145</v>
          </cell>
          <cell r="F64">
            <v>2724</v>
          </cell>
          <cell r="G64">
            <v>161025</v>
          </cell>
          <cell r="H64">
            <v>2034</v>
          </cell>
          <cell r="I64">
            <v>109613</v>
          </cell>
          <cell r="L64">
            <v>133146</v>
          </cell>
          <cell r="N64">
            <v>2725</v>
          </cell>
          <cell r="O64">
            <v>25269</v>
          </cell>
          <cell r="R64">
            <v>30</v>
          </cell>
          <cell r="S64">
            <v>7146</v>
          </cell>
          <cell r="T64">
            <v>20729</v>
          </cell>
          <cell r="U64">
            <v>38335</v>
          </cell>
          <cell r="V64">
            <v>30803</v>
          </cell>
          <cell r="W64">
            <v>11406</v>
          </cell>
          <cell r="X64">
            <v>2628</v>
          </cell>
          <cell r="Y64">
            <v>16080</v>
          </cell>
          <cell r="Z64">
            <v>272</v>
          </cell>
          <cell r="AA64">
            <v>120</v>
          </cell>
          <cell r="AB64">
            <v>42320</v>
          </cell>
          <cell r="AE64">
            <v>8</v>
          </cell>
          <cell r="AF64">
            <v>84</v>
          </cell>
          <cell r="AG64">
            <v>2336</v>
          </cell>
          <cell r="AH64">
            <v>143632</v>
          </cell>
          <cell r="AI64">
            <v>1711</v>
          </cell>
          <cell r="AJ64">
            <v>92323</v>
          </cell>
          <cell r="AM64">
            <v>115992</v>
          </cell>
          <cell r="AO64">
            <v>2982</v>
          </cell>
          <cell r="AP64">
            <v>24685</v>
          </cell>
          <cell r="AS64">
            <v>57</v>
          </cell>
          <cell r="AT64">
            <v>3719</v>
          </cell>
          <cell r="AU64">
            <v>15435</v>
          </cell>
          <cell r="AV64">
            <v>33897</v>
          </cell>
          <cell r="AW64">
            <v>27123</v>
          </cell>
          <cell r="AX64">
            <v>11107</v>
          </cell>
          <cell r="AY64">
            <v>3729</v>
          </cell>
          <cell r="AZ64">
            <v>13532</v>
          </cell>
          <cell r="BA64">
            <v>582</v>
          </cell>
          <cell r="BB64">
            <v>104</v>
          </cell>
          <cell r="BC64">
            <v>36855</v>
          </cell>
        </row>
        <row r="65">
          <cell r="A65" t="str">
            <v>TS-5</v>
          </cell>
          <cell r="D65">
            <v>123</v>
          </cell>
          <cell r="E65">
            <v>2631</v>
          </cell>
          <cell r="F65">
            <v>5070</v>
          </cell>
          <cell r="G65">
            <v>280447</v>
          </cell>
          <cell r="H65">
            <v>1724</v>
          </cell>
          <cell r="I65">
            <v>52479</v>
          </cell>
          <cell r="J65">
            <v>101</v>
          </cell>
          <cell r="K65">
            <v>2796</v>
          </cell>
          <cell r="L65">
            <v>272236</v>
          </cell>
          <cell r="M65">
            <v>9437</v>
          </cell>
          <cell r="N65">
            <v>1405</v>
          </cell>
          <cell r="S65">
            <v>3708</v>
          </cell>
          <cell r="T65">
            <v>28385</v>
          </cell>
          <cell r="U65">
            <v>86698</v>
          </cell>
          <cell r="V65">
            <v>80885</v>
          </cell>
          <cell r="W65">
            <v>30339</v>
          </cell>
          <cell r="X65">
            <v>8326</v>
          </cell>
          <cell r="Y65">
            <v>29547</v>
          </cell>
          <cell r="Z65">
            <v>1483</v>
          </cell>
          <cell r="AA65">
            <v>181</v>
          </cell>
          <cell r="AB65">
            <v>63251</v>
          </cell>
          <cell r="AE65">
            <v>110</v>
          </cell>
          <cell r="AF65">
            <v>2536</v>
          </cell>
          <cell r="AG65">
            <v>4613</v>
          </cell>
          <cell r="AH65">
            <v>268416</v>
          </cell>
          <cell r="AI65">
            <v>1343</v>
          </cell>
          <cell r="AJ65">
            <v>50491</v>
          </cell>
          <cell r="AK65">
            <v>55</v>
          </cell>
          <cell r="AL65">
            <v>2373</v>
          </cell>
          <cell r="AM65">
            <v>261769</v>
          </cell>
          <cell r="AN65">
            <v>7975</v>
          </cell>
          <cell r="AO65">
            <v>686</v>
          </cell>
          <cell r="AS65">
            <v>522</v>
          </cell>
          <cell r="AT65">
            <v>3640</v>
          </cell>
          <cell r="AU65">
            <v>25964</v>
          </cell>
          <cell r="AV65">
            <v>81581</v>
          </cell>
          <cell r="AW65">
            <v>73381</v>
          </cell>
          <cell r="AX65">
            <v>30561</v>
          </cell>
          <cell r="AY65">
            <v>13249</v>
          </cell>
          <cell r="AZ65">
            <v>27908</v>
          </cell>
          <cell r="BA65">
            <v>2904</v>
          </cell>
          <cell r="BB65">
            <v>147</v>
          </cell>
          <cell r="BC65">
            <v>72611</v>
          </cell>
        </row>
        <row r="66">
          <cell r="A66" t="str">
            <v>TS-6</v>
          </cell>
          <cell r="B66">
            <v>5</v>
          </cell>
          <cell r="C66">
            <v>10</v>
          </cell>
          <cell r="D66">
            <v>46</v>
          </cell>
          <cell r="E66">
            <v>1525</v>
          </cell>
          <cell r="F66">
            <v>1139</v>
          </cell>
          <cell r="G66">
            <v>56942</v>
          </cell>
          <cell r="H66">
            <v>138</v>
          </cell>
          <cell r="I66">
            <v>14317</v>
          </cell>
          <cell r="L66">
            <v>58477</v>
          </cell>
          <cell r="S66">
            <v>3033</v>
          </cell>
          <cell r="T66">
            <v>2836</v>
          </cell>
          <cell r="U66">
            <v>22305</v>
          </cell>
          <cell r="V66">
            <v>12699</v>
          </cell>
          <cell r="W66">
            <v>3098</v>
          </cell>
          <cell r="X66">
            <v>866</v>
          </cell>
          <cell r="Y66">
            <v>11287</v>
          </cell>
          <cell r="Z66">
            <v>909</v>
          </cell>
          <cell r="AA66">
            <v>67</v>
          </cell>
          <cell r="AB66">
            <v>24916</v>
          </cell>
          <cell r="AE66">
            <v>41</v>
          </cell>
          <cell r="AF66">
            <v>1285</v>
          </cell>
          <cell r="AG66">
            <v>1162</v>
          </cell>
          <cell r="AH66">
            <v>55848</v>
          </cell>
          <cell r="AI66">
            <v>560</v>
          </cell>
          <cell r="AJ66">
            <v>24619</v>
          </cell>
          <cell r="AM66">
            <v>55697</v>
          </cell>
          <cell r="AO66">
            <v>1436</v>
          </cell>
          <cell r="AT66">
            <v>1570</v>
          </cell>
          <cell r="AU66">
            <v>2659</v>
          </cell>
          <cell r="AV66">
            <v>20989</v>
          </cell>
          <cell r="AW66">
            <v>14325</v>
          </cell>
          <cell r="AX66">
            <v>2486</v>
          </cell>
          <cell r="AY66">
            <v>738</v>
          </cell>
          <cell r="AZ66">
            <v>10451</v>
          </cell>
          <cell r="BA66">
            <v>657</v>
          </cell>
          <cell r="BB66">
            <v>55</v>
          </cell>
          <cell r="BC66">
            <v>19404</v>
          </cell>
        </row>
        <row r="67">
          <cell r="A67" t="str">
            <v>TS-7</v>
          </cell>
          <cell r="B67">
            <v>5</v>
          </cell>
          <cell r="C67">
            <v>20</v>
          </cell>
          <cell r="D67">
            <v>42</v>
          </cell>
          <cell r="E67">
            <v>870</v>
          </cell>
          <cell r="F67">
            <v>3136</v>
          </cell>
          <cell r="G67">
            <v>130159</v>
          </cell>
          <cell r="H67">
            <v>611</v>
          </cell>
          <cell r="I67">
            <v>15573</v>
          </cell>
          <cell r="L67">
            <v>129895</v>
          </cell>
          <cell r="M67">
            <v>1154</v>
          </cell>
          <cell r="S67">
            <v>3231</v>
          </cell>
          <cell r="T67">
            <v>20030</v>
          </cell>
          <cell r="U67">
            <v>30514</v>
          </cell>
          <cell r="V67">
            <v>48908</v>
          </cell>
          <cell r="W67">
            <v>15301</v>
          </cell>
          <cell r="X67">
            <v>460</v>
          </cell>
          <cell r="Y67">
            <v>8522</v>
          </cell>
          <cell r="Z67">
            <v>855</v>
          </cell>
          <cell r="AA67">
            <v>45</v>
          </cell>
          <cell r="AB67">
            <v>15465</v>
          </cell>
          <cell r="AC67">
            <v>3</v>
          </cell>
          <cell r="AD67">
            <v>21</v>
          </cell>
          <cell r="AE67">
            <v>53</v>
          </cell>
          <cell r="AF67">
            <v>751</v>
          </cell>
          <cell r="AG67">
            <v>3163</v>
          </cell>
          <cell r="AH67">
            <v>128248</v>
          </cell>
          <cell r="AI67">
            <v>616</v>
          </cell>
          <cell r="AJ67">
            <v>15887</v>
          </cell>
          <cell r="AM67">
            <v>127722</v>
          </cell>
          <cell r="AN67">
            <v>1298</v>
          </cell>
          <cell r="AT67">
            <v>2500</v>
          </cell>
          <cell r="AU67">
            <v>20505</v>
          </cell>
          <cell r="AV67">
            <v>31793</v>
          </cell>
          <cell r="AW67">
            <v>45857</v>
          </cell>
          <cell r="AX67">
            <v>15399</v>
          </cell>
          <cell r="AY67">
            <v>400</v>
          </cell>
          <cell r="AZ67">
            <v>8814</v>
          </cell>
          <cell r="BA67">
            <v>139</v>
          </cell>
          <cell r="BB67">
            <v>43</v>
          </cell>
          <cell r="BC67">
            <v>14988</v>
          </cell>
        </row>
        <row r="68">
          <cell r="A68" t="str">
            <v>TS-8</v>
          </cell>
          <cell r="B68">
            <v>1</v>
          </cell>
          <cell r="C68">
            <v>1</v>
          </cell>
          <cell r="D68">
            <v>22</v>
          </cell>
          <cell r="E68">
            <v>819</v>
          </cell>
          <cell r="F68">
            <v>1222</v>
          </cell>
          <cell r="G68">
            <v>59169</v>
          </cell>
          <cell r="H68">
            <v>200</v>
          </cell>
          <cell r="I68">
            <v>5041</v>
          </cell>
          <cell r="L68">
            <v>55293</v>
          </cell>
          <cell r="M68">
            <v>4696</v>
          </cell>
          <cell r="S68">
            <v>1605</v>
          </cell>
          <cell r="T68">
            <v>8316</v>
          </cell>
          <cell r="U68">
            <v>14647</v>
          </cell>
          <cell r="V68">
            <v>17758</v>
          </cell>
          <cell r="W68">
            <v>6734</v>
          </cell>
          <cell r="X68">
            <v>116</v>
          </cell>
          <cell r="Y68">
            <v>5148</v>
          </cell>
          <cell r="Z68">
            <v>838</v>
          </cell>
          <cell r="AA68">
            <v>30</v>
          </cell>
          <cell r="AB68">
            <v>10519</v>
          </cell>
          <cell r="AC68">
            <v>5</v>
          </cell>
          <cell r="AD68">
            <v>226</v>
          </cell>
          <cell r="AE68">
            <v>30</v>
          </cell>
          <cell r="AF68">
            <v>809</v>
          </cell>
          <cell r="AG68">
            <v>1122</v>
          </cell>
          <cell r="AH68">
            <v>53731</v>
          </cell>
          <cell r="AI68">
            <v>184</v>
          </cell>
          <cell r="AJ68">
            <v>5004</v>
          </cell>
          <cell r="AM68">
            <v>51002</v>
          </cell>
          <cell r="AN68">
            <v>3764</v>
          </cell>
          <cell r="AT68">
            <v>1296</v>
          </cell>
          <cell r="AU68">
            <v>8134</v>
          </cell>
          <cell r="AV68">
            <v>14224</v>
          </cell>
          <cell r="AW68">
            <v>15526</v>
          </cell>
          <cell r="AX68">
            <v>6347</v>
          </cell>
          <cell r="AY68">
            <v>1</v>
          </cell>
          <cell r="AZ68">
            <v>4823</v>
          </cell>
          <cell r="BA68">
            <v>457</v>
          </cell>
          <cell r="BB68">
            <v>26</v>
          </cell>
          <cell r="BC68">
            <v>9153</v>
          </cell>
        </row>
      </sheetData>
      <sheetData sheetId="42"/>
      <sheetData sheetId="43"/>
      <sheetData sheetId="44"/>
      <sheetData sheetId="45"/>
      <sheetData sheetId="46" refreshError="1"/>
      <sheetData sheetId="47">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row>
        <row r="2">
          <cell r="A2" t="str">
            <v>NVSELECT</v>
          </cell>
          <cell r="B2" t="str">
            <v>HC_Nbjrs_HospSSC_21</v>
          </cell>
          <cell r="C2" t="str">
            <v>HC_Nbpat_HospSSC_21</v>
          </cell>
          <cell r="D2" t="str">
            <v>HC_Nbsej_HospSSC_21</v>
          </cell>
          <cell r="E2" t="str">
            <v>HC_Nbsej_HospSSC_15j_21</v>
          </cell>
          <cell r="F2" t="str">
            <v>HC_Nbsej_HospSSC_6m_21</v>
          </cell>
          <cell r="G2" t="str">
            <v>HP_Nbjrs_HospSSC_21</v>
          </cell>
          <cell r="H2" t="str">
            <v>HP_Nbpat_HospSSC_21</v>
          </cell>
          <cell r="I2" t="str">
            <v>NbAct_HospSSC_21</v>
          </cell>
          <cell r="J2" t="str">
            <v>Amb_Nbpat_HospSSC_21</v>
          </cell>
          <cell r="K2" t="str">
            <v>Nbpat_tot_HospSSC_21</v>
          </cell>
          <cell r="L2" t="str">
            <v>nb_jrs_SDRE_21</v>
          </cell>
          <cell r="M2" t="str">
            <v>nb_jrs_PenalIrr_21</v>
          </cell>
          <cell r="N2" t="str">
            <v>nb_jrs_OPP_21</v>
          </cell>
          <cell r="O2" t="str">
            <v>nb_jrs_Detenu_21</v>
          </cell>
          <cell r="P2" t="str">
            <v>nb_jrs_SDT_21</v>
          </cell>
          <cell r="Q2" t="str">
            <v>nb_jrs_Perril_21</v>
          </cell>
          <cell r="R2" t="str">
            <v>HC_Nbjrs_HospSSC_22</v>
          </cell>
          <cell r="S2" t="str">
            <v>HC_Nbpat_HospSSC_22</v>
          </cell>
          <cell r="T2" t="str">
            <v>HC_Nbsej_HospSSC_22</v>
          </cell>
          <cell r="U2" t="str">
            <v>HC_Nbsej_HospSSC_15j_22</v>
          </cell>
          <cell r="V2" t="str">
            <v>HC_Nbsej_HospSSC_6m_22</v>
          </cell>
          <cell r="W2" t="str">
            <v>HP_Nbjrs_HospSSC_22</v>
          </cell>
          <cell r="X2" t="str">
            <v>HP_Nbpat_HospSSC_22</v>
          </cell>
          <cell r="Y2" t="str">
            <v>NbAct_HospSSC_22</v>
          </cell>
          <cell r="Z2" t="str">
            <v>Amb_Nbpat_HospSSC_22</v>
          </cell>
          <cell r="AA2" t="str">
            <v>Nbpat_tot_HospSSC_22</v>
          </cell>
          <cell r="AB2" t="str">
            <v>nb_jrs_SDRE_22</v>
          </cell>
          <cell r="AC2" t="str">
            <v>nb_jrs_PenalIrr_22</v>
          </cell>
          <cell r="AD2" t="str">
            <v>nb_jrs_OPP_22</v>
          </cell>
          <cell r="AE2" t="str">
            <v>nb_jrs_Detenu_22</v>
          </cell>
          <cell r="AF2" t="str">
            <v>nb_jrs_SDT_22</v>
          </cell>
          <cell r="AG2" t="str">
            <v>nb_jrs_Perril_22</v>
          </cell>
        </row>
        <row r="3">
          <cell r="A3" t="str">
            <v>220000236</v>
          </cell>
          <cell r="B3">
            <v>10034</v>
          </cell>
          <cell r="C3">
            <v>189</v>
          </cell>
          <cell r="D3">
            <v>235</v>
          </cell>
          <cell r="E3">
            <v>108</v>
          </cell>
          <cell r="F3">
            <v>13</v>
          </cell>
          <cell r="G3">
            <v>14.5</v>
          </cell>
          <cell r="H3">
            <v>2</v>
          </cell>
          <cell r="I3">
            <v>430</v>
          </cell>
          <cell r="J3">
            <v>51</v>
          </cell>
          <cell r="K3">
            <v>213</v>
          </cell>
          <cell r="L3">
            <v>1862</v>
          </cell>
          <cell r="M3">
            <v>690</v>
          </cell>
          <cell r="P3">
            <v>5930</v>
          </cell>
          <cell r="Q3">
            <v>1552</v>
          </cell>
          <cell r="R3">
            <v>9636</v>
          </cell>
          <cell r="S3">
            <v>203</v>
          </cell>
          <cell r="T3">
            <v>260</v>
          </cell>
          <cell r="U3">
            <v>121</v>
          </cell>
          <cell r="V3">
            <v>12</v>
          </cell>
          <cell r="W3">
            <v>56.5</v>
          </cell>
          <cell r="X3">
            <v>3</v>
          </cell>
          <cell r="Y3">
            <v>159</v>
          </cell>
          <cell r="Z3">
            <v>16</v>
          </cell>
          <cell r="AA3">
            <v>207</v>
          </cell>
          <cell r="AB3">
            <v>1726</v>
          </cell>
          <cell r="AC3">
            <v>164</v>
          </cell>
          <cell r="AF3">
            <v>6335</v>
          </cell>
          <cell r="AG3">
            <v>1411</v>
          </cell>
        </row>
        <row r="4">
          <cell r="A4" t="str">
            <v>220000608</v>
          </cell>
          <cell r="B4">
            <v>10669</v>
          </cell>
          <cell r="C4">
            <v>320</v>
          </cell>
          <cell r="D4">
            <v>441</v>
          </cell>
          <cell r="E4">
            <v>129</v>
          </cell>
          <cell r="F4">
            <v>12</v>
          </cell>
          <cell r="G4">
            <v>1187.5</v>
          </cell>
          <cell r="H4">
            <v>30</v>
          </cell>
          <cell r="I4">
            <v>1801</v>
          </cell>
          <cell r="J4">
            <v>146</v>
          </cell>
          <cell r="K4">
            <v>350</v>
          </cell>
          <cell r="L4">
            <v>2022</v>
          </cell>
          <cell r="P4">
            <v>6101</v>
          </cell>
          <cell r="Q4">
            <v>2546</v>
          </cell>
          <cell r="R4">
            <v>9670</v>
          </cell>
          <cell r="S4">
            <v>311</v>
          </cell>
          <cell r="T4">
            <v>417</v>
          </cell>
          <cell r="U4">
            <v>104</v>
          </cell>
          <cell r="V4">
            <v>12</v>
          </cell>
          <cell r="W4">
            <v>927.5</v>
          </cell>
          <cell r="X4">
            <v>22</v>
          </cell>
          <cell r="Y4">
            <v>1972</v>
          </cell>
          <cell r="Z4">
            <v>134</v>
          </cell>
          <cell r="AA4">
            <v>346</v>
          </cell>
          <cell r="AB4">
            <v>1980</v>
          </cell>
          <cell r="AF4">
            <v>5839</v>
          </cell>
          <cell r="AG4">
            <v>1851</v>
          </cell>
        </row>
        <row r="5">
          <cell r="A5" t="str">
            <v>220000616</v>
          </cell>
          <cell r="B5">
            <v>12199</v>
          </cell>
          <cell r="C5">
            <v>317</v>
          </cell>
          <cell r="D5">
            <v>402</v>
          </cell>
          <cell r="E5">
            <v>154</v>
          </cell>
          <cell r="F5">
            <v>15</v>
          </cell>
          <cell r="G5">
            <v>696</v>
          </cell>
          <cell r="H5">
            <v>44</v>
          </cell>
          <cell r="I5">
            <v>1473</v>
          </cell>
          <cell r="J5">
            <v>57</v>
          </cell>
          <cell r="K5">
            <v>350</v>
          </cell>
          <cell r="L5">
            <v>2485</v>
          </cell>
          <cell r="M5">
            <v>1428</v>
          </cell>
          <cell r="N5">
            <v>246</v>
          </cell>
          <cell r="O5">
            <v>305</v>
          </cell>
          <cell r="P5">
            <v>5869</v>
          </cell>
          <cell r="Q5">
            <v>1866</v>
          </cell>
          <cell r="R5">
            <v>13644</v>
          </cell>
          <cell r="S5">
            <v>330</v>
          </cell>
          <cell r="T5">
            <v>462</v>
          </cell>
          <cell r="U5">
            <v>177</v>
          </cell>
          <cell r="V5">
            <v>17</v>
          </cell>
          <cell r="W5">
            <v>552.5</v>
          </cell>
          <cell r="X5">
            <v>32</v>
          </cell>
          <cell r="Y5">
            <v>1172</v>
          </cell>
          <cell r="Z5">
            <v>60</v>
          </cell>
          <cell r="AA5">
            <v>354</v>
          </cell>
          <cell r="AB5">
            <v>3251</v>
          </cell>
          <cell r="AC5">
            <v>1055</v>
          </cell>
          <cell r="AD5">
            <v>44</v>
          </cell>
          <cell r="AE5">
            <v>24</v>
          </cell>
          <cell r="AF5">
            <v>6067</v>
          </cell>
          <cell r="AG5">
            <v>3203</v>
          </cell>
        </row>
        <row r="6">
          <cell r="A6" t="str">
            <v>290000017</v>
          </cell>
          <cell r="B6">
            <v>14420</v>
          </cell>
          <cell r="C6">
            <v>317</v>
          </cell>
          <cell r="D6">
            <v>425</v>
          </cell>
          <cell r="E6">
            <v>238</v>
          </cell>
          <cell r="F6">
            <v>11</v>
          </cell>
          <cell r="G6">
            <v>490.5</v>
          </cell>
          <cell r="H6">
            <v>18</v>
          </cell>
          <cell r="I6">
            <v>156</v>
          </cell>
          <cell r="J6">
            <v>25</v>
          </cell>
          <cell r="K6">
            <v>341</v>
          </cell>
          <cell r="L6">
            <v>2424</v>
          </cell>
          <cell r="M6">
            <v>145</v>
          </cell>
          <cell r="N6">
            <v>270</v>
          </cell>
          <cell r="P6">
            <v>11581</v>
          </cell>
          <cell r="R6">
            <v>16854</v>
          </cell>
          <cell r="S6">
            <v>344</v>
          </cell>
          <cell r="T6">
            <v>498</v>
          </cell>
          <cell r="U6">
            <v>241</v>
          </cell>
          <cell r="V6">
            <v>18</v>
          </cell>
          <cell r="W6">
            <v>799</v>
          </cell>
          <cell r="X6">
            <v>15</v>
          </cell>
          <cell r="Y6">
            <v>413</v>
          </cell>
          <cell r="Z6">
            <v>33</v>
          </cell>
          <cell r="AA6">
            <v>379</v>
          </cell>
          <cell r="AB6">
            <v>3188</v>
          </cell>
          <cell r="AC6">
            <v>31</v>
          </cell>
          <cell r="AD6">
            <v>333</v>
          </cell>
          <cell r="AF6">
            <v>13302</v>
          </cell>
        </row>
        <row r="7">
          <cell r="A7" t="str">
            <v>290000041</v>
          </cell>
          <cell r="B7">
            <v>3211</v>
          </cell>
          <cell r="C7">
            <v>78</v>
          </cell>
          <cell r="D7">
            <v>82</v>
          </cell>
          <cell r="E7">
            <v>23</v>
          </cell>
          <cell r="F7">
            <v>7</v>
          </cell>
          <cell r="G7">
            <v>25</v>
          </cell>
          <cell r="H7">
            <v>3</v>
          </cell>
          <cell r="I7">
            <v>10</v>
          </cell>
          <cell r="J7">
            <v>8</v>
          </cell>
          <cell r="K7">
            <v>81</v>
          </cell>
          <cell r="L7">
            <v>956</v>
          </cell>
          <cell r="N7">
            <v>2</v>
          </cell>
          <cell r="P7">
            <v>1926</v>
          </cell>
          <cell r="Q7">
            <v>179</v>
          </cell>
          <cell r="R7">
            <v>3471.5</v>
          </cell>
          <cell r="S7">
            <v>109</v>
          </cell>
          <cell r="T7">
            <v>124</v>
          </cell>
          <cell r="U7">
            <v>52</v>
          </cell>
          <cell r="V7">
            <v>4</v>
          </cell>
          <cell r="W7">
            <v>231</v>
          </cell>
          <cell r="X7">
            <v>10</v>
          </cell>
          <cell r="Y7">
            <v>5</v>
          </cell>
          <cell r="Z7">
            <v>4</v>
          </cell>
          <cell r="AA7">
            <v>115</v>
          </cell>
          <cell r="AB7">
            <v>343</v>
          </cell>
          <cell r="AF7">
            <v>1810.5</v>
          </cell>
          <cell r="AG7">
            <v>9</v>
          </cell>
        </row>
        <row r="8">
          <cell r="A8" t="str">
            <v>290000298</v>
          </cell>
          <cell r="B8">
            <v>11115</v>
          </cell>
          <cell r="C8">
            <v>327</v>
          </cell>
          <cell r="D8">
            <v>661</v>
          </cell>
          <cell r="E8">
            <v>154</v>
          </cell>
          <cell r="F8">
            <v>10</v>
          </cell>
          <cell r="G8">
            <v>185.5</v>
          </cell>
          <cell r="H8">
            <v>21</v>
          </cell>
          <cell r="I8">
            <v>2784</v>
          </cell>
          <cell r="J8">
            <v>148</v>
          </cell>
          <cell r="K8">
            <v>393</v>
          </cell>
          <cell r="L8">
            <v>4235</v>
          </cell>
          <cell r="M8">
            <v>848</v>
          </cell>
          <cell r="P8">
            <v>4979</v>
          </cell>
          <cell r="Q8">
            <v>1053</v>
          </cell>
          <cell r="R8">
            <v>11398</v>
          </cell>
          <cell r="S8">
            <v>304</v>
          </cell>
          <cell r="T8">
            <v>586</v>
          </cell>
          <cell r="U8">
            <v>182</v>
          </cell>
          <cell r="V8">
            <v>6</v>
          </cell>
          <cell r="W8">
            <v>349.5</v>
          </cell>
          <cell r="X8">
            <v>30</v>
          </cell>
          <cell r="Y8">
            <v>2315</v>
          </cell>
          <cell r="Z8">
            <v>140</v>
          </cell>
          <cell r="AA8">
            <v>364</v>
          </cell>
          <cell r="AB8">
            <v>4788</v>
          </cell>
          <cell r="AC8">
            <v>567</v>
          </cell>
          <cell r="AF8">
            <v>4910</v>
          </cell>
          <cell r="AG8">
            <v>1133</v>
          </cell>
        </row>
        <row r="9">
          <cell r="A9" t="str">
            <v>290000728</v>
          </cell>
          <cell r="I9">
            <v>1478</v>
          </cell>
          <cell r="J9">
            <v>815</v>
          </cell>
          <cell r="K9">
            <v>815</v>
          </cell>
          <cell r="R9">
            <v>0</v>
          </cell>
          <cell r="S9">
            <v>1</v>
          </cell>
          <cell r="T9">
            <v>1</v>
          </cell>
          <cell r="W9">
            <v>15</v>
          </cell>
          <cell r="X9">
            <v>1</v>
          </cell>
          <cell r="Y9">
            <v>685</v>
          </cell>
          <cell r="Z9">
            <v>435</v>
          </cell>
          <cell r="AA9">
            <v>435</v>
          </cell>
        </row>
        <row r="10">
          <cell r="A10" t="str">
            <v>290021542</v>
          </cell>
          <cell r="B10">
            <v>10996</v>
          </cell>
          <cell r="C10">
            <v>310</v>
          </cell>
          <cell r="D10">
            <v>425</v>
          </cell>
          <cell r="E10">
            <v>132</v>
          </cell>
          <cell r="F10">
            <v>15</v>
          </cell>
          <cell r="G10">
            <v>749</v>
          </cell>
          <cell r="H10">
            <v>23</v>
          </cell>
          <cell r="I10">
            <v>1969</v>
          </cell>
          <cell r="J10">
            <v>96</v>
          </cell>
          <cell r="K10">
            <v>347</v>
          </cell>
          <cell r="L10">
            <v>1861</v>
          </cell>
          <cell r="M10">
            <v>723</v>
          </cell>
          <cell r="P10">
            <v>5197</v>
          </cell>
          <cell r="Q10">
            <v>3215</v>
          </cell>
          <cell r="R10">
            <v>10282</v>
          </cell>
          <cell r="S10">
            <v>351</v>
          </cell>
          <cell r="T10">
            <v>447</v>
          </cell>
          <cell r="U10">
            <v>136</v>
          </cell>
          <cell r="V10">
            <v>12</v>
          </cell>
          <cell r="W10">
            <v>1044.5</v>
          </cell>
          <cell r="X10">
            <v>23</v>
          </cell>
          <cell r="Y10">
            <v>2005</v>
          </cell>
          <cell r="Z10">
            <v>100</v>
          </cell>
          <cell r="AA10">
            <v>383</v>
          </cell>
          <cell r="AB10">
            <v>1759</v>
          </cell>
          <cell r="AC10">
            <v>990</v>
          </cell>
          <cell r="AF10">
            <v>5337</v>
          </cell>
          <cell r="AG10">
            <v>2196</v>
          </cell>
        </row>
        <row r="11">
          <cell r="A11" t="str">
            <v>350000022</v>
          </cell>
          <cell r="B11">
            <v>6040</v>
          </cell>
          <cell r="C11">
            <v>102</v>
          </cell>
          <cell r="D11">
            <v>119</v>
          </cell>
          <cell r="E11">
            <v>60</v>
          </cell>
          <cell r="F11">
            <v>9</v>
          </cell>
          <cell r="G11">
            <v>30.5</v>
          </cell>
          <cell r="H11">
            <v>4</v>
          </cell>
          <cell r="I11">
            <v>809</v>
          </cell>
          <cell r="J11">
            <v>83</v>
          </cell>
          <cell r="K11">
            <v>128</v>
          </cell>
          <cell r="L11">
            <v>976</v>
          </cell>
          <cell r="P11">
            <v>3632</v>
          </cell>
          <cell r="Q11">
            <v>1432</v>
          </cell>
          <cell r="R11">
            <v>4964</v>
          </cell>
          <cell r="S11">
            <v>142</v>
          </cell>
          <cell r="T11">
            <v>166</v>
          </cell>
          <cell r="U11">
            <v>75</v>
          </cell>
          <cell r="V11">
            <v>5</v>
          </cell>
          <cell r="W11">
            <v>42</v>
          </cell>
          <cell r="X11">
            <v>6</v>
          </cell>
          <cell r="Y11">
            <v>828</v>
          </cell>
          <cell r="Z11">
            <v>116</v>
          </cell>
          <cell r="AA11">
            <v>159</v>
          </cell>
          <cell r="AB11">
            <v>683</v>
          </cell>
          <cell r="AF11">
            <v>2970</v>
          </cell>
          <cell r="AG11">
            <v>1311</v>
          </cell>
        </row>
        <row r="12">
          <cell r="A12" t="str">
            <v>350000048</v>
          </cell>
          <cell r="B12">
            <v>2495</v>
          </cell>
          <cell r="C12">
            <v>68</v>
          </cell>
          <cell r="D12">
            <v>79</v>
          </cell>
          <cell r="E12">
            <v>50</v>
          </cell>
          <cell r="F12">
            <v>2</v>
          </cell>
          <cell r="G12">
            <v>304.5</v>
          </cell>
          <cell r="H12">
            <v>7</v>
          </cell>
          <cell r="I12">
            <v>1296</v>
          </cell>
          <cell r="J12">
            <v>53</v>
          </cell>
          <cell r="K12">
            <v>83</v>
          </cell>
          <cell r="L12">
            <v>486</v>
          </cell>
          <cell r="M12">
            <v>84</v>
          </cell>
          <cell r="P12">
            <v>1925</v>
          </cell>
          <cell r="R12">
            <v>2374</v>
          </cell>
          <cell r="S12">
            <v>66</v>
          </cell>
          <cell r="T12">
            <v>88</v>
          </cell>
          <cell r="U12">
            <v>41</v>
          </cell>
          <cell r="V12">
            <v>2</v>
          </cell>
          <cell r="W12">
            <v>523</v>
          </cell>
          <cell r="X12">
            <v>7</v>
          </cell>
          <cell r="Y12">
            <v>1436</v>
          </cell>
          <cell r="Z12">
            <v>51</v>
          </cell>
          <cell r="AA12">
            <v>91</v>
          </cell>
          <cell r="AB12">
            <v>139</v>
          </cell>
          <cell r="AC12">
            <v>38</v>
          </cell>
          <cell r="AF12">
            <v>2197</v>
          </cell>
        </row>
        <row r="13">
          <cell r="A13" t="str">
            <v>350000246</v>
          </cell>
          <cell r="B13">
            <v>59764</v>
          </cell>
          <cell r="C13">
            <v>1246</v>
          </cell>
          <cell r="D13">
            <v>1584</v>
          </cell>
          <cell r="E13">
            <v>821</v>
          </cell>
          <cell r="F13">
            <v>64</v>
          </cell>
          <cell r="G13">
            <v>2236.5</v>
          </cell>
          <cell r="H13">
            <v>101</v>
          </cell>
          <cell r="I13">
            <v>225</v>
          </cell>
          <cell r="J13">
            <v>91</v>
          </cell>
          <cell r="K13">
            <v>1327</v>
          </cell>
          <cell r="L13">
            <v>15041</v>
          </cell>
          <cell r="M13">
            <v>807</v>
          </cell>
          <cell r="N13">
            <v>28</v>
          </cell>
          <cell r="O13">
            <v>366</v>
          </cell>
          <cell r="P13">
            <v>28666</v>
          </cell>
          <cell r="Q13">
            <v>14856</v>
          </cell>
          <cell r="R13">
            <v>55567</v>
          </cell>
          <cell r="S13">
            <v>985</v>
          </cell>
          <cell r="T13">
            <v>1575</v>
          </cell>
          <cell r="U13">
            <v>789</v>
          </cell>
          <cell r="V13">
            <v>54</v>
          </cell>
          <cell r="W13">
            <v>1636.5</v>
          </cell>
          <cell r="X13">
            <v>77</v>
          </cell>
          <cell r="Y13">
            <v>9899</v>
          </cell>
          <cell r="Z13">
            <v>506</v>
          </cell>
          <cell r="AA13">
            <v>1534</v>
          </cell>
          <cell r="AB13">
            <v>14126</v>
          </cell>
          <cell r="AC13">
            <v>498</v>
          </cell>
          <cell r="AE13">
            <v>55</v>
          </cell>
          <cell r="AF13">
            <v>27110</v>
          </cell>
          <cell r="AG13">
            <v>13778</v>
          </cell>
        </row>
        <row r="14">
          <cell r="A14" t="str">
            <v>350039574</v>
          </cell>
          <cell r="I14">
            <v>6</v>
          </cell>
          <cell r="J14">
            <v>1</v>
          </cell>
          <cell r="K14">
            <v>1</v>
          </cell>
        </row>
        <row r="15">
          <cell r="A15" t="str">
            <v>560002032</v>
          </cell>
          <cell r="B15">
            <v>53143</v>
          </cell>
          <cell r="C15">
            <v>710</v>
          </cell>
          <cell r="D15">
            <v>885</v>
          </cell>
          <cell r="E15">
            <v>481</v>
          </cell>
          <cell r="F15">
            <v>86</v>
          </cell>
          <cell r="G15">
            <v>2609.5</v>
          </cell>
          <cell r="H15">
            <v>149</v>
          </cell>
          <cell r="I15">
            <v>7397</v>
          </cell>
          <cell r="J15">
            <v>355</v>
          </cell>
          <cell r="K15">
            <v>811</v>
          </cell>
          <cell r="L15">
            <v>5776</v>
          </cell>
          <cell r="M15">
            <v>2049</v>
          </cell>
          <cell r="O15">
            <v>39</v>
          </cell>
          <cell r="P15">
            <v>37659</v>
          </cell>
          <cell r="Q15">
            <v>7620</v>
          </cell>
          <cell r="R15">
            <v>44161</v>
          </cell>
          <cell r="S15">
            <v>657</v>
          </cell>
          <cell r="T15">
            <v>810</v>
          </cell>
          <cell r="U15">
            <v>368</v>
          </cell>
          <cell r="V15">
            <v>78</v>
          </cell>
          <cell r="W15">
            <v>2236</v>
          </cell>
          <cell r="X15">
            <v>114</v>
          </cell>
          <cell r="Y15">
            <v>7455</v>
          </cell>
          <cell r="Z15">
            <v>333</v>
          </cell>
          <cell r="AA15">
            <v>770</v>
          </cell>
          <cell r="AB15">
            <v>4934</v>
          </cell>
          <cell r="AC15">
            <v>2028</v>
          </cell>
          <cell r="AE15">
            <v>76</v>
          </cell>
          <cell r="AF15">
            <v>32702</v>
          </cell>
          <cell r="AG15">
            <v>4421</v>
          </cell>
        </row>
        <row r="16">
          <cell r="A16" t="str">
            <v>560002677</v>
          </cell>
          <cell r="B16">
            <v>16776</v>
          </cell>
          <cell r="C16">
            <v>356</v>
          </cell>
          <cell r="D16">
            <v>478</v>
          </cell>
          <cell r="E16">
            <v>247</v>
          </cell>
          <cell r="F16">
            <v>18</v>
          </cell>
          <cell r="G16">
            <v>626.5</v>
          </cell>
          <cell r="H16">
            <v>36</v>
          </cell>
          <cell r="I16">
            <v>3594</v>
          </cell>
          <cell r="J16">
            <v>241</v>
          </cell>
          <cell r="K16">
            <v>429</v>
          </cell>
          <cell r="L16">
            <v>2536</v>
          </cell>
          <cell r="M16">
            <v>1620</v>
          </cell>
          <cell r="O16">
            <v>111</v>
          </cell>
          <cell r="P16">
            <v>9520</v>
          </cell>
          <cell r="Q16">
            <v>2989</v>
          </cell>
          <cell r="R16">
            <v>15878</v>
          </cell>
          <cell r="S16">
            <v>337</v>
          </cell>
          <cell r="T16">
            <v>475</v>
          </cell>
          <cell r="U16">
            <v>224</v>
          </cell>
          <cell r="V16">
            <v>14</v>
          </cell>
          <cell r="W16">
            <v>496</v>
          </cell>
          <cell r="X16">
            <v>37</v>
          </cell>
          <cell r="Y16">
            <v>4010</v>
          </cell>
          <cell r="Z16">
            <v>221</v>
          </cell>
          <cell r="AA16">
            <v>402</v>
          </cell>
          <cell r="AB16">
            <v>2983</v>
          </cell>
          <cell r="AC16">
            <v>1212</v>
          </cell>
          <cell r="AE16">
            <v>100</v>
          </cell>
          <cell r="AF16">
            <v>8659</v>
          </cell>
          <cell r="AG16">
            <v>2924</v>
          </cell>
        </row>
        <row r="17">
          <cell r="A17" t="str">
            <v>560005746</v>
          </cell>
          <cell r="B17">
            <v>2409</v>
          </cell>
          <cell r="C17">
            <v>49</v>
          </cell>
          <cell r="D17">
            <v>80</v>
          </cell>
          <cell r="E17">
            <v>36</v>
          </cell>
          <cell r="F17">
            <v>3</v>
          </cell>
          <cell r="G17">
            <v>103.5</v>
          </cell>
          <cell r="H17">
            <v>7</v>
          </cell>
          <cell r="I17">
            <v>563</v>
          </cell>
          <cell r="J17">
            <v>51</v>
          </cell>
          <cell r="K17">
            <v>71</v>
          </cell>
          <cell r="L17">
            <v>1106</v>
          </cell>
          <cell r="P17">
            <v>1303</v>
          </cell>
          <cell r="R17">
            <v>2035</v>
          </cell>
          <cell r="S17">
            <v>34</v>
          </cell>
          <cell r="T17">
            <v>41</v>
          </cell>
          <cell r="U17">
            <v>26</v>
          </cell>
          <cell r="V17">
            <v>3</v>
          </cell>
          <cell r="W17">
            <v>117.5</v>
          </cell>
          <cell r="X17">
            <v>5</v>
          </cell>
          <cell r="Y17">
            <v>725</v>
          </cell>
          <cell r="Z17">
            <v>54</v>
          </cell>
          <cell r="AA17">
            <v>70</v>
          </cell>
          <cell r="AB17">
            <v>705</v>
          </cell>
          <cell r="AF17">
            <v>1330</v>
          </cell>
        </row>
        <row r="18">
          <cell r="A18" t="str">
            <v>DGF</v>
          </cell>
          <cell r="B18">
            <v>213271</v>
          </cell>
          <cell r="C18">
            <v>4296</v>
          </cell>
          <cell r="D18">
            <v>5896</v>
          </cell>
          <cell r="E18">
            <v>2633</v>
          </cell>
          <cell r="F18">
            <v>265</v>
          </cell>
          <cell r="G18">
            <v>9259</v>
          </cell>
          <cell r="H18">
            <v>444</v>
          </cell>
          <cell r="I18">
            <v>23991</v>
          </cell>
          <cell r="L18">
            <v>41766</v>
          </cell>
          <cell r="M18">
            <v>8394</v>
          </cell>
          <cell r="N18">
            <v>546</v>
          </cell>
          <cell r="O18">
            <v>821</v>
          </cell>
          <cell r="P18">
            <v>124288</v>
          </cell>
          <cell r="Q18">
            <v>37308</v>
          </cell>
          <cell r="R18">
            <v>199934.5</v>
          </cell>
          <cell r="S18">
            <v>4075</v>
          </cell>
          <cell r="T18">
            <v>5950</v>
          </cell>
          <cell r="U18">
            <v>2536</v>
          </cell>
          <cell r="V18">
            <v>237</v>
          </cell>
          <cell r="W18">
            <v>9026.5</v>
          </cell>
          <cell r="X18">
            <v>382</v>
          </cell>
          <cell r="Y18">
            <v>33079</v>
          </cell>
          <cell r="AB18">
            <v>40605</v>
          </cell>
          <cell r="AC18">
            <v>6583</v>
          </cell>
          <cell r="AD18">
            <v>377</v>
          </cell>
          <cell r="AE18">
            <v>255</v>
          </cell>
          <cell r="AF18">
            <v>118568.5</v>
          </cell>
          <cell r="AG18">
            <v>32237</v>
          </cell>
        </row>
        <row r="19">
          <cell r="A19" t="str">
            <v>DGF_NAT</v>
          </cell>
          <cell r="B19">
            <v>3689974</v>
          </cell>
          <cell r="C19">
            <v>72447</v>
          </cell>
          <cell r="D19">
            <v>106793</v>
          </cell>
          <cell r="E19">
            <v>52425</v>
          </cell>
          <cell r="F19">
            <v>3671</v>
          </cell>
          <cell r="G19">
            <v>167241.5</v>
          </cell>
          <cell r="H19">
            <v>6327</v>
          </cell>
          <cell r="I19">
            <v>739555</v>
          </cell>
          <cell r="L19">
            <v>796779</v>
          </cell>
          <cell r="M19">
            <v>130382</v>
          </cell>
          <cell r="N19">
            <v>5353</v>
          </cell>
          <cell r="O19">
            <v>18891</v>
          </cell>
          <cell r="P19">
            <v>1906649.5</v>
          </cell>
          <cell r="Q19">
            <v>780948.5</v>
          </cell>
          <cell r="R19">
            <v>3582956.5</v>
          </cell>
          <cell r="S19">
            <v>72555</v>
          </cell>
          <cell r="T19">
            <v>106104</v>
          </cell>
          <cell r="U19">
            <v>51385</v>
          </cell>
          <cell r="V19">
            <v>3532</v>
          </cell>
          <cell r="W19">
            <v>170443.5</v>
          </cell>
          <cell r="X19">
            <v>6085</v>
          </cell>
          <cell r="Y19">
            <v>721814</v>
          </cell>
          <cell r="AB19">
            <v>749453.5</v>
          </cell>
          <cell r="AC19">
            <v>126347</v>
          </cell>
          <cell r="AD19">
            <v>5258</v>
          </cell>
          <cell r="AE19">
            <v>17067</v>
          </cell>
          <cell r="AF19">
            <v>1851534</v>
          </cell>
          <cell r="AG19">
            <v>783929</v>
          </cell>
        </row>
        <row r="20">
          <cell r="A20" t="str">
            <v>DPT-22</v>
          </cell>
          <cell r="B20">
            <v>32789</v>
          </cell>
          <cell r="C20">
            <v>818</v>
          </cell>
          <cell r="D20">
            <v>1075</v>
          </cell>
          <cell r="E20">
            <v>388</v>
          </cell>
          <cell r="F20">
            <v>40</v>
          </cell>
          <cell r="G20">
            <v>1898</v>
          </cell>
          <cell r="H20">
            <v>76</v>
          </cell>
          <cell r="I20">
            <v>3662</v>
          </cell>
          <cell r="L20">
            <v>6369</v>
          </cell>
          <cell r="M20">
            <v>2118</v>
          </cell>
          <cell r="N20">
            <v>246</v>
          </cell>
          <cell r="O20">
            <v>305</v>
          </cell>
          <cell r="P20">
            <v>17854</v>
          </cell>
          <cell r="Q20">
            <v>5897</v>
          </cell>
          <cell r="R20">
            <v>32873</v>
          </cell>
          <cell r="S20">
            <v>829</v>
          </cell>
          <cell r="T20">
            <v>1136</v>
          </cell>
          <cell r="U20">
            <v>400</v>
          </cell>
          <cell r="V20">
            <v>41</v>
          </cell>
          <cell r="W20">
            <v>1536.5</v>
          </cell>
          <cell r="X20">
            <v>57</v>
          </cell>
          <cell r="Y20">
            <v>3292</v>
          </cell>
          <cell r="AB20">
            <v>6957</v>
          </cell>
          <cell r="AC20">
            <v>1219</v>
          </cell>
          <cell r="AD20">
            <v>44</v>
          </cell>
          <cell r="AE20">
            <v>24</v>
          </cell>
          <cell r="AF20">
            <v>18192</v>
          </cell>
          <cell r="AG20">
            <v>6437</v>
          </cell>
        </row>
        <row r="21">
          <cell r="A21" t="str">
            <v>DPT-29</v>
          </cell>
          <cell r="B21">
            <v>42151</v>
          </cell>
          <cell r="C21">
            <v>1056</v>
          </cell>
          <cell r="D21">
            <v>1673</v>
          </cell>
          <cell r="E21">
            <v>583</v>
          </cell>
          <cell r="F21">
            <v>46</v>
          </cell>
          <cell r="G21">
            <v>1553.5</v>
          </cell>
          <cell r="H21">
            <v>71</v>
          </cell>
          <cell r="I21">
            <v>6960</v>
          </cell>
          <cell r="L21">
            <v>10582</v>
          </cell>
          <cell r="M21">
            <v>1716</v>
          </cell>
          <cell r="N21">
            <v>272</v>
          </cell>
          <cell r="P21">
            <v>24986</v>
          </cell>
          <cell r="Q21">
            <v>4447</v>
          </cell>
          <cell r="R21">
            <v>44040.5</v>
          </cell>
          <cell r="S21">
            <v>1120</v>
          </cell>
          <cell r="T21">
            <v>1697</v>
          </cell>
          <cell r="U21">
            <v>637</v>
          </cell>
          <cell r="V21">
            <v>43</v>
          </cell>
          <cell r="W21">
            <v>2556.5</v>
          </cell>
          <cell r="X21">
            <v>84</v>
          </cell>
          <cell r="Y21">
            <v>6148</v>
          </cell>
          <cell r="AB21">
            <v>10783</v>
          </cell>
          <cell r="AC21">
            <v>1588</v>
          </cell>
          <cell r="AD21">
            <v>333</v>
          </cell>
          <cell r="AF21">
            <v>26689.5</v>
          </cell>
          <cell r="AG21">
            <v>3338</v>
          </cell>
        </row>
        <row r="22">
          <cell r="A22" t="str">
            <v>DPT-35</v>
          </cell>
          <cell r="B22">
            <v>68299</v>
          </cell>
          <cell r="C22">
            <v>1414</v>
          </cell>
          <cell r="D22">
            <v>1782</v>
          </cell>
          <cell r="E22">
            <v>931</v>
          </cell>
          <cell r="F22">
            <v>75</v>
          </cell>
          <cell r="G22">
            <v>2571.5</v>
          </cell>
          <cell r="H22">
            <v>112</v>
          </cell>
          <cell r="I22">
            <v>2336</v>
          </cell>
          <cell r="L22">
            <v>16503</v>
          </cell>
          <cell r="M22">
            <v>891</v>
          </cell>
          <cell r="N22">
            <v>28</v>
          </cell>
          <cell r="O22">
            <v>366</v>
          </cell>
          <cell r="P22">
            <v>34223</v>
          </cell>
          <cell r="Q22">
            <v>16288</v>
          </cell>
          <cell r="R22">
            <v>62905</v>
          </cell>
          <cell r="S22">
            <v>1189</v>
          </cell>
          <cell r="T22">
            <v>1829</v>
          </cell>
          <cell r="U22">
            <v>905</v>
          </cell>
          <cell r="V22">
            <v>61</v>
          </cell>
          <cell r="W22">
            <v>2201.5</v>
          </cell>
          <cell r="X22">
            <v>90</v>
          </cell>
          <cell r="Y22">
            <v>12163</v>
          </cell>
          <cell r="AB22">
            <v>14948</v>
          </cell>
          <cell r="AC22">
            <v>536</v>
          </cell>
          <cell r="AE22">
            <v>55</v>
          </cell>
          <cell r="AF22">
            <v>32277</v>
          </cell>
          <cell r="AG22">
            <v>15089</v>
          </cell>
        </row>
        <row r="23">
          <cell r="A23" t="str">
            <v>DPT-56</v>
          </cell>
          <cell r="B23">
            <v>70032</v>
          </cell>
          <cell r="C23">
            <v>1068</v>
          </cell>
          <cell r="D23">
            <v>1368</v>
          </cell>
          <cell r="E23">
            <v>731</v>
          </cell>
          <cell r="F23">
            <v>104</v>
          </cell>
          <cell r="G23">
            <v>3236</v>
          </cell>
          <cell r="H23">
            <v>185</v>
          </cell>
          <cell r="I23">
            <v>11033</v>
          </cell>
          <cell r="L23">
            <v>8312</v>
          </cell>
          <cell r="M23">
            <v>3669</v>
          </cell>
          <cell r="O23">
            <v>150</v>
          </cell>
          <cell r="P23">
            <v>47225</v>
          </cell>
          <cell r="Q23">
            <v>10676</v>
          </cell>
          <cell r="R23">
            <v>60116</v>
          </cell>
          <cell r="S23">
            <v>993</v>
          </cell>
          <cell r="T23">
            <v>1289</v>
          </cell>
          <cell r="U23">
            <v>594</v>
          </cell>
          <cell r="V23">
            <v>92</v>
          </cell>
          <cell r="W23">
            <v>2732</v>
          </cell>
          <cell r="X23">
            <v>151</v>
          </cell>
          <cell r="Y23">
            <v>11476</v>
          </cell>
          <cell r="AB23">
            <v>7917</v>
          </cell>
          <cell r="AC23">
            <v>3240</v>
          </cell>
          <cell r="AE23">
            <v>176</v>
          </cell>
          <cell r="AF23">
            <v>41410</v>
          </cell>
          <cell r="AG23">
            <v>7373</v>
          </cell>
        </row>
        <row r="24">
          <cell r="A24" t="str">
            <v>FRANCE</v>
          </cell>
          <cell r="B24">
            <v>3742789.5</v>
          </cell>
          <cell r="C24">
            <v>73464</v>
          </cell>
          <cell r="D24">
            <v>108301</v>
          </cell>
          <cell r="E24">
            <v>53295</v>
          </cell>
          <cell r="F24">
            <v>3708</v>
          </cell>
          <cell r="G24">
            <v>167294.5</v>
          </cell>
          <cell r="H24">
            <v>6329</v>
          </cell>
          <cell r="I24">
            <v>739555</v>
          </cell>
          <cell r="L24">
            <v>801961</v>
          </cell>
          <cell r="M24">
            <v>131389</v>
          </cell>
          <cell r="N24">
            <v>5353</v>
          </cell>
          <cell r="O24">
            <v>23056</v>
          </cell>
          <cell r="P24">
            <v>1938674</v>
          </cell>
          <cell r="Q24">
            <v>791346.5</v>
          </cell>
          <cell r="R24">
            <v>3639349.5</v>
          </cell>
          <cell r="S24">
            <v>73578</v>
          </cell>
          <cell r="T24">
            <v>107664</v>
          </cell>
          <cell r="U24">
            <v>52314</v>
          </cell>
          <cell r="V24">
            <v>3570</v>
          </cell>
          <cell r="W24">
            <v>170443.5</v>
          </cell>
          <cell r="X24">
            <v>6085</v>
          </cell>
          <cell r="Y24">
            <v>721814</v>
          </cell>
          <cell r="AB24">
            <v>754894.5</v>
          </cell>
          <cell r="AC24">
            <v>126987</v>
          </cell>
          <cell r="AD24">
            <v>5258</v>
          </cell>
          <cell r="AE24">
            <v>21264</v>
          </cell>
          <cell r="AF24">
            <v>1885244</v>
          </cell>
          <cell r="AG24">
            <v>796334</v>
          </cell>
        </row>
        <row r="25">
          <cell r="A25" t="str">
            <v>OQN_NAT</v>
          </cell>
          <cell r="B25">
            <v>52815.5</v>
          </cell>
          <cell r="C25">
            <v>1311</v>
          </cell>
          <cell r="D25">
            <v>1508</v>
          </cell>
          <cell r="E25">
            <v>870</v>
          </cell>
          <cell r="F25">
            <v>37</v>
          </cell>
          <cell r="G25">
            <v>53</v>
          </cell>
          <cell r="H25">
            <v>2</v>
          </cell>
          <cell r="L25">
            <v>5182</v>
          </cell>
          <cell r="M25">
            <v>1007</v>
          </cell>
          <cell r="O25">
            <v>4165</v>
          </cell>
          <cell r="P25">
            <v>32024.5</v>
          </cell>
          <cell r="Q25">
            <v>10398</v>
          </cell>
          <cell r="R25">
            <v>56393</v>
          </cell>
          <cell r="S25">
            <v>1325</v>
          </cell>
          <cell r="T25">
            <v>1560</v>
          </cell>
          <cell r="U25">
            <v>929</v>
          </cell>
          <cell r="V25">
            <v>38</v>
          </cell>
          <cell r="W25">
            <v>0</v>
          </cell>
          <cell r="AB25">
            <v>5441</v>
          </cell>
          <cell r="AC25">
            <v>640</v>
          </cell>
          <cell r="AE25">
            <v>4197</v>
          </cell>
          <cell r="AF25">
            <v>33710</v>
          </cell>
          <cell r="AG25">
            <v>12405</v>
          </cell>
        </row>
        <row r="26">
          <cell r="A26" t="str">
            <v>REG-11</v>
          </cell>
          <cell r="B26">
            <v>769585</v>
          </cell>
          <cell r="C26">
            <v>14776</v>
          </cell>
          <cell r="D26">
            <v>23334</v>
          </cell>
          <cell r="E26">
            <v>12142</v>
          </cell>
          <cell r="F26">
            <v>623</v>
          </cell>
          <cell r="G26">
            <v>51914.5</v>
          </cell>
          <cell r="H26">
            <v>1205</v>
          </cell>
          <cell r="I26">
            <v>109534</v>
          </cell>
          <cell r="L26">
            <v>176335</v>
          </cell>
          <cell r="M26">
            <v>22311</v>
          </cell>
          <cell r="N26">
            <v>527</v>
          </cell>
          <cell r="O26">
            <v>1894</v>
          </cell>
          <cell r="P26">
            <v>327923</v>
          </cell>
          <cell r="Q26">
            <v>191900</v>
          </cell>
          <cell r="R26">
            <v>717840</v>
          </cell>
          <cell r="S26">
            <v>14868</v>
          </cell>
          <cell r="T26">
            <v>22304</v>
          </cell>
          <cell r="U26">
            <v>11617</v>
          </cell>
          <cell r="V26">
            <v>557</v>
          </cell>
          <cell r="W26">
            <v>53753.5</v>
          </cell>
          <cell r="X26">
            <v>1240</v>
          </cell>
          <cell r="Y26">
            <v>107168</v>
          </cell>
          <cell r="AB26">
            <v>167677</v>
          </cell>
          <cell r="AC26">
            <v>23785</v>
          </cell>
          <cell r="AD26">
            <v>370</v>
          </cell>
          <cell r="AE26">
            <v>1364</v>
          </cell>
          <cell r="AF26">
            <v>300432</v>
          </cell>
          <cell r="AG26">
            <v>179446</v>
          </cell>
        </row>
        <row r="27">
          <cell r="A27" t="str">
            <v>REG-24</v>
          </cell>
          <cell r="B27">
            <v>103031.5</v>
          </cell>
          <cell r="C27">
            <v>2265</v>
          </cell>
          <cell r="D27">
            <v>3107</v>
          </cell>
          <cell r="E27">
            <v>1371</v>
          </cell>
          <cell r="F27">
            <v>118</v>
          </cell>
          <cell r="G27">
            <v>2852.5</v>
          </cell>
          <cell r="H27">
            <v>150</v>
          </cell>
          <cell r="I27">
            <v>20370</v>
          </cell>
          <cell r="L27">
            <v>19155.5</v>
          </cell>
          <cell r="M27">
            <v>2732</v>
          </cell>
          <cell r="N27">
            <v>126</v>
          </cell>
          <cell r="O27">
            <v>31</v>
          </cell>
          <cell r="P27">
            <v>66312</v>
          </cell>
          <cell r="Q27">
            <v>14337</v>
          </cell>
          <cell r="R27">
            <v>101704</v>
          </cell>
          <cell r="S27">
            <v>2267</v>
          </cell>
          <cell r="T27">
            <v>3078</v>
          </cell>
          <cell r="U27">
            <v>1449</v>
          </cell>
          <cell r="V27">
            <v>100</v>
          </cell>
          <cell r="W27">
            <v>3615.5</v>
          </cell>
          <cell r="X27">
            <v>133</v>
          </cell>
          <cell r="Y27">
            <v>20221</v>
          </cell>
          <cell r="AB27">
            <v>20140</v>
          </cell>
          <cell r="AC27">
            <v>3151</v>
          </cell>
          <cell r="AD27">
            <v>111</v>
          </cell>
          <cell r="AE27">
            <v>65</v>
          </cell>
          <cell r="AF27">
            <v>62577</v>
          </cell>
          <cell r="AG27">
            <v>15596</v>
          </cell>
        </row>
        <row r="28">
          <cell r="A28" t="str">
            <v>REG-27</v>
          </cell>
          <cell r="B28">
            <v>166884</v>
          </cell>
          <cell r="C28">
            <v>3290</v>
          </cell>
          <cell r="D28">
            <v>4538</v>
          </cell>
          <cell r="E28">
            <v>2189</v>
          </cell>
          <cell r="F28">
            <v>197</v>
          </cell>
          <cell r="G28">
            <v>3563.5</v>
          </cell>
          <cell r="H28">
            <v>168</v>
          </cell>
          <cell r="I28">
            <v>17345</v>
          </cell>
          <cell r="L28">
            <v>24133</v>
          </cell>
          <cell r="M28">
            <v>10096</v>
          </cell>
          <cell r="N28">
            <v>2349</v>
          </cell>
          <cell r="O28">
            <v>836</v>
          </cell>
          <cell r="P28">
            <v>94699</v>
          </cell>
          <cell r="Q28">
            <v>34763</v>
          </cell>
          <cell r="R28">
            <v>180815</v>
          </cell>
          <cell r="S28">
            <v>3797</v>
          </cell>
          <cell r="T28">
            <v>5031</v>
          </cell>
          <cell r="U28">
            <v>2347</v>
          </cell>
          <cell r="V28">
            <v>220</v>
          </cell>
          <cell r="W28">
            <v>4381</v>
          </cell>
          <cell r="X28">
            <v>172</v>
          </cell>
          <cell r="Y28">
            <v>16290</v>
          </cell>
          <cell r="AB28">
            <v>24839</v>
          </cell>
          <cell r="AC28">
            <v>9689</v>
          </cell>
          <cell r="AD28">
            <v>3741</v>
          </cell>
          <cell r="AE28">
            <v>1077</v>
          </cell>
          <cell r="AF28">
            <v>100492</v>
          </cell>
          <cell r="AG28">
            <v>40842</v>
          </cell>
        </row>
        <row r="29">
          <cell r="A29" t="str">
            <v>REG-28</v>
          </cell>
          <cell r="B29">
            <v>179528</v>
          </cell>
          <cell r="C29">
            <v>3391</v>
          </cell>
          <cell r="D29">
            <v>4581</v>
          </cell>
          <cell r="E29">
            <v>2079</v>
          </cell>
          <cell r="F29">
            <v>227</v>
          </cell>
          <cell r="G29">
            <v>9168.5</v>
          </cell>
          <cell r="H29">
            <v>336</v>
          </cell>
          <cell r="I29">
            <v>35036</v>
          </cell>
          <cell r="L29">
            <v>44489.5</v>
          </cell>
          <cell r="M29">
            <v>5640</v>
          </cell>
          <cell r="N29">
            <v>1018</v>
          </cell>
          <cell r="O29">
            <v>1060</v>
          </cell>
          <cell r="P29">
            <v>86655</v>
          </cell>
          <cell r="Q29">
            <v>40665.5</v>
          </cell>
          <cell r="R29">
            <v>184146.5</v>
          </cell>
          <cell r="S29">
            <v>3353</v>
          </cell>
          <cell r="T29">
            <v>4454</v>
          </cell>
          <cell r="U29">
            <v>2045</v>
          </cell>
          <cell r="V29">
            <v>250</v>
          </cell>
          <cell r="W29">
            <v>7921</v>
          </cell>
          <cell r="X29">
            <v>343</v>
          </cell>
          <cell r="Y29">
            <v>32507</v>
          </cell>
          <cell r="AB29">
            <v>44301.5</v>
          </cell>
          <cell r="AC29">
            <v>4321</v>
          </cell>
          <cell r="AD29">
            <v>33</v>
          </cell>
          <cell r="AE29">
            <v>1117</v>
          </cell>
          <cell r="AF29">
            <v>88632</v>
          </cell>
          <cell r="AG29">
            <v>45742</v>
          </cell>
        </row>
        <row r="30">
          <cell r="A30" t="str">
            <v>REG-32</v>
          </cell>
          <cell r="B30">
            <v>304055</v>
          </cell>
          <cell r="C30">
            <v>6525</v>
          </cell>
          <cell r="D30">
            <v>9150</v>
          </cell>
          <cell r="E30">
            <v>3727</v>
          </cell>
          <cell r="F30">
            <v>383</v>
          </cell>
          <cell r="G30">
            <v>10736</v>
          </cell>
          <cell r="H30">
            <v>353</v>
          </cell>
          <cell r="I30">
            <v>55288</v>
          </cell>
          <cell r="L30">
            <v>80980</v>
          </cell>
          <cell r="M30">
            <v>8018</v>
          </cell>
          <cell r="N30">
            <v>37</v>
          </cell>
          <cell r="O30">
            <v>2282</v>
          </cell>
          <cell r="P30">
            <v>157445</v>
          </cell>
          <cell r="Q30">
            <v>54043</v>
          </cell>
          <cell r="R30">
            <v>284136</v>
          </cell>
          <cell r="S30">
            <v>6188</v>
          </cell>
          <cell r="T30">
            <v>8450</v>
          </cell>
          <cell r="U30">
            <v>3403</v>
          </cell>
          <cell r="V30">
            <v>352</v>
          </cell>
          <cell r="W30">
            <v>15687</v>
          </cell>
          <cell r="X30">
            <v>402</v>
          </cell>
          <cell r="Y30">
            <v>53619</v>
          </cell>
          <cell r="AB30">
            <v>61668</v>
          </cell>
          <cell r="AC30">
            <v>9374</v>
          </cell>
          <cell r="AD30">
            <v>36</v>
          </cell>
          <cell r="AE30">
            <v>2099</v>
          </cell>
          <cell r="AF30">
            <v>146759</v>
          </cell>
          <cell r="AG30">
            <v>62244</v>
          </cell>
        </row>
        <row r="31">
          <cell r="A31" t="str">
            <v>REG-44</v>
          </cell>
          <cell r="B31">
            <v>327421</v>
          </cell>
          <cell r="C31">
            <v>7109</v>
          </cell>
          <cell r="D31">
            <v>9457</v>
          </cell>
          <cell r="E31">
            <v>4537</v>
          </cell>
          <cell r="F31">
            <v>363</v>
          </cell>
          <cell r="G31">
            <v>10716.5</v>
          </cell>
          <cell r="H31">
            <v>402</v>
          </cell>
          <cell r="I31">
            <v>80848</v>
          </cell>
          <cell r="L31">
            <v>65421</v>
          </cell>
          <cell r="M31">
            <v>10621</v>
          </cell>
          <cell r="N31">
            <v>166</v>
          </cell>
          <cell r="O31">
            <v>744</v>
          </cell>
          <cell r="P31">
            <v>162753</v>
          </cell>
          <cell r="Q31">
            <v>87712</v>
          </cell>
          <cell r="R31">
            <v>323563</v>
          </cell>
          <cell r="S31">
            <v>7077</v>
          </cell>
          <cell r="T31">
            <v>9576</v>
          </cell>
          <cell r="U31">
            <v>4448</v>
          </cell>
          <cell r="V31">
            <v>353</v>
          </cell>
          <cell r="W31">
            <v>9142.5</v>
          </cell>
          <cell r="X31">
            <v>368</v>
          </cell>
          <cell r="Y31">
            <v>82796</v>
          </cell>
          <cell r="AB31">
            <v>61323</v>
          </cell>
          <cell r="AC31">
            <v>7019</v>
          </cell>
          <cell r="AD31">
            <v>246</v>
          </cell>
          <cell r="AE31">
            <v>912</v>
          </cell>
          <cell r="AF31">
            <v>162176</v>
          </cell>
          <cell r="AG31">
            <v>90995</v>
          </cell>
        </row>
        <row r="32">
          <cell r="A32" t="str">
            <v>REG-52</v>
          </cell>
          <cell r="B32">
            <v>171578</v>
          </cell>
          <cell r="C32">
            <v>4092</v>
          </cell>
          <cell r="D32">
            <v>6056</v>
          </cell>
          <cell r="E32">
            <v>2457</v>
          </cell>
          <cell r="F32">
            <v>167</v>
          </cell>
          <cell r="G32">
            <v>11811</v>
          </cell>
          <cell r="H32">
            <v>525</v>
          </cell>
          <cell r="I32">
            <v>64039</v>
          </cell>
          <cell r="L32">
            <v>32080</v>
          </cell>
          <cell r="M32">
            <v>5262</v>
          </cell>
          <cell r="N32">
            <v>60</v>
          </cell>
          <cell r="O32">
            <v>728</v>
          </cell>
          <cell r="P32">
            <v>94728</v>
          </cell>
          <cell r="Q32">
            <v>38389</v>
          </cell>
          <cell r="R32">
            <v>169312</v>
          </cell>
          <cell r="S32">
            <v>4150</v>
          </cell>
          <cell r="T32">
            <v>5804</v>
          </cell>
          <cell r="U32">
            <v>2450</v>
          </cell>
          <cell r="V32">
            <v>168</v>
          </cell>
          <cell r="W32">
            <v>9970.5</v>
          </cell>
          <cell r="X32">
            <v>455</v>
          </cell>
          <cell r="Y32">
            <v>53884</v>
          </cell>
          <cell r="AB32">
            <v>32130</v>
          </cell>
          <cell r="AC32">
            <v>5944</v>
          </cell>
          <cell r="AD32">
            <v>59</v>
          </cell>
          <cell r="AE32">
            <v>994</v>
          </cell>
          <cell r="AF32">
            <v>90850</v>
          </cell>
          <cell r="AG32">
            <v>39164</v>
          </cell>
        </row>
        <row r="33">
          <cell r="A33" t="str">
            <v>REG-53</v>
          </cell>
          <cell r="B33">
            <v>213271</v>
          </cell>
          <cell r="C33">
            <v>4296</v>
          </cell>
          <cell r="D33">
            <v>5896</v>
          </cell>
          <cell r="E33">
            <v>2633</v>
          </cell>
          <cell r="F33">
            <v>265</v>
          </cell>
          <cell r="G33">
            <v>9259</v>
          </cell>
          <cell r="H33">
            <v>444</v>
          </cell>
          <cell r="I33">
            <v>23991</v>
          </cell>
          <cell r="L33">
            <v>41766</v>
          </cell>
          <cell r="M33">
            <v>8394</v>
          </cell>
          <cell r="N33">
            <v>546</v>
          </cell>
          <cell r="O33">
            <v>821</v>
          </cell>
          <cell r="P33">
            <v>124288</v>
          </cell>
          <cell r="Q33">
            <v>37308</v>
          </cell>
          <cell r="R33">
            <v>199934.5</v>
          </cell>
          <cell r="S33">
            <v>4075</v>
          </cell>
          <cell r="T33">
            <v>5950</v>
          </cell>
          <cell r="U33">
            <v>2536</v>
          </cell>
          <cell r="V33">
            <v>237</v>
          </cell>
          <cell r="W33">
            <v>9026.5</v>
          </cell>
          <cell r="X33">
            <v>382</v>
          </cell>
          <cell r="Y33">
            <v>33079</v>
          </cell>
          <cell r="AB33">
            <v>40605</v>
          </cell>
          <cell r="AC33">
            <v>6583</v>
          </cell>
          <cell r="AD33">
            <v>377</v>
          </cell>
          <cell r="AE33">
            <v>255</v>
          </cell>
          <cell r="AF33">
            <v>118568.5</v>
          </cell>
          <cell r="AG33">
            <v>32237</v>
          </cell>
        </row>
        <row r="34">
          <cell r="A34" t="str">
            <v>REG-75</v>
          </cell>
          <cell r="B34">
            <v>357538.5</v>
          </cell>
          <cell r="C34">
            <v>6670</v>
          </cell>
          <cell r="D34">
            <v>9612</v>
          </cell>
          <cell r="E34">
            <v>5082</v>
          </cell>
          <cell r="F34">
            <v>363</v>
          </cell>
          <cell r="G34">
            <v>14543.5</v>
          </cell>
          <cell r="H34">
            <v>859</v>
          </cell>
          <cell r="I34">
            <v>75488</v>
          </cell>
          <cell r="L34">
            <v>79012</v>
          </cell>
          <cell r="M34">
            <v>6669</v>
          </cell>
          <cell r="N34">
            <v>168</v>
          </cell>
          <cell r="O34">
            <v>2333</v>
          </cell>
          <cell r="P34">
            <v>212286.5</v>
          </cell>
          <cell r="Q34">
            <v>57066</v>
          </cell>
          <cell r="R34">
            <v>349901</v>
          </cell>
          <cell r="S34">
            <v>6648</v>
          </cell>
          <cell r="T34">
            <v>9667</v>
          </cell>
          <cell r="U34">
            <v>4997</v>
          </cell>
          <cell r="V34">
            <v>346</v>
          </cell>
          <cell r="W34">
            <v>14324</v>
          </cell>
          <cell r="X34">
            <v>807</v>
          </cell>
          <cell r="Y34">
            <v>75423</v>
          </cell>
          <cell r="AB34">
            <v>74752</v>
          </cell>
          <cell r="AC34">
            <v>7295</v>
          </cell>
          <cell r="AD34">
            <v>23</v>
          </cell>
          <cell r="AE34">
            <v>1858</v>
          </cell>
          <cell r="AF34">
            <v>205423</v>
          </cell>
          <cell r="AG34">
            <v>60546</v>
          </cell>
        </row>
        <row r="35">
          <cell r="A35" t="str">
            <v>REG-76</v>
          </cell>
          <cell r="B35">
            <v>352708.5</v>
          </cell>
          <cell r="C35">
            <v>6784</v>
          </cell>
          <cell r="D35">
            <v>9781</v>
          </cell>
          <cell r="E35">
            <v>5249</v>
          </cell>
          <cell r="F35">
            <v>327</v>
          </cell>
          <cell r="G35">
            <v>16683.5</v>
          </cell>
          <cell r="H35">
            <v>597</v>
          </cell>
          <cell r="I35">
            <v>95224</v>
          </cell>
          <cell r="L35">
            <v>70654</v>
          </cell>
          <cell r="M35">
            <v>16642</v>
          </cell>
          <cell r="N35">
            <v>157</v>
          </cell>
          <cell r="O35">
            <v>3101</v>
          </cell>
          <cell r="P35">
            <v>186917.5</v>
          </cell>
          <cell r="Q35">
            <v>75159</v>
          </cell>
          <cell r="R35">
            <v>361269.5</v>
          </cell>
          <cell r="S35">
            <v>7072</v>
          </cell>
          <cell r="T35">
            <v>10137</v>
          </cell>
          <cell r="U35">
            <v>5303</v>
          </cell>
          <cell r="V35">
            <v>358</v>
          </cell>
          <cell r="W35">
            <v>17430</v>
          </cell>
          <cell r="X35">
            <v>609</v>
          </cell>
          <cell r="Y35">
            <v>101935</v>
          </cell>
          <cell r="AB35">
            <v>67098</v>
          </cell>
          <cell r="AC35">
            <v>18102</v>
          </cell>
          <cell r="AD35">
            <v>51</v>
          </cell>
          <cell r="AE35">
            <v>2512</v>
          </cell>
          <cell r="AF35">
            <v>201927.5</v>
          </cell>
          <cell r="AG35">
            <v>71563</v>
          </cell>
        </row>
        <row r="36">
          <cell r="A36" t="str">
            <v>REG-84</v>
          </cell>
          <cell r="B36">
            <v>488874</v>
          </cell>
          <cell r="C36">
            <v>9750</v>
          </cell>
          <cell r="D36">
            <v>14247</v>
          </cell>
          <cell r="E36">
            <v>7032</v>
          </cell>
          <cell r="F36">
            <v>449</v>
          </cell>
          <cell r="G36">
            <v>17212.5</v>
          </cell>
          <cell r="H36">
            <v>864</v>
          </cell>
          <cell r="I36">
            <v>86650</v>
          </cell>
          <cell r="L36">
            <v>91356</v>
          </cell>
          <cell r="M36">
            <v>20812</v>
          </cell>
          <cell r="N36">
            <v>60</v>
          </cell>
          <cell r="O36">
            <v>2049</v>
          </cell>
          <cell r="P36">
            <v>267417</v>
          </cell>
          <cell r="Q36">
            <v>107148</v>
          </cell>
          <cell r="R36">
            <v>460157</v>
          </cell>
          <cell r="S36">
            <v>9501</v>
          </cell>
          <cell r="T36">
            <v>14210</v>
          </cell>
          <cell r="U36">
            <v>6816</v>
          </cell>
          <cell r="V36">
            <v>406</v>
          </cell>
          <cell r="W36">
            <v>15954.5</v>
          </cell>
          <cell r="X36">
            <v>774</v>
          </cell>
          <cell r="Y36">
            <v>78837</v>
          </cell>
          <cell r="AB36">
            <v>86655</v>
          </cell>
          <cell r="AC36">
            <v>19034</v>
          </cell>
          <cell r="AD36">
            <v>135</v>
          </cell>
          <cell r="AE36">
            <v>2050</v>
          </cell>
          <cell r="AF36">
            <v>245928</v>
          </cell>
          <cell r="AG36">
            <v>106319</v>
          </cell>
        </row>
        <row r="37">
          <cell r="A37" t="str">
            <v>REG-93</v>
          </cell>
          <cell r="B37">
            <v>292787</v>
          </cell>
          <cell r="C37">
            <v>5797</v>
          </cell>
          <cell r="D37">
            <v>8318</v>
          </cell>
          <cell r="E37">
            <v>4662</v>
          </cell>
          <cell r="F37">
            <v>200</v>
          </cell>
          <cell r="G37">
            <v>8833.5</v>
          </cell>
          <cell r="H37">
            <v>428</v>
          </cell>
          <cell r="I37">
            <v>72766</v>
          </cell>
          <cell r="L37">
            <v>73036</v>
          </cell>
          <cell r="M37">
            <v>13370</v>
          </cell>
          <cell r="N37">
            <v>139</v>
          </cell>
          <cell r="O37">
            <v>3012</v>
          </cell>
          <cell r="P37">
            <v>152334</v>
          </cell>
          <cell r="Q37">
            <v>50774</v>
          </cell>
          <cell r="R37">
            <v>291010</v>
          </cell>
          <cell r="S37">
            <v>5983</v>
          </cell>
          <cell r="T37">
            <v>8733</v>
          </cell>
          <cell r="U37">
            <v>4737</v>
          </cell>
          <cell r="V37">
            <v>201</v>
          </cell>
          <cell r="W37">
            <v>9237.5</v>
          </cell>
          <cell r="X37">
            <v>401</v>
          </cell>
          <cell r="Y37">
            <v>62244</v>
          </cell>
          <cell r="AB37">
            <v>70323</v>
          </cell>
          <cell r="AC37">
            <v>12136</v>
          </cell>
          <cell r="AD37">
            <v>76</v>
          </cell>
          <cell r="AE37">
            <v>2764</v>
          </cell>
          <cell r="AF37">
            <v>156180</v>
          </cell>
          <cell r="AG37">
            <v>49512</v>
          </cell>
        </row>
        <row r="38">
          <cell r="A38" t="str">
            <v>REG-94</v>
          </cell>
          <cell r="B38">
            <v>15528</v>
          </cell>
          <cell r="C38">
            <v>176</v>
          </cell>
          <cell r="D38">
            <v>224</v>
          </cell>
          <cell r="E38">
            <v>135</v>
          </cell>
          <cell r="F38">
            <v>26</v>
          </cell>
          <cell r="I38">
            <v>2976</v>
          </cell>
          <cell r="L38">
            <v>3543</v>
          </cell>
          <cell r="M38">
            <v>822</v>
          </cell>
          <cell r="O38">
            <v>4165</v>
          </cell>
          <cell r="P38">
            <v>4916</v>
          </cell>
          <cell r="Q38">
            <v>2082</v>
          </cell>
          <cell r="R38">
            <v>15561</v>
          </cell>
          <cell r="S38">
            <v>211</v>
          </cell>
          <cell r="T38">
            <v>270</v>
          </cell>
          <cell r="U38">
            <v>166</v>
          </cell>
          <cell r="V38">
            <v>22</v>
          </cell>
          <cell r="Y38">
            <v>3811</v>
          </cell>
          <cell r="AB38">
            <v>3383</v>
          </cell>
          <cell r="AC38">
            <v>554</v>
          </cell>
          <cell r="AE38">
            <v>4197</v>
          </cell>
          <cell r="AF38">
            <v>5299</v>
          </cell>
          <cell r="AG38">
            <v>2128</v>
          </cell>
        </row>
        <row r="39">
          <cell r="A39" t="str">
            <v>TDS-1-FPA</v>
          </cell>
          <cell r="B39">
            <v>39742</v>
          </cell>
          <cell r="C39">
            <v>1012</v>
          </cell>
          <cell r="D39">
            <v>1593</v>
          </cell>
          <cell r="E39">
            <v>547</v>
          </cell>
          <cell r="F39">
            <v>43</v>
          </cell>
          <cell r="G39">
            <v>1450</v>
          </cell>
          <cell r="H39">
            <v>65</v>
          </cell>
          <cell r="I39">
            <v>6397</v>
          </cell>
          <cell r="L39">
            <v>9476</v>
          </cell>
          <cell r="M39">
            <v>1716</v>
          </cell>
          <cell r="N39">
            <v>272</v>
          </cell>
          <cell r="P39">
            <v>23683</v>
          </cell>
          <cell r="Q39">
            <v>4447</v>
          </cell>
          <cell r="R39">
            <v>42005.5</v>
          </cell>
          <cell r="S39">
            <v>1087</v>
          </cell>
          <cell r="T39">
            <v>1656</v>
          </cell>
          <cell r="U39">
            <v>611</v>
          </cell>
          <cell r="V39">
            <v>40</v>
          </cell>
          <cell r="W39">
            <v>2439</v>
          </cell>
          <cell r="X39">
            <v>79</v>
          </cell>
          <cell r="Y39">
            <v>5423</v>
          </cell>
          <cell r="AB39">
            <v>10078</v>
          </cell>
          <cell r="AC39">
            <v>1588</v>
          </cell>
          <cell r="AD39">
            <v>333</v>
          </cell>
          <cell r="AF39">
            <v>25359.5</v>
          </cell>
          <cell r="AG39">
            <v>3338</v>
          </cell>
        </row>
        <row r="40">
          <cell r="A40" t="str">
            <v>TDS-2-LQ</v>
          </cell>
          <cell r="B40">
            <v>19185</v>
          </cell>
          <cell r="C40">
            <v>402</v>
          </cell>
          <cell r="D40">
            <v>558</v>
          </cell>
          <cell r="E40">
            <v>283</v>
          </cell>
          <cell r="F40">
            <v>21</v>
          </cell>
          <cell r="G40">
            <v>730</v>
          </cell>
          <cell r="H40">
            <v>43</v>
          </cell>
          <cell r="I40">
            <v>4157</v>
          </cell>
          <cell r="L40">
            <v>3642</v>
          </cell>
          <cell r="M40">
            <v>1620</v>
          </cell>
          <cell r="O40">
            <v>111</v>
          </cell>
          <cell r="P40">
            <v>10823</v>
          </cell>
          <cell r="Q40">
            <v>2989</v>
          </cell>
          <cell r="R40">
            <v>17913</v>
          </cell>
          <cell r="S40">
            <v>368</v>
          </cell>
          <cell r="T40">
            <v>516</v>
          </cell>
          <cell r="U40">
            <v>250</v>
          </cell>
          <cell r="V40">
            <v>17</v>
          </cell>
          <cell r="W40">
            <v>613.5</v>
          </cell>
          <cell r="X40">
            <v>42</v>
          </cell>
          <cell r="Y40">
            <v>4735</v>
          </cell>
          <cell r="AB40">
            <v>3688</v>
          </cell>
          <cell r="AC40">
            <v>1212</v>
          </cell>
          <cell r="AE40">
            <v>100</v>
          </cell>
          <cell r="AF40">
            <v>9989</v>
          </cell>
          <cell r="AG40">
            <v>2924</v>
          </cell>
        </row>
        <row r="41">
          <cell r="A41" t="str">
            <v>TDS-3-BA</v>
          </cell>
          <cell r="B41">
            <v>53143</v>
          </cell>
          <cell r="C41">
            <v>710</v>
          </cell>
          <cell r="D41">
            <v>885</v>
          </cell>
          <cell r="E41">
            <v>481</v>
          </cell>
          <cell r="F41">
            <v>86</v>
          </cell>
          <cell r="G41">
            <v>2609.5</v>
          </cell>
          <cell r="H41">
            <v>149</v>
          </cell>
          <cell r="I41">
            <v>7397</v>
          </cell>
          <cell r="L41">
            <v>5776</v>
          </cell>
          <cell r="M41">
            <v>2049</v>
          </cell>
          <cell r="O41">
            <v>39</v>
          </cell>
          <cell r="P41">
            <v>37659</v>
          </cell>
          <cell r="Q41">
            <v>7620</v>
          </cell>
          <cell r="R41">
            <v>44161</v>
          </cell>
          <cell r="S41">
            <v>657</v>
          </cell>
          <cell r="T41">
            <v>810</v>
          </cell>
          <cell r="U41">
            <v>368</v>
          </cell>
          <cell r="V41">
            <v>78</v>
          </cell>
          <cell r="W41">
            <v>2236</v>
          </cell>
          <cell r="X41">
            <v>114</v>
          </cell>
          <cell r="Y41">
            <v>7455</v>
          </cell>
          <cell r="AB41">
            <v>4934</v>
          </cell>
          <cell r="AC41">
            <v>2028</v>
          </cell>
          <cell r="AE41">
            <v>76</v>
          </cell>
          <cell r="AF41">
            <v>32702</v>
          </cell>
          <cell r="AG41">
            <v>4421</v>
          </cell>
        </row>
        <row r="42">
          <cell r="A42" t="str">
            <v>TDS-4-HB</v>
          </cell>
          <cell r="B42">
            <v>62259</v>
          </cell>
          <cell r="C42">
            <v>1313</v>
          </cell>
          <cell r="D42">
            <v>1663</v>
          </cell>
          <cell r="E42">
            <v>871</v>
          </cell>
          <cell r="F42">
            <v>66</v>
          </cell>
          <cell r="G42">
            <v>2541</v>
          </cell>
          <cell r="H42">
            <v>108</v>
          </cell>
          <cell r="I42">
            <v>1527</v>
          </cell>
          <cell r="L42">
            <v>15527</v>
          </cell>
          <cell r="M42">
            <v>891</v>
          </cell>
          <cell r="N42">
            <v>28</v>
          </cell>
          <cell r="O42">
            <v>366</v>
          </cell>
          <cell r="P42">
            <v>30591</v>
          </cell>
          <cell r="Q42">
            <v>14856</v>
          </cell>
          <cell r="R42">
            <v>57941</v>
          </cell>
          <cell r="S42">
            <v>1049</v>
          </cell>
          <cell r="T42">
            <v>1663</v>
          </cell>
          <cell r="U42">
            <v>830</v>
          </cell>
          <cell r="V42">
            <v>56</v>
          </cell>
          <cell r="W42">
            <v>2159.5</v>
          </cell>
          <cell r="X42">
            <v>84</v>
          </cell>
          <cell r="Y42">
            <v>11335</v>
          </cell>
          <cell r="AB42">
            <v>14265</v>
          </cell>
          <cell r="AC42">
            <v>536</v>
          </cell>
          <cell r="AE42">
            <v>55</v>
          </cell>
          <cell r="AF42">
            <v>29307</v>
          </cell>
          <cell r="AG42">
            <v>13778</v>
          </cell>
        </row>
        <row r="43">
          <cell r="A43" t="str">
            <v>TDS-5-SMD</v>
          </cell>
          <cell r="B43">
            <v>10685</v>
          </cell>
          <cell r="C43">
            <v>258</v>
          </cell>
          <cell r="D43">
            <v>307</v>
          </cell>
          <cell r="E43">
            <v>104</v>
          </cell>
          <cell r="F43">
            <v>16</v>
          </cell>
          <cell r="G43">
            <v>683.5</v>
          </cell>
          <cell r="H43">
            <v>42</v>
          </cell>
          <cell r="I43">
            <v>1056</v>
          </cell>
          <cell r="L43">
            <v>2117</v>
          </cell>
          <cell r="M43">
            <v>389</v>
          </cell>
          <cell r="P43">
            <v>6168</v>
          </cell>
          <cell r="Q43">
            <v>2011</v>
          </cell>
          <cell r="R43">
            <v>10125</v>
          </cell>
          <cell r="S43">
            <v>299</v>
          </cell>
          <cell r="T43">
            <v>365</v>
          </cell>
          <cell r="U43">
            <v>140</v>
          </cell>
          <cell r="V43">
            <v>11</v>
          </cell>
          <cell r="W43">
            <v>546.5</v>
          </cell>
          <cell r="X43">
            <v>32</v>
          </cell>
          <cell r="Y43">
            <v>1047</v>
          </cell>
          <cell r="AB43">
            <v>1956</v>
          </cell>
          <cell r="AF43">
            <v>5580</v>
          </cell>
          <cell r="AG43">
            <v>2589</v>
          </cell>
        </row>
        <row r="44">
          <cell r="A44" t="str">
            <v>TDS-6-A</v>
          </cell>
          <cell r="B44">
            <v>18223</v>
          </cell>
          <cell r="C44">
            <v>499</v>
          </cell>
          <cell r="D44">
            <v>672</v>
          </cell>
          <cell r="E44">
            <v>239</v>
          </cell>
          <cell r="F44">
            <v>20</v>
          </cell>
          <cell r="G44">
            <v>1230.5</v>
          </cell>
          <cell r="H44">
            <v>36</v>
          </cell>
          <cell r="I44">
            <v>3027</v>
          </cell>
          <cell r="L44">
            <v>3366</v>
          </cell>
          <cell r="M44">
            <v>1039</v>
          </cell>
          <cell r="N44">
            <v>246</v>
          </cell>
          <cell r="O44">
            <v>305</v>
          </cell>
          <cell r="P44">
            <v>9434</v>
          </cell>
          <cell r="Q44">
            <v>3833</v>
          </cell>
          <cell r="R44">
            <v>18153</v>
          </cell>
          <cell r="S44">
            <v>509</v>
          </cell>
          <cell r="T44">
            <v>698</v>
          </cell>
          <cell r="U44">
            <v>214</v>
          </cell>
          <cell r="V44">
            <v>23</v>
          </cell>
          <cell r="W44">
            <v>975.5</v>
          </cell>
          <cell r="X44">
            <v>28</v>
          </cell>
          <cell r="Y44">
            <v>2925</v>
          </cell>
          <cell r="AB44">
            <v>3958</v>
          </cell>
          <cell r="AC44">
            <v>1055</v>
          </cell>
          <cell r="AD44">
            <v>44</v>
          </cell>
          <cell r="AE44">
            <v>24</v>
          </cell>
          <cell r="AF44">
            <v>9296</v>
          </cell>
          <cell r="AG44">
            <v>3776</v>
          </cell>
        </row>
        <row r="45">
          <cell r="A45" t="str">
            <v>TDS-7-CB</v>
          </cell>
          <cell r="B45">
            <v>10034</v>
          </cell>
          <cell r="C45">
            <v>189</v>
          </cell>
          <cell r="D45">
            <v>235</v>
          </cell>
          <cell r="E45">
            <v>108</v>
          </cell>
          <cell r="F45">
            <v>13</v>
          </cell>
          <cell r="G45">
            <v>14.5</v>
          </cell>
          <cell r="H45">
            <v>2</v>
          </cell>
          <cell r="I45">
            <v>430</v>
          </cell>
          <cell r="L45">
            <v>1862</v>
          </cell>
          <cell r="M45">
            <v>690</v>
          </cell>
          <cell r="P45">
            <v>5930</v>
          </cell>
          <cell r="Q45">
            <v>1552</v>
          </cell>
          <cell r="R45">
            <v>9636</v>
          </cell>
          <cell r="S45">
            <v>203</v>
          </cell>
          <cell r="T45">
            <v>260</v>
          </cell>
          <cell r="U45">
            <v>121</v>
          </cell>
          <cell r="V45">
            <v>12</v>
          </cell>
          <cell r="W45">
            <v>56.5</v>
          </cell>
          <cell r="X45">
            <v>3</v>
          </cell>
          <cell r="Y45">
            <v>159</v>
          </cell>
          <cell r="AB45">
            <v>1726</v>
          </cell>
          <cell r="AC45">
            <v>164</v>
          </cell>
          <cell r="AF45">
            <v>6335</v>
          </cell>
          <cell r="AG45">
            <v>1411</v>
          </cell>
        </row>
        <row r="46">
          <cell r="A46" t="str">
            <v>TS-1</v>
          </cell>
          <cell r="B46">
            <v>28627</v>
          </cell>
          <cell r="C46">
            <v>691</v>
          </cell>
          <cell r="D46">
            <v>932</v>
          </cell>
          <cell r="E46">
            <v>393</v>
          </cell>
          <cell r="F46">
            <v>33</v>
          </cell>
          <cell r="G46">
            <v>1264.5</v>
          </cell>
          <cell r="H46">
            <v>44</v>
          </cell>
          <cell r="I46">
            <v>3613</v>
          </cell>
          <cell r="L46">
            <v>5241</v>
          </cell>
          <cell r="M46">
            <v>868</v>
          </cell>
          <cell r="N46">
            <v>272</v>
          </cell>
          <cell r="P46">
            <v>18704</v>
          </cell>
          <cell r="Q46">
            <v>3394</v>
          </cell>
          <cell r="R46">
            <v>30607.5</v>
          </cell>
          <cell r="S46">
            <v>790</v>
          </cell>
          <cell r="T46">
            <v>1070</v>
          </cell>
          <cell r="U46">
            <v>429</v>
          </cell>
          <cell r="V46">
            <v>34</v>
          </cell>
          <cell r="W46">
            <v>2089.5</v>
          </cell>
          <cell r="X46">
            <v>49</v>
          </cell>
          <cell r="Y46">
            <v>3108</v>
          </cell>
          <cell r="AB46">
            <v>5290</v>
          </cell>
          <cell r="AC46">
            <v>1021</v>
          </cell>
          <cell r="AD46">
            <v>333</v>
          </cell>
          <cell r="AF46">
            <v>20449.5</v>
          </cell>
          <cell r="AG46">
            <v>2205</v>
          </cell>
        </row>
        <row r="47">
          <cell r="A47" t="str">
            <v>TS-2</v>
          </cell>
          <cell r="B47">
            <v>11115</v>
          </cell>
          <cell r="C47">
            <v>327</v>
          </cell>
          <cell r="D47">
            <v>661</v>
          </cell>
          <cell r="E47">
            <v>154</v>
          </cell>
          <cell r="F47">
            <v>10</v>
          </cell>
          <cell r="G47">
            <v>185.5</v>
          </cell>
          <cell r="H47">
            <v>21</v>
          </cell>
          <cell r="I47">
            <v>2784</v>
          </cell>
          <cell r="L47">
            <v>4235</v>
          </cell>
          <cell r="M47">
            <v>848</v>
          </cell>
          <cell r="P47">
            <v>4979</v>
          </cell>
          <cell r="Q47">
            <v>1053</v>
          </cell>
          <cell r="R47">
            <v>11398</v>
          </cell>
          <cell r="S47">
            <v>304</v>
          </cell>
          <cell r="T47">
            <v>586</v>
          </cell>
          <cell r="U47">
            <v>182</v>
          </cell>
          <cell r="V47">
            <v>6</v>
          </cell>
          <cell r="W47">
            <v>349.5</v>
          </cell>
          <cell r="X47">
            <v>30</v>
          </cell>
          <cell r="Y47">
            <v>2315</v>
          </cell>
          <cell r="AB47">
            <v>4788</v>
          </cell>
          <cell r="AC47">
            <v>567</v>
          </cell>
          <cell r="AF47">
            <v>4910</v>
          </cell>
          <cell r="AG47">
            <v>1133</v>
          </cell>
        </row>
        <row r="48">
          <cell r="A48" t="str">
            <v>TS-3</v>
          </cell>
          <cell r="B48">
            <v>19185</v>
          </cell>
          <cell r="C48">
            <v>402</v>
          </cell>
          <cell r="D48">
            <v>558</v>
          </cell>
          <cell r="E48">
            <v>283</v>
          </cell>
          <cell r="F48">
            <v>21</v>
          </cell>
          <cell r="G48">
            <v>730</v>
          </cell>
          <cell r="H48">
            <v>43</v>
          </cell>
          <cell r="I48">
            <v>4157</v>
          </cell>
          <cell r="L48">
            <v>3642</v>
          </cell>
          <cell r="M48">
            <v>1620</v>
          </cell>
          <cell r="O48">
            <v>111</v>
          </cell>
          <cell r="P48">
            <v>10823</v>
          </cell>
          <cell r="Q48">
            <v>2989</v>
          </cell>
          <cell r="R48">
            <v>17913</v>
          </cell>
          <cell r="S48">
            <v>368</v>
          </cell>
          <cell r="T48">
            <v>516</v>
          </cell>
          <cell r="U48">
            <v>250</v>
          </cell>
          <cell r="V48">
            <v>17</v>
          </cell>
          <cell r="W48">
            <v>613.5</v>
          </cell>
          <cell r="X48">
            <v>42</v>
          </cell>
          <cell r="Y48">
            <v>4735</v>
          </cell>
          <cell r="AB48">
            <v>3688</v>
          </cell>
          <cell r="AC48">
            <v>1212</v>
          </cell>
          <cell r="AE48">
            <v>100</v>
          </cell>
          <cell r="AF48">
            <v>9989</v>
          </cell>
          <cell r="AG48">
            <v>2924</v>
          </cell>
        </row>
        <row r="49">
          <cell r="A49" t="str">
            <v>TS-4</v>
          </cell>
          <cell r="B49">
            <v>53143</v>
          </cell>
          <cell r="C49">
            <v>710</v>
          </cell>
          <cell r="D49">
            <v>885</v>
          </cell>
          <cell r="E49">
            <v>481</v>
          </cell>
          <cell r="F49">
            <v>86</v>
          </cell>
          <cell r="G49">
            <v>2609.5</v>
          </cell>
          <cell r="H49">
            <v>149</v>
          </cell>
          <cell r="I49">
            <v>7397</v>
          </cell>
          <cell r="L49">
            <v>5776</v>
          </cell>
          <cell r="M49">
            <v>2049</v>
          </cell>
          <cell r="O49">
            <v>39</v>
          </cell>
          <cell r="P49">
            <v>37659</v>
          </cell>
          <cell r="Q49">
            <v>7620</v>
          </cell>
          <cell r="R49">
            <v>44161</v>
          </cell>
          <cell r="S49">
            <v>657</v>
          </cell>
          <cell r="T49">
            <v>810</v>
          </cell>
          <cell r="U49">
            <v>368</v>
          </cell>
          <cell r="V49">
            <v>78</v>
          </cell>
          <cell r="W49">
            <v>2236</v>
          </cell>
          <cell r="X49">
            <v>114</v>
          </cell>
          <cell r="Y49">
            <v>7455</v>
          </cell>
          <cell r="AB49">
            <v>4934</v>
          </cell>
          <cell r="AC49">
            <v>2028</v>
          </cell>
          <cell r="AE49">
            <v>76</v>
          </cell>
          <cell r="AF49">
            <v>32702</v>
          </cell>
          <cell r="AG49">
            <v>4421</v>
          </cell>
        </row>
        <row r="50">
          <cell r="A50" t="str">
            <v>TS-5</v>
          </cell>
          <cell r="B50">
            <v>62259</v>
          </cell>
          <cell r="C50">
            <v>1313</v>
          </cell>
          <cell r="D50">
            <v>1663</v>
          </cell>
          <cell r="E50">
            <v>871</v>
          </cell>
          <cell r="F50">
            <v>66</v>
          </cell>
          <cell r="G50">
            <v>2541</v>
          </cell>
          <cell r="H50">
            <v>108</v>
          </cell>
          <cell r="I50">
            <v>1527</v>
          </cell>
          <cell r="L50">
            <v>15527</v>
          </cell>
          <cell r="M50">
            <v>891</v>
          </cell>
          <cell r="N50">
            <v>28</v>
          </cell>
          <cell r="O50">
            <v>366</v>
          </cell>
          <cell r="P50">
            <v>30591</v>
          </cell>
          <cell r="Q50">
            <v>14856</v>
          </cell>
          <cell r="R50">
            <v>57941</v>
          </cell>
          <cell r="S50">
            <v>1049</v>
          </cell>
          <cell r="T50">
            <v>1663</v>
          </cell>
          <cell r="U50">
            <v>830</v>
          </cell>
          <cell r="V50">
            <v>56</v>
          </cell>
          <cell r="W50">
            <v>2159.5</v>
          </cell>
          <cell r="X50">
            <v>84</v>
          </cell>
          <cell r="Y50">
            <v>11335</v>
          </cell>
          <cell r="AB50">
            <v>14265</v>
          </cell>
          <cell r="AC50">
            <v>536</v>
          </cell>
          <cell r="AE50">
            <v>55</v>
          </cell>
          <cell r="AF50">
            <v>29307</v>
          </cell>
          <cell r="AG50">
            <v>13778</v>
          </cell>
        </row>
        <row r="51">
          <cell r="A51" t="str">
            <v>TS-6</v>
          </cell>
          <cell r="B51">
            <v>10685</v>
          </cell>
          <cell r="C51">
            <v>258</v>
          </cell>
          <cell r="D51">
            <v>307</v>
          </cell>
          <cell r="E51">
            <v>104</v>
          </cell>
          <cell r="F51">
            <v>16</v>
          </cell>
          <cell r="G51">
            <v>683.5</v>
          </cell>
          <cell r="H51">
            <v>42</v>
          </cell>
          <cell r="I51">
            <v>1056</v>
          </cell>
          <cell r="L51">
            <v>2117</v>
          </cell>
          <cell r="M51">
            <v>389</v>
          </cell>
          <cell r="P51">
            <v>6168</v>
          </cell>
          <cell r="Q51">
            <v>2011</v>
          </cell>
          <cell r="R51">
            <v>10125</v>
          </cell>
          <cell r="S51">
            <v>299</v>
          </cell>
          <cell r="T51">
            <v>365</v>
          </cell>
          <cell r="U51">
            <v>140</v>
          </cell>
          <cell r="V51">
            <v>11</v>
          </cell>
          <cell r="W51">
            <v>546.5</v>
          </cell>
          <cell r="X51">
            <v>32</v>
          </cell>
          <cell r="Y51">
            <v>1047</v>
          </cell>
          <cell r="AB51">
            <v>1956</v>
          </cell>
          <cell r="AF51">
            <v>5580</v>
          </cell>
          <cell r="AG51">
            <v>2589</v>
          </cell>
        </row>
        <row r="52">
          <cell r="A52" t="str">
            <v>TS-7</v>
          </cell>
          <cell r="B52">
            <v>18223</v>
          </cell>
          <cell r="C52">
            <v>499</v>
          </cell>
          <cell r="D52">
            <v>672</v>
          </cell>
          <cell r="E52">
            <v>239</v>
          </cell>
          <cell r="F52">
            <v>20</v>
          </cell>
          <cell r="G52">
            <v>1230.5</v>
          </cell>
          <cell r="H52">
            <v>36</v>
          </cell>
          <cell r="I52">
            <v>3027</v>
          </cell>
          <cell r="L52">
            <v>3366</v>
          </cell>
          <cell r="M52">
            <v>1039</v>
          </cell>
          <cell r="N52">
            <v>246</v>
          </cell>
          <cell r="O52">
            <v>305</v>
          </cell>
          <cell r="P52">
            <v>9434</v>
          </cell>
          <cell r="Q52">
            <v>3833</v>
          </cell>
          <cell r="R52">
            <v>18153</v>
          </cell>
          <cell r="S52">
            <v>509</v>
          </cell>
          <cell r="T52">
            <v>698</v>
          </cell>
          <cell r="U52">
            <v>214</v>
          </cell>
          <cell r="V52">
            <v>23</v>
          </cell>
          <cell r="W52">
            <v>975.5</v>
          </cell>
          <cell r="X52">
            <v>28</v>
          </cell>
          <cell r="Y52">
            <v>2925</v>
          </cell>
          <cell r="AB52">
            <v>3958</v>
          </cell>
          <cell r="AC52">
            <v>1055</v>
          </cell>
          <cell r="AD52">
            <v>44</v>
          </cell>
          <cell r="AE52">
            <v>24</v>
          </cell>
          <cell r="AF52">
            <v>9296</v>
          </cell>
          <cell r="AG52">
            <v>3776</v>
          </cell>
        </row>
        <row r="53">
          <cell r="A53" t="str">
            <v>TS-8</v>
          </cell>
          <cell r="B53">
            <v>10034</v>
          </cell>
          <cell r="C53">
            <v>189</v>
          </cell>
          <cell r="D53">
            <v>235</v>
          </cell>
          <cell r="E53">
            <v>108</v>
          </cell>
          <cell r="F53">
            <v>13</v>
          </cell>
          <cell r="G53">
            <v>14.5</v>
          </cell>
          <cell r="H53">
            <v>2</v>
          </cell>
          <cell r="I53">
            <v>430</v>
          </cell>
          <cell r="L53">
            <v>1862</v>
          </cell>
          <cell r="M53">
            <v>690</v>
          </cell>
          <cell r="P53">
            <v>5930</v>
          </cell>
          <cell r="Q53">
            <v>1552</v>
          </cell>
          <cell r="R53">
            <v>9636</v>
          </cell>
          <cell r="S53">
            <v>203</v>
          </cell>
          <cell r="T53">
            <v>260</v>
          </cell>
          <cell r="U53">
            <v>121</v>
          </cell>
          <cell r="V53">
            <v>12</v>
          </cell>
          <cell r="W53">
            <v>56.5</v>
          </cell>
          <cell r="X53">
            <v>3</v>
          </cell>
          <cell r="Y53">
            <v>159</v>
          </cell>
          <cell r="AB53">
            <v>1726</v>
          </cell>
          <cell r="AC53">
            <v>164</v>
          </cell>
          <cell r="AF53">
            <v>6335</v>
          </cell>
          <cell r="AG53">
            <v>1411</v>
          </cell>
        </row>
      </sheetData>
      <sheetData sheetId="48"/>
      <sheetData sheetId="49"/>
      <sheetData sheetId="50"/>
      <sheetData sheetId="5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row>
        <row r="2">
          <cell r="A2" t="str">
            <v>NVSELECT</v>
          </cell>
          <cell r="B2" t="str">
            <v>UMD_nbjrsHTP_21</v>
          </cell>
          <cell r="C2" t="str">
            <v>UMD_nbjrsHTP_hosplibre21</v>
          </cell>
          <cell r="D2" t="str">
            <v>UMD_nbjrsHTP_hospSSC21</v>
          </cell>
          <cell r="E2" t="str">
            <v>UMD_nbpat_21</v>
          </cell>
          <cell r="F2" t="str">
            <v>UMD_nbpatBZH_21</v>
          </cell>
          <cell r="G2" t="str">
            <v>UHSA_nbjrsHTP_21</v>
          </cell>
          <cell r="H2" t="str">
            <v>UHSA_nbjrsHTP_hosplibre21</v>
          </cell>
          <cell r="I2" t="str">
            <v>UHSA_nbjrsHTP_hospSSC21</v>
          </cell>
          <cell r="J2" t="str">
            <v>UHSA_nbpat_21</v>
          </cell>
          <cell r="K2" t="str">
            <v>UHSA_nbpatBZH_21</v>
          </cell>
          <cell r="L2" t="str">
            <v>UMD_nbjrsHTP_22</v>
          </cell>
          <cell r="M2" t="str">
            <v>UMD_nbjrsHTP_hosplibre22</v>
          </cell>
          <cell r="N2" t="str">
            <v>UMD_nbjrsHTP_hospSSC22</v>
          </cell>
          <cell r="O2" t="str">
            <v>UMD_nbpat_22</v>
          </cell>
          <cell r="P2" t="str">
            <v>UMD_nbpatBZH_22</v>
          </cell>
          <cell r="Q2" t="str">
            <v>UHSA_nbjrsHTP_22</v>
          </cell>
          <cell r="R2" t="str">
            <v>UHSA_nbjrsHTP_hosplibre22</v>
          </cell>
          <cell r="S2" t="str">
            <v>UHSA_nbjrsHTP_hospSSC22</v>
          </cell>
          <cell r="T2" t="str">
            <v>UHSA_nbpat_22</v>
          </cell>
          <cell r="U2" t="str">
            <v>UHSA_nbpatBZH_22</v>
          </cell>
        </row>
        <row r="3">
          <cell r="A3" t="str">
            <v>220000236</v>
          </cell>
          <cell r="B3">
            <v>12139</v>
          </cell>
          <cell r="D3">
            <v>12139</v>
          </cell>
          <cell r="E3">
            <v>71</v>
          </cell>
          <cell r="F3">
            <v>46</v>
          </cell>
          <cell r="L3">
            <v>11302</v>
          </cell>
          <cell r="N3">
            <v>11302</v>
          </cell>
          <cell r="O3">
            <v>62</v>
          </cell>
          <cell r="P3">
            <v>43</v>
          </cell>
        </row>
        <row r="4">
          <cell r="A4" t="str">
            <v>350000246</v>
          </cell>
          <cell r="G4">
            <v>8044</v>
          </cell>
          <cell r="H4">
            <v>8044</v>
          </cell>
          <cell r="J4">
            <v>220</v>
          </cell>
          <cell r="K4">
            <v>122</v>
          </cell>
          <cell r="Q4">
            <v>8913</v>
          </cell>
          <cell r="R4">
            <v>7247</v>
          </cell>
          <cell r="S4">
            <v>1666</v>
          </cell>
          <cell r="T4">
            <v>179</v>
          </cell>
          <cell r="U4">
            <v>100</v>
          </cell>
        </row>
        <row r="5">
          <cell r="A5" t="str">
            <v>DGF</v>
          </cell>
          <cell r="B5">
            <v>12139</v>
          </cell>
          <cell r="D5">
            <v>12139</v>
          </cell>
          <cell r="E5">
            <v>71</v>
          </cell>
          <cell r="F5">
            <v>46</v>
          </cell>
          <cell r="G5">
            <v>8044</v>
          </cell>
          <cell r="H5">
            <v>8044</v>
          </cell>
          <cell r="J5">
            <v>220</v>
          </cell>
          <cell r="K5">
            <v>122</v>
          </cell>
          <cell r="L5">
            <v>11302</v>
          </cell>
          <cell r="N5">
            <v>11302</v>
          </cell>
          <cell r="O5">
            <v>62</v>
          </cell>
          <cell r="P5">
            <v>43</v>
          </cell>
          <cell r="Q5">
            <v>8913</v>
          </cell>
          <cell r="R5">
            <v>7247</v>
          </cell>
          <cell r="S5">
            <v>1666</v>
          </cell>
          <cell r="T5">
            <v>179</v>
          </cell>
          <cell r="U5">
            <v>100</v>
          </cell>
        </row>
        <row r="6">
          <cell r="A6" t="str">
            <v>DGF_NAT</v>
          </cell>
          <cell r="B6">
            <v>184625</v>
          </cell>
          <cell r="D6">
            <v>184625</v>
          </cell>
          <cell r="E6">
            <v>896</v>
          </cell>
          <cell r="F6">
            <v>58</v>
          </cell>
          <cell r="G6">
            <v>104806</v>
          </cell>
          <cell r="H6">
            <v>67791</v>
          </cell>
          <cell r="I6">
            <v>37015</v>
          </cell>
          <cell r="J6">
            <v>2242</v>
          </cell>
          <cell r="K6">
            <v>123</v>
          </cell>
          <cell r="L6">
            <v>181531</v>
          </cell>
          <cell r="N6">
            <v>181531</v>
          </cell>
          <cell r="O6">
            <v>849</v>
          </cell>
          <cell r="P6">
            <v>59</v>
          </cell>
          <cell r="Q6">
            <v>95467</v>
          </cell>
          <cell r="R6">
            <v>57274</v>
          </cell>
          <cell r="S6">
            <v>38193</v>
          </cell>
          <cell r="T6">
            <v>2143</v>
          </cell>
          <cell r="U6">
            <v>100</v>
          </cell>
        </row>
        <row r="7">
          <cell r="A7" t="str">
            <v>DPT-22</v>
          </cell>
          <cell r="B7">
            <v>12139</v>
          </cell>
          <cell r="D7">
            <v>12139</v>
          </cell>
          <cell r="E7">
            <v>71</v>
          </cell>
          <cell r="F7">
            <v>46</v>
          </cell>
          <cell r="L7">
            <v>11302</v>
          </cell>
          <cell r="N7">
            <v>11302</v>
          </cell>
          <cell r="O7">
            <v>62</v>
          </cell>
          <cell r="P7">
            <v>43</v>
          </cell>
        </row>
        <row r="8">
          <cell r="A8" t="str">
            <v>DPT-35</v>
          </cell>
          <cell r="G8">
            <v>8044</v>
          </cell>
          <cell r="H8">
            <v>8044</v>
          </cell>
          <cell r="J8">
            <v>220</v>
          </cell>
          <cell r="K8">
            <v>122</v>
          </cell>
          <cell r="Q8">
            <v>8913</v>
          </cell>
          <cell r="R8">
            <v>7247</v>
          </cell>
          <cell r="S8">
            <v>1666</v>
          </cell>
          <cell r="T8">
            <v>179</v>
          </cell>
          <cell r="U8">
            <v>100</v>
          </cell>
        </row>
        <row r="9">
          <cell r="A9" t="str">
            <v>FRANCE</v>
          </cell>
          <cell r="B9">
            <v>184625</v>
          </cell>
          <cell r="D9">
            <v>184625</v>
          </cell>
          <cell r="E9">
            <v>896</v>
          </cell>
          <cell r="F9">
            <v>58</v>
          </cell>
          <cell r="G9">
            <v>104806</v>
          </cell>
          <cell r="H9">
            <v>67791</v>
          </cell>
          <cell r="I9">
            <v>37015</v>
          </cell>
          <cell r="J9">
            <v>2242</v>
          </cell>
          <cell r="K9">
            <v>123</v>
          </cell>
          <cell r="L9">
            <v>181531</v>
          </cell>
          <cell r="N9">
            <v>181531</v>
          </cell>
          <cell r="O9">
            <v>849</v>
          </cell>
          <cell r="P9">
            <v>59</v>
          </cell>
          <cell r="Q9">
            <v>95467</v>
          </cell>
          <cell r="R9">
            <v>57274</v>
          </cell>
          <cell r="S9">
            <v>38193</v>
          </cell>
          <cell r="T9">
            <v>2143</v>
          </cell>
          <cell r="U9">
            <v>100</v>
          </cell>
        </row>
        <row r="10">
          <cell r="A10" t="str">
            <v>REG-11</v>
          </cell>
          <cell r="B10">
            <v>23081</v>
          </cell>
          <cell r="D10">
            <v>23081</v>
          </cell>
          <cell r="E10">
            <v>87</v>
          </cell>
          <cell r="F10">
            <v>2</v>
          </cell>
          <cell r="G10">
            <v>15456</v>
          </cell>
          <cell r="H10">
            <v>3312</v>
          </cell>
          <cell r="I10">
            <v>12144</v>
          </cell>
          <cell r="J10">
            <v>220</v>
          </cell>
          <cell r="K10">
            <v>1</v>
          </cell>
          <cell r="L10">
            <v>23692</v>
          </cell>
          <cell r="N10">
            <v>23692</v>
          </cell>
          <cell r="O10">
            <v>90</v>
          </cell>
          <cell r="P10">
            <v>3</v>
          </cell>
          <cell r="Q10">
            <v>12820</v>
          </cell>
          <cell r="R10">
            <v>2501</v>
          </cell>
          <cell r="S10">
            <v>10319</v>
          </cell>
          <cell r="T10">
            <v>199</v>
          </cell>
        </row>
        <row r="11">
          <cell r="A11" t="str">
            <v>REG-24</v>
          </cell>
          <cell r="G11">
            <v>7880</v>
          </cell>
          <cell r="H11">
            <v>4659</v>
          </cell>
          <cell r="I11">
            <v>3221</v>
          </cell>
          <cell r="J11">
            <v>198</v>
          </cell>
          <cell r="Q11">
            <v>6572</v>
          </cell>
          <cell r="R11">
            <v>2720</v>
          </cell>
          <cell r="S11">
            <v>3852</v>
          </cell>
          <cell r="T11">
            <v>199</v>
          </cell>
        </row>
        <row r="12">
          <cell r="A12" t="str">
            <v>REG-28</v>
          </cell>
          <cell r="B12">
            <v>9519</v>
          </cell>
          <cell r="D12">
            <v>9519</v>
          </cell>
          <cell r="E12">
            <v>44</v>
          </cell>
          <cell r="F12">
            <v>2</v>
          </cell>
          <cell r="G12">
            <v>1693</v>
          </cell>
          <cell r="H12">
            <v>6</v>
          </cell>
          <cell r="I12">
            <v>1687</v>
          </cell>
          <cell r="J12">
            <v>133</v>
          </cell>
          <cell r="L12">
            <v>6384</v>
          </cell>
          <cell r="N12">
            <v>6384</v>
          </cell>
          <cell r="O12">
            <v>36</v>
          </cell>
          <cell r="P12">
            <v>1</v>
          </cell>
          <cell r="Q12">
            <v>1743</v>
          </cell>
          <cell r="R12">
            <v>25</v>
          </cell>
          <cell r="S12">
            <v>1718</v>
          </cell>
          <cell r="T12">
            <v>127</v>
          </cell>
        </row>
        <row r="13">
          <cell r="A13" t="str">
            <v>REG-32</v>
          </cell>
          <cell r="G13">
            <v>14641</v>
          </cell>
          <cell r="H13">
            <v>14641</v>
          </cell>
          <cell r="J13">
            <v>346</v>
          </cell>
          <cell r="Q13">
            <v>13875</v>
          </cell>
          <cell r="R13">
            <v>13875</v>
          </cell>
          <cell r="T13">
            <v>320</v>
          </cell>
        </row>
        <row r="14">
          <cell r="A14" t="str">
            <v>REG-44</v>
          </cell>
          <cell r="B14">
            <v>56882</v>
          </cell>
          <cell r="D14">
            <v>56882</v>
          </cell>
          <cell r="E14">
            <v>336</v>
          </cell>
          <cell r="F14">
            <v>4</v>
          </cell>
          <cell r="G14">
            <v>8938</v>
          </cell>
          <cell r="H14">
            <v>4692</v>
          </cell>
          <cell r="I14">
            <v>4246</v>
          </cell>
          <cell r="J14">
            <v>235</v>
          </cell>
          <cell r="L14">
            <v>59075</v>
          </cell>
          <cell r="N14">
            <v>59075</v>
          </cell>
          <cell r="O14">
            <v>325</v>
          </cell>
          <cell r="P14">
            <v>9</v>
          </cell>
          <cell r="Q14">
            <v>7710</v>
          </cell>
          <cell r="R14">
            <v>4014</v>
          </cell>
          <cell r="S14">
            <v>3696</v>
          </cell>
          <cell r="T14">
            <v>234</v>
          </cell>
        </row>
        <row r="15">
          <cell r="A15" t="str">
            <v>REG-53</v>
          </cell>
          <cell r="B15">
            <v>12139</v>
          </cell>
          <cell r="D15">
            <v>12139</v>
          </cell>
          <cell r="E15">
            <v>71</v>
          </cell>
          <cell r="F15">
            <v>46</v>
          </cell>
          <cell r="G15">
            <v>8044</v>
          </cell>
          <cell r="H15">
            <v>8044</v>
          </cell>
          <cell r="J15">
            <v>220</v>
          </cell>
          <cell r="K15">
            <v>122</v>
          </cell>
          <cell r="L15">
            <v>11302</v>
          </cell>
          <cell r="N15">
            <v>11302</v>
          </cell>
          <cell r="O15">
            <v>62</v>
          </cell>
          <cell r="P15">
            <v>43</v>
          </cell>
          <cell r="Q15">
            <v>8913</v>
          </cell>
          <cell r="R15">
            <v>7247</v>
          </cell>
          <cell r="S15">
            <v>1666</v>
          </cell>
          <cell r="T15">
            <v>179</v>
          </cell>
          <cell r="U15">
            <v>100</v>
          </cell>
        </row>
        <row r="16">
          <cell r="A16" t="str">
            <v>REG-75</v>
          </cell>
          <cell r="B16">
            <v>38740</v>
          </cell>
          <cell r="D16">
            <v>38740</v>
          </cell>
          <cell r="E16">
            <v>151</v>
          </cell>
          <cell r="F16">
            <v>2</v>
          </cell>
          <cell r="G16">
            <v>10580</v>
          </cell>
          <cell r="H16">
            <v>7016</v>
          </cell>
          <cell r="I16">
            <v>3564</v>
          </cell>
          <cell r="J16">
            <v>219</v>
          </cell>
          <cell r="L16">
            <v>37694</v>
          </cell>
          <cell r="N16">
            <v>37694</v>
          </cell>
          <cell r="O16">
            <v>144</v>
          </cell>
          <cell r="P16">
            <v>2</v>
          </cell>
          <cell r="Q16">
            <v>9537</v>
          </cell>
          <cell r="R16">
            <v>6195</v>
          </cell>
          <cell r="S16">
            <v>3342</v>
          </cell>
          <cell r="T16">
            <v>182</v>
          </cell>
        </row>
        <row r="17">
          <cell r="A17" t="str">
            <v>REG-76</v>
          </cell>
          <cell r="B17">
            <v>12745</v>
          </cell>
          <cell r="D17">
            <v>12745</v>
          </cell>
          <cell r="E17">
            <v>66</v>
          </cell>
          <cell r="G17">
            <v>11302</v>
          </cell>
          <cell r="H17">
            <v>11302</v>
          </cell>
          <cell r="J17">
            <v>222</v>
          </cell>
          <cell r="L17">
            <v>12491</v>
          </cell>
          <cell r="N17">
            <v>12491</v>
          </cell>
          <cell r="O17">
            <v>60</v>
          </cell>
          <cell r="Q17">
            <v>8951</v>
          </cell>
          <cell r="R17">
            <v>8951</v>
          </cell>
          <cell r="T17">
            <v>218</v>
          </cell>
        </row>
        <row r="18">
          <cell r="A18" t="str">
            <v>REG-84</v>
          </cell>
          <cell r="B18">
            <v>13606</v>
          </cell>
          <cell r="D18">
            <v>13606</v>
          </cell>
          <cell r="E18">
            <v>62</v>
          </cell>
          <cell r="G18">
            <v>15683</v>
          </cell>
          <cell r="H18">
            <v>8169</v>
          </cell>
          <cell r="I18">
            <v>7514</v>
          </cell>
          <cell r="J18">
            <v>319</v>
          </cell>
          <cell r="L18">
            <v>14158</v>
          </cell>
          <cell r="N18">
            <v>14158</v>
          </cell>
          <cell r="O18">
            <v>62</v>
          </cell>
          <cell r="Q18">
            <v>14222</v>
          </cell>
          <cell r="R18">
            <v>6025</v>
          </cell>
          <cell r="S18">
            <v>8197</v>
          </cell>
          <cell r="T18">
            <v>321</v>
          </cell>
        </row>
        <row r="19">
          <cell r="A19" t="str">
            <v>REG-93</v>
          </cell>
          <cell r="B19">
            <v>17913</v>
          </cell>
          <cell r="D19">
            <v>17913</v>
          </cell>
          <cell r="E19">
            <v>87</v>
          </cell>
          <cell r="F19">
            <v>2</v>
          </cell>
          <cell r="G19">
            <v>10589</v>
          </cell>
          <cell r="H19">
            <v>5950</v>
          </cell>
          <cell r="I19">
            <v>4639</v>
          </cell>
          <cell r="J19">
            <v>160</v>
          </cell>
          <cell r="L19">
            <v>16735</v>
          </cell>
          <cell r="N19">
            <v>16735</v>
          </cell>
          <cell r="O19">
            <v>78</v>
          </cell>
          <cell r="P19">
            <v>2</v>
          </cell>
          <cell r="Q19">
            <v>11124</v>
          </cell>
          <cell r="R19">
            <v>5721</v>
          </cell>
          <cell r="S19">
            <v>5403</v>
          </cell>
          <cell r="T19">
            <v>192</v>
          </cell>
        </row>
        <row r="20">
          <cell r="A20" t="str">
            <v>TDS-4-HB</v>
          </cell>
          <cell r="G20">
            <v>8044</v>
          </cell>
          <cell r="H20">
            <v>8044</v>
          </cell>
          <cell r="J20">
            <v>220</v>
          </cell>
          <cell r="K20">
            <v>122</v>
          </cell>
          <cell r="Q20">
            <v>8913</v>
          </cell>
          <cell r="R20">
            <v>7247</v>
          </cell>
          <cell r="S20">
            <v>1666</v>
          </cell>
          <cell r="T20">
            <v>179</v>
          </cell>
          <cell r="U20">
            <v>100</v>
          </cell>
        </row>
        <row r="21">
          <cell r="A21" t="str">
            <v>TDS-7-CB</v>
          </cell>
          <cell r="B21">
            <v>12139</v>
          </cell>
          <cell r="D21">
            <v>12139</v>
          </cell>
          <cell r="E21">
            <v>71</v>
          </cell>
          <cell r="F21">
            <v>46</v>
          </cell>
          <cell r="L21">
            <v>11302</v>
          </cell>
          <cell r="N21">
            <v>11302</v>
          </cell>
          <cell r="O21">
            <v>62</v>
          </cell>
          <cell r="P21">
            <v>43</v>
          </cell>
        </row>
        <row r="22">
          <cell r="A22" t="str">
            <v>TS-5</v>
          </cell>
          <cell r="G22">
            <v>8044</v>
          </cell>
          <cell r="H22">
            <v>8044</v>
          </cell>
          <cell r="J22">
            <v>220</v>
          </cell>
          <cell r="K22">
            <v>122</v>
          </cell>
          <cell r="Q22">
            <v>8913</v>
          </cell>
          <cell r="R22">
            <v>7247</v>
          </cell>
          <cell r="S22">
            <v>1666</v>
          </cell>
          <cell r="T22">
            <v>179</v>
          </cell>
          <cell r="U22">
            <v>100</v>
          </cell>
        </row>
        <row r="23">
          <cell r="A23" t="str">
            <v>TS-8</v>
          </cell>
          <cell r="B23">
            <v>12139</v>
          </cell>
          <cell r="D23">
            <v>12139</v>
          </cell>
          <cell r="E23">
            <v>71</v>
          </cell>
          <cell r="F23">
            <v>46</v>
          </cell>
          <cell r="L23">
            <v>11302</v>
          </cell>
          <cell r="N23">
            <v>11302</v>
          </cell>
          <cell r="O23">
            <v>62</v>
          </cell>
          <cell r="P23">
            <v>43</v>
          </cell>
        </row>
      </sheetData>
      <sheetData sheetId="52" refreshError="1"/>
      <sheetData sheetId="53" refreshError="1"/>
      <sheetData sheetId="54">
        <row r="7">
          <cell r="A7" t="str">
            <v>220000236</v>
          </cell>
          <cell r="C7" t="str">
            <v>220000236</v>
          </cell>
          <cell r="D7" t="str">
            <v xml:space="preserve">CHS Plouguernével </v>
          </cell>
          <cell r="E7">
            <v>0</v>
          </cell>
          <cell r="F7">
            <v>0</v>
          </cell>
          <cell r="G7" t="str">
            <v>-</v>
          </cell>
          <cell r="H7">
            <v>0</v>
          </cell>
          <cell r="I7">
            <v>0</v>
          </cell>
          <cell r="J7" t="str">
            <v>-</v>
          </cell>
          <cell r="K7" t="str">
            <v>-</v>
          </cell>
          <cell r="L7" t="str">
            <v>-</v>
          </cell>
          <cell r="M7" t="str">
            <v>-</v>
          </cell>
          <cell r="N7" t="str">
            <v>-</v>
          </cell>
          <cell r="O7">
            <v>2570.5</v>
          </cell>
          <cell r="P7">
            <v>2051.5</v>
          </cell>
          <cell r="Q7">
            <v>-0.2019062439214161</v>
          </cell>
          <cell r="R7">
            <v>80</v>
          </cell>
          <cell r="S7">
            <v>79</v>
          </cell>
          <cell r="T7">
            <v>-1.2499999999999956E-2</v>
          </cell>
          <cell r="U7">
            <v>1179</v>
          </cell>
          <cell r="V7">
            <v>676</v>
          </cell>
          <cell r="W7">
            <v>-0.42663273960983883</v>
          </cell>
          <cell r="X7">
            <v>2783</v>
          </cell>
          <cell r="Y7">
            <v>2751</v>
          </cell>
          <cell r="Z7">
            <v>-1.1498383039885041E-2</v>
          </cell>
          <cell r="AA7">
            <v>1</v>
          </cell>
          <cell r="AB7">
            <v>1</v>
          </cell>
        </row>
        <row r="8">
          <cell r="A8" t="str">
            <v>220000608</v>
          </cell>
          <cell r="C8" t="str">
            <v>220000608</v>
          </cell>
          <cell r="D8" t="str">
            <v>CHS Le Bon Sauveur</v>
          </cell>
          <cell r="E8">
            <v>0</v>
          </cell>
          <cell r="F8">
            <v>2</v>
          </cell>
          <cell r="G8" t="str">
            <v>-</v>
          </cell>
          <cell r="H8">
            <v>0</v>
          </cell>
          <cell r="I8">
            <v>1</v>
          </cell>
          <cell r="J8" t="str">
            <v>-</v>
          </cell>
          <cell r="K8" t="str">
            <v>-</v>
          </cell>
          <cell r="L8">
            <v>1</v>
          </cell>
          <cell r="M8" t="str">
            <v>-</v>
          </cell>
          <cell r="N8">
            <v>2</v>
          </cell>
          <cell r="O8">
            <v>5406.5</v>
          </cell>
          <cell r="P8">
            <v>7207</v>
          </cell>
          <cell r="Q8">
            <v>0.33302506242485896</v>
          </cell>
          <cell r="R8">
            <v>184</v>
          </cell>
          <cell r="S8">
            <v>234</v>
          </cell>
          <cell r="T8">
            <v>0.27173913043478271</v>
          </cell>
          <cell r="U8">
            <v>4059</v>
          </cell>
          <cell r="V8">
            <v>6631</v>
          </cell>
          <cell r="W8">
            <v>0.63365360926336534</v>
          </cell>
          <cell r="X8">
            <v>2695</v>
          </cell>
          <cell r="Y8">
            <v>1152</v>
          </cell>
          <cell r="Z8">
            <v>-0.57254174397031532</v>
          </cell>
          <cell r="AA8">
            <v>1</v>
          </cell>
          <cell r="AB8">
            <v>1</v>
          </cell>
        </row>
        <row r="9">
          <cell r="A9" t="str">
            <v>220000616</v>
          </cell>
          <cell r="C9" t="str">
            <v>220000616</v>
          </cell>
          <cell r="D9" t="str">
            <v xml:space="preserve">CHS St Jean de Dieu </v>
          </cell>
          <cell r="E9">
            <v>2619</v>
          </cell>
          <cell r="F9">
            <v>2230</v>
          </cell>
          <cell r="G9">
            <v>-0.14852997327224127</v>
          </cell>
          <cell r="H9">
            <v>130</v>
          </cell>
          <cell r="I9">
            <v>139</v>
          </cell>
          <cell r="J9">
            <v>6.9230769230769207E-2</v>
          </cell>
          <cell r="K9">
            <v>1</v>
          </cell>
          <cell r="L9">
            <v>0.98654708520179368</v>
          </cell>
          <cell r="M9">
            <v>20.146153846153847</v>
          </cell>
          <cell r="N9">
            <v>17.741935483870968</v>
          </cell>
          <cell r="O9">
            <v>4582.5</v>
          </cell>
          <cell r="P9">
            <v>4328.5</v>
          </cell>
          <cell r="Q9">
            <v>-5.5428259683578784E-2</v>
          </cell>
          <cell r="R9">
            <v>91</v>
          </cell>
          <cell r="S9">
            <v>80</v>
          </cell>
          <cell r="T9">
            <v>-0.12087912087912089</v>
          </cell>
          <cell r="U9">
            <v>1229</v>
          </cell>
          <cell r="V9">
            <v>1201</v>
          </cell>
          <cell r="W9">
            <v>-2.2782750203417468E-2</v>
          </cell>
          <cell r="X9">
            <v>6707</v>
          </cell>
          <cell r="Y9">
            <v>6255</v>
          </cell>
          <cell r="Z9">
            <v>-6.7392276725808831E-2</v>
          </cell>
          <cell r="AA9">
            <v>1</v>
          </cell>
          <cell r="AB9">
            <v>1</v>
          </cell>
        </row>
        <row r="10">
          <cell r="A10" t="str">
            <v>290000017</v>
          </cell>
          <cell r="C10" t="str">
            <v>290000017</v>
          </cell>
          <cell r="D10" t="str">
            <v>C.H.U. Hôpital de Bohars</v>
          </cell>
          <cell r="E10">
            <v>2156</v>
          </cell>
          <cell r="F10">
            <v>2411</v>
          </cell>
          <cell r="G10">
            <v>0.11827458256029688</v>
          </cell>
          <cell r="H10">
            <v>186</v>
          </cell>
          <cell r="I10">
            <v>177</v>
          </cell>
          <cell r="J10">
            <v>-4.8387096774193505E-2</v>
          </cell>
          <cell r="K10">
            <v>0.99721706864564008</v>
          </cell>
          <cell r="L10">
            <v>1</v>
          </cell>
          <cell r="M10">
            <v>11.748633879781421</v>
          </cell>
          <cell r="N10">
            <v>13.621468926553673</v>
          </cell>
          <cell r="O10">
            <v>4217</v>
          </cell>
          <cell r="P10">
            <v>3021</v>
          </cell>
          <cell r="Q10">
            <v>-0.28361394356177372</v>
          </cell>
          <cell r="R10">
            <v>422</v>
          </cell>
          <cell r="S10">
            <v>365</v>
          </cell>
          <cell r="T10">
            <v>-0.13507109004739337</v>
          </cell>
          <cell r="U10">
            <v>210</v>
          </cell>
          <cell r="V10">
            <v>165</v>
          </cell>
          <cell r="W10">
            <v>-0.2142857142857143</v>
          </cell>
          <cell r="X10">
            <v>8014</v>
          </cell>
          <cell r="Y10">
            <v>5712</v>
          </cell>
          <cell r="Z10">
            <v>-0.28724731719490892</v>
          </cell>
          <cell r="AA10">
            <v>1</v>
          </cell>
          <cell r="AB10">
            <v>1</v>
          </cell>
        </row>
        <row r="11">
          <cell r="A11" t="str">
            <v>290000041</v>
          </cell>
          <cell r="C11" t="str">
            <v>290000041</v>
          </cell>
          <cell r="D11" t="str">
            <v>CH Landerneau</v>
          </cell>
          <cell r="E11">
            <v>0</v>
          </cell>
          <cell r="F11">
            <v>0</v>
          </cell>
          <cell r="G11" t="str">
            <v>-</v>
          </cell>
          <cell r="H11">
            <v>0</v>
          </cell>
          <cell r="I11">
            <v>0</v>
          </cell>
          <cell r="J11" t="str">
            <v>-</v>
          </cell>
          <cell r="K11" t="str">
            <v>-</v>
          </cell>
          <cell r="L11" t="str">
            <v>-</v>
          </cell>
          <cell r="M11" t="str">
            <v>-</v>
          </cell>
          <cell r="N11" t="str">
            <v>-</v>
          </cell>
          <cell r="O11">
            <v>0</v>
          </cell>
          <cell r="P11">
            <v>0</v>
          </cell>
          <cell r="Q11" t="str">
            <v>-</v>
          </cell>
          <cell r="R11">
            <v>0</v>
          </cell>
          <cell r="S11">
            <v>0</v>
          </cell>
          <cell r="T11" t="str">
            <v>-</v>
          </cell>
          <cell r="U11">
            <v>0</v>
          </cell>
          <cell r="V11">
            <v>0</v>
          </cell>
          <cell r="W11" t="str">
            <v>-</v>
          </cell>
          <cell r="X11">
            <v>0</v>
          </cell>
          <cell r="Y11">
            <v>0</v>
          </cell>
          <cell r="Z11" t="str">
            <v>-</v>
          </cell>
          <cell r="AA11" t="str">
            <v>-</v>
          </cell>
          <cell r="AB11" t="str">
            <v>-</v>
          </cell>
        </row>
        <row r="12">
          <cell r="A12" t="str">
            <v>290000298</v>
          </cell>
          <cell r="C12" t="str">
            <v>290000298</v>
          </cell>
          <cell r="D12" t="str">
            <v>CHS Etienne Gourmelen</v>
          </cell>
          <cell r="E12">
            <v>2567</v>
          </cell>
          <cell r="F12">
            <v>2527</v>
          </cell>
          <cell r="G12">
            <v>-1.5582391897156267E-2</v>
          </cell>
          <cell r="H12">
            <v>76</v>
          </cell>
          <cell r="I12">
            <v>65</v>
          </cell>
          <cell r="J12">
            <v>-0.14473684210526316</v>
          </cell>
          <cell r="K12">
            <v>0.9968835216205687</v>
          </cell>
          <cell r="L12">
            <v>0.998417095370004</v>
          </cell>
          <cell r="M12">
            <v>35.541666666666664</v>
          </cell>
          <cell r="N12">
            <v>38.815384615384616</v>
          </cell>
          <cell r="O12">
            <v>7254.5</v>
          </cell>
          <cell r="P12">
            <v>6345</v>
          </cell>
          <cell r="Q12">
            <v>-0.12537045971465988</v>
          </cell>
          <cell r="R12">
            <v>164</v>
          </cell>
          <cell r="S12">
            <v>163</v>
          </cell>
          <cell r="T12">
            <v>-6.0975609756097615E-3</v>
          </cell>
          <cell r="U12">
            <v>7214</v>
          </cell>
          <cell r="V12">
            <v>6292</v>
          </cell>
          <cell r="W12">
            <v>-0.12780704186304404</v>
          </cell>
          <cell r="X12">
            <v>81</v>
          </cell>
          <cell r="Y12">
            <v>106</v>
          </cell>
          <cell r="Z12">
            <v>0.30864197530864201</v>
          </cell>
          <cell r="AA12">
            <v>0.94417258253497827</v>
          </cell>
          <cell r="AB12">
            <v>0.9431048069345942</v>
          </cell>
        </row>
        <row r="13">
          <cell r="A13" t="str">
            <v>290000728</v>
          </cell>
          <cell r="C13" t="str">
            <v>290000728</v>
          </cell>
          <cell r="D13" t="str">
            <v>HIA Clermont-Tonnerre</v>
          </cell>
          <cell r="E13">
            <v>0</v>
          </cell>
          <cell r="F13">
            <v>0</v>
          </cell>
          <cell r="G13" t="str">
            <v>-</v>
          </cell>
          <cell r="H13">
            <v>0</v>
          </cell>
          <cell r="I13">
            <v>0</v>
          </cell>
          <cell r="J13" t="str">
            <v>-</v>
          </cell>
          <cell r="K13" t="str">
            <v>-</v>
          </cell>
          <cell r="L13" t="str">
            <v>-</v>
          </cell>
          <cell r="M13" t="str">
            <v>-</v>
          </cell>
          <cell r="N13" t="str">
            <v>-</v>
          </cell>
          <cell r="O13">
            <v>0</v>
          </cell>
          <cell r="P13">
            <v>0</v>
          </cell>
          <cell r="Q13" t="str">
            <v>-</v>
          </cell>
          <cell r="R13">
            <v>0</v>
          </cell>
          <cell r="S13">
            <v>0</v>
          </cell>
          <cell r="T13" t="str">
            <v>-</v>
          </cell>
          <cell r="U13">
            <v>0</v>
          </cell>
          <cell r="V13">
            <v>0</v>
          </cell>
          <cell r="W13" t="str">
            <v>-</v>
          </cell>
          <cell r="X13">
            <v>0</v>
          </cell>
          <cell r="Y13">
            <v>0</v>
          </cell>
          <cell r="Z13" t="str">
            <v>-</v>
          </cell>
          <cell r="AA13" t="str">
            <v>-</v>
          </cell>
          <cell r="AB13" t="str">
            <v>-</v>
          </cell>
        </row>
        <row r="14">
          <cell r="A14" t="str">
            <v>290000785</v>
          </cell>
          <cell r="C14" t="str">
            <v>290000785</v>
          </cell>
          <cell r="D14" t="str">
            <v>Hôtel-Dieu Pont-l'Abbé</v>
          </cell>
          <cell r="E14">
            <v>0</v>
          </cell>
          <cell r="F14">
            <v>0</v>
          </cell>
          <cell r="G14" t="str">
            <v>-</v>
          </cell>
          <cell r="H14">
            <v>0</v>
          </cell>
          <cell r="I14">
            <v>0</v>
          </cell>
          <cell r="J14" t="str">
            <v>-</v>
          </cell>
          <cell r="K14" t="str">
            <v>-</v>
          </cell>
          <cell r="L14" t="str">
            <v>-</v>
          </cell>
          <cell r="M14" t="str">
            <v>-</v>
          </cell>
          <cell r="N14" t="str">
            <v>-</v>
          </cell>
          <cell r="O14">
            <v>0</v>
          </cell>
          <cell r="P14">
            <v>0</v>
          </cell>
          <cell r="Q14" t="str">
            <v>-</v>
          </cell>
          <cell r="R14">
            <v>0</v>
          </cell>
          <cell r="S14">
            <v>0</v>
          </cell>
          <cell r="T14" t="str">
            <v>-</v>
          </cell>
          <cell r="U14">
            <v>0</v>
          </cell>
          <cell r="V14">
            <v>0</v>
          </cell>
          <cell r="W14" t="str">
            <v>-</v>
          </cell>
          <cell r="X14">
            <v>0</v>
          </cell>
          <cell r="Y14">
            <v>0</v>
          </cell>
          <cell r="Z14" t="str">
            <v>-</v>
          </cell>
          <cell r="AA14" t="str">
            <v>-</v>
          </cell>
          <cell r="AB14" t="str">
            <v>-</v>
          </cell>
        </row>
        <row r="15">
          <cell r="A15" t="str">
            <v>290021542</v>
          </cell>
          <cell r="C15" t="str">
            <v>290021542</v>
          </cell>
          <cell r="D15" t="str">
            <v>CH des Pays de Morlaix</v>
          </cell>
          <cell r="E15">
            <v>1961</v>
          </cell>
          <cell r="F15">
            <v>1936</v>
          </cell>
          <cell r="G15">
            <v>-1.2748597654258065E-2</v>
          </cell>
          <cell r="H15">
            <v>119</v>
          </cell>
          <cell r="I15">
            <v>116</v>
          </cell>
          <cell r="J15">
            <v>-2.5210084033613467E-2</v>
          </cell>
          <cell r="K15">
            <v>1</v>
          </cell>
          <cell r="L15">
            <v>1</v>
          </cell>
          <cell r="M15">
            <v>16.478991596638654</v>
          </cell>
          <cell r="N15">
            <v>16.689655172413794</v>
          </cell>
          <cell r="O15">
            <v>5578.5</v>
          </cell>
          <cell r="P15">
            <v>4287.5</v>
          </cell>
          <cell r="Q15">
            <v>-0.23142421797974366</v>
          </cell>
          <cell r="R15">
            <v>91</v>
          </cell>
          <cell r="S15">
            <v>93</v>
          </cell>
          <cell r="T15">
            <v>2.19780219780219E-2</v>
          </cell>
          <cell r="U15">
            <v>3636</v>
          </cell>
          <cell r="V15">
            <v>1853</v>
          </cell>
          <cell r="W15">
            <v>-0.49037403740374041</v>
          </cell>
          <cell r="X15">
            <v>3885</v>
          </cell>
          <cell r="Y15">
            <v>4869</v>
          </cell>
          <cell r="Z15">
            <v>0.25328185328185326</v>
          </cell>
          <cell r="AA15">
            <v>1</v>
          </cell>
          <cell r="AB15">
            <v>1</v>
          </cell>
        </row>
        <row r="16">
          <cell r="A16" t="str">
            <v>350000022</v>
          </cell>
          <cell r="C16" t="str">
            <v>350000022</v>
          </cell>
          <cell r="D16" t="str">
            <v>CH St Malo</v>
          </cell>
          <cell r="E16">
            <v>2240</v>
          </cell>
          <cell r="F16">
            <v>3079</v>
          </cell>
          <cell r="G16">
            <v>0.37455357142857149</v>
          </cell>
          <cell r="H16">
            <v>116</v>
          </cell>
          <cell r="I16">
            <v>169</v>
          </cell>
          <cell r="J16">
            <v>0.4568965517241379</v>
          </cell>
          <cell r="K16">
            <v>1</v>
          </cell>
          <cell r="L16">
            <v>0.99740175381617413</v>
          </cell>
          <cell r="M16">
            <v>19.310344827586206</v>
          </cell>
          <cell r="N16">
            <v>19.074534161490682</v>
          </cell>
          <cell r="O16">
            <v>2522.5</v>
          </cell>
          <cell r="P16">
            <v>2233</v>
          </cell>
          <cell r="Q16">
            <v>-0.11476709613478697</v>
          </cell>
          <cell r="R16">
            <v>36</v>
          </cell>
          <cell r="S16">
            <v>44</v>
          </cell>
          <cell r="T16">
            <v>0.22222222222222232</v>
          </cell>
          <cell r="U16">
            <v>1162</v>
          </cell>
          <cell r="V16">
            <v>808</v>
          </cell>
          <cell r="W16">
            <v>-0.30464716006884685</v>
          </cell>
          <cell r="X16">
            <v>2721</v>
          </cell>
          <cell r="Y16">
            <v>2850</v>
          </cell>
          <cell r="Z16">
            <v>4.7409040793825907E-2</v>
          </cell>
          <cell r="AA16">
            <v>1</v>
          </cell>
          <cell r="AB16">
            <v>1</v>
          </cell>
        </row>
        <row r="17">
          <cell r="A17" t="str">
            <v>350000048</v>
          </cell>
          <cell r="C17" t="str">
            <v>350000048</v>
          </cell>
          <cell r="D17" t="str">
            <v>CH Redon</v>
          </cell>
          <cell r="E17">
            <v>0</v>
          </cell>
          <cell r="F17">
            <v>0</v>
          </cell>
          <cell r="G17" t="str">
            <v>-</v>
          </cell>
          <cell r="H17">
            <v>0</v>
          </cell>
          <cell r="I17">
            <v>0</v>
          </cell>
          <cell r="J17" t="str">
            <v>-</v>
          </cell>
          <cell r="K17" t="str">
            <v>-</v>
          </cell>
          <cell r="L17" t="str">
            <v>-</v>
          </cell>
          <cell r="M17" t="str">
            <v>-</v>
          </cell>
          <cell r="N17" t="str">
            <v>-</v>
          </cell>
          <cell r="O17">
            <v>0</v>
          </cell>
          <cell r="P17">
            <v>0</v>
          </cell>
          <cell r="Q17" t="str">
            <v>-</v>
          </cell>
          <cell r="R17">
            <v>0</v>
          </cell>
          <cell r="S17">
            <v>0</v>
          </cell>
          <cell r="T17" t="str">
            <v>-</v>
          </cell>
          <cell r="U17">
            <v>0</v>
          </cell>
          <cell r="V17">
            <v>0</v>
          </cell>
          <cell r="W17" t="str">
            <v>-</v>
          </cell>
          <cell r="X17">
            <v>0</v>
          </cell>
          <cell r="Y17">
            <v>0</v>
          </cell>
          <cell r="Z17" t="str">
            <v>-</v>
          </cell>
          <cell r="AA17" t="str">
            <v>-</v>
          </cell>
          <cell r="AB17" t="str">
            <v>-</v>
          </cell>
        </row>
        <row r="18">
          <cell r="A18" t="str">
            <v>350000246</v>
          </cell>
          <cell r="C18" t="str">
            <v>350000246</v>
          </cell>
          <cell r="D18" t="str">
            <v>CHS Guillaume Régnier</v>
          </cell>
          <cell r="E18">
            <v>5626</v>
          </cell>
          <cell r="F18">
            <v>5479</v>
          </cell>
          <cell r="G18">
            <v>-2.6128688233203023E-2</v>
          </cell>
          <cell r="H18">
            <v>367</v>
          </cell>
          <cell r="I18">
            <v>287</v>
          </cell>
          <cell r="J18">
            <v>-0.21798365122615804</v>
          </cell>
          <cell r="K18">
            <v>1</v>
          </cell>
          <cell r="L18">
            <v>0.98923161160795769</v>
          </cell>
          <cell r="M18">
            <v>15.329700272479563</v>
          </cell>
          <cell r="N18">
            <v>20.608365019011408</v>
          </cell>
          <cell r="O18">
            <v>14072.5</v>
          </cell>
          <cell r="P18">
            <v>12939.5</v>
          </cell>
          <cell r="Q18">
            <v>-8.051163616983481E-2</v>
          </cell>
          <cell r="R18">
            <v>463</v>
          </cell>
          <cell r="S18">
            <v>442</v>
          </cell>
          <cell r="T18">
            <v>-4.5356371490280822E-2</v>
          </cell>
          <cell r="U18">
            <v>7375</v>
          </cell>
          <cell r="V18">
            <v>6584</v>
          </cell>
          <cell r="W18">
            <v>-0.10725423728813555</v>
          </cell>
          <cell r="X18">
            <v>13395</v>
          </cell>
          <cell r="Y18">
            <v>12711</v>
          </cell>
          <cell r="Z18">
            <v>-5.1063829787234005E-2</v>
          </cell>
          <cell r="AA18">
            <v>1</v>
          </cell>
          <cell r="AB18">
            <v>1</v>
          </cell>
        </row>
        <row r="19">
          <cell r="A19" t="str">
            <v>350002234</v>
          </cell>
          <cell r="C19" t="str">
            <v>350002234</v>
          </cell>
          <cell r="D19" t="str">
            <v>CRRF Beaulieu</v>
          </cell>
          <cell r="E19">
            <v>12</v>
          </cell>
          <cell r="F19">
            <v>0</v>
          </cell>
          <cell r="G19">
            <v>-1</v>
          </cell>
          <cell r="H19">
            <v>3</v>
          </cell>
          <cell r="I19">
            <v>0</v>
          </cell>
          <cell r="J19">
            <v>-1</v>
          </cell>
          <cell r="K19">
            <v>1</v>
          </cell>
          <cell r="L19" t="str">
            <v>-</v>
          </cell>
          <cell r="M19">
            <v>4</v>
          </cell>
          <cell r="N19" t="str">
            <v>-</v>
          </cell>
          <cell r="O19">
            <v>36.5</v>
          </cell>
          <cell r="P19">
            <v>62</v>
          </cell>
          <cell r="Q19">
            <v>0.69863013698630128</v>
          </cell>
          <cell r="R19">
            <v>4</v>
          </cell>
          <cell r="S19">
            <v>4</v>
          </cell>
          <cell r="T19">
            <v>0</v>
          </cell>
          <cell r="U19">
            <v>36</v>
          </cell>
          <cell r="V19">
            <v>62</v>
          </cell>
          <cell r="W19">
            <v>0.72222222222222232</v>
          </cell>
          <cell r="X19">
            <v>1</v>
          </cell>
          <cell r="Y19">
            <v>0</v>
          </cell>
          <cell r="Z19">
            <v>-1</v>
          </cell>
          <cell r="AA19">
            <v>1</v>
          </cell>
          <cell r="AB19">
            <v>1</v>
          </cell>
        </row>
        <row r="20">
          <cell r="A20" t="str">
            <v>350002754</v>
          </cell>
          <cell r="C20" t="str">
            <v>350002754</v>
          </cell>
          <cell r="D20" t="str">
            <v>CPC La Thébaudais</v>
          </cell>
          <cell r="E20">
            <v>0</v>
          </cell>
          <cell r="F20">
            <v>0</v>
          </cell>
          <cell r="G20" t="str">
            <v>-</v>
          </cell>
          <cell r="H20">
            <v>0</v>
          </cell>
          <cell r="I20">
            <v>0</v>
          </cell>
          <cell r="J20" t="str">
            <v>-</v>
          </cell>
          <cell r="K20" t="str">
            <v>-</v>
          </cell>
          <cell r="L20" t="str">
            <v>-</v>
          </cell>
          <cell r="M20" t="str">
            <v>-</v>
          </cell>
          <cell r="N20" t="str">
            <v>-</v>
          </cell>
          <cell r="O20">
            <v>0</v>
          </cell>
          <cell r="P20">
            <v>0</v>
          </cell>
          <cell r="Q20" t="str">
            <v>-</v>
          </cell>
          <cell r="R20">
            <v>0</v>
          </cell>
          <cell r="S20">
            <v>0</v>
          </cell>
          <cell r="T20" t="str">
            <v>-</v>
          </cell>
          <cell r="U20">
            <v>0</v>
          </cell>
          <cell r="V20">
            <v>0</v>
          </cell>
          <cell r="W20" t="str">
            <v>-</v>
          </cell>
          <cell r="X20">
            <v>0</v>
          </cell>
          <cell r="Y20">
            <v>0</v>
          </cell>
          <cell r="Z20" t="str">
            <v>-</v>
          </cell>
          <cell r="AA20" t="str">
            <v>-</v>
          </cell>
          <cell r="AB20" t="str">
            <v>-</v>
          </cell>
        </row>
        <row r="21">
          <cell r="A21" t="str">
            <v>560002032</v>
          </cell>
          <cell r="C21" t="str">
            <v>560002032</v>
          </cell>
          <cell r="D21" t="str">
            <v>EPSM Morbihan</v>
          </cell>
          <cell r="E21">
            <v>2950</v>
          </cell>
          <cell r="F21">
            <v>3098</v>
          </cell>
          <cell r="G21">
            <v>5.0169491525423826E-2</v>
          </cell>
          <cell r="H21">
            <v>149</v>
          </cell>
          <cell r="I21">
            <v>146</v>
          </cell>
          <cell r="J21">
            <v>-2.0134228187919434E-2</v>
          </cell>
          <cell r="K21">
            <v>1</v>
          </cell>
          <cell r="L21">
            <v>1</v>
          </cell>
          <cell r="M21">
            <v>19.798657718120804</v>
          </cell>
          <cell r="N21">
            <v>21.219178082191782</v>
          </cell>
          <cell r="O21">
            <v>8079.5</v>
          </cell>
          <cell r="P21">
            <v>7656.5</v>
          </cell>
          <cell r="Q21">
            <v>-5.2354724921096607E-2</v>
          </cell>
          <cell r="R21">
            <v>316</v>
          </cell>
          <cell r="S21">
            <v>290</v>
          </cell>
          <cell r="T21">
            <v>-8.2278481012658222E-2</v>
          </cell>
          <cell r="U21">
            <v>6006</v>
          </cell>
          <cell r="V21">
            <v>5571</v>
          </cell>
          <cell r="W21">
            <v>-7.2427572427572473E-2</v>
          </cell>
          <cell r="X21">
            <v>4147</v>
          </cell>
          <cell r="Y21">
            <v>4171</v>
          </cell>
          <cell r="Z21">
            <v>5.7873161321437827E-3</v>
          </cell>
          <cell r="AA21">
            <v>1</v>
          </cell>
          <cell r="AB21">
            <v>0.99986939201985237</v>
          </cell>
        </row>
        <row r="22">
          <cell r="A22" t="str">
            <v>560002677</v>
          </cell>
          <cell r="C22" t="str">
            <v>560002677</v>
          </cell>
          <cell r="D22" t="str">
            <v>CHS Charcot</v>
          </cell>
          <cell r="E22">
            <v>2145</v>
          </cell>
          <cell r="F22">
            <v>2607</v>
          </cell>
          <cell r="G22">
            <v>0.21538461538461529</v>
          </cell>
          <cell r="H22">
            <v>60</v>
          </cell>
          <cell r="I22">
            <v>52</v>
          </cell>
          <cell r="J22">
            <v>-0.1333333333333333</v>
          </cell>
          <cell r="K22">
            <v>1</v>
          </cell>
          <cell r="L22">
            <v>1</v>
          </cell>
          <cell r="M22">
            <v>35.75</v>
          </cell>
          <cell r="N22">
            <v>50.134615384615387</v>
          </cell>
          <cell r="O22">
            <v>6192</v>
          </cell>
          <cell r="P22">
            <v>5375</v>
          </cell>
          <cell r="Q22">
            <v>-0.13194444444444442</v>
          </cell>
          <cell r="R22">
            <v>238</v>
          </cell>
          <cell r="S22">
            <v>260</v>
          </cell>
          <cell r="T22">
            <v>9.243697478991586E-2</v>
          </cell>
          <cell r="U22">
            <v>772</v>
          </cell>
          <cell r="V22">
            <v>1188</v>
          </cell>
          <cell r="W22">
            <v>0.53886010362694292</v>
          </cell>
          <cell r="X22">
            <v>10840</v>
          </cell>
          <cell r="Y22">
            <v>8374</v>
          </cell>
          <cell r="Z22">
            <v>-0.22749077490774905</v>
          </cell>
          <cell r="AA22">
            <v>1</v>
          </cell>
          <cell r="AB22">
            <v>1</v>
          </cell>
        </row>
        <row r="23">
          <cell r="A23" t="str">
            <v>560002685</v>
          </cell>
          <cell r="C23" t="str">
            <v>560002685</v>
          </cell>
          <cell r="D23" t="str">
            <v>Etablissement Penn Ker</v>
          </cell>
          <cell r="E23">
            <v>0</v>
          </cell>
          <cell r="F23">
            <v>0</v>
          </cell>
          <cell r="G23" t="str">
            <v>-</v>
          </cell>
          <cell r="H23">
            <v>0</v>
          </cell>
          <cell r="I23">
            <v>0</v>
          </cell>
          <cell r="J23" t="str">
            <v>-</v>
          </cell>
          <cell r="K23" t="str">
            <v>-</v>
          </cell>
          <cell r="L23" t="str">
            <v>-</v>
          </cell>
          <cell r="M23" t="str">
            <v>-</v>
          </cell>
          <cell r="N23" t="str">
            <v>-</v>
          </cell>
          <cell r="O23">
            <v>0</v>
          </cell>
          <cell r="P23">
            <v>0</v>
          </cell>
          <cell r="Q23" t="str">
            <v>-</v>
          </cell>
          <cell r="R23">
            <v>0</v>
          </cell>
          <cell r="S23">
            <v>0</v>
          </cell>
          <cell r="T23" t="str">
            <v>-</v>
          </cell>
          <cell r="U23">
            <v>0</v>
          </cell>
          <cell r="V23">
            <v>0</v>
          </cell>
          <cell r="W23" t="str">
            <v>-</v>
          </cell>
          <cell r="X23">
            <v>0</v>
          </cell>
          <cell r="Y23">
            <v>0</v>
          </cell>
          <cell r="Z23" t="str">
            <v>-</v>
          </cell>
          <cell r="AA23" t="str">
            <v>-</v>
          </cell>
          <cell r="AB23" t="str">
            <v>-</v>
          </cell>
        </row>
        <row r="24">
          <cell r="A24" t="str">
            <v>560004277</v>
          </cell>
          <cell r="C24" t="str">
            <v>560004277</v>
          </cell>
          <cell r="D24" t="str">
            <v>Centre de Post Cure Sarzeau</v>
          </cell>
          <cell r="E24">
            <v>0</v>
          </cell>
          <cell r="F24">
            <v>0</v>
          </cell>
          <cell r="G24" t="str">
            <v>-</v>
          </cell>
          <cell r="H24">
            <v>0</v>
          </cell>
          <cell r="I24">
            <v>0</v>
          </cell>
          <cell r="J24" t="str">
            <v>-</v>
          </cell>
          <cell r="K24" t="str">
            <v>-</v>
          </cell>
          <cell r="L24" t="str">
            <v>-</v>
          </cell>
          <cell r="M24" t="str">
            <v>-</v>
          </cell>
          <cell r="N24" t="str">
            <v>-</v>
          </cell>
          <cell r="O24">
            <v>0</v>
          </cell>
          <cell r="P24">
            <v>0</v>
          </cell>
          <cell r="Q24" t="str">
            <v>-</v>
          </cell>
          <cell r="R24">
            <v>0</v>
          </cell>
          <cell r="S24">
            <v>0</v>
          </cell>
          <cell r="T24" t="str">
            <v>-</v>
          </cell>
          <cell r="U24">
            <v>0</v>
          </cell>
          <cell r="V24">
            <v>0</v>
          </cell>
          <cell r="W24" t="str">
            <v>-</v>
          </cell>
          <cell r="X24">
            <v>0</v>
          </cell>
          <cell r="Y24">
            <v>0</v>
          </cell>
          <cell r="Z24" t="str">
            <v>-</v>
          </cell>
          <cell r="AA24" t="str">
            <v>-</v>
          </cell>
          <cell r="AB24" t="str">
            <v>-</v>
          </cell>
        </row>
        <row r="25">
          <cell r="A25" t="str">
            <v>560005746</v>
          </cell>
          <cell r="C25" t="str">
            <v>560005746</v>
          </cell>
          <cell r="D25" t="str">
            <v>GHBS - site Quimperlé</v>
          </cell>
          <cell r="E25">
            <v>0</v>
          </cell>
          <cell r="F25">
            <v>0</v>
          </cell>
          <cell r="G25" t="str">
            <v>-</v>
          </cell>
          <cell r="H25">
            <v>0</v>
          </cell>
          <cell r="I25">
            <v>0</v>
          </cell>
          <cell r="J25" t="str">
            <v>-</v>
          </cell>
          <cell r="K25" t="str">
            <v>-</v>
          </cell>
          <cell r="L25" t="str">
            <v>-</v>
          </cell>
          <cell r="M25" t="str">
            <v>-</v>
          </cell>
          <cell r="N25" t="str">
            <v>-</v>
          </cell>
          <cell r="O25">
            <v>0</v>
          </cell>
          <cell r="P25">
            <v>0</v>
          </cell>
          <cell r="Q25" t="str">
            <v>-</v>
          </cell>
          <cell r="R25">
            <v>0</v>
          </cell>
          <cell r="S25">
            <v>0</v>
          </cell>
          <cell r="T25" t="str">
            <v>-</v>
          </cell>
          <cell r="U25">
            <v>0</v>
          </cell>
          <cell r="V25">
            <v>0</v>
          </cell>
          <cell r="W25" t="str">
            <v>-</v>
          </cell>
          <cell r="X25">
            <v>0</v>
          </cell>
          <cell r="Y25">
            <v>0</v>
          </cell>
          <cell r="Z25" t="str">
            <v>-</v>
          </cell>
          <cell r="AA25" t="str">
            <v>-</v>
          </cell>
          <cell r="AB25" t="str">
            <v>-</v>
          </cell>
        </row>
        <row r="26">
          <cell r="A26" t="str">
            <v>560000242</v>
          </cell>
          <cell r="C26" t="str">
            <v>560000242</v>
          </cell>
          <cell r="D26" t="str">
            <v>C.P.R.B Billiers</v>
          </cell>
          <cell r="E26">
            <v>0</v>
          </cell>
          <cell r="F26">
            <v>0</v>
          </cell>
          <cell r="G26" t="str">
            <v>-</v>
          </cell>
          <cell r="H26">
            <v>0</v>
          </cell>
          <cell r="I26">
            <v>0</v>
          </cell>
          <cell r="J26" t="str">
            <v>-</v>
          </cell>
          <cell r="K26" t="str">
            <v>-</v>
          </cell>
          <cell r="L26" t="str">
            <v>-</v>
          </cell>
          <cell r="M26" t="str">
            <v>-</v>
          </cell>
          <cell r="N26" t="str">
            <v>-</v>
          </cell>
          <cell r="O26">
            <v>0</v>
          </cell>
          <cell r="P26">
            <v>0</v>
          </cell>
          <cell r="Q26" t="str">
            <v>-</v>
          </cell>
          <cell r="R26">
            <v>0</v>
          </cell>
          <cell r="S26">
            <v>0</v>
          </cell>
          <cell r="T26" t="str">
            <v>-</v>
          </cell>
          <cell r="U26">
            <v>0</v>
          </cell>
          <cell r="V26">
            <v>0</v>
          </cell>
          <cell r="W26" t="str">
            <v>-</v>
          </cell>
          <cell r="X26">
            <v>0</v>
          </cell>
          <cell r="Y26">
            <v>0</v>
          </cell>
          <cell r="Z26" t="str">
            <v>-</v>
          </cell>
          <cell r="AA26" t="str">
            <v>-</v>
          </cell>
          <cell r="AB26" t="str">
            <v>-</v>
          </cell>
        </row>
        <row r="27">
          <cell r="A27" t="str">
            <v>DGF</v>
          </cell>
          <cell r="C27" t="str">
            <v>Etablissements publics</v>
          </cell>
          <cell r="E27">
            <v>22276</v>
          </cell>
          <cell r="F27">
            <v>23369</v>
          </cell>
          <cell r="G27">
            <v>4.9066259651643129E-2</v>
          </cell>
          <cell r="H27">
            <v>1175</v>
          </cell>
          <cell r="I27">
            <v>1129</v>
          </cell>
          <cell r="J27">
            <v>-3.9148936170212756E-2</v>
          </cell>
          <cell r="K27">
            <v>0.99937152091937509</v>
          </cell>
          <cell r="L27">
            <v>0.99567803500363727</v>
          </cell>
          <cell r="M27">
            <v>19.059931506849313</v>
          </cell>
          <cell r="N27">
            <v>21.504621072088725</v>
          </cell>
          <cell r="O27">
            <v>61577</v>
          </cell>
          <cell r="P27">
            <v>55506.5</v>
          </cell>
          <cell r="Q27">
            <v>-9.8583886840865942E-2</v>
          </cell>
          <cell r="R27">
            <v>2119</v>
          </cell>
          <cell r="S27">
            <v>2051</v>
          </cell>
          <cell r="T27">
            <v>-3.2090608777725294E-2</v>
          </cell>
          <cell r="U27">
            <v>32878</v>
          </cell>
          <cell r="V27">
            <v>31031</v>
          </cell>
          <cell r="W27">
            <v>-5.6177383052497087E-2</v>
          </cell>
          <cell r="X27">
            <v>57398</v>
          </cell>
          <cell r="Y27">
            <v>48951</v>
          </cell>
          <cell r="Z27">
            <v>-0.14716540646015541</v>
          </cell>
          <cell r="AA27">
            <v>0.99342286892833365</v>
          </cell>
          <cell r="AB27">
            <v>0.99347824128705642</v>
          </cell>
        </row>
        <row r="29">
          <cell r="A29" t="str">
            <v>220000319</v>
          </cell>
          <cell r="C29" t="str">
            <v>220000319</v>
          </cell>
          <cell r="D29" t="str">
            <v>Clinique La Cerisaie</v>
          </cell>
          <cell r="E29">
            <v>0</v>
          </cell>
          <cell r="F29">
            <v>0</v>
          </cell>
          <cell r="G29" t="str">
            <v>-</v>
          </cell>
          <cell r="H29">
            <v>0</v>
          </cell>
          <cell r="I29">
            <v>0</v>
          </cell>
          <cell r="J29" t="str">
            <v>-</v>
          </cell>
          <cell r="K29" t="str">
            <v>-</v>
          </cell>
          <cell r="L29" t="str">
            <v>-</v>
          </cell>
          <cell r="M29" t="str">
            <v>-</v>
          </cell>
          <cell r="N29" t="str">
            <v>-</v>
          </cell>
          <cell r="O29">
            <v>0</v>
          </cell>
          <cell r="P29">
            <v>0</v>
          </cell>
          <cell r="Q29" t="str">
            <v>-</v>
          </cell>
          <cell r="R29">
            <v>0</v>
          </cell>
          <cell r="S29">
            <v>0</v>
          </cell>
          <cell r="T29" t="str">
            <v>-</v>
          </cell>
          <cell r="U29">
            <v>0</v>
          </cell>
          <cell r="V29">
            <v>0</v>
          </cell>
          <cell r="W29" t="str">
            <v>-</v>
          </cell>
          <cell r="X29">
            <v>0</v>
          </cell>
          <cell r="Y29">
            <v>0</v>
          </cell>
          <cell r="Z29" t="str">
            <v>-</v>
          </cell>
          <cell r="AA29" t="str">
            <v>-</v>
          </cell>
          <cell r="AB29" t="str">
            <v>-</v>
          </cell>
        </row>
        <row r="30">
          <cell r="A30" t="str">
            <v>220000327</v>
          </cell>
          <cell r="C30" t="str">
            <v>220000327</v>
          </cell>
          <cell r="D30" t="str">
            <v>Clinique du Val Josselin</v>
          </cell>
          <cell r="E30">
            <v>0</v>
          </cell>
          <cell r="F30">
            <v>0</v>
          </cell>
          <cell r="G30" t="str">
            <v>-</v>
          </cell>
          <cell r="H30">
            <v>0</v>
          </cell>
          <cell r="I30">
            <v>0</v>
          </cell>
          <cell r="J30" t="str">
            <v>-</v>
          </cell>
          <cell r="K30" t="str">
            <v>-</v>
          </cell>
          <cell r="L30" t="str">
            <v>-</v>
          </cell>
          <cell r="M30" t="str">
            <v>-</v>
          </cell>
          <cell r="N30" t="str">
            <v>-</v>
          </cell>
          <cell r="O30">
            <v>0</v>
          </cell>
          <cell r="P30">
            <v>0</v>
          </cell>
          <cell r="Q30" t="str">
            <v>-</v>
          </cell>
          <cell r="R30">
            <v>0</v>
          </cell>
          <cell r="S30">
            <v>0</v>
          </cell>
          <cell r="T30" t="str">
            <v>-</v>
          </cell>
          <cell r="U30">
            <v>0</v>
          </cell>
          <cell r="V30">
            <v>0</v>
          </cell>
          <cell r="W30" t="str">
            <v>-</v>
          </cell>
          <cell r="X30">
            <v>0</v>
          </cell>
          <cell r="Y30">
            <v>0</v>
          </cell>
          <cell r="Z30" t="str">
            <v>-</v>
          </cell>
          <cell r="AA30" t="str">
            <v>-</v>
          </cell>
          <cell r="AB30" t="str">
            <v>-</v>
          </cell>
        </row>
        <row r="31">
          <cell r="A31" t="str">
            <v>290000363</v>
          </cell>
          <cell r="C31" t="str">
            <v>290000363</v>
          </cell>
          <cell r="D31" t="str">
            <v>Clinique Kerfriden</v>
          </cell>
          <cell r="E31">
            <v>8</v>
          </cell>
          <cell r="F31">
            <v>0</v>
          </cell>
          <cell r="G31">
            <v>-1</v>
          </cell>
          <cell r="H31">
            <v>1</v>
          </cell>
          <cell r="I31">
            <v>0</v>
          </cell>
          <cell r="J31">
            <v>-1</v>
          </cell>
          <cell r="K31">
            <v>1</v>
          </cell>
          <cell r="L31" t="str">
            <v>-</v>
          </cell>
          <cell r="M31">
            <v>8</v>
          </cell>
          <cell r="N31" t="str">
            <v>-</v>
          </cell>
          <cell r="O31">
            <v>0</v>
          </cell>
          <cell r="P31">
            <v>0</v>
          </cell>
          <cell r="Q31" t="str">
            <v>-</v>
          </cell>
          <cell r="R31">
            <v>0</v>
          </cell>
          <cell r="S31">
            <v>0</v>
          </cell>
          <cell r="T31" t="str">
            <v>-</v>
          </cell>
          <cell r="U31">
            <v>0</v>
          </cell>
          <cell r="V31">
            <v>0</v>
          </cell>
          <cell r="W31" t="str">
            <v>-</v>
          </cell>
          <cell r="X31">
            <v>0</v>
          </cell>
          <cell r="Y31">
            <v>0</v>
          </cell>
          <cell r="Z31" t="str">
            <v>-</v>
          </cell>
          <cell r="AA31" t="str">
            <v>-</v>
          </cell>
          <cell r="AB31" t="str">
            <v>-</v>
          </cell>
        </row>
        <row r="32">
          <cell r="A32" t="str">
            <v>290000736</v>
          </cell>
          <cell r="C32" t="str">
            <v>290000736</v>
          </cell>
          <cell r="D32" t="str">
            <v>Clinique de l’Iroise</v>
          </cell>
          <cell r="E32">
            <v>0</v>
          </cell>
          <cell r="F32">
            <v>30</v>
          </cell>
          <cell r="G32" t="str">
            <v>-</v>
          </cell>
          <cell r="H32">
            <v>0</v>
          </cell>
          <cell r="I32">
            <v>2</v>
          </cell>
          <cell r="J32" t="str">
            <v>-</v>
          </cell>
          <cell r="K32" t="str">
            <v>-</v>
          </cell>
          <cell r="L32">
            <v>1</v>
          </cell>
          <cell r="M32" t="str">
            <v>-</v>
          </cell>
          <cell r="N32">
            <v>15</v>
          </cell>
          <cell r="O32">
            <v>0</v>
          </cell>
          <cell r="P32">
            <v>0</v>
          </cell>
          <cell r="Q32" t="str">
            <v>-</v>
          </cell>
          <cell r="R32">
            <v>0</v>
          </cell>
          <cell r="S32">
            <v>0</v>
          </cell>
          <cell r="T32" t="str">
            <v>-</v>
          </cell>
          <cell r="U32">
            <v>0</v>
          </cell>
          <cell r="V32">
            <v>0</v>
          </cell>
          <cell r="W32" t="str">
            <v>-</v>
          </cell>
          <cell r="X32">
            <v>0</v>
          </cell>
          <cell r="Y32">
            <v>0</v>
          </cell>
          <cell r="Z32" t="str">
            <v>-</v>
          </cell>
          <cell r="AA32" t="str">
            <v>-</v>
          </cell>
          <cell r="AB32" t="str">
            <v>-</v>
          </cell>
        </row>
        <row r="33">
          <cell r="A33" t="str">
            <v>290000744</v>
          </cell>
          <cell r="C33" t="str">
            <v>290000744</v>
          </cell>
          <cell r="D33" t="str">
            <v>Clinique Pen An Dalar</v>
          </cell>
          <cell r="E33">
            <v>0</v>
          </cell>
          <cell r="F33">
            <v>0</v>
          </cell>
          <cell r="G33" t="str">
            <v>-</v>
          </cell>
          <cell r="H33">
            <v>0</v>
          </cell>
          <cell r="I33">
            <v>0</v>
          </cell>
          <cell r="J33" t="str">
            <v>-</v>
          </cell>
          <cell r="K33" t="str">
            <v>-</v>
          </cell>
          <cell r="L33" t="str">
            <v>-</v>
          </cell>
          <cell r="M33" t="str">
            <v>-</v>
          </cell>
          <cell r="N33" t="str">
            <v>-</v>
          </cell>
          <cell r="O33">
            <v>0</v>
          </cell>
          <cell r="P33">
            <v>0</v>
          </cell>
          <cell r="Q33" t="str">
            <v>-</v>
          </cell>
          <cell r="R33">
            <v>0</v>
          </cell>
          <cell r="S33">
            <v>0</v>
          </cell>
          <cell r="T33" t="str">
            <v>-</v>
          </cell>
          <cell r="U33">
            <v>0</v>
          </cell>
          <cell r="V33">
            <v>0</v>
          </cell>
          <cell r="W33" t="str">
            <v>-</v>
          </cell>
          <cell r="X33">
            <v>0</v>
          </cell>
          <cell r="Y33">
            <v>0</v>
          </cell>
          <cell r="Z33" t="str">
            <v>-</v>
          </cell>
          <cell r="AA33" t="str">
            <v>-</v>
          </cell>
          <cell r="AB33" t="str">
            <v>-</v>
          </cell>
        </row>
        <row r="34">
          <cell r="A34" t="str">
            <v>350002119</v>
          </cell>
          <cell r="C34" t="str">
            <v>350002119</v>
          </cell>
          <cell r="D34" t="str">
            <v>Clinique du Moulin</v>
          </cell>
          <cell r="E34">
            <v>0</v>
          </cell>
          <cell r="F34">
            <v>0</v>
          </cell>
          <cell r="G34" t="str">
            <v>-</v>
          </cell>
          <cell r="H34">
            <v>0</v>
          </cell>
          <cell r="I34">
            <v>0</v>
          </cell>
          <cell r="J34" t="str">
            <v>-</v>
          </cell>
          <cell r="K34" t="str">
            <v>-</v>
          </cell>
          <cell r="L34" t="str">
            <v>-</v>
          </cell>
          <cell r="M34" t="str">
            <v>-</v>
          </cell>
          <cell r="N34" t="str">
            <v>-</v>
          </cell>
          <cell r="O34">
            <v>0</v>
          </cell>
          <cell r="P34">
            <v>0</v>
          </cell>
          <cell r="Q34" t="str">
            <v>-</v>
          </cell>
          <cell r="R34">
            <v>0</v>
          </cell>
          <cell r="S34">
            <v>0</v>
          </cell>
          <cell r="T34" t="str">
            <v>-</v>
          </cell>
          <cell r="U34">
            <v>0</v>
          </cell>
          <cell r="V34">
            <v>0</v>
          </cell>
          <cell r="W34" t="str">
            <v>-</v>
          </cell>
          <cell r="X34">
            <v>0</v>
          </cell>
          <cell r="Y34">
            <v>0</v>
          </cell>
          <cell r="Z34" t="str">
            <v>-</v>
          </cell>
          <cell r="AA34" t="str">
            <v>-</v>
          </cell>
          <cell r="AB34" t="str">
            <v>-</v>
          </cell>
        </row>
        <row r="35">
          <cell r="A35" t="str">
            <v>350002176</v>
          </cell>
          <cell r="C35" t="str">
            <v>350002176</v>
          </cell>
          <cell r="D35" t="str">
            <v>Clinique de l’Espérance</v>
          </cell>
          <cell r="E35">
            <v>0</v>
          </cell>
          <cell r="F35">
            <v>0</v>
          </cell>
          <cell r="G35" t="str">
            <v>-</v>
          </cell>
          <cell r="H35">
            <v>0</v>
          </cell>
          <cell r="I35">
            <v>0</v>
          </cell>
          <cell r="J35" t="str">
            <v>-</v>
          </cell>
          <cell r="K35" t="str">
            <v>-</v>
          </cell>
          <cell r="L35" t="str">
            <v>-</v>
          </cell>
          <cell r="M35" t="str">
            <v>-</v>
          </cell>
          <cell r="N35" t="str">
            <v>-</v>
          </cell>
          <cell r="O35">
            <v>0</v>
          </cell>
          <cell r="P35">
            <v>0</v>
          </cell>
          <cell r="Q35" t="str">
            <v>-</v>
          </cell>
          <cell r="R35">
            <v>0</v>
          </cell>
          <cell r="S35">
            <v>0</v>
          </cell>
          <cell r="T35" t="str">
            <v>-</v>
          </cell>
          <cell r="U35">
            <v>0</v>
          </cell>
          <cell r="V35">
            <v>0</v>
          </cell>
          <cell r="W35" t="str">
            <v>-</v>
          </cell>
          <cell r="X35">
            <v>0</v>
          </cell>
          <cell r="Y35">
            <v>0</v>
          </cell>
          <cell r="Z35" t="str">
            <v>-</v>
          </cell>
          <cell r="AA35" t="str">
            <v>-</v>
          </cell>
          <cell r="AB35" t="str">
            <v>-</v>
          </cell>
        </row>
        <row r="36">
          <cell r="A36" t="str">
            <v>350002192</v>
          </cell>
          <cell r="C36" t="str">
            <v>350002192</v>
          </cell>
          <cell r="D36" t="str">
            <v>Clinique St Laurent</v>
          </cell>
          <cell r="E36">
            <v>0</v>
          </cell>
          <cell r="F36">
            <v>0</v>
          </cell>
          <cell r="G36" t="str">
            <v>-</v>
          </cell>
          <cell r="H36">
            <v>0</v>
          </cell>
          <cell r="I36">
            <v>0</v>
          </cell>
          <cell r="J36" t="str">
            <v>-</v>
          </cell>
          <cell r="K36" t="str">
            <v>-</v>
          </cell>
          <cell r="L36" t="str">
            <v>-</v>
          </cell>
          <cell r="M36" t="str">
            <v>-</v>
          </cell>
          <cell r="N36" t="str">
            <v>-</v>
          </cell>
          <cell r="O36">
            <v>0</v>
          </cell>
          <cell r="P36">
            <v>0</v>
          </cell>
          <cell r="Q36" t="str">
            <v>-</v>
          </cell>
          <cell r="R36">
            <v>0</v>
          </cell>
          <cell r="S36">
            <v>0</v>
          </cell>
          <cell r="T36" t="str">
            <v>-</v>
          </cell>
          <cell r="U36">
            <v>0</v>
          </cell>
          <cell r="V36">
            <v>0</v>
          </cell>
          <cell r="W36" t="str">
            <v>-</v>
          </cell>
          <cell r="X36">
            <v>0</v>
          </cell>
          <cell r="Y36">
            <v>0</v>
          </cell>
          <cell r="Z36" t="str">
            <v>-</v>
          </cell>
          <cell r="AA36" t="str">
            <v>-</v>
          </cell>
          <cell r="AB36" t="str">
            <v>-</v>
          </cell>
        </row>
        <row r="37">
          <cell r="A37" t="str">
            <v>560002081</v>
          </cell>
          <cell r="C37" t="str">
            <v>560002081</v>
          </cell>
          <cell r="D37" t="str">
            <v>Clinique du Golfe</v>
          </cell>
          <cell r="E37">
            <v>0</v>
          </cell>
          <cell r="F37">
            <v>0</v>
          </cell>
          <cell r="G37" t="str">
            <v>-</v>
          </cell>
          <cell r="H37">
            <v>0</v>
          </cell>
          <cell r="I37">
            <v>0</v>
          </cell>
          <cell r="J37" t="str">
            <v>-</v>
          </cell>
          <cell r="K37" t="str">
            <v>-</v>
          </cell>
          <cell r="L37" t="str">
            <v>-</v>
          </cell>
          <cell r="M37" t="str">
            <v>-</v>
          </cell>
          <cell r="N37" t="str">
            <v>-</v>
          </cell>
          <cell r="O37">
            <v>0</v>
          </cell>
          <cell r="P37">
            <v>0</v>
          </cell>
          <cell r="Q37" t="str">
            <v>-</v>
          </cell>
          <cell r="R37">
            <v>0</v>
          </cell>
          <cell r="S37">
            <v>0</v>
          </cell>
          <cell r="T37" t="str">
            <v>-</v>
          </cell>
          <cell r="U37">
            <v>0</v>
          </cell>
          <cell r="V37">
            <v>0</v>
          </cell>
          <cell r="W37" t="str">
            <v>-</v>
          </cell>
          <cell r="X37">
            <v>0</v>
          </cell>
          <cell r="Y37">
            <v>0</v>
          </cell>
          <cell r="Z37" t="str">
            <v>-</v>
          </cell>
          <cell r="AA37" t="str">
            <v>-</v>
          </cell>
          <cell r="AB37" t="str">
            <v>-</v>
          </cell>
        </row>
        <row r="38">
          <cell r="A38" t="str">
            <v>560002123</v>
          </cell>
          <cell r="C38" t="str">
            <v>560002123</v>
          </cell>
          <cell r="D38" t="str">
            <v>Clinique St Vincent</v>
          </cell>
          <cell r="E38">
            <v>25</v>
          </cell>
          <cell r="F38">
            <v>0</v>
          </cell>
          <cell r="G38">
            <v>-1</v>
          </cell>
          <cell r="H38">
            <v>1</v>
          </cell>
          <cell r="I38">
            <v>0</v>
          </cell>
          <cell r="J38">
            <v>-1</v>
          </cell>
          <cell r="K38">
            <v>1</v>
          </cell>
          <cell r="L38" t="str">
            <v>-</v>
          </cell>
          <cell r="M38">
            <v>25</v>
          </cell>
          <cell r="N38" t="str">
            <v>-</v>
          </cell>
          <cell r="O38">
            <v>0</v>
          </cell>
          <cell r="P38">
            <v>0</v>
          </cell>
          <cell r="Q38" t="str">
            <v>-</v>
          </cell>
          <cell r="R38">
            <v>0</v>
          </cell>
          <cell r="S38">
            <v>0</v>
          </cell>
          <cell r="T38" t="str">
            <v>-</v>
          </cell>
          <cell r="U38">
            <v>0</v>
          </cell>
          <cell r="V38">
            <v>0</v>
          </cell>
          <cell r="W38" t="str">
            <v>-</v>
          </cell>
          <cell r="X38">
            <v>0</v>
          </cell>
          <cell r="Y38">
            <v>0</v>
          </cell>
          <cell r="Z38" t="str">
            <v>-</v>
          </cell>
          <cell r="AA38" t="str">
            <v>-</v>
          </cell>
          <cell r="AB38" t="str">
            <v>-</v>
          </cell>
        </row>
        <row r="39">
          <cell r="A39" t="str">
            <v>OQN</v>
          </cell>
          <cell r="C39" t="str">
            <v>Etablissements privés</v>
          </cell>
          <cell r="E39">
            <v>33</v>
          </cell>
          <cell r="F39">
            <v>30</v>
          </cell>
          <cell r="G39">
            <v>-9.0909090909090939E-2</v>
          </cell>
          <cell r="H39">
            <v>2</v>
          </cell>
          <cell r="I39">
            <v>2</v>
          </cell>
          <cell r="J39">
            <v>0</v>
          </cell>
          <cell r="K39">
            <v>1</v>
          </cell>
          <cell r="L39">
            <v>1</v>
          </cell>
          <cell r="M39">
            <v>16.5</v>
          </cell>
          <cell r="N39">
            <v>15</v>
          </cell>
          <cell r="O39">
            <v>0</v>
          </cell>
          <cell r="P39">
            <v>0</v>
          </cell>
          <cell r="Q39" t="str">
            <v>-</v>
          </cell>
          <cell r="R39">
            <v>0</v>
          </cell>
          <cell r="S39">
            <v>0</v>
          </cell>
          <cell r="T39" t="str">
            <v>-</v>
          </cell>
          <cell r="U39">
            <v>0</v>
          </cell>
          <cell r="V39">
            <v>0</v>
          </cell>
          <cell r="W39" t="str">
            <v>-</v>
          </cell>
          <cell r="X39">
            <v>0</v>
          </cell>
          <cell r="Y39">
            <v>0</v>
          </cell>
          <cell r="Z39" t="str">
            <v>-</v>
          </cell>
          <cell r="AA39" t="str">
            <v>-</v>
          </cell>
          <cell r="AB39" t="str">
            <v>-</v>
          </cell>
        </row>
        <row r="41">
          <cell r="A41" t="str">
            <v>DPT-22</v>
          </cell>
          <cell r="C41" t="str">
            <v>Côtes d'Armor</v>
          </cell>
          <cell r="E41">
            <v>2619</v>
          </cell>
          <cell r="F41">
            <v>2232</v>
          </cell>
          <cell r="G41">
            <v>-0.14776632302405501</v>
          </cell>
          <cell r="H41">
            <v>130</v>
          </cell>
          <cell r="I41">
            <v>140</v>
          </cell>
          <cell r="J41">
            <v>7.6923076923076872E-2</v>
          </cell>
          <cell r="K41">
            <v>1</v>
          </cell>
          <cell r="L41">
            <v>0.98655913978494625</v>
          </cell>
          <cell r="M41">
            <v>20.146153846153847</v>
          </cell>
          <cell r="N41">
            <v>17.616</v>
          </cell>
          <cell r="O41">
            <v>11216</v>
          </cell>
          <cell r="P41">
            <v>12362.5</v>
          </cell>
          <cell r="Q41">
            <v>0.10222004279600561</v>
          </cell>
          <cell r="R41">
            <v>312</v>
          </cell>
          <cell r="S41">
            <v>344</v>
          </cell>
          <cell r="T41">
            <v>0.10256410256410264</v>
          </cell>
          <cell r="U41">
            <v>6072</v>
          </cell>
          <cell r="V41">
            <v>8239</v>
          </cell>
          <cell r="W41">
            <v>0.35688405797101441</v>
          </cell>
          <cell r="X41">
            <v>10288</v>
          </cell>
          <cell r="Y41">
            <v>8247</v>
          </cell>
          <cell r="Z41">
            <v>-0.1983864696734059</v>
          </cell>
          <cell r="AA41">
            <v>1</v>
          </cell>
          <cell r="AB41">
            <v>1</v>
          </cell>
        </row>
        <row r="42">
          <cell r="A42" t="str">
            <v>DPT-29</v>
          </cell>
          <cell r="C42" t="str">
            <v>Finistère</v>
          </cell>
          <cell r="E42">
            <v>6692</v>
          </cell>
          <cell r="F42">
            <v>6904</v>
          </cell>
          <cell r="G42">
            <v>3.1679617453675979E-2</v>
          </cell>
          <cell r="H42">
            <v>364</v>
          </cell>
          <cell r="I42">
            <v>343</v>
          </cell>
          <cell r="J42">
            <v>-5.7692307692307709E-2</v>
          </cell>
          <cell r="K42">
            <v>0.997907949790795</v>
          </cell>
          <cell r="L42">
            <v>0.99942062572421786</v>
          </cell>
          <cell r="M42">
            <v>18.705882352941178</v>
          </cell>
          <cell r="N42">
            <v>20.11661807580175</v>
          </cell>
          <cell r="O42">
            <v>17050</v>
          </cell>
          <cell r="P42">
            <v>13653.5</v>
          </cell>
          <cell r="Q42">
            <v>-0.19920821114369502</v>
          </cell>
          <cell r="R42">
            <v>674</v>
          </cell>
          <cell r="S42">
            <v>619</v>
          </cell>
          <cell r="T42">
            <v>-8.1602373887240343E-2</v>
          </cell>
          <cell r="U42">
            <v>11060</v>
          </cell>
          <cell r="V42">
            <v>8310</v>
          </cell>
          <cell r="W42">
            <v>-0.24864376130198917</v>
          </cell>
          <cell r="X42">
            <v>11980</v>
          </cell>
          <cell r="Y42">
            <v>10687</v>
          </cell>
          <cell r="Z42">
            <v>-0.10792988313856422</v>
          </cell>
          <cell r="AA42">
            <v>0.97624633431085039</v>
          </cell>
          <cell r="AB42">
            <v>0.97355989306771162</v>
          </cell>
        </row>
        <row r="43">
          <cell r="A43" t="str">
            <v>DPT-35</v>
          </cell>
          <cell r="C43" t="str">
            <v>Ille-Et-Vilaine</v>
          </cell>
          <cell r="E43">
            <v>7878</v>
          </cell>
          <cell r="F43">
            <v>8558</v>
          </cell>
          <cell r="G43">
            <v>8.631632394008637E-2</v>
          </cell>
          <cell r="H43">
            <v>485</v>
          </cell>
          <cell r="I43">
            <v>456</v>
          </cell>
          <cell r="J43">
            <v>-5.97938144329897E-2</v>
          </cell>
          <cell r="K43">
            <v>1</v>
          </cell>
          <cell r="L43">
            <v>0.99217106800654353</v>
          </cell>
          <cell r="M43">
            <v>16.243298969072164</v>
          </cell>
          <cell r="N43">
            <v>20.025943396226417</v>
          </cell>
          <cell r="O43">
            <v>17696</v>
          </cell>
          <cell r="P43">
            <v>15234.5</v>
          </cell>
          <cell r="Q43">
            <v>-0.13909923146473779</v>
          </cell>
          <cell r="R43">
            <v>536</v>
          </cell>
          <cell r="S43">
            <v>490</v>
          </cell>
          <cell r="T43">
            <v>-8.582089552238803E-2</v>
          </cell>
          <cell r="U43">
            <v>8573</v>
          </cell>
          <cell r="V43">
            <v>7454</v>
          </cell>
          <cell r="W43">
            <v>-0.13052607022045959</v>
          </cell>
          <cell r="X43">
            <v>18246</v>
          </cell>
          <cell r="Y43">
            <v>15561</v>
          </cell>
          <cell r="Z43">
            <v>-0.14715554094048011</v>
          </cell>
          <cell r="AA43">
            <v>1</v>
          </cell>
          <cell r="AB43">
            <v>1</v>
          </cell>
        </row>
        <row r="44">
          <cell r="A44" t="str">
            <v>DPT-56</v>
          </cell>
          <cell r="C44" t="str">
            <v>Morbihan</v>
          </cell>
          <cell r="E44">
            <v>5120</v>
          </cell>
          <cell r="F44">
            <v>5705</v>
          </cell>
          <cell r="G44">
            <v>0.1142578125</v>
          </cell>
          <cell r="H44">
            <v>208</v>
          </cell>
          <cell r="I44">
            <v>197</v>
          </cell>
          <cell r="J44">
            <v>-5.2884615384615419E-2</v>
          </cell>
          <cell r="K44">
            <v>1</v>
          </cell>
          <cell r="L44">
            <v>1</v>
          </cell>
          <cell r="M44">
            <v>24.615384615384617</v>
          </cell>
          <cell r="N44">
            <v>28.959390862944161</v>
          </cell>
          <cell r="O44">
            <v>15615</v>
          </cell>
          <cell r="P44">
            <v>14256</v>
          </cell>
          <cell r="Q44">
            <v>-8.703170028818441E-2</v>
          </cell>
          <cell r="R44">
            <v>597</v>
          </cell>
          <cell r="S44">
            <v>600</v>
          </cell>
          <cell r="T44">
            <v>5.0251256281406143E-3</v>
          </cell>
          <cell r="U44">
            <v>7173</v>
          </cell>
          <cell r="V44">
            <v>7028</v>
          </cell>
          <cell r="W44">
            <v>-2.0214693991356447E-2</v>
          </cell>
          <cell r="X44">
            <v>16884</v>
          </cell>
          <cell r="Y44">
            <v>14456</v>
          </cell>
          <cell r="Z44">
            <v>-0.14380478559583032</v>
          </cell>
          <cell r="AA44">
            <v>1</v>
          </cell>
          <cell r="AB44">
            <v>0.9999298540965208</v>
          </cell>
        </row>
        <row r="46">
          <cell r="A46" t="str">
            <v>TDS-1-FPA</v>
          </cell>
          <cell r="C46" t="str">
            <v>Territoire Finistère Penn Ar Bed</v>
          </cell>
          <cell r="E46">
            <v>6692</v>
          </cell>
          <cell r="F46">
            <v>6904</v>
          </cell>
          <cell r="G46">
            <v>3.1679617453675979E-2</v>
          </cell>
          <cell r="H46">
            <v>364</v>
          </cell>
          <cell r="I46">
            <v>343</v>
          </cell>
          <cell r="J46">
            <v>-5.7692307692307709E-2</v>
          </cell>
          <cell r="K46">
            <v>0.997907949790795</v>
          </cell>
          <cell r="L46">
            <v>0.99942062572421786</v>
          </cell>
          <cell r="M46">
            <v>18.705882352941178</v>
          </cell>
          <cell r="N46">
            <v>20.11661807580175</v>
          </cell>
          <cell r="O46">
            <v>17050</v>
          </cell>
          <cell r="P46">
            <v>13653.5</v>
          </cell>
          <cell r="Q46">
            <v>-0.19920821114369502</v>
          </cell>
          <cell r="R46">
            <v>674</v>
          </cell>
          <cell r="S46">
            <v>619</v>
          </cell>
          <cell r="T46">
            <v>-8.1602373887240343E-2</v>
          </cell>
          <cell r="U46">
            <v>11060</v>
          </cell>
          <cell r="V46">
            <v>8310</v>
          </cell>
          <cell r="W46">
            <v>-0.24864376130198917</v>
          </cell>
          <cell r="X46">
            <v>11980</v>
          </cell>
          <cell r="Y46">
            <v>10687</v>
          </cell>
          <cell r="Z46">
            <v>-0.10792988313856422</v>
          </cell>
          <cell r="AA46">
            <v>0.97624633431085039</v>
          </cell>
          <cell r="AB46">
            <v>0.97355989306771162</v>
          </cell>
        </row>
        <row r="47">
          <cell r="A47" t="str">
            <v>TDS-2-LQ</v>
          </cell>
          <cell r="C47" t="str">
            <v>Territoire Lorient - Quimperlé</v>
          </cell>
          <cell r="E47">
            <v>2170</v>
          </cell>
          <cell r="F47">
            <v>2607</v>
          </cell>
          <cell r="G47">
            <v>0.20138248847926277</v>
          </cell>
          <cell r="H47">
            <v>60</v>
          </cell>
          <cell r="I47">
            <v>52</v>
          </cell>
          <cell r="J47">
            <v>-0.1333333333333333</v>
          </cell>
          <cell r="K47">
            <v>1</v>
          </cell>
          <cell r="L47">
            <v>1</v>
          </cell>
          <cell r="M47">
            <v>36.166666666666664</v>
          </cell>
          <cell r="N47">
            <v>50.134615384615387</v>
          </cell>
          <cell r="O47">
            <v>6192</v>
          </cell>
          <cell r="P47">
            <v>5375</v>
          </cell>
          <cell r="Q47">
            <v>-0.13194444444444442</v>
          </cell>
          <cell r="R47">
            <v>238</v>
          </cell>
          <cell r="S47">
            <v>260</v>
          </cell>
          <cell r="T47">
            <v>9.243697478991586E-2</v>
          </cell>
          <cell r="U47">
            <v>772</v>
          </cell>
          <cell r="V47">
            <v>1188</v>
          </cell>
          <cell r="W47">
            <v>0.53886010362694292</v>
          </cell>
          <cell r="X47">
            <v>10840</v>
          </cell>
          <cell r="Y47">
            <v>8374</v>
          </cell>
          <cell r="Z47">
            <v>-0.22749077490774905</v>
          </cell>
          <cell r="AA47">
            <v>1</v>
          </cell>
          <cell r="AB47">
            <v>1</v>
          </cell>
        </row>
        <row r="48">
          <cell r="A48" t="str">
            <v>TDS-3-BA</v>
          </cell>
          <cell r="C48" t="str">
            <v>Territoire Brocéliande Atlantique</v>
          </cell>
          <cell r="E48">
            <v>2950</v>
          </cell>
          <cell r="F48">
            <v>3098</v>
          </cell>
          <cell r="G48">
            <v>5.0169491525423826E-2</v>
          </cell>
          <cell r="H48">
            <v>149</v>
          </cell>
          <cell r="I48">
            <v>146</v>
          </cell>
          <cell r="J48">
            <v>-2.0134228187919434E-2</v>
          </cell>
          <cell r="K48">
            <v>1</v>
          </cell>
          <cell r="L48">
            <v>1</v>
          </cell>
          <cell r="M48">
            <v>19.798657718120804</v>
          </cell>
          <cell r="N48">
            <v>21.219178082191782</v>
          </cell>
          <cell r="O48">
            <v>8079.5</v>
          </cell>
          <cell r="P48">
            <v>7656.5</v>
          </cell>
          <cell r="Q48">
            <v>-5.2354724921096607E-2</v>
          </cell>
          <cell r="R48">
            <v>316</v>
          </cell>
          <cell r="S48">
            <v>290</v>
          </cell>
          <cell r="T48">
            <v>-8.2278481012658222E-2</v>
          </cell>
          <cell r="U48">
            <v>6006</v>
          </cell>
          <cell r="V48">
            <v>5571</v>
          </cell>
          <cell r="W48">
            <v>-7.2427572427572473E-2</v>
          </cell>
          <cell r="X48">
            <v>4147</v>
          </cell>
          <cell r="Y48">
            <v>4171</v>
          </cell>
          <cell r="Z48">
            <v>5.7873161321437827E-3</v>
          </cell>
          <cell r="AA48">
            <v>1</v>
          </cell>
          <cell r="AB48">
            <v>0.99986939201985237</v>
          </cell>
        </row>
        <row r="49">
          <cell r="A49" t="str">
            <v>TDS-4-HB</v>
          </cell>
          <cell r="C49" t="str">
            <v>Territoire Haute Bretagne</v>
          </cell>
          <cell r="E49">
            <v>5638</v>
          </cell>
          <cell r="F49">
            <v>5479</v>
          </cell>
          <cell r="G49">
            <v>-2.8201489890031906E-2</v>
          </cell>
          <cell r="H49">
            <v>370</v>
          </cell>
          <cell r="I49">
            <v>287</v>
          </cell>
          <cell r="J49">
            <v>-0.22432432432432436</v>
          </cell>
          <cell r="K49">
            <v>1</v>
          </cell>
          <cell r="L49">
            <v>0.98923161160795769</v>
          </cell>
          <cell r="M49">
            <v>15.237837837837837</v>
          </cell>
          <cell r="N49">
            <v>20.608365019011408</v>
          </cell>
          <cell r="O49">
            <v>15173.5</v>
          </cell>
          <cell r="P49">
            <v>13001.5</v>
          </cell>
          <cell r="Q49">
            <v>-0.14314429762414738</v>
          </cell>
          <cell r="R49">
            <v>500</v>
          </cell>
          <cell r="S49">
            <v>446</v>
          </cell>
          <cell r="T49">
            <v>-0.10799999999999998</v>
          </cell>
          <cell r="U49">
            <v>7411</v>
          </cell>
          <cell r="V49">
            <v>6646</v>
          </cell>
          <cell r="W49">
            <v>-0.1032249359060855</v>
          </cell>
          <cell r="X49">
            <v>15525</v>
          </cell>
          <cell r="Y49">
            <v>12711</v>
          </cell>
          <cell r="Z49">
            <v>-0.18125603864734297</v>
          </cell>
          <cell r="AA49">
            <v>1</v>
          </cell>
          <cell r="AB49">
            <v>1</v>
          </cell>
        </row>
        <row r="50">
          <cell r="A50" t="str">
            <v>TDS-5-SMD</v>
          </cell>
          <cell r="C50" t="str">
            <v>Territoire Saint-Malo - Dinan</v>
          </cell>
          <cell r="E50">
            <v>2240</v>
          </cell>
          <cell r="F50">
            <v>3079</v>
          </cell>
          <cell r="G50">
            <v>0.37455357142857149</v>
          </cell>
          <cell r="H50">
            <v>119</v>
          </cell>
          <cell r="I50">
            <v>169</v>
          </cell>
          <cell r="J50">
            <v>0.42016806722689082</v>
          </cell>
          <cell r="K50">
            <v>1</v>
          </cell>
          <cell r="L50">
            <v>0.99740175381617413</v>
          </cell>
          <cell r="M50">
            <v>18.823529411764707</v>
          </cell>
          <cell r="N50">
            <v>19.074534161490682</v>
          </cell>
          <cell r="O50">
            <v>4359</v>
          </cell>
          <cell r="P50">
            <v>4043</v>
          </cell>
          <cell r="Q50">
            <v>-7.2493691213581068E-2</v>
          </cell>
          <cell r="R50">
            <v>62</v>
          </cell>
          <cell r="S50">
            <v>68</v>
          </cell>
          <cell r="T50">
            <v>9.6774193548387011E-2</v>
          </cell>
          <cell r="U50">
            <v>1899</v>
          </cell>
          <cell r="V50">
            <v>1583</v>
          </cell>
          <cell r="W50">
            <v>-0.16640337019483942</v>
          </cell>
          <cell r="X50">
            <v>4920</v>
          </cell>
          <cell r="Y50">
            <v>4920</v>
          </cell>
          <cell r="Z50">
            <v>0</v>
          </cell>
          <cell r="AA50">
            <v>1</v>
          </cell>
          <cell r="AB50">
            <v>1</v>
          </cell>
        </row>
        <row r="51">
          <cell r="A51" t="str">
            <v>TDS-6-A</v>
          </cell>
          <cell r="C51" t="str">
            <v>Territoire Armor</v>
          </cell>
          <cell r="E51">
            <v>2619</v>
          </cell>
          <cell r="F51">
            <v>2232</v>
          </cell>
          <cell r="G51">
            <v>-0.14776632302405501</v>
          </cell>
          <cell r="H51">
            <v>130</v>
          </cell>
          <cell r="I51">
            <v>140</v>
          </cell>
          <cell r="J51">
            <v>7.6923076923076872E-2</v>
          </cell>
          <cell r="K51">
            <v>1</v>
          </cell>
          <cell r="L51">
            <v>0.98655913978494625</v>
          </cell>
          <cell r="M51">
            <v>20.146153846153847</v>
          </cell>
          <cell r="N51">
            <v>17.616</v>
          </cell>
          <cell r="O51">
            <v>8152.5</v>
          </cell>
          <cell r="P51">
            <v>9725.5</v>
          </cell>
          <cell r="Q51">
            <v>0.19294694878871521</v>
          </cell>
          <cell r="R51">
            <v>249</v>
          </cell>
          <cell r="S51">
            <v>290</v>
          </cell>
          <cell r="T51">
            <v>0.16465863453815266</v>
          </cell>
          <cell r="U51">
            <v>4551</v>
          </cell>
          <cell r="V51">
            <v>7057</v>
          </cell>
          <cell r="W51">
            <v>0.55064820918479462</v>
          </cell>
          <cell r="X51">
            <v>7203</v>
          </cell>
          <cell r="Y51">
            <v>5337</v>
          </cell>
          <cell r="Z51">
            <v>-0.25905872553102871</v>
          </cell>
          <cell r="AA51">
            <v>1</v>
          </cell>
          <cell r="AB51">
            <v>1</v>
          </cell>
        </row>
        <row r="52">
          <cell r="A52" t="str">
            <v>TDS-7-CB</v>
          </cell>
          <cell r="C52" t="str">
            <v>Territoire Cœur de Breizh</v>
          </cell>
          <cell r="E52">
            <v>0</v>
          </cell>
          <cell r="F52">
            <v>0</v>
          </cell>
          <cell r="G52" t="str">
            <v>-</v>
          </cell>
          <cell r="H52">
            <v>0</v>
          </cell>
          <cell r="I52">
            <v>0</v>
          </cell>
          <cell r="J52" t="str">
            <v>-</v>
          </cell>
          <cell r="K52" t="str">
            <v>-</v>
          </cell>
          <cell r="L52" t="str">
            <v>-</v>
          </cell>
          <cell r="M52" t="str">
            <v>-</v>
          </cell>
          <cell r="N52" t="str">
            <v>-</v>
          </cell>
          <cell r="O52">
            <v>2570.5</v>
          </cell>
          <cell r="P52">
            <v>2051.5</v>
          </cell>
          <cell r="Q52">
            <v>-0.2019062439214161</v>
          </cell>
          <cell r="R52">
            <v>80</v>
          </cell>
          <cell r="S52">
            <v>79</v>
          </cell>
          <cell r="T52">
            <v>-1.2499999999999956E-2</v>
          </cell>
          <cell r="U52">
            <v>1179</v>
          </cell>
          <cell r="V52">
            <v>676</v>
          </cell>
          <cell r="W52">
            <v>-0.42663273960983883</v>
          </cell>
          <cell r="X52">
            <v>2783</v>
          </cell>
          <cell r="Y52">
            <v>2751</v>
          </cell>
          <cell r="Z52">
            <v>-1.1498383039885041E-2</v>
          </cell>
          <cell r="AA52">
            <v>1</v>
          </cell>
          <cell r="AB52">
            <v>1</v>
          </cell>
        </row>
        <row r="54">
          <cell r="A54" t="str">
            <v>REG-53</v>
          </cell>
          <cell r="C54" t="str">
            <v>Bretagne</v>
          </cell>
          <cell r="E54">
            <v>22309</v>
          </cell>
          <cell r="F54">
            <v>23399</v>
          </cell>
          <cell r="G54">
            <v>4.8859204805235645E-2</v>
          </cell>
          <cell r="H54">
            <v>1176</v>
          </cell>
          <cell r="I54">
            <v>1130</v>
          </cell>
          <cell r="J54">
            <v>-3.9115646258503389E-2</v>
          </cell>
          <cell r="K54">
            <v>0.99937245058048318</v>
          </cell>
          <cell r="L54">
            <v>0.99568357622120607</v>
          </cell>
          <cell r="M54">
            <v>19.071856287425149</v>
          </cell>
          <cell r="N54">
            <v>21.51246537396122</v>
          </cell>
          <cell r="O54">
            <v>61577</v>
          </cell>
          <cell r="P54">
            <v>55506.5</v>
          </cell>
          <cell r="Q54">
            <v>-9.8583886840865942E-2</v>
          </cell>
          <cell r="R54">
            <v>2119</v>
          </cell>
          <cell r="S54">
            <v>2051</v>
          </cell>
          <cell r="T54">
            <v>-3.2090608777725294E-2</v>
          </cell>
          <cell r="U54">
            <v>32878</v>
          </cell>
          <cell r="V54">
            <v>31031</v>
          </cell>
          <cell r="W54">
            <v>-5.6177383052497087E-2</v>
          </cell>
          <cell r="X54">
            <v>57398</v>
          </cell>
          <cell r="Y54">
            <v>48951</v>
          </cell>
          <cell r="Z54">
            <v>-0.14716540646015541</v>
          </cell>
          <cell r="AA54">
            <v>0.99342286892833365</v>
          </cell>
          <cell r="AB54">
            <v>0.99347824128705642</v>
          </cell>
        </row>
        <row r="56">
          <cell r="A56" t="str">
            <v>FRANCE</v>
          </cell>
          <cell r="C56" t="str">
            <v>France</v>
          </cell>
          <cell r="E56">
            <v>688485</v>
          </cell>
          <cell r="F56">
            <v>677864</v>
          </cell>
          <cell r="G56">
            <v>-1.5426625126182869E-2</v>
          </cell>
          <cell r="H56">
            <v>17450</v>
          </cell>
          <cell r="I56">
            <v>18635</v>
          </cell>
          <cell r="J56">
            <v>6.7908309455587457E-2</v>
          </cell>
          <cell r="K56">
            <v>0.83503562169110435</v>
          </cell>
          <cell r="L56">
            <v>0.82570397601878842</v>
          </cell>
          <cell r="M56">
            <v>36.928924717368965</v>
          </cell>
          <cell r="N56">
            <v>35.458663287931579</v>
          </cell>
          <cell r="O56">
            <v>1046249</v>
          </cell>
          <cell r="P56">
            <v>1130278.5</v>
          </cell>
          <cell r="Q56">
            <v>8.0315011053774032E-2</v>
          </cell>
          <cell r="R56">
            <v>33385</v>
          </cell>
          <cell r="S56">
            <v>34367</v>
          </cell>
          <cell r="T56">
            <v>2.9414407668114428E-2</v>
          </cell>
          <cell r="U56">
            <v>712108</v>
          </cell>
          <cell r="V56">
            <v>814370</v>
          </cell>
          <cell r="W56">
            <v>0.14360462177085509</v>
          </cell>
          <cell r="X56">
            <v>668282</v>
          </cell>
          <cell r="Y56">
            <v>631817</v>
          </cell>
          <cell r="Z56">
            <v>-5.4565288306433479E-2</v>
          </cell>
          <cell r="AA56">
            <v>0.98881002514697747</v>
          </cell>
          <cell r="AB56">
            <v>0.99202674385118361</v>
          </cell>
        </row>
        <row r="57">
          <cell r="A57" t="str">
            <v>DGF_Nat</v>
          </cell>
          <cell r="C57" t="str">
            <v>Etablissements publics</v>
          </cell>
          <cell r="E57">
            <v>601469</v>
          </cell>
          <cell r="F57">
            <v>584816</v>
          </cell>
          <cell r="G57">
            <v>-2.768721247479089E-2</v>
          </cell>
          <cell r="H57">
            <v>16002</v>
          </cell>
          <cell r="I57">
            <v>17062</v>
          </cell>
          <cell r="J57">
            <v>6.6241719785026909E-2</v>
          </cell>
          <cell r="K57">
            <v>0.8117650286215915</v>
          </cell>
          <cell r="L57">
            <v>0.80196506251538946</v>
          </cell>
          <cell r="M57">
            <v>34.699132968516807</v>
          </cell>
          <cell r="N57">
            <v>33.086560846560843</v>
          </cell>
          <cell r="O57">
            <v>970320.5</v>
          </cell>
          <cell r="P57">
            <v>1081132</v>
          </cell>
          <cell r="Q57">
            <v>0.11420092639493862</v>
          </cell>
          <cell r="R57">
            <v>31572</v>
          </cell>
          <cell r="S57">
            <v>32278</v>
          </cell>
          <cell r="T57">
            <v>2.2361586215634111E-2</v>
          </cell>
          <cell r="U57">
            <v>649597</v>
          </cell>
          <cell r="V57">
            <v>779978</v>
          </cell>
          <cell r="W57">
            <v>0.20071059441469097</v>
          </cell>
          <cell r="X57">
            <v>641447</v>
          </cell>
          <cell r="Y57">
            <v>602308</v>
          </cell>
          <cell r="Z57">
            <v>-6.1016732481405378E-2</v>
          </cell>
          <cell r="AA57">
            <v>0.9880364271392803</v>
          </cell>
          <cell r="AB57">
            <v>0.99212399595979028</v>
          </cell>
        </row>
        <row r="58">
          <cell r="A58" t="str">
            <v>OQN_Nat</v>
          </cell>
          <cell r="C58" t="str">
            <v>Etablissements privés</v>
          </cell>
          <cell r="E58">
            <v>87016</v>
          </cell>
          <cell r="F58">
            <v>93048</v>
          </cell>
          <cell r="G58">
            <v>6.9320584720051537E-2</v>
          </cell>
          <cell r="H58">
            <v>1703</v>
          </cell>
          <cell r="I58">
            <v>1846</v>
          </cell>
          <cell r="J58">
            <v>8.3969465648854991E-2</v>
          </cell>
          <cell r="K58">
            <v>0.99588581410315347</v>
          </cell>
          <cell r="L58">
            <v>0.97490542515690826</v>
          </cell>
          <cell r="M58">
            <v>51.125663716814159</v>
          </cell>
          <cell r="N58">
            <v>50.173119469026545</v>
          </cell>
          <cell r="O58">
            <v>75928.5</v>
          </cell>
          <cell r="P58">
            <v>49146.5</v>
          </cell>
          <cell r="Q58">
            <v>-0.35272657829405296</v>
          </cell>
          <cell r="R58">
            <v>1878</v>
          </cell>
          <cell r="S58">
            <v>2161</v>
          </cell>
          <cell r="T58">
            <v>0.15069222577209795</v>
          </cell>
          <cell r="U58">
            <v>62511</v>
          </cell>
          <cell r="V58">
            <v>34392</v>
          </cell>
          <cell r="W58">
            <v>-0.44982483082977398</v>
          </cell>
          <cell r="X58">
            <v>26835</v>
          </cell>
          <cell r="Y58">
            <v>29509</v>
          </cell>
          <cell r="Z58">
            <v>9.9645984721445924E-2</v>
          </cell>
          <cell r="AA58">
            <v>0.99869614176494992</v>
          </cell>
          <cell r="AB58">
            <v>0.98988737753451417</v>
          </cell>
        </row>
        <row r="60">
          <cell r="C60" t="str">
            <v xml:space="preserve">Sources : </v>
          </cell>
          <cell r="D60" t="str">
            <v xml:space="preserve"> RIMP 2021 - 2022</v>
          </cell>
          <cell r="F60" t="str">
            <v xml:space="preserve">Psychiatrie infanto-juvénile : </v>
          </cell>
        </row>
        <row r="61">
          <cell r="F61" t="str">
            <v>- Pour les établissements sectorisés= 3ème caractère du secteur "I" ou âge du patient &lt;= 16 ans pour les secteurs "P", "Z"</v>
          </cell>
        </row>
        <row r="62">
          <cell r="F62" t="str">
            <v>- Pour les établissements non sectorisés=  âge du patient &lt;= 16 ans</v>
          </cell>
        </row>
        <row r="64">
          <cell r="C64" t="str">
            <v>Hospitalisation Complète : Forme d'activité "0." : Hospitalisation à temps plein, Séjour thérapeutique, Hospitalisation à domicile, Placement familial thérapeutique, Appartement thérapeutique, Centre de postcure psychiatrique et Centre de crise</v>
          </cell>
        </row>
        <row r="65">
          <cell r="C65" t="str">
            <v>Hospitalisation Partielle : Forme d'activité "2." : Hospitalisation à temps partiel de jour ou de nuit et atelier thérapeutique</v>
          </cell>
        </row>
        <row r="66">
          <cell r="C66" t="str">
            <v>Ambulatoire : Forme d'activité "3." : Accueil et soins en centre médicopsychologique (CMP), Accueil et soins dans un lieu autre que le CMP et Centre d'accueil Thérapeutique à Temps Partiel (CATTP)</v>
          </cell>
        </row>
        <row r="68">
          <cell r="C68" t="str">
            <v>En hospitalisation complète et patielle, le nombre de patients est calculé à partir du numéro de chaînage. 
En Ambulatoire, le nombre de patients est calculé à partir du identifiant permanent patient (IPP).</v>
          </cell>
        </row>
      </sheetData>
      <sheetData sheetId="55" refreshError="1"/>
      <sheetData sheetId="56">
        <row r="1">
          <cell r="A1" t="str">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row>
        <row r="2">
          <cell r="A2" t="str">
            <v>NVSELECT</v>
          </cell>
          <cell r="B2" t="str">
            <v>nb_jrs_HC_21</v>
          </cell>
          <cell r="C2" t="str">
            <v>nb_PAT_HC_21</v>
          </cell>
          <cell r="D2" t="str">
            <v>nb_jrs_HTP_21</v>
          </cell>
          <cell r="E2" t="str">
            <v>nb_PAT_HTP_21</v>
          </cell>
          <cell r="F2" t="str">
            <v>nb_jrs_HP_21</v>
          </cell>
          <cell r="G2" t="str">
            <v>nb_PAT_HP_21</v>
          </cell>
          <cell r="H2" t="str">
            <v>nb_venu_21</v>
          </cell>
          <cell r="I2" t="str">
            <v>nb_demivenu_21</v>
          </cell>
          <cell r="J2" t="str">
            <v>nb_jrs_HJ_21</v>
          </cell>
          <cell r="K2" t="str">
            <v>nb_acte_21</v>
          </cell>
          <cell r="L2" t="str">
            <v>nb_pat_ambu_21</v>
          </cell>
          <cell r="M2" t="str">
            <v>nb_acte_CMP_21</v>
          </cell>
          <cell r="N2" t="str">
            <v>nb_acte_CATTP_21</v>
          </cell>
          <cell r="O2" t="str">
            <v>nb_jrs_HC_22</v>
          </cell>
          <cell r="P2" t="str">
            <v>nb_PAT_HC_22</v>
          </cell>
          <cell r="Q2" t="str">
            <v>nb_jrs_HTP_22</v>
          </cell>
          <cell r="R2" t="str">
            <v>nb_PAT_HTP_22</v>
          </cell>
          <cell r="S2" t="str">
            <v>nb_jrs_HP_22</v>
          </cell>
          <cell r="T2" t="str">
            <v>nb_PAT_HP_22</v>
          </cell>
          <cell r="U2" t="str">
            <v>nb_venu_22</v>
          </cell>
          <cell r="V2" t="str">
            <v>nb_demivenu_22</v>
          </cell>
          <cell r="W2" t="str">
            <v>nb_jrs_HJ_22</v>
          </cell>
          <cell r="X2" t="str">
            <v>nb_acte_22</v>
          </cell>
          <cell r="Y2" t="str">
            <v>nb_pat_ambu_22</v>
          </cell>
          <cell r="Z2" t="str">
            <v>nb_acte_CMP_22</v>
          </cell>
          <cell r="AA2" t="str">
            <v>nb_acte_CATTP_22</v>
          </cell>
        </row>
        <row r="3">
          <cell r="A3" t="str">
            <v>220000236</v>
          </cell>
          <cell r="F3">
            <v>2570.5</v>
          </cell>
          <cell r="G3">
            <v>80</v>
          </cell>
          <cell r="H3">
            <v>1179</v>
          </cell>
          <cell r="I3">
            <v>2783</v>
          </cell>
          <cell r="J3">
            <v>2570.5</v>
          </cell>
          <cell r="K3">
            <v>16232</v>
          </cell>
          <cell r="L3">
            <v>1528</v>
          </cell>
          <cell r="M3">
            <v>11403</v>
          </cell>
          <cell r="N3">
            <v>412</v>
          </cell>
          <cell r="S3">
            <v>2051.5</v>
          </cell>
          <cell r="T3">
            <v>79</v>
          </cell>
          <cell r="U3">
            <v>676</v>
          </cell>
          <cell r="V3">
            <v>2751</v>
          </cell>
          <cell r="W3">
            <v>2051.5</v>
          </cell>
          <cell r="X3">
            <v>22247</v>
          </cell>
          <cell r="Y3">
            <v>1616</v>
          </cell>
          <cell r="Z3">
            <v>13258</v>
          </cell>
          <cell r="AA3">
            <v>1882</v>
          </cell>
        </row>
        <row r="4">
          <cell r="A4" t="str">
            <v>220000608</v>
          </cell>
          <cell r="F4">
            <v>5406.5</v>
          </cell>
          <cell r="G4">
            <v>184</v>
          </cell>
          <cell r="H4">
            <v>4059</v>
          </cell>
          <cell r="I4">
            <v>2695</v>
          </cell>
          <cell r="J4">
            <v>5406.5</v>
          </cell>
          <cell r="K4">
            <v>32029</v>
          </cell>
          <cell r="L4">
            <v>3143</v>
          </cell>
          <cell r="M4">
            <v>24496</v>
          </cell>
          <cell r="N4">
            <v>3696</v>
          </cell>
          <cell r="O4">
            <v>2</v>
          </cell>
          <cell r="P4">
            <v>1</v>
          </cell>
          <cell r="Q4">
            <v>2</v>
          </cell>
          <cell r="R4">
            <v>1</v>
          </cell>
          <cell r="S4">
            <v>7207</v>
          </cell>
          <cell r="T4">
            <v>234</v>
          </cell>
          <cell r="U4">
            <v>6631</v>
          </cell>
          <cell r="V4">
            <v>1152</v>
          </cell>
          <cell r="W4">
            <v>7207</v>
          </cell>
          <cell r="X4">
            <v>30937</v>
          </cell>
          <cell r="Y4">
            <v>3135</v>
          </cell>
          <cell r="Z4">
            <v>23742</v>
          </cell>
          <cell r="AA4">
            <v>3635</v>
          </cell>
        </row>
        <row r="5">
          <cell r="A5" t="str">
            <v>220000616</v>
          </cell>
          <cell r="B5">
            <v>2619</v>
          </cell>
          <cell r="C5">
            <v>130</v>
          </cell>
          <cell r="D5">
            <v>2619</v>
          </cell>
          <cell r="E5">
            <v>130</v>
          </cell>
          <cell r="F5">
            <v>4582.5</v>
          </cell>
          <cell r="G5">
            <v>91</v>
          </cell>
          <cell r="H5">
            <v>1229</v>
          </cell>
          <cell r="I5">
            <v>6707</v>
          </cell>
          <cell r="J5">
            <v>4582.5</v>
          </cell>
          <cell r="K5">
            <v>35073</v>
          </cell>
          <cell r="L5">
            <v>2586</v>
          </cell>
          <cell r="M5">
            <v>27348</v>
          </cell>
          <cell r="N5">
            <v>1888</v>
          </cell>
          <cell r="O5">
            <v>2230</v>
          </cell>
          <cell r="P5">
            <v>139</v>
          </cell>
          <cell r="Q5">
            <v>2200</v>
          </cell>
          <cell r="R5">
            <v>124</v>
          </cell>
          <cell r="S5">
            <v>4328.5</v>
          </cell>
          <cell r="T5">
            <v>80</v>
          </cell>
          <cell r="U5">
            <v>1201</v>
          </cell>
          <cell r="V5">
            <v>6255</v>
          </cell>
          <cell r="W5">
            <v>4328.5</v>
          </cell>
          <cell r="X5">
            <v>27450</v>
          </cell>
          <cell r="Y5">
            <v>2387</v>
          </cell>
          <cell r="Z5">
            <v>22452</v>
          </cell>
          <cell r="AA5">
            <v>1901</v>
          </cell>
        </row>
        <row r="6">
          <cell r="A6" t="str">
            <v>290000017</v>
          </cell>
          <cell r="B6">
            <v>2156</v>
          </cell>
          <cell r="C6">
            <v>186</v>
          </cell>
          <cell r="D6">
            <v>2150</v>
          </cell>
          <cell r="E6">
            <v>183</v>
          </cell>
          <cell r="F6">
            <v>4217</v>
          </cell>
          <cell r="G6">
            <v>422</v>
          </cell>
          <cell r="H6">
            <v>210</v>
          </cell>
          <cell r="I6">
            <v>8014</v>
          </cell>
          <cell r="J6">
            <v>4217</v>
          </cell>
          <cell r="K6">
            <v>20961</v>
          </cell>
          <cell r="L6">
            <v>1726</v>
          </cell>
          <cell r="M6">
            <v>987</v>
          </cell>
          <cell r="O6">
            <v>2411</v>
          </cell>
          <cell r="P6">
            <v>177</v>
          </cell>
          <cell r="Q6">
            <v>2411</v>
          </cell>
          <cell r="R6">
            <v>177</v>
          </cell>
          <cell r="S6">
            <v>3021</v>
          </cell>
          <cell r="T6">
            <v>365</v>
          </cell>
          <cell r="U6">
            <v>165</v>
          </cell>
          <cell r="V6">
            <v>5712</v>
          </cell>
          <cell r="W6">
            <v>3021</v>
          </cell>
          <cell r="X6">
            <v>20279</v>
          </cell>
          <cell r="Y6">
            <v>1732</v>
          </cell>
          <cell r="Z6">
            <v>809</v>
          </cell>
        </row>
        <row r="7">
          <cell r="A7" t="str">
            <v>290000298</v>
          </cell>
          <cell r="B7">
            <v>2567</v>
          </cell>
          <cell r="C7">
            <v>76</v>
          </cell>
          <cell r="D7">
            <v>2559</v>
          </cell>
          <cell r="E7">
            <v>72</v>
          </cell>
          <cell r="F7">
            <v>7254.5</v>
          </cell>
          <cell r="G7">
            <v>164</v>
          </cell>
          <cell r="H7">
            <v>7214</v>
          </cell>
          <cell r="I7">
            <v>81</v>
          </cell>
          <cell r="J7">
            <v>6849.5</v>
          </cell>
          <cell r="K7">
            <v>30798</v>
          </cell>
          <cell r="L7">
            <v>1799</v>
          </cell>
          <cell r="M7">
            <v>18257</v>
          </cell>
          <cell r="N7">
            <v>3888</v>
          </cell>
          <cell r="O7">
            <v>2527</v>
          </cell>
          <cell r="P7">
            <v>65</v>
          </cell>
          <cell r="Q7">
            <v>2523</v>
          </cell>
          <cell r="R7">
            <v>65</v>
          </cell>
          <cell r="S7">
            <v>6345</v>
          </cell>
          <cell r="T7">
            <v>163</v>
          </cell>
          <cell r="U7">
            <v>6292</v>
          </cell>
          <cell r="V7">
            <v>106</v>
          </cell>
          <cell r="W7">
            <v>5984</v>
          </cell>
          <cell r="X7">
            <v>31546</v>
          </cell>
          <cell r="Y7">
            <v>1863</v>
          </cell>
          <cell r="Z7">
            <v>19545</v>
          </cell>
          <cell r="AA7">
            <v>3705</v>
          </cell>
        </row>
        <row r="8">
          <cell r="A8" t="str">
            <v>290000363</v>
          </cell>
          <cell r="B8">
            <v>8</v>
          </cell>
          <cell r="C8">
            <v>1</v>
          </cell>
          <cell r="D8">
            <v>8</v>
          </cell>
          <cell r="E8">
            <v>1</v>
          </cell>
        </row>
        <row r="9">
          <cell r="A9" t="str">
            <v>290000728</v>
          </cell>
          <cell r="K9">
            <v>10</v>
          </cell>
          <cell r="L9">
            <v>6</v>
          </cell>
          <cell r="M9">
            <v>10</v>
          </cell>
          <cell r="X9">
            <v>7</v>
          </cell>
          <cell r="Y9">
            <v>5</v>
          </cell>
          <cell r="Z9">
            <v>7</v>
          </cell>
        </row>
        <row r="10">
          <cell r="A10" t="str">
            <v>290000736</v>
          </cell>
          <cell r="O10">
            <v>30</v>
          </cell>
          <cell r="P10">
            <v>2</v>
          </cell>
          <cell r="Q10">
            <v>30</v>
          </cell>
          <cell r="R10">
            <v>2</v>
          </cell>
        </row>
        <row r="11">
          <cell r="A11" t="str">
            <v>290021542</v>
          </cell>
          <cell r="B11">
            <v>1961</v>
          </cell>
          <cell r="C11">
            <v>119</v>
          </cell>
          <cell r="D11">
            <v>1961</v>
          </cell>
          <cell r="E11">
            <v>119</v>
          </cell>
          <cell r="F11">
            <v>5578.5</v>
          </cell>
          <cell r="G11">
            <v>91</v>
          </cell>
          <cell r="H11">
            <v>3636</v>
          </cell>
          <cell r="I11">
            <v>3885</v>
          </cell>
          <cell r="J11">
            <v>5578.5</v>
          </cell>
          <cell r="K11">
            <v>14432</v>
          </cell>
          <cell r="L11">
            <v>1171</v>
          </cell>
          <cell r="M11">
            <v>13983</v>
          </cell>
          <cell r="N11">
            <v>433</v>
          </cell>
          <cell r="O11">
            <v>1936</v>
          </cell>
          <cell r="P11">
            <v>116</v>
          </cell>
          <cell r="Q11">
            <v>1936</v>
          </cell>
          <cell r="R11">
            <v>116</v>
          </cell>
          <cell r="S11">
            <v>4287.5</v>
          </cell>
          <cell r="T11">
            <v>93</v>
          </cell>
          <cell r="U11">
            <v>1853</v>
          </cell>
          <cell r="V11">
            <v>4869</v>
          </cell>
          <cell r="W11">
            <v>4287.5</v>
          </cell>
          <cell r="X11">
            <v>15493</v>
          </cell>
          <cell r="Y11">
            <v>1181</v>
          </cell>
          <cell r="Z11">
            <v>15069</v>
          </cell>
          <cell r="AA11">
            <v>415</v>
          </cell>
        </row>
        <row r="12">
          <cell r="A12" t="str">
            <v>350000022</v>
          </cell>
          <cell r="B12">
            <v>2240</v>
          </cell>
          <cell r="C12">
            <v>116</v>
          </cell>
          <cell r="D12">
            <v>2240</v>
          </cell>
          <cell r="E12">
            <v>116</v>
          </cell>
          <cell r="F12">
            <v>2522.5</v>
          </cell>
          <cell r="G12">
            <v>36</v>
          </cell>
          <cell r="H12">
            <v>1162</v>
          </cell>
          <cell r="I12">
            <v>2721</v>
          </cell>
          <cell r="J12">
            <v>2522.5</v>
          </cell>
          <cell r="K12">
            <v>21727</v>
          </cell>
          <cell r="L12">
            <v>1977</v>
          </cell>
          <cell r="M12">
            <v>18891</v>
          </cell>
          <cell r="N12">
            <v>287</v>
          </cell>
          <cell r="O12">
            <v>3079</v>
          </cell>
          <cell r="P12">
            <v>169</v>
          </cell>
          <cell r="Q12">
            <v>3071</v>
          </cell>
          <cell r="R12">
            <v>161</v>
          </cell>
          <cell r="S12">
            <v>2233</v>
          </cell>
          <cell r="T12">
            <v>44</v>
          </cell>
          <cell r="U12">
            <v>808</v>
          </cell>
          <cell r="V12">
            <v>2850</v>
          </cell>
          <cell r="W12">
            <v>2233</v>
          </cell>
          <cell r="X12">
            <v>20579</v>
          </cell>
          <cell r="Y12">
            <v>1934</v>
          </cell>
          <cell r="Z12">
            <v>17354</v>
          </cell>
          <cell r="AA12">
            <v>294</v>
          </cell>
        </row>
        <row r="13">
          <cell r="A13" t="str">
            <v>350000246</v>
          </cell>
          <cell r="B13">
            <v>5626</v>
          </cell>
          <cell r="C13">
            <v>367</v>
          </cell>
          <cell r="D13">
            <v>5626</v>
          </cell>
          <cell r="E13">
            <v>367</v>
          </cell>
          <cell r="F13">
            <v>14072.5</v>
          </cell>
          <cell r="G13">
            <v>463</v>
          </cell>
          <cell r="H13">
            <v>7375</v>
          </cell>
          <cell r="I13">
            <v>13395</v>
          </cell>
          <cell r="J13">
            <v>14072.5</v>
          </cell>
          <cell r="K13">
            <v>70347</v>
          </cell>
          <cell r="L13">
            <v>4980</v>
          </cell>
          <cell r="M13">
            <v>50319</v>
          </cell>
          <cell r="N13">
            <v>2443</v>
          </cell>
          <cell r="O13">
            <v>5479</v>
          </cell>
          <cell r="P13">
            <v>287</v>
          </cell>
          <cell r="Q13">
            <v>5420</v>
          </cell>
          <cell r="R13">
            <v>263</v>
          </cell>
          <cell r="S13">
            <v>12939.5</v>
          </cell>
          <cell r="T13">
            <v>442</v>
          </cell>
          <cell r="U13">
            <v>6584</v>
          </cell>
          <cell r="V13">
            <v>12711</v>
          </cell>
          <cell r="W13">
            <v>12939.5</v>
          </cell>
          <cell r="X13">
            <v>61472</v>
          </cell>
          <cell r="Y13">
            <v>5000</v>
          </cell>
          <cell r="Z13">
            <v>44700</v>
          </cell>
          <cell r="AA13">
            <v>2050</v>
          </cell>
        </row>
        <row r="14">
          <cell r="A14" t="str">
            <v>350002234</v>
          </cell>
          <cell r="B14">
            <v>12</v>
          </cell>
          <cell r="C14">
            <v>3</v>
          </cell>
          <cell r="D14">
            <v>12</v>
          </cell>
          <cell r="E14">
            <v>3</v>
          </cell>
          <cell r="F14">
            <v>36.5</v>
          </cell>
          <cell r="G14">
            <v>4</v>
          </cell>
          <cell r="H14">
            <v>36</v>
          </cell>
          <cell r="I14">
            <v>1</v>
          </cell>
          <cell r="J14">
            <v>36.5</v>
          </cell>
          <cell r="S14">
            <v>62</v>
          </cell>
          <cell r="T14">
            <v>4</v>
          </cell>
          <cell r="U14">
            <v>62</v>
          </cell>
          <cell r="V14">
            <v>0</v>
          </cell>
          <cell r="W14">
            <v>62</v>
          </cell>
        </row>
        <row r="15">
          <cell r="A15" t="str">
            <v>350039574</v>
          </cell>
          <cell r="F15">
            <v>1064.5</v>
          </cell>
          <cell r="G15">
            <v>33</v>
          </cell>
          <cell r="H15">
            <v>0</v>
          </cell>
          <cell r="I15">
            <v>2129</v>
          </cell>
          <cell r="J15">
            <v>1064.5</v>
          </cell>
          <cell r="K15">
            <v>357</v>
          </cell>
          <cell r="L15">
            <v>42</v>
          </cell>
        </row>
        <row r="16">
          <cell r="A16" t="str">
            <v>560002032</v>
          </cell>
          <cell r="B16">
            <v>2950</v>
          </cell>
          <cell r="C16">
            <v>149</v>
          </cell>
          <cell r="D16">
            <v>2950</v>
          </cell>
          <cell r="E16">
            <v>149</v>
          </cell>
          <cell r="F16">
            <v>8079.5</v>
          </cell>
          <cell r="G16">
            <v>316</v>
          </cell>
          <cell r="H16">
            <v>6006</v>
          </cell>
          <cell r="I16">
            <v>4147</v>
          </cell>
          <cell r="J16">
            <v>8079.5</v>
          </cell>
          <cell r="K16">
            <v>29085</v>
          </cell>
          <cell r="L16">
            <v>2767</v>
          </cell>
          <cell r="M16">
            <v>25973</v>
          </cell>
          <cell r="N16">
            <v>730</v>
          </cell>
          <cell r="O16">
            <v>3098</v>
          </cell>
          <cell r="P16">
            <v>146</v>
          </cell>
          <cell r="Q16">
            <v>3098</v>
          </cell>
          <cell r="R16">
            <v>146</v>
          </cell>
          <cell r="S16">
            <v>7656.5</v>
          </cell>
          <cell r="T16">
            <v>290</v>
          </cell>
          <cell r="U16">
            <v>5571</v>
          </cell>
          <cell r="V16">
            <v>4171</v>
          </cell>
          <cell r="W16">
            <v>7655.5</v>
          </cell>
          <cell r="X16">
            <v>28167</v>
          </cell>
          <cell r="Y16">
            <v>2665</v>
          </cell>
          <cell r="Z16">
            <v>24429</v>
          </cell>
          <cell r="AA16">
            <v>196</v>
          </cell>
        </row>
        <row r="17">
          <cell r="A17" t="str">
            <v>560002123</v>
          </cell>
          <cell r="B17">
            <v>25</v>
          </cell>
          <cell r="C17">
            <v>1</v>
          </cell>
          <cell r="D17">
            <v>25</v>
          </cell>
          <cell r="E17">
            <v>1</v>
          </cell>
        </row>
        <row r="18">
          <cell r="A18" t="str">
            <v>560002677</v>
          </cell>
          <cell r="B18">
            <v>2145</v>
          </cell>
          <cell r="C18">
            <v>60</v>
          </cell>
          <cell r="D18">
            <v>2145</v>
          </cell>
          <cell r="E18">
            <v>60</v>
          </cell>
          <cell r="F18">
            <v>6192</v>
          </cell>
          <cell r="G18">
            <v>238</v>
          </cell>
          <cell r="H18">
            <v>772</v>
          </cell>
          <cell r="I18">
            <v>10840</v>
          </cell>
          <cell r="J18">
            <v>6192</v>
          </cell>
          <cell r="K18">
            <v>23483</v>
          </cell>
          <cell r="L18">
            <v>2084</v>
          </cell>
          <cell r="M18">
            <v>14046</v>
          </cell>
          <cell r="N18">
            <v>6761</v>
          </cell>
          <cell r="O18">
            <v>2607</v>
          </cell>
          <cell r="P18">
            <v>52</v>
          </cell>
          <cell r="Q18">
            <v>2607</v>
          </cell>
          <cell r="R18">
            <v>52</v>
          </cell>
          <cell r="S18">
            <v>5375</v>
          </cell>
          <cell r="T18">
            <v>260</v>
          </cell>
          <cell r="U18">
            <v>1188</v>
          </cell>
          <cell r="V18">
            <v>8374</v>
          </cell>
          <cell r="W18">
            <v>5375</v>
          </cell>
          <cell r="X18">
            <v>23090</v>
          </cell>
          <cell r="Y18">
            <v>2079</v>
          </cell>
          <cell r="Z18">
            <v>15511</v>
          </cell>
          <cell r="AA18">
            <v>5230</v>
          </cell>
        </row>
        <row r="19">
          <cell r="A19" t="str">
            <v>DGF</v>
          </cell>
          <cell r="B19">
            <v>22276</v>
          </cell>
          <cell r="C19">
            <v>1175</v>
          </cell>
          <cell r="D19">
            <v>22262</v>
          </cell>
          <cell r="E19">
            <v>1168</v>
          </cell>
          <cell r="F19">
            <v>61577</v>
          </cell>
          <cell r="G19">
            <v>2119</v>
          </cell>
          <cell r="H19">
            <v>32878</v>
          </cell>
          <cell r="I19">
            <v>57398</v>
          </cell>
          <cell r="J19">
            <v>61172</v>
          </cell>
          <cell r="K19">
            <v>294534</v>
          </cell>
          <cell r="L19">
            <v>23754</v>
          </cell>
          <cell r="M19">
            <v>205713</v>
          </cell>
          <cell r="N19">
            <v>20538</v>
          </cell>
          <cell r="O19">
            <v>23369</v>
          </cell>
          <cell r="P19">
            <v>1129</v>
          </cell>
          <cell r="Q19">
            <v>23268</v>
          </cell>
          <cell r="R19">
            <v>1082</v>
          </cell>
          <cell r="S19">
            <v>55506.5</v>
          </cell>
          <cell r="T19">
            <v>2051</v>
          </cell>
          <cell r="U19">
            <v>31031</v>
          </cell>
          <cell r="V19">
            <v>48951</v>
          </cell>
          <cell r="W19">
            <v>55144.5</v>
          </cell>
          <cell r="X19">
            <v>281267</v>
          </cell>
          <cell r="Y19">
            <v>23532</v>
          </cell>
          <cell r="Z19">
            <v>196876</v>
          </cell>
          <cell r="AA19">
            <v>19308</v>
          </cell>
        </row>
        <row r="20">
          <cell r="A20" t="str">
            <v>DGF_NAT</v>
          </cell>
          <cell r="B20">
            <v>601469</v>
          </cell>
          <cell r="C20">
            <v>16002</v>
          </cell>
          <cell r="D20">
            <v>488251.5</v>
          </cell>
          <cell r="E20">
            <v>14071</v>
          </cell>
          <cell r="F20">
            <v>970320.5</v>
          </cell>
          <cell r="G20">
            <v>31572</v>
          </cell>
          <cell r="H20">
            <v>649597</v>
          </cell>
          <cell r="I20">
            <v>641447</v>
          </cell>
          <cell r="J20">
            <v>958712</v>
          </cell>
          <cell r="K20">
            <v>5905258</v>
          </cell>
          <cell r="L20">
            <v>468302</v>
          </cell>
          <cell r="M20">
            <v>4252221</v>
          </cell>
          <cell r="N20">
            <v>673766</v>
          </cell>
          <cell r="O20">
            <v>584816</v>
          </cell>
          <cell r="P20">
            <v>17062</v>
          </cell>
          <cell r="Q20">
            <v>469002</v>
          </cell>
          <cell r="R20">
            <v>14175</v>
          </cell>
          <cell r="S20">
            <v>1081132</v>
          </cell>
          <cell r="T20">
            <v>32278</v>
          </cell>
          <cell r="U20">
            <v>779978</v>
          </cell>
          <cell r="V20">
            <v>602308</v>
          </cell>
          <cell r="W20">
            <v>1072617</v>
          </cell>
          <cell r="X20">
            <v>5847891</v>
          </cell>
          <cell r="Y20">
            <v>475539</v>
          </cell>
          <cell r="Z20">
            <v>4141729</v>
          </cell>
          <cell r="AA20">
            <v>657577</v>
          </cell>
        </row>
        <row r="21">
          <cell r="A21" t="str">
            <v>DPT-22</v>
          </cell>
          <cell r="B21">
            <v>2619</v>
          </cell>
          <cell r="C21">
            <v>130</v>
          </cell>
          <cell r="D21">
            <v>2619</v>
          </cell>
          <cell r="E21">
            <v>130</v>
          </cell>
          <cell r="F21">
            <v>11216</v>
          </cell>
          <cell r="G21">
            <v>312</v>
          </cell>
          <cell r="H21">
            <v>6072</v>
          </cell>
          <cell r="I21">
            <v>10288</v>
          </cell>
          <cell r="J21">
            <v>11216</v>
          </cell>
          <cell r="K21">
            <v>75540</v>
          </cell>
          <cell r="L21">
            <v>6588</v>
          </cell>
          <cell r="M21">
            <v>57595</v>
          </cell>
          <cell r="N21">
            <v>5912</v>
          </cell>
          <cell r="O21">
            <v>2232</v>
          </cell>
          <cell r="P21">
            <v>140</v>
          </cell>
          <cell r="Q21">
            <v>2202</v>
          </cell>
          <cell r="R21">
            <v>125</v>
          </cell>
          <cell r="S21">
            <v>12362.5</v>
          </cell>
          <cell r="T21">
            <v>344</v>
          </cell>
          <cell r="U21">
            <v>8239</v>
          </cell>
          <cell r="V21">
            <v>8247</v>
          </cell>
          <cell r="W21">
            <v>12362.5</v>
          </cell>
          <cell r="X21">
            <v>70450</v>
          </cell>
          <cell r="Y21">
            <v>6423</v>
          </cell>
          <cell r="Z21">
            <v>53303</v>
          </cell>
          <cell r="AA21">
            <v>7308</v>
          </cell>
        </row>
        <row r="22">
          <cell r="A22" t="str">
            <v>DPT-29</v>
          </cell>
          <cell r="B22">
            <v>6692</v>
          </cell>
          <cell r="C22">
            <v>364</v>
          </cell>
          <cell r="D22">
            <v>6678</v>
          </cell>
          <cell r="E22">
            <v>357</v>
          </cell>
          <cell r="F22">
            <v>17050</v>
          </cell>
          <cell r="G22">
            <v>674</v>
          </cell>
          <cell r="H22">
            <v>11060</v>
          </cell>
          <cell r="I22">
            <v>11980</v>
          </cell>
          <cell r="J22">
            <v>16645</v>
          </cell>
          <cell r="K22">
            <v>66201</v>
          </cell>
          <cell r="L22">
            <v>4702</v>
          </cell>
          <cell r="M22">
            <v>33237</v>
          </cell>
          <cell r="N22">
            <v>4321</v>
          </cell>
          <cell r="O22">
            <v>6904</v>
          </cell>
          <cell r="P22">
            <v>343</v>
          </cell>
          <cell r="Q22">
            <v>6900</v>
          </cell>
          <cell r="R22">
            <v>343</v>
          </cell>
          <cell r="S22">
            <v>13653.5</v>
          </cell>
          <cell r="T22">
            <v>619</v>
          </cell>
          <cell r="U22">
            <v>8310</v>
          </cell>
          <cell r="V22">
            <v>10687</v>
          </cell>
          <cell r="W22">
            <v>13292.5</v>
          </cell>
          <cell r="X22">
            <v>67325</v>
          </cell>
          <cell r="Y22">
            <v>4781</v>
          </cell>
          <cell r="Z22">
            <v>35430</v>
          </cell>
          <cell r="AA22">
            <v>4120</v>
          </cell>
        </row>
        <row r="23">
          <cell r="A23" t="str">
            <v>DPT-35</v>
          </cell>
          <cell r="B23">
            <v>7878</v>
          </cell>
          <cell r="C23">
            <v>485</v>
          </cell>
          <cell r="D23">
            <v>7878</v>
          </cell>
          <cell r="E23">
            <v>485</v>
          </cell>
          <cell r="F23">
            <v>17696</v>
          </cell>
          <cell r="G23">
            <v>536</v>
          </cell>
          <cell r="H23">
            <v>8573</v>
          </cell>
          <cell r="I23">
            <v>18246</v>
          </cell>
          <cell r="J23">
            <v>17696</v>
          </cell>
          <cell r="K23">
            <v>92431</v>
          </cell>
          <cell r="L23">
            <v>6999</v>
          </cell>
          <cell r="M23">
            <v>69210</v>
          </cell>
          <cell r="N23">
            <v>2730</v>
          </cell>
          <cell r="O23">
            <v>8558</v>
          </cell>
          <cell r="P23">
            <v>456</v>
          </cell>
          <cell r="Q23">
            <v>8491</v>
          </cell>
          <cell r="R23">
            <v>424</v>
          </cell>
          <cell r="S23">
            <v>15234.5</v>
          </cell>
          <cell r="T23">
            <v>490</v>
          </cell>
          <cell r="U23">
            <v>7454</v>
          </cell>
          <cell r="V23">
            <v>15561</v>
          </cell>
          <cell r="W23">
            <v>15234.5</v>
          </cell>
          <cell r="X23">
            <v>82051</v>
          </cell>
          <cell r="Y23">
            <v>6934</v>
          </cell>
          <cell r="Z23">
            <v>62054</v>
          </cell>
          <cell r="AA23">
            <v>2344</v>
          </cell>
        </row>
        <row r="24">
          <cell r="A24" t="str">
            <v>DPT-56</v>
          </cell>
          <cell r="B24">
            <v>5120</v>
          </cell>
          <cell r="C24">
            <v>208</v>
          </cell>
          <cell r="D24">
            <v>5120</v>
          </cell>
          <cell r="E24">
            <v>208</v>
          </cell>
          <cell r="F24">
            <v>15615</v>
          </cell>
          <cell r="G24">
            <v>597</v>
          </cell>
          <cell r="H24">
            <v>7173</v>
          </cell>
          <cell r="I24">
            <v>16884</v>
          </cell>
          <cell r="J24">
            <v>15615</v>
          </cell>
          <cell r="K24">
            <v>60362</v>
          </cell>
          <cell r="L24">
            <v>5604</v>
          </cell>
          <cell r="M24">
            <v>45671</v>
          </cell>
          <cell r="N24">
            <v>7575</v>
          </cell>
          <cell r="O24">
            <v>5705</v>
          </cell>
          <cell r="P24">
            <v>197</v>
          </cell>
          <cell r="Q24">
            <v>5705</v>
          </cell>
          <cell r="R24">
            <v>197</v>
          </cell>
          <cell r="S24">
            <v>14256</v>
          </cell>
          <cell r="T24">
            <v>600</v>
          </cell>
          <cell r="U24">
            <v>7028</v>
          </cell>
          <cell r="V24">
            <v>14456</v>
          </cell>
          <cell r="W24">
            <v>14255</v>
          </cell>
          <cell r="X24">
            <v>61441</v>
          </cell>
          <cell r="Y24">
            <v>5543</v>
          </cell>
          <cell r="Z24">
            <v>46089</v>
          </cell>
          <cell r="AA24">
            <v>5536</v>
          </cell>
        </row>
        <row r="25">
          <cell r="A25" t="str">
            <v>FRANCE</v>
          </cell>
          <cell r="B25">
            <v>688485</v>
          </cell>
          <cell r="C25">
            <v>17450</v>
          </cell>
          <cell r="D25">
            <v>574909.5</v>
          </cell>
          <cell r="E25">
            <v>15568</v>
          </cell>
          <cell r="F25">
            <v>1046249</v>
          </cell>
          <cell r="G25">
            <v>33385</v>
          </cell>
          <cell r="H25">
            <v>712108</v>
          </cell>
          <cell r="I25">
            <v>668282</v>
          </cell>
          <cell r="J25">
            <v>1034541.5</v>
          </cell>
          <cell r="K25">
            <v>5905258</v>
          </cell>
          <cell r="L25">
            <v>468302</v>
          </cell>
          <cell r="M25">
            <v>4252221</v>
          </cell>
          <cell r="N25">
            <v>673766</v>
          </cell>
          <cell r="O25">
            <v>677864</v>
          </cell>
          <cell r="P25">
            <v>18635</v>
          </cell>
          <cell r="Q25">
            <v>559715</v>
          </cell>
          <cell r="R25">
            <v>15785</v>
          </cell>
          <cell r="S25">
            <v>1130278.5</v>
          </cell>
          <cell r="T25">
            <v>34367</v>
          </cell>
          <cell r="U25">
            <v>814370</v>
          </cell>
          <cell r="V25">
            <v>631817</v>
          </cell>
          <cell r="W25">
            <v>1121266.5</v>
          </cell>
          <cell r="X25">
            <v>5847891</v>
          </cell>
          <cell r="Y25">
            <v>475539</v>
          </cell>
          <cell r="Z25">
            <v>4141729</v>
          </cell>
          <cell r="AA25">
            <v>657577</v>
          </cell>
        </row>
        <row r="26">
          <cell r="A26" t="str">
            <v>OQN</v>
          </cell>
          <cell r="B26">
            <v>33</v>
          </cell>
          <cell r="C26">
            <v>2</v>
          </cell>
          <cell r="D26">
            <v>33</v>
          </cell>
          <cell r="E26">
            <v>2</v>
          </cell>
          <cell r="O26">
            <v>30</v>
          </cell>
          <cell r="P26">
            <v>2</v>
          </cell>
          <cell r="Q26">
            <v>30</v>
          </cell>
          <cell r="R26">
            <v>2</v>
          </cell>
        </row>
        <row r="27">
          <cell r="A27" t="str">
            <v>OQN_NAT</v>
          </cell>
          <cell r="B27">
            <v>87016</v>
          </cell>
          <cell r="C27">
            <v>1703</v>
          </cell>
          <cell r="D27">
            <v>86658</v>
          </cell>
          <cell r="E27">
            <v>1695</v>
          </cell>
          <cell r="F27">
            <v>75928.5</v>
          </cell>
          <cell r="G27">
            <v>1878</v>
          </cell>
          <cell r="H27">
            <v>62511</v>
          </cell>
          <cell r="I27">
            <v>26835</v>
          </cell>
          <cell r="J27">
            <v>75829.5</v>
          </cell>
          <cell r="O27">
            <v>93048</v>
          </cell>
          <cell r="P27">
            <v>1846</v>
          </cell>
          <cell r="Q27">
            <v>90713</v>
          </cell>
          <cell r="R27">
            <v>1808</v>
          </cell>
          <cell r="S27">
            <v>49146.5</v>
          </cell>
          <cell r="T27">
            <v>2161</v>
          </cell>
          <cell r="U27">
            <v>34392</v>
          </cell>
          <cell r="V27">
            <v>29509</v>
          </cell>
          <cell r="W27">
            <v>48649.5</v>
          </cell>
        </row>
        <row r="28">
          <cell r="A28" t="str">
            <v>REG-11</v>
          </cell>
          <cell r="B28">
            <v>151117</v>
          </cell>
          <cell r="C28">
            <v>3143</v>
          </cell>
          <cell r="D28">
            <v>123936</v>
          </cell>
          <cell r="E28">
            <v>2689</v>
          </cell>
          <cell r="F28">
            <v>288089</v>
          </cell>
          <cell r="G28">
            <v>5078</v>
          </cell>
          <cell r="H28">
            <v>258208</v>
          </cell>
          <cell r="I28">
            <v>59762</v>
          </cell>
          <cell r="J28">
            <v>287236</v>
          </cell>
          <cell r="K28">
            <v>1138504</v>
          </cell>
          <cell r="L28">
            <v>89950</v>
          </cell>
          <cell r="M28">
            <v>810780</v>
          </cell>
          <cell r="N28">
            <v>113604</v>
          </cell>
          <cell r="O28">
            <v>133910</v>
          </cell>
          <cell r="P28">
            <v>3219</v>
          </cell>
          <cell r="Q28">
            <v>109257</v>
          </cell>
          <cell r="R28">
            <v>2621</v>
          </cell>
          <cell r="S28">
            <v>436263</v>
          </cell>
          <cell r="T28">
            <v>5046</v>
          </cell>
          <cell r="U28">
            <v>403998</v>
          </cell>
          <cell r="V28">
            <v>64530</v>
          </cell>
          <cell r="W28">
            <v>435617</v>
          </cell>
          <cell r="X28">
            <v>1145801</v>
          </cell>
          <cell r="Y28">
            <v>93491</v>
          </cell>
          <cell r="Z28">
            <v>806344</v>
          </cell>
          <cell r="AA28">
            <v>116796</v>
          </cell>
        </row>
        <row r="29">
          <cell r="A29" t="str">
            <v>REG-24</v>
          </cell>
          <cell r="B29">
            <v>14080</v>
          </cell>
          <cell r="C29">
            <v>421</v>
          </cell>
          <cell r="D29">
            <v>10036</v>
          </cell>
          <cell r="E29">
            <v>367</v>
          </cell>
          <cell r="F29">
            <v>31381.5</v>
          </cell>
          <cell r="G29">
            <v>1418</v>
          </cell>
          <cell r="H29">
            <v>15539</v>
          </cell>
          <cell r="I29">
            <v>31685</v>
          </cell>
          <cell r="J29">
            <v>30019.5</v>
          </cell>
          <cell r="K29">
            <v>216533</v>
          </cell>
          <cell r="L29">
            <v>15923</v>
          </cell>
          <cell r="M29">
            <v>146179</v>
          </cell>
          <cell r="N29">
            <v>45558</v>
          </cell>
          <cell r="O29">
            <v>15562</v>
          </cell>
          <cell r="P29">
            <v>488</v>
          </cell>
          <cell r="Q29">
            <v>10876</v>
          </cell>
          <cell r="R29">
            <v>388</v>
          </cell>
          <cell r="S29">
            <v>36928</v>
          </cell>
          <cell r="T29">
            <v>1444</v>
          </cell>
          <cell r="U29">
            <v>24162</v>
          </cell>
          <cell r="V29">
            <v>25532</v>
          </cell>
          <cell r="W29">
            <v>36903</v>
          </cell>
          <cell r="X29">
            <v>208645</v>
          </cell>
          <cell r="Y29">
            <v>15997</v>
          </cell>
          <cell r="Z29">
            <v>135746</v>
          </cell>
          <cell r="AA29">
            <v>43612</v>
          </cell>
        </row>
        <row r="30">
          <cell r="A30" t="str">
            <v>REG-27</v>
          </cell>
          <cell r="B30">
            <v>25183</v>
          </cell>
          <cell r="C30">
            <v>626</v>
          </cell>
          <cell r="D30">
            <v>23937</v>
          </cell>
          <cell r="E30">
            <v>599</v>
          </cell>
          <cell r="F30">
            <v>39475</v>
          </cell>
          <cell r="G30">
            <v>1619</v>
          </cell>
          <cell r="H30">
            <v>21450</v>
          </cell>
          <cell r="I30">
            <v>36050</v>
          </cell>
          <cell r="J30">
            <v>39316.5</v>
          </cell>
          <cell r="K30">
            <v>229319</v>
          </cell>
          <cell r="L30">
            <v>18917</v>
          </cell>
          <cell r="M30">
            <v>172600</v>
          </cell>
          <cell r="N30">
            <v>20107</v>
          </cell>
          <cell r="O30">
            <v>24746</v>
          </cell>
          <cell r="P30">
            <v>811</v>
          </cell>
          <cell r="Q30">
            <v>23498</v>
          </cell>
          <cell r="R30">
            <v>698</v>
          </cell>
          <cell r="S30">
            <v>37967</v>
          </cell>
          <cell r="T30">
            <v>1669</v>
          </cell>
          <cell r="U30">
            <v>20196</v>
          </cell>
          <cell r="V30">
            <v>35542</v>
          </cell>
          <cell r="W30">
            <v>37772.5</v>
          </cell>
          <cell r="X30">
            <v>219042</v>
          </cell>
          <cell r="Y30">
            <v>18410</v>
          </cell>
          <cell r="Z30">
            <v>165560</v>
          </cell>
          <cell r="AA30">
            <v>17338</v>
          </cell>
        </row>
        <row r="31">
          <cell r="A31" t="str">
            <v>REG-28</v>
          </cell>
          <cell r="B31">
            <v>44385</v>
          </cell>
          <cell r="C31">
            <v>687</v>
          </cell>
          <cell r="D31">
            <v>22731</v>
          </cell>
          <cell r="E31">
            <v>435</v>
          </cell>
          <cell r="F31">
            <v>41645.5</v>
          </cell>
          <cell r="G31">
            <v>1060</v>
          </cell>
          <cell r="H31">
            <v>30893</v>
          </cell>
          <cell r="I31">
            <v>21505</v>
          </cell>
          <cell r="J31">
            <v>41645.5</v>
          </cell>
          <cell r="K31">
            <v>383477</v>
          </cell>
          <cell r="L31">
            <v>31371</v>
          </cell>
          <cell r="M31">
            <v>281271</v>
          </cell>
          <cell r="N31">
            <v>47796</v>
          </cell>
          <cell r="O31">
            <v>46825</v>
          </cell>
          <cell r="P31">
            <v>824</v>
          </cell>
          <cell r="Q31">
            <v>23181</v>
          </cell>
          <cell r="R31">
            <v>533</v>
          </cell>
          <cell r="S31">
            <v>40589</v>
          </cell>
          <cell r="T31">
            <v>1072</v>
          </cell>
          <cell r="U31">
            <v>29428</v>
          </cell>
          <cell r="V31">
            <v>22322</v>
          </cell>
          <cell r="W31">
            <v>40589</v>
          </cell>
          <cell r="X31">
            <v>366521</v>
          </cell>
          <cell r="Y31">
            <v>31781</v>
          </cell>
          <cell r="Z31">
            <v>262478</v>
          </cell>
          <cell r="AA31">
            <v>44356</v>
          </cell>
        </row>
        <row r="32">
          <cell r="A32" t="str">
            <v>REG-32</v>
          </cell>
          <cell r="B32">
            <v>46612.5</v>
          </cell>
          <cell r="C32">
            <v>1331</v>
          </cell>
          <cell r="D32">
            <v>40057</v>
          </cell>
          <cell r="E32">
            <v>1211</v>
          </cell>
          <cell r="F32">
            <v>68922</v>
          </cell>
          <cell r="G32">
            <v>1673</v>
          </cell>
          <cell r="H32">
            <v>42634</v>
          </cell>
          <cell r="I32">
            <v>52576</v>
          </cell>
          <cell r="J32">
            <v>67831.5</v>
          </cell>
          <cell r="K32">
            <v>551751</v>
          </cell>
          <cell r="L32">
            <v>52994</v>
          </cell>
          <cell r="M32">
            <v>430519</v>
          </cell>
          <cell r="N32">
            <v>37392</v>
          </cell>
          <cell r="O32">
            <v>48756</v>
          </cell>
          <cell r="P32">
            <v>1530</v>
          </cell>
          <cell r="Q32">
            <v>39964</v>
          </cell>
          <cell r="R32">
            <v>1266</v>
          </cell>
          <cell r="S32">
            <v>70586</v>
          </cell>
          <cell r="T32">
            <v>1953</v>
          </cell>
          <cell r="U32">
            <v>48189</v>
          </cell>
          <cell r="V32">
            <v>44794</v>
          </cell>
          <cell r="W32">
            <v>69675</v>
          </cell>
          <cell r="X32">
            <v>505201</v>
          </cell>
          <cell r="Y32">
            <v>50106</v>
          </cell>
          <cell r="Z32">
            <v>407090</v>
          </cell>
          <cell r="AA32">
            <v>37258</v>
          </cell>
        </row>
        <row r="33">
          <cell r="A33" t="str">
            <v>REG-44</v>
          </cell>
          <cell r="B33">
            <v>49503</v>
          </cell>
          <cell r="C33">
            <v>1292</v>
          </cell>
          <cell r="D33">
            <v>45117</v>
          </cell>
          <cell r="E33">
            <v>1217</v>
          </cell>
          <cell r="F33">
            <v>81245</v>
          </cell>
          <cell r="G33">
            <v>3628</v>
          </cell>
          <cell r="H33">
            <v>49643</v>
          </cell>
          <cell r="I33">
            <v>63204</v>
          </cell>
          <cell r="J33">
            <v>76351</v>
          </cell>
          <cell r="K33">
            <v>520215</v>
          </cell>
          <cell r="L33">
            <v>49496</v>
          </cell>
          <cell r="M33">
            <v>380562</v>
          </cell>
          <cell r="N33">
            <v>71470</v>
          </cell>
          <cell r="O33">
            <v>50706</v>
          </cell>
          <cell r="P33">
            <v>1470</v>
          </cell>
          <cell r="Q33">
            <v>46216</v>
          </cell>
          <cell r="R33">
            <v>1348</v>
          </cell>
          <cell r="S33">
            <v>79114</v>
          </cell>
          <cell r="T33">
            <v>3623</v>
          </cell>
          <cell r="U33">
            <v>48376</v>
          </cell>
          <cell r="V33">
            <v>61476</v>
          </cell>
          <cell r="W33">
            <v>74558.5</v>
          </cell>
          <cell r="X33">
            <v>494654</v>
          </cell>
          <cell r="Y33">
            <v>48265</v>
          </cell>
          <cell r="Z33">
            <v>358320</v>
          </cell>
          <cell r="AA33">
            <v>61657</v>
          </cell>
        </row>
        <row r="34">
          <cell r="A34" t="str">
            <v>REG-52</v>
          </cell>
          <cell r="B34">
            <v>33407</v>
          </cell>
          <cell r="C34">
            <v>886</v>
          </cell>
          <cell r="D34">
            <v>25510</v>
          </cell>
          <cell r="E34">
            <v>804</v>
          </cell>
          <cell r="F34">
            <v>30273.5</v>
          </cell>
          <cell r="G34">
            <v>2306</v>
          </cell>
          <cell r="H34">
            <v>8651</v>
          </cell>
          <cell r="I34">
            <v>43245</v>
          </cell>
          <cell r="J34">
            <v>30259.5</v>
          </cell>
          <cell r="K34">
            <v>246548</v>
          </cell>
          <cell r="L34">
            <v>23087</v>
          </cell>
          <cell r="M34">
            <v>178394</v>
          </cell>
          <cell r="N34">
            <v>27896</v>
          </cell>
          <cell r="O34">
            <v>31284</v>
          </cell>
          <cell r="P34">
            <v>937</v>
          </cell>
          <cell r="Q34">
            <v>23435</v>
          </cell>
          <cell r="R34">
            <v>809</v>
          </cell>
          <cell r="S34">
            <v>27353</v>
          </cell>
          <cell r="T34">
            <v>2351</v>
          </cell>
          <cell r="U34">
            <v>7345</v>
          </cell>
          <cell r="V34">
            <v>40016</v>
          </cell>
          <cell r="W34">
            <v>27352</v>
          </cell>
          <cell r="X34">
            <v>238480</v>
          </cell>
          <cell r="Y34">
            <v>23149</v>
          </cell>
          <cell r="Z34">
            <v>181458</v>
          </cell>
          <cell r="AA34">
            <v>26476</v>
          </cell>
        </row>
        <row r="35">
          <cell r="A35" t="str">
            <v>REG-53</v>
          </cell>
          <cell r="B35">
            <v>22309</v>
          </cell>
          <cell r="C35">
            <v>1176</v>
          </cell>
          <cell r="D35">
            <v>22295</v>
          </cell>
          <cell r="E35">
            <v>1169</v>
          </cell>
          <cell r="F35">
            <v>61577</v>
          </cell>
          <cell r="G35">
            <v>2119</v>
          </cell>
          <cell r="H35">
            <v>32878</v>
          </cell>
          <cell r="I35">
            <v>57398</v>
          </cell>
          <cell r="J35">
            <v>61172</v>
          </cell>
          <cell r="K35">
            <v>294534</v>
          </cell>
          <cell r="L35">
            <v>23754</v>
          </cell>
          <cell r="M35">
            <v>205713</v>
          </cell>
          <cell r="N35">
            <v>20538</v>
          </cell>
          <cell r="O35">
            <v>23399</v>
          </cell>
          <cell r="P35">
            <v>1130</v>
          </cell>
          <cell r="Q35">
            <v>23298</v>
          </cell>
          <cell r="R35">
            <v>1083</v>
          </cell>
          <cell r="S35">
            <v>55506.5</v>
          </cell>
          <cell r="T35">
            <v>2051</v>
          </cell>
          <cell r="U35">
            <v>31031</v>
          </cell>
          <cell r="V35">
            <v>48951</v>
          </cell>
          <cell r="W35">
            <v>55144.5</v>
          </cell>
          <cell r="X35">
            <v>281267</v>
          </cell>
          <cell r="Y35">
            <v>23532</v>
          </cell>
          <cell r="Z35">
            <v>196876</v>
          </cell>
          <cell r="AA35">
            <v>19308</v>
          </cell>
        </row>
        <row r="36">
          <cell r="A36" t="str">
            <v>REG-75</v>
          </cell>
          <cell r="B36">
            <v>82183</v>
          </cell>
          <cell r="C36">
            <v>2139</v>
          </cell>
          <cell r="D36">
            <v>52717</v>
          </cell>
          <cell r="E36">
            <v>1749</v>
          </cell>
          <cell r="F36">
            <v>114530</v>
          </cell>
          <cell r="G36">
            <v>4523</v>
          </cell>
          <cell r="H36">
            <v>62260</v>
          </cell>
          <cell r="I36">
            <v>104540</v>
          </cell>
          <cell r="J36">
            <v>112431</v>
          </cell>
          <cell r="K36">
            <v>527895</v>
          </cell>
          <cell r="L36">
            <v>44584</v>
          </cell>
          <cell r="M36">
            <v>415798</v>
          </cell>
          <cell r="N36">
            <v>43381</v>
          </cell>
          <cell r="O36">
            <v>81100</v>
          </cell>
          <cell r="P36">
            <v>2188</v>
          </cell>
          <cell r="Q36">
            <v>51833</v>
          </cell>
          <cell r="R36">
            <v>1708</v>
          </cell>
          <cell r="S36">
            <v>113042</v>
          </cell>
          <cell r="T36">
            <v>4873</v>
          </cell>
          <cell r="U36">
            <v>60495</v>
          </cell>
          <cell r="V36">
            <v>105094</v>
          </cell>
          <cell r="W36">
            <v>111893</v>
          </cell>
          <cell r="X36">
            <v>548613</v>
          </cell>
          <cell r="Y36">
            <v>45405</v>
          </cell>
          <cell r="Z36">
            <v>411637</v>
          </cell>
          <cell r="AA36">
            <v>46035</v>
          </cell>
        </row>
        <row r="37">
          <cell r="A37" t="str">
            <v>REG-76</v>
          </cell>
          <cell r="B37">
            <v>51122</v>
          </cell>
          <cell r="C37">
            <v>1833</v>
          </cell>
          <cell r="D37">
            <v>46890</v>
          </cell>
          <cell r="E37">
            <v>1572</v>
          </cell>
          <cell r="F37">
            <v>99262</v>
          </cell>
          <cell r="G37">
            <v>4144</v>
          </cell>
          <cell r="H37">
            <v>61789</v>
          </cell>
          <cell r="I37">
            <v>74946</v>
          </cell>
          <cell r="J37">
            <v>98865.5</v>
          </cell>
          <cell r="K37">
            <v>449250</v>
          </cell>
          <cell r="L37">
            <v>41782</v>
          </cell>
          <cell r="M37">
            <v>331564</v>
          </cell>
          <cell r="N37">
            <v>32486</v>
          </cell>
          <cell r="O37">
            <v>53585</v>
          </cell>
          <cell r="P37">
            <v>2061</v>
          </cell>
          <cell r="Q37">
            <v>45820</v>
          </cell>
          <cell r="R37">
            <v>1552</v>
          </cell>
          <cell r="S37">
            <v>82310.5</v>
          </cell>
          <cell r="T37">
            <v>4426</v>
          </cell>
          <cell r="U37">
            <v>46673</v>
          </cell>
          <cell r="V37">
            <v>71275</v>
          </cell>
          <cell r="W37">
            <v>81895.5</v>
          </cell>
          <cell r="X37">
            <v>463511</v>
          </cell>
          <cell r="Y37">
            <v>43241</v>
          </cell>
          <cell r="Z37">
            <v>329692</v>
          </cell>
          <cell r="AA37">
            <v>38711</v>
          </cell>
        </row>
        <row r="38">
          <cell r="A38" t="str">
            <v>REG-84</v>
          </cell>
          <cell r="B38">
            <v>78886</v>
          </cell>
          <cell r="C38">
            <v>2175</v>
          </cell>
          <cell r="D38">
            <v>73768</v>
          </cell>
          <cell r="E38">
            <v>2102</v>
          </cell>
          <cell r="F38">
            <v>121078.5</v>
          </cell>
          <cell r="G38">
            <v>3234</v>
          </cell>
          <cell r="H38">
            <v>90581</v>
          </cell>
          <cell r="I38">
            <v>60995</v>
          </cell>
          <cell r="J38">
            <v>120858.5</v>
          </cell>
          <cell r="K38">
            <v>714766</v>
          </cell>
          <cell r="L38">
            <v>51974</v>
          </cell>
          <cell r="M38">
            <v>479137</v>
          </cell>
          <cell r="N38">
            <v>141406</v>
          </cell>
          <cell r="O38">
            <v>82453</v>
          </cell>
          <cell r="P38">
            <v>2231</v>
          </cell>
          <cell r="Q38">
            <v>77778</v>
          </cell>
          <cell r="R38">
            <v>2135</v>
          </cell>
          <cell r="S38">
            <v>83582.5</v>
          </cell>
          <cell r="T38">
            <v>3280</v>
          </cell>
          <cell r="U38">
            <v>57222</v>
          </cell>
          <cell r="V38">
            <v>52721</v>
          </cell>
          <cell r="W38">
            <v>83072.5</v>
          </cell>
          <cell r="X38">
            <v>731439</v>
          </cell>
          <cell r="Y38">
            <v>53950</v>
          </cell>
          <cell r="Z38">
            <v>468414</v>
          </cell>
          <cell r="AA38">
            <v>134019</v>
          </cell>
        </row>
        <row r="39">
          <cell r="A39" t="str">
            <v>REG-93</v>
          </cell>
          <cell r="B39">
            <v>41141</v>
          </cell>
          <cell r="C39">
            <v>1050</v>
          </cell>
          <cell r="D39">
            <v>39359</v>
          </cell>
          <cell r="E39">
            <v>947</v>
          </cell>
          <cell r="F39">
            <v>65910.5</v>
          </cell>
          <cell r="G39">
            <v>2303</v>
          </cell>
          <cell r="H39">
            <v>35070</v>
          </cell>
          <cell r="I39">
            <v>61681</v>
          </cell>
          <cell r="J39">
            <v>65895.5</v>
          </cell>
          <cell r="K39">
            <v>567359</v>
          </cell>
          <cell r="L39">
            <v>36985</v>
          </cell>
          <cell r="M39">
            <v>364344</v>
          </cell>
          <cell r="N39">
            <v>71263</v>
          </cell>
          <cell r="O39">
            <v>38908</v>
          </cell>
          <cell r="P39">
            <v>1069</v>
          </cell>
          <cell r="Q39">
            <v>37929</v>
          </cell>
          <cell r="R39">
            <v>951</v>
          </cell>
          <cell r="S39">
            <v>64514.5</v>
          </cell>
          <cell r="T39">
            <v>2358</v>
          </cell>
          <cell r="U39">
            <v>35217</v>
          </cell>
          <cell r="V39">
            <v>58595</v>
          </cell>
          <cell r="W39">
            <v>64495.5</v>
          </cell>
          <cell r="X39">
            <v>569113</v>
          </cell>
          <cell r="Y39">
            <v>37851</v>
          </cell>
          <cell r="Z39">
            <v>357612</v>
          </cell>
          <cell r="AA39">
            <v>67826</v>
          </cell>
        </row>
        <row r="40">
          <cell r="A40" t="str">
            <v>REG-94</v>
          </cell>
          <cell r="B40">
            <v>48556.5</v>
          </cell>
          <cell r="C40">
            <v>778</v>
          </cell>
          <cell r="D40">
            <v>48556.5</v>
          </cell>
          <cell r="E40">
            <v>778</v>
          </cell>
          <cell r="F40">
            <v>2859.5</v>
          </cell>
          <cell r="G40">
            <v>315</v>
          </cell>
          <cell r="H40">
            <v>2512</v>
          </cell>
          <cell r="I40">
            <v>695</v>
          </cell>
          <cell r="J40">
            <v>2659.5</v>
          </cell>
          <cell r="K40">
            <v>65107</v>
          </cell>
          <cell r="L40">
            <v>2797</v>
          </cell>
          <cell r="M40">
            <v>55360</v>
          </cell>
          <cell r="N40">
            <v>869</v>
          </cell>
          <cell r="O40">
            <v>46630</v>
          </cell>
          <cell r="P40">
            <v>765</v>
          </cell>
          <cell r="Q40">
            <v>46630</v>
          </cell>
          <cell r="R40">
            <v>765</v>
          </cell>
          <cell r="S40">
            <v>2522.5</v>
          </cell>
          <cell r="T40">
            <v>254</v>
          </cell>
          <cell r="U40">
            <v>2038</v>
          </cell>
          <cell r="V40">
            <v>969</v>
          </cell>
          <cell r="W40">
            <v>2298.5</v>
          </cell>
          <cell r="X40">
            <v>75604</v>
          </cell>
          <cell r="Y40">
            <v>3155</v>
          </cell>
          <cell r="Z40">
            <v>60502</v>
          </cell>
          <cell r="AA40">
            <v>4185</v>
          </cell>
        </row>
        <row r="41">
          <cell r="A41" t="str">
            <v>TDS-1-FPA</v>
          </cell>
          <cell r="B41">
            <v>6692</v>
          </cell>
          <cell r="C41">
            <v>364</v>
          </cell>
          <cell r="D41">
            <v>6678</v>
          </cell>
          <cell r="E41">
            <v>357</v>
          </cell>
          <cell r="F41">
            <v>17050</v>
          </cell>
          <cell r="G41">
            <v>674</v>
          </cell>
          <cell r="H41">
            <v>11060</v>
          </cell>
          <cell r="I41">
            <v>11980</v>
          </cell>
          <cell r="J41">
            <v>16645</v>
          </cell>
          <cell r="K41">
            <v>66201</v>
          </cell>
          <cell r="L41">
            <v>4702</v>
          </cell>
          <cell r="M41">
            <v>33237</v>
          </cell>
          <cell r="N41">
            <v>4321</v>
          </cell>
          <cell r="O41">
            <v>6904</v>
          </cell>
          <cell r="P41">
            <v>343</v>
          </cell>
          <cell r="Q41">
            <v>6900</v>
          </cell>
          <cell r="R41">
            <v>343</v>
          </cell>
          <cell r="S41">
            <v>13653.5</v>
          </cell>
          <cell r="T41">
            <v>619</v>
          </cell>
          <cell r="U41">
            <v>8310</v>
          </cell>
          <cell r="V41">
            <v>10687</v>
          </cell>
          <cell r="W41">
            <v>13292.5</v>
          </cell>
          <cell r="X41">
            <v>67325</v>
          </cell>
          <cell r="Y41">
            <v>4781</v>
          </cell>
          <cell r="Z41">
            <v>35430</v>
          </cell>
          <cell r="AA41">
            <v>4120</v>
          </cell>
        </row>
        <row r="42">
          <cell r="A42" t="str">
            <v>TDS-2-LQ</v>
          </cell>
          <cell r="B42">
            <v>2170</v>
          </cell>
          <cell r="C42">
            <v>60</v>
          </cell>
          <cell r="D42">
            <v>2170</v>
          </cell>
          <cell r="E42">
            <v>60</v>
          </cell>
          <cell r="F42">
            <v>6192</v>
          </cell>
          <cell r="G42">
            <v>238</v>
          </cell>
          <cell r="H42">
            <v>772</v>
          </cell>
          <cell r="I42">
            <v>10840</v>
          </cell>
          <cell r="J42">
            <v>6192</v>
          </cell>
          <cell r="K42">
            <v>23483</v>
          </cell>
          <cell r="L42">
            <v>2084</v>
          </cell>
          <cell r="M42">
            <v>14046</v>
          </cell>
          <cell r="N42">
            <v>6761</v>
          </cell>
          <cell r="O42">
            <v>2607</v>
          </cell>
          <cell r="P42">
            <v>52</v>
          </cell>
          <cell r="Q42">
            <v>2607</v>
          </cell>
          <cell r="R42">
            <v>52</v>
          </cell>
          <cell r="S42">
            <v>5375</v>
          </cell>
          <cell r="T42">
            <v>260</v>
          </cell>
          <cell r="U42">
            <v>1188</v>
          </cell>
          <cell r="V42">
            <v>8374</v>
          </cell>
          <cell r="W42">
            <v>5375</v>
          </cell>
          <cell r="X42">
            <v>23090</v>
          </cell>
          <cell r="Y42">
            <v>2079</v>
          </cell>
          <cell r="Z42">
            <v>15511</v>
          </cell>
          <cell r="AA42">
            <v>5230</v>
          </cell>
        </row>
        <row r="43">
          <cell r="A43" t="str">
            <v>TDS-3-BA</v>
          </cell>
          <cell r="B43">
            <v>2950</v>
          </cell>
          <cell r="C43">
            <v>149</v>
          </cell>
          <cell r="D43">
            <v>2950</v>
          </cell>
          <cell r="E43">
            <v>149</v>
          </cell>
          <cell r="F43">
            <v>8079.5</v>
          </cell>
          <cell r="G43">
            <v>316</v>
          </cell>
          <cell r="H43">
            <v>6006</v>
          </cell>
          <cell r="I43">
            <v>4147</v>
          </cell>
          <cell r="J43">
            <v>8079.5</v>
          </cell>
          <cell r="K43">
            <v>29085</v>
          </cell>
          <cell r="L43">
            <v>2767</v>
          </cell>
          <cell r="M43">
            <v>25973</v>
          </cell>
          <cell r="N43">
            <v>730</v>
          </cell>
          <cell r="O43">
            <v>3098</v>
          </cell>
          <cell r="P43">
            <v>146</v>
          </cell>
          <cell r="Q43">
            <v>3098</v>
          </cell>
          <cell r="R43">
            <v>146</v>
          </cell>
          <cell r="S43">
            <v>7656.5</v>
          </cell>
          <cell r="T43">
            <v>290</v>
          </cell>
          <cell r="U43">
            <v>5571</v>
          </cell>
          <cell r="V43">
            <v>4171</v>
          </cell>
          <cell r="W43">
            <v>7655.5</v>
          </cell>
          <cell r="X43">
            <v>28167</v>
          </cell>
          <cell r="Y43">
            <v>2665</v>
          </cell>
          <cell r="Z43">
            <v>24429</v>
          </cell>
          <cell r="AA43">
            <v>196</v>
          </cell>
        </row>
        <row r="44">
          <cell r="A44" t="str">
            <v>TDS-4-HB</v>
          </cell>
          <cell r="B44">
            <v>5638</v>
          </cell>
          <cell r="C44">
            <v>370</v>
          </cell>
          <cell r="D44">
            <v>5638</v>
          </cell>
          <cell r="E44">
            <v>370</v>
          </cell>
          <cell r="F44">
            <v>15173.5</v>
          </cell>
          <cell r="G44">
            <v>500</v>
          </cell>
          <cell r="H44">
            <v>7411</v>
          </cell>
          <cell r="I44">
            <v>15525</v>
          </cell>
          <cell r="J44">
            <v>15173.5</v>
          </cell>
          <cell r="K44">
            <v>70704</v>
          </cell>
          <cell r="L44">
            <v>5022</v>
          </cell>
          <cell r="M44">
            <v>50319</v>
          </cell>
          <cell r="N44">
            <v>2443</v>
          </cell>
          <cell r="O44">
            <v>5479</v>
          </cell>
          <cell r="P44">
            <v>287</v>
          </cell>
          <cell r="Q44">
            <v>5420</v>
          </cell>
          <cell r="R44">
            <v>263</v>
          </cell>
          <cell r="S44">
            <v>13001.5</v>
          </cell>
          <cell r="T44">
            <v>446</v>
          </cell>
          <cell r="U44">
            <v>6646</v>
          </cell>
          <cell r="V44">
            <v>12711</v>
          </cell>
          <cell r="W44">
            <v>13001.5</v>
          </cell>
          <cell r="X44">
            <v>61472</v>
          </cell>
          <cell r="Y44">
            <v>5000</v>
          </cell>
          <cell r="Z44">
            <v>44700</v>
          </cell>
          <cell r="AA44">
            <v>2050</v>
          </cell>
        </row>
        <row r="45">
          <cell r="A45" t="str">
            <v>TDS-5-SMD</v>
          </cell>
          <cell r="B45">
            <v>2240</v>
          </cell>
          <cell r="C45">
            <v>119</v>
          </cell>
          <cell r="D45">
            <v>2240</v>
          </cell>
          <cell r="E45">
            <v>119</v>
          </cell>
          <cell r="F45">
            <v>4359</v>
          </cell>
          <cell r="G45">
            <v>62</v>
          </cell>
          <cell r="H45">
            <v>1899</v>
          </cell>
          <cell r="I45">
            <v>4920</v>
          </cell>
          <cell r="J45">
            <v>4359</v>
          </cell>
          <cell r="K45">
            <v>39843</v>
          </cell>
          <cell r="L45">
            <v>2976</v>
          </cell>
          <cell r="M45">
            <v>33047</v>
          </cell>
          <cell r="N45">
            <v>1064</v>
          </cell>
          <cell r="O45">
            <v>3079</v>
          </cell>
          <cell r="P45">
            <v>169</v>
          </cell>
          <cell r="Q45">
            <v>3071</v>
          </cell>
          <cell r="R45">
            <v>161</v>
          </cell>
          <cell r="S45">
            <v>4043</v>
          </cell>
          <cell r="T45">
            <v>68</v>
          </cell>
          <cell r="U45">
            <v>1583</v>
          </cell>
          <cell r="V45">
            <v>4920</v>
          </cell>
          <cell r="W45">
            <v>4043</v>
          </cell>
          <cell r="X45">
            <v>33762</v>
          </cell>
          <cell r="Y45">
            <v>2870</v>
          </cell>
          <cell r="Z45">
            <v>28407</v>
          </cell>
          <cell r="AA45">
            <v>1187</v>
          </cell>
        </row>
        <row r="46">
          <cell r="A46" t="str">
            <v>TDS-6-A</v>
          </cell>
          <cell r="B46">
            <v>2619</v>
          </cell>
          <cell r="C46">
            <v>130</v>
          </cell>
          <cell r="D46">
            <v>2619</v>
          </cell>
          <cell r="E46">
            <v>130</v>
          </cell>
          <cell r="F46">
            <v>8152.5</v>
          </cell>
          <cell r="G46">
            <v>249</v>
          </cell>
          <cell r="H46">
            <v>4551</v>
          </cell>
          <cell r="I46">
            <v>7203</v>
          </cell>
          <cell r="J46">
            <v>8152.5</v>
          </cell>
          <cell r="K46">
            <v>48986</v>
          </cell>
          <cell r="L46">
            <v>4763</v>
          </cell>
          <cell r="M46">
            <v>37688</v>
          </cell>
          <cell r="N46">
            <v>4807</v>
          </cell>
          <cell r="O46">
            <v>2232</v>
          </cell>
          <cell r="P46">
            <v>140</v>
          </cell>
          <cell r="Q46">
            <v>2202</v>
          </cell>
          <cell r="R46">
            <v>125</v>
          </cell>
          <cell r="S46">
            <v>9725.5</v>
          </cell>
          <cell r="T46">
            <v>290</v>
          </cell>
          <cell r="U46">
            <v>7057</v>
          </cell>
          <cell r="V46">
            <v>5337</v>
          </cell>
          <cell r="W46">
            <v>9725.5</v>
          </cell>
          <cell r="X46">
            <v>45204</v>
          </cell>
          <cell r="Y46">
            <v>4604</v>
          </cell>
          <cell r="Z46">
            <v>35141</v>
          </cell>
          <cell r="AA46">
            <v>4643</v>
          </cell>
        </row>
        <row r="47">
          <cell r="A47" t="str">
            <v>TDS-7-CB</v>
          </cell>
          <cell r="F47">
            <v>2570.5</v>
          </cell>
          <cell r="G47">
            <v>80</v>
          </cell>
          <cell r="H47">
            <v>1179</v>
          </cell>
          <cell r="I47">
            <v>2783</v>
          </cell>
          <cell r="J47">
            <v>2570.5</v>
          </cell>
          <cell r="K47">
            <v>16232</v>
          </cell>
          <cell r="L47">
            <v>1528</v>
          </cell>
          <cell r="M47">
            <v>11403</v>
          </cell>
          <cell r="N47">
            <v>412</v>
          </cell>
          <cell r="S47">
            <v>2051.5</v>
          </cell>
          <cell r="T47">
            <v>79</v>
          </cell>
          <cell r="U47">
            <v>676</v>
          </cell>
          <cell r="V47">
            <v>2751</v>
          </cell>
          <cell r="W47">
            <v>2051.5</v>
          </cell>
          <cell r="X47">
            <v>22247</v>
          </cell>
          <cell r="Y47">
            <v>1616</v>
          </cell>
          <cell r="Z47">
            <v>13258</v>
          </cell>
          <cell r="AA47">
            <v>1882</v>
          </cell>
        </row>
        <row r="48">
          <cell r="A48" t="str">
            <v>TS-1</v>
          </cell>
          <cell r="B48">
            <v>4117</v>
          </cell>
          <cell r="C48">
            <v>293</v>
          </cell>
          <cell r="D48">
            <v>4111</v>
          </cell>
          <cell r="E48">
            <v>290</v>
          </cell>
          <cell r="F48">
            <v>9795.5</v>
          </cell>
          <cell r="G48">
            <v>512</v>
          </cell>
          <cell r="H48">
            <v>3846</v>
          </cell>
          <cell r="I48">
            <v>11899</v>
          </cell>
          <cell r="J48">
            <v>9795.5</v>
          </cell>
          <cell r="K48">
            <v>35403</v>
          </cell>
          <cell r="L48">
            <v>2903</v>
          </cell>
          <cell r="M48">
            <v>14980</v>
          </cell>
          <cell r="N48">
            <v>433</v>
          </cell>
          <cell r="O48">
            <v>4377</v>
          </cell>
          <cell r="P48">
            <v>285</v>
          </cell>
          <cell r="Q48">
            <v>4377</v>
          </cell>
          <cell r="R48">
            <v>285</v>
          </cell>
          <cell r="S48">
            <v>7308.5</v>
          </cell>
          <cell r="T48">
            <v>456</v>
          </cell>
          <cell r="U48">
            <v>2018</v>
          </cell>
          <cell r="V48">
            <v>10581</v>
          </cell>
          <cell r="W48">
            <v>7308.5</v>
          </cell>
          <cell r="X48">
            <v>35779</v>
          </cell>
          <cell r="Y48">
            <v>2918</v>
          </cell>
          <cell r="Z48">
            <v>15885</v>
          </cell>
          <cell r="AA48">
            <v>415</v>
          </cell>
        </row>
        <row r="49">
          <cell r="A49" t="str">
            <v>TS-2</v>
          </cell>
          <cell r="B49">
            <v>2575</v>
          </cell>
          <cell r="C49">
            <v>77</v>
          </cell>
          <cell r="D49">
            <v>2567</v>
          </cell>
          <cell r="E49">
            <v>73</v>
          </cell>
          <cell r="F49">
            <v>7254.5</v>
          </cell>
          <cell r="G49">
            <v>164</v>
          </cell>
          <cell r="H49">
            <v>7214</v>
          </cell>
          <cell r="I49">
            <v>81</v>
          </cell>
          <cell r="J49">
            <v>6849.5</v>
          </cell>
          <cell r="K49">
            <v>30798</v>
          </cell>
          <cell r="L49">
            <v>1799</v>
          </cell>
          <cell r="M49">
            <v>18257</v>
          </cell>
          <cell r="N49">
            <v>3888</v>
          </cell>
          <cell r="O49">
            <v>2527</v>
          </cell>
          <cell r="P49">
            <v>65</v>
          </cell>
          <cell r="Q49">
            <v>2523</v>
          </cell>
          <cell r="R49">
            <v>65</v>
          </cell>
          <cell r="S49">
            <v>6345</v>
          </cell>
          <cell r="T49">
            <v>163</v>
          </cell>
          <cell r="U49">
            <v>6292</v>
          </cell>
          <cell r="V49">
            <v>106</v>
          </cell>
          <cell r="W49">
            <v>5984</v>
          </cell>
          <cell r="X49">
            <v>31546</v>
          </cell>
          <cell r="Y49">
            <v>1863</v>
          </cell>
          <cell r="Z49">
            <v>19545</v>
          </cell>
          <cell r="AA49">
            <v>3705</v>
          </cell>
        </row>
        <row r="50">
          <cell r="A50" t="str">
            <v>TS-3</v>
          </cell>
          <cell r="B50">
            <v>2170</v>
          </cell>
          <cell r="C50">
            <v>60</v>
          </cell>
          <cell r="D50">
            <v>2170</v>
          </cell>
          <cell r="E50">
            <v>60</v>
          </cell>
          <cell r="F50">
            <v>6192</v>
          </cell>
          <cell r="G50">
            <v>238</v>
          </cell>
          <cell r="H50">
            <v>772</v>
          </cell>
          <cell r="I50">
            <v>10840</v>
          </cell>
          <cell r="J50">
            <v>6192</v>
          </cell>
          <cell r="K50">
            <v>23483</v>
          </cell>
          <cell r="L50">
            <v>2084</v>
          </cell>
          <cell r="M50">
            <v>14046</v>
          </cell>
          <cell r="N50">
            <v>6761</v>
          </cell>
          <cell r="O50">
            <v>2607</v>
          </cell>
          <cell r="P50">
            <v>52</v>
          </cell>
          <cell r="Q50">
            <v>2607</v>
          </cell>
          <cell r="R50">
            <v>52</v>
          </cell>
          <cell r="S50">
            <v>5375</v>
          </cell>
          <cell r="T50">
            <v>260</v>
          </cell>
          <cell r="U50">
            <v>1188</v>
          </cell>
          <cell r="V50">
            <v>8374</v>
          </cell>
          <cell r="W50">
            <v>5375</v>
          </cell>
          <cell r="X50">
            <v>23090</v>
          </cell>
          <cell r="Y50">
            <v>2079</v>
          </cell>
          <cell r="Z50">
            <v>15511</v>
          </cell>
          <cell r="AA50">
            <v>5230</v>
          </cell>
        </row>
        <row r="51">
          <cell r="A51" t="str">
            <v>TS-4</v>
          </cell>
          <cell r="B51">
            <v>2950</v>
          </cell>
          <cell r="C51">
            <v>149</v>
          </cell>
          <cell r="D51">
            <v>2950</v>
          </cell>
          <cell r="E51">
            <v>149</v>
          </cell>
          <cell r="F51">
            <v>8079.5</v>
          </cell>
          <cell r="G51">
            <v>316</v>
          </cell>
          <cell r="H51">
            <v>6006</v>
          </cell>
          <cell r="I51">
            <v>4147</v>
          </cell>
          <cell r="J51">
            <v>8079.5</v>
          </cell>
          <cell r="K51">
            <v>29085</v>
          </cell>
          <cell r="L51">
            <v>2767</v>
          </cell>
          <cell r="M51">
            <v>25973</v>
          </cell>
          <cell r="N51">
            <v>730</v>
          </cell>
          <cell r="O51">
            <v>3098</v>
          </cell>
          <cell r="P51">
            <v>146</v>
          </cell>
          <cell r="Q51">
            <v>3098</v>
          </cell>
          <cell r="R51">
            <v>146</v>
          </cell>
          <cell r="S51">
            <v>7656.5</v>
          </cell>
          <cell r="T51">
            <v>290</v>
          </cell>
          <cell r="U51">
            <v>5571</v>
          </cell>
          <cell r="V51">
            <v>4171</v>
          </cell>
          <cell r="W51">
            <v>7655.5</v>
          </cell>
          <cell r="X51">
            <v>28167</v>
          </cell>
          <cell r="Y51">
            <v>2665</v>
          </cell>
          <cell r="Z51">
            <v>24429</v>
          </cell>
          <cell r="AA51">
            <v>196</v>
          </cell>
        </row>
        <row r="52">
          <cell r="A52" t="str">
            <v>TS-5</v>
          </cell>
          <cell r="B52">
            <v>5638</v>
          </cell>
          <cell r="C52">
            <v>370</v>
          </cell>
          <cell r="D52">
            <v>5638</v>
          </cell>
          <cell r="E52">
            <v>370</v>
          </cell>
          <cell r="F52">
            <v>15173.5</v>
          </cell>
          <cell r="G52">
            <v>500</v>
          </cell>
          <cell r="H52">
            <v>7411</v>
          </cell>
          <cell r="I52">
            <v>15525</v>
          </cell>
          <cell r="J52">
            <v>15173.5</v>
          </cell>
          <cell r="K52">
            <v>70704</v>
          </cell>
          <cell r="L52">
            <v>5022</v>
          </cell>
          <cell r="M52">
            <v>50319</v>
          </cell>
          <cell r="N52">
            <v>2443</v>
          </cell>
          <cell r="O52">
            <v>5479</v>
          </cell>
          <cell r="P52">
            <v>287</v>
          </cell>
          <cell r="Q52">
            <v>5420</v>
          </cell>
          <cell r="R52">
            <v>263</v>
          </cell>
          <cell r="S52">
            <v>13001.5</v>
          </cell>
          <cell r="T52">
            <v>446</v>
          </cell>
          <cell r="U52">
            <v>6646</v>
          </cell>
          <cell r="V52">
            <v>12711</v>
          </cell>
          <cell r="W52">
            <v>13001.5</v>
          </cell>
          <cell r="X52">
            <v>61472</v>
          </cell>
          <cell r="Y52">
            <v>5000</v>
          </cell>
          <cell r="Z52">
            <v>44700</v>
          </cell>
          <cell r="AA52">
            <v>2050</v>
          </cell>
        </row>
        <row r="53">
          <cell r="A53" t="str">
            <v>TS-6</v>
          </cell>
          <cell r="B53">
            <v>2240</v>
          </cell>
          <cell r="C53">
            <v>119</v>
          </cell>
          <cell r="D53">
            <v>2240</v>
          </cell>
          <cell r="E53">
            <v>119</v>
          </cell>
          <cell r="F53">
            <v>4359</v>
          </cell>
          <cell r="G53">
            <v>62</v>
          </cell>
          <cell r="H53">
            <v>1899</v>
          </cell>
          <cell r="I53">
            <v>4920</v>
          </cell>
          <cell r="J53">
            <v>4359</v>
          </cell>
          <cell r="K53">
            <v>39843</v>
          </cell>
          <cell r="L53">
            <v>2976</v>
          </cell>
          <cell r="M53">
            <v>33047</v>
          </cell>
          <cell r="N53">
            <v>1064</v>
          </cell>
          <cell r="O53">
            <v>3079</v>
          </cell>
          <cell r="P53">
            <v>169</v>
          </cell>
          <cell r="Q53">
            <v>3071</v>
          </cell>
          <cell r="R53">
            <v>161</v>
          </cell>
          <cell r="S53">
            <v>4043</v>
          </cell>
          <cell r="T53">
            <v>68</v>
          </cell>
          <cell r="U53">
            <v>1583</v>
          </cell>
          <cell r="V53">
            <v>4920</v>
          </cell>
          <cell r="W53">
            <v>4043</v>
          </cell>
          <cell r="X53">
            <v>33762</v>
          </cell>
          <cell r="Y53">
            <v>2870</v>
          </cell>
          <cell r="Z53">
            <v>28407</v>
          </cell>
          <cell r="AA53">
            <v>1187</v>
          </cell>
        </row>
        <row r="54">
          <cell r="A54" t="str">
            <v>TS-7</v>
          </cell>
          <cell r="B54">
            <v>2619</v>
          </cell>
          <cell r="C54">
            <v>130</v>
          </cell>
          <cell r="D54">
            <v>2619</v>
          </cell>
          <cell r="E54">
            <v>130</v>
          </cell>
          <cell r="F54">
            <v>8152.5</v>
          </cell>
          <cell r="G54">
            <v>249</v>
          </cell>
          <cell r="H54">
            <v>4551</v>
          </cell>
          <cell r="I54">
            <v>7203</v>
          </cell>
          <cell r="J54">
            <v>8152.5</v>
          </cell>
          <cell r="K54">
            <v>48986</v>
          </cell>
          <cell r="L54">
            <v>4763</v>
          </cell>
          <cell r="M54">
            <v>37688</v>
          </cell>
          <cell r="N54">
            <v>4807</v>
          </cell>
          <cell r="O54">
            <v>2232</v>
          </cell>
          <cell r="P54">
            <v>140</v>
          </cell>
          <cell r="Q54">
            <v>2202</v>
          </cell>
          <cell r="R54">
            <v>125</v>
          </cell>
          <cell r="S54">
            <v>9725.5</v>
          </cell>
          <cell r="T54">
            <v>290</v>
          </cell>
          <cell r="U54">
            <v>7057</v>
          </cell>
          <cell r="V54">
            <v>5337</v>
          </cell>
          <cell r="W54">
            <v>9725.5</v>
          </cell>
          <cell r="X54">
            <v>45204</v>
          </cell>
          <cell r="Y54">
            <v>4604</v>
          </cell>
          <cell r="Z54">
            <v>35141</v>
          </cell>
          <cell r="AA54">
            <v>4643</v>
          </cell>
        </row>
        <row r="55">
          <cell r="A55" t="str">
            <v>TS-8</v>
          </cell>
          <cell r="F55">
            <v>2570.5</v>
          </cell>
          <cell r="G55">
            <v>80</v>
          </cell>
          <cell r="H55">
            <v>1179</v>
          </cell>
          <cell r="I55">
            <v>2783</v>
          </cell>
          <cell r="J55">
            <v>2570.5</v>
          </cell>
          <cell r="K55">
            <v>16232</v>
          </cell>
          <cell r="L55">
            <v>1528</v>
          </cell>
          <cell r="M55">
            <v>11403</v>
          </cell>
          <cell r="N55">
            <v>412</v>
          </cell>
          <cell r="S55">
            <v>2051.5</v>
          </cell>
          <cell r="T55">
            <v>79</v>
          </cell>
          <cell r="U55">
            <v>676</v>
          </cell>
          <cell r="V55">
            <v>2751</v>
          </cell>
          <cell r="W55">
            <v>2051.5</v>
          </cell>
          <cell r="X55">
            <v>22247</v>
          </cell>
          <cell r="Y55">
            <v>1616</v>
          </cell>
          <cell r="Z55">
            <v>13258</v>
          </cell>
          <cell r="AA55">
            <v>1882</v>
          </cell>
        </row>
      </sheetData>
      <sheetData sheetId="57" refreshError="1"/>
      <sheetData sheetId="58"/>
      <sheetData sheetId="59"/>
      <sheetData sheetId="60"/>
      <sheetData sheetId="61"/>
      <sheetData sheetId="6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row>
        <row r="2">
          <cell r="A2" t="str">
            <v>NVSELECT</v>
          </cell>
          <cell r="B2" t="str">
            <v>nb_Ambupat_inf10_21</v>
          </cell>
          <cell r="C2" t="str">
            <v>nb_AmbuAct_inf10_21</v>
          </cell>
          <cell r="D2" t="str">
            <v>nb_Ambupat_1015_21</v>
          </cell>
          <cell r="E2" t="str">
            <v>nb_AmbuAct_1015_21</v>
          </cell>
          <cell r="F2" t="str">
            <v>nb_Ambupat_1617_21</v>
          </cell>
          <cell r="G2" t="str">
            <v>nb_AmbuAct_1617_21</v>
          </cell>
          <cell r="H2" t="str">
            <v>nb_Ambupat_18p_21</v>
          </cell>
          <cell r="I2" t="str">
            <v>nb_AmbuAct_18p_21</v>
          </cell>
          <cell r="J2" t="str">
            <v>nb_Ambupat_intersect_21</v>
          </cell>
          <cell r="K2" t="str">
            <v>nb_AmbuAct_intersect_21</v>
          </cell>
          <cell r="L2" t="str">
            <v>nb_Ambupat_PEN_21</v>
          </cell>
          <cell r="M2" t="str">
            <v>nb_AmbuAct_PEN_21</v>
          </cell>
          <cell r="N2" t="str">
            <v>nbActe_Entretien_21</v>
          </cell>
          <cell r="O2" t="str">
            <v>nbActe_groupe_21</v>
          </cell>
          <cell r="P2" t="str">
            <v>nbActe_NatAutre_21</v>
          </cell>
          <cell r="Q2" t="str">
            <v>nbActe_Medec_21</v>
          </cell>
          <cell r="R2" t="str">
            <v>nbActe_Infir_21</v>
          </cell>
          <cell r="S2" t="str">
            <v>nbActe_psycho_21</v>
          </cell>
          <cell r="T2" t="str">
            <v>nbActe_reeduc_21</v>
          </cell>
          <cell r="U2" t="str">
            <v>nbActe_IntervAutre_21</v>
          </cell>
          <cell r="V2" t="str">
            <v>nbActe_CMP_21</v>
          </cell>
          <cell r="W2" t="str">
            <v>nbActe_DOM_21</v>
          </cell>
          <cell r="X2" t="str">
            <v>nbActe_MS_21</v>
          </cell>
          <cell r="Y2" t="str">
            <v>nbActe_MCO_21</v>
          </cell>
          <cell r="Z2" t="str">
            <v>nbActe_ME_21</v>
          </cell>
          <cell r="AA2" t="str">
            <v>nbActe_PEN_21</v>
          </cell>
          <cell r="AB2" t="str">
            <v>nbActe_CATTP_21</v>
          </cell>
          <cell r="AC2" t="str">
            <v>nbActe_DiagF2_21</v>
          </cell>
          <cell r="AD2" t="str">
            <v>nbActe_DiagF3_21</v>
          </cell>
          <cell r="AE2" t="str">
            <v>nbActe_DiagF4_21</v>
          </cell>
          <cell r="AF2" t="str">
            <v>nbActe_DiagF6_21</v>
          </cell>
          <cell r="AG2" t="str">
            <v>nbActe_DiagF8_21</v>
          </cell>
          <cell r="AH2" t="str">
            <v>nbActe_DiagF9_21</v>
          </cell>
          <cell r="AI2" t="str">
            <v>nbActe_DiagZ_21</v>
          </cell>
          <cell r="AJ2" t="str">
            <v>nbActe_DiagAutre_21</v>
          </cell>
          <cell r="AK2" t="str">
            <v>nbActe_DiagAbs_21</v>
          </cell>
          <cell r="AL2" t="str">
            <v>nb_Ambupat_inf10_22</v>
          </cell>
          <cell r="AM2" t="str">
            <v>nb_AmbuAct_inf10_22</v>
          </cell>
          <cell r="AN2" t="str">
            <v>nb_Ambupat_1015_22</v>
          </cell>
          <cell r="AO2" t="str">
            <v>nb_AmbuAct_1015_22</v>
          </cell>
          <cell r="AP2" t="str">
            <v>nb_Ambupat_1617_22</v>
          </cell>
          <cell r="AQ2" t="str">
            <v>nb_AmbuAct_1617_22</v>
          </cell>
          <cell r="AR2" t="str">
            <v>nb_Ambupat_18p_22</v>
          </cell>
          <cell r="AS2" t="str">
            <v>nb_AmbuAct_18p_22</v>
          </cell>
          <cell r="AT2" t="str">
            <v>nb_Ambupat_intersect_22</v>
          </cell>
          <cell r="AU2" t="str">
            <v>nb_AmbuAct_intersect_22</v>
          </cell>
          <cell r="AV2" t="str">
            <v>nb_Ambupat_PEN_22</v>
          </cell>
          <cell r="AW2" t="str">
            <v>nb_AmbuAct_PEN_22</v>
          </cell>
          <cell r="AX2" t="str">
            <v>nbActe_Entretien_22</v>
          </cell>
          <cell r="AY2" t="str">
            <v>nbActe_groupe_22</v>
          </cell>
          <cell r="AZ2" t="str">
            <v>nbActe_NatAutre_22</v>
          </cell>
          <cell r="BA2" t="str">
            <v>nbActe_Medec_22</v>
          </cell>
          <cell r="BB2" t="str">
            <v>nbActe_Infir_22</v>
          </cell>
          <cell r="BC2" t="str">
            <v>nbActe_psycho_22</v>
          </cell>
          <cell r="BD2" t="str">
            <v>nbActe_reeduc_22</v>
          </cell>
          <cell r="BE2" t="str">
            <v>nbActe_IntervAutre_22</v>
          </cell>
          <cell r="BF2" t="str">
            <v>nbActe_CMP_22</v>
          </cell>
          <cell r="BG2" t="str">
            <v>nbActe_DOM_22</v>
          </cell>
          <cell r="BH2" t="str">
            <v>nbActe_MS_22</v>
          </cell>
          <cell r="BI2" t="str">
            <v>nbActe_MCO_22</v>
          </cell>
          <cell r="BJ2" t="str">
            <v>nbActe_ME_22</v>
          </cell>
          <cell r="BK2" t="str">
            <v>nbActe_PEN_22</v>
          </cell>
          <cell r="BL2" t="str">
            <v>nbActe_CATTP_22</v>
          </cell>
          <cell r="BM2" t="str">
            <v>nbActe_DiagF2_22</v>
          </cell>
          <cell r="BN2" t="str">
            <v>nbActe_DiagF3_22</v>
          </cell>
          <cell r="BO2" t="str">
            <v>nbActe_DiagF4_22</v>
          </cell>
          <cell r="BP2" t="str">
            <v>nbActe_DiagF6_22</v>
          </cell>
          <cell r="BQ2" t="str">
            <v>nbActe_DiagF8_22</v>
          </cell>
          <cell r="BR2" t="str">
            <v>nbActe_DiagF9_22</v>
          </cell>
          <cell r="BS2" t="str">
            <v>nbActe_DiagZ_22</v>
          </cell>
          <cell r="BT2" t="str">
            <v>nbActe_DiagAutre_22</v>
          </cell>
          <cell r="BU2" t="str">
            <v>nbActe_DiagAbs_22</v>
          </cell>
        </row>
        <row r="3">
          <cell r="A3" t="str">
            <v>220000236</v>
          </cell>
          <cell r="B3">
            <v>811</v>
          </cell>
          <cell r="C3">
            <v>8750</v>
          </cell>
          <cell r="D3">
            <v>750</v>
          </cell>
          <cell r="E3">
            <v>7138</v>
          </cell>
          <cell r="F3">
            <v>58</v>
          </cell>
          <cell r="G3">
            <v>342</v>
          </cell>
          <cell r="H3">
            <v>2</v>
          </cell>
          <cell r="I3">
            <v>2</v>
          </cell>
          <cell r="J3">
            <v>10</v>
          </cell>
          <cell r="K3">
            <v>23</v>
          </cell>
          <cell r="N3">
            <v>10288</v>
          </cell>
          <cell r="O3">
            <v>272</v>
          </cell>
          <cell r="P3">
            <v>5672</v>
          </cell>
          <cell r="Q3">
            <v>1177</v>
          </cell>
          <cell r="R3">
            <v>3980</v>
          </cell>
          <cell r="S3">
            <v>5468</v>
          </cell>
          <cell r="T3">
            <v>1946</v>
          </cell>
          <cell r="U3">
            <v>3661</v>
          </cell>
          <cell r="V3">
            <v>12774</v>
          </cell>
          <cell r="W3">
            <v>754</v>
          </cell>
          <cell r="X3">
            <v>71</v>
          </cell>
          <cell r="Y3">
            <v>1504</v>
          </cell>
          <cell r="Z3">
            <v>696</v>
          </cell>
          <cell r="AB3">
            <v>412</v>
          </cell>
          <cell r="AC3">
            <v>8</v>
          </cell>
          <cell r="AD3">
            <v>236</v>
          </cell>
          <cell r="AE3">
            <v>1433</v>
          </cell>
          <cell r="AF3">
            <v>100</v>
          </cell>
          <cell r="AG3">
            <v>3053</v>
          </cell>
          <cell r="AH3">
            <v>3613</v>
          </cell>
          <cell r="AI3">
            <v>6598</v>
          </cell>
          <cell r="AJ3">
            <v>151</v>
          </cell>
          <cell r="AL3">
            <v>860</v>
          </cell>
          <cell r="AM3">
            <v>11518</v>
          </cell>
          <cell r="AN3">
            <v>793</v>
          </cell>
          <cell r="AO3">
            <v>10329</v>
          </cell>
          <cell r="AP3">
            <v>70</v>
          </cell>
          <cell r="AQ3">
            <v>392</v>
          </cell>
          <cell r="AR3">
            <v>5</v>
          </cell>
          <cell r="AS3">
            <v>8</v>
          </cell>
          <cell r="AT3">
            <v>5</v>
          </cell>
          <cell r="AU3">
            <v>41</v>
          </cell>
          <cell r="AX3">
            <v>13252</v>
          </cell>
          <cell r="AY3">
            <v>1015</v>
          </cell>
          <cell r="AZ3">
            <v>7980</v>
          </cell>
          <cell r="BA3">
            <v>2422</v>
          </cell>
          <cell r="BB3">
            <v>4448</v>
          </cell>
          <cell r="BC3">
            <v>7314</v>
          </cell>
          <cell r="BD3">
            <v>2322</v>
          </cell>
          <cell r="BE3">
            <v>5741</v>
          </cell>
          <cell r="BF3">
            <v>12663</v>
          </cell>
          <cell r="BG3">
            <v>197</v>
          </cell>
          <cell r="BH3">
            <v>7</v>
          </cell>
          <cell r="BI3">
            <v>1103</v>
          </cell>
          <cell r="BJ3">
            <v>206</v>
          </cell>
          <cell r="BL3">
            <v>1283</v>
          </cell>
          <cell r="BN3">
            <v>513</v>
          </cell>
          <cell r="BO3">
            <v>2169</v>
          </cell>
          <cell r="BP3">
            <v>80</v>
          </cell>
          <cell r="BQ3">
            <v>4042</v>
          </cell>
          <cell r="BR3">
            <v>5507</v>
          </cell>
          <cell r="BS3">
            <v>8264</v>
          </cell>
          <cell r="BT3">
            <v>336</v>
          </cell>
        </row>
        <row r="4">
          <cell r="A4" t="str">
            <v>220000608</v>
          </cell>
          <cell r="B4">
            <v>1594</v>
          </cell>
          <cell r="C4">
            <v>16027</v>
          </cell>
          <cell r="D4">
            <v>1431</v>
          </cell>
          <cell r="E4">
            <v>13992</v>
          </cell>
          <cell r="F4">
            <v>209</v>
          </cell>
          <cell r="G4">
            <v>1732</v>
          </cell>
          <cell r="H4">
            <v>101</v>
          </cell>
          <cell r="I4">
            <v>278</v>
          </cell>
          <cell r="J4">
            <v>11</v>
          </cell>
          <cell r="K4">
            <v>17</v>
          </cell>
          <cell r="N4">
            <v>22843</v>
          </cell>
          <cell r="O4">
            <v>3568</v>
          </cell>
          <cell r="P4">
            <v>5618</v>
          </cell>
          <cell r="Q4">
            <v>5049</v>
          </cell>
          <cell r="R4">
            <v>6735</v>
          </cell>
          <cell r="S4">
            <v>7252</v>
          </cell>
          <cell r="T4">
            <v>6150</v>
          </cell>
          <cell r="U4">
            <v>6843</v>
          </cell>
          <cell r="V4">
            <v>25361</v>
          </cell>
          <cell r="W4">
            <v>165</v>
          </cell>
          <cell r="X4">
            <v>405</v>
          </cell>
          <cell r="Y4">
            <v>2125</v>
          </cell>
          <cell r="Z4">
            <v>356</v>
          </cell>
          <cell r="AB4">
            <v>3617</v>
          </cell>
          <cell r="AC4">
            <v>190</v>
          </cell>
          <cell r="AD4">
            <v>648</v>
          </cell>
          <cell r="AE4">
            <v>4210</v>
          </cell>
          <cell r="AF4">
            <v>384</v>
          </cell>
          <cell r="AG4">
            <v>7949</v>
          </cell>
          <cell r="AH4">
            <v>12384</v>
          </cell>
          <cell r="AI4">
            <v>2226</v>
          </cell>
          <cell r="AJ4">
            <v>1402</v>
          </cell>
          <cell r="AK4">
            <v>2491</v>
          </cell>
          <cell r="AL4">
            <v>1517</v>
          </cell>
          <cell r="AM4">
            <v>15119</v>
          </cell>
          <cell r="AN4">
            <v>1412</v>
          </cell>
          <cell r="AO4">
            <v>13058</v>
          </cell>
          <cell r="AP4">
            <v>263</v>
          </cell>
          <cell r="AQ4">
            <v>2349</v>
          </cell>
          <cell r="AR4">
            <v>139</v>
          </cell>
          <cell r="AS4">
            <v>411</v>
          </cell>
          <cell r="AT4">
            <v>7</v>
          </cell>
          <cell r="AU4">
            <v>8</v>
          </cell>
          <cell r="AX4">
            <v>21503</v>
          </cell>
          <cell r="AY4">
            <v>3894</v>
          </cell>
          <cell r="AZ4">
            <v>5540</v>
          </cell>
          <cell r="BA4">
            <v>4270</v>
          </cell>
          <cell r="BB4">
            <v>6047</v>
          </cell>
          <cell r="BC4">
            <v>7349</v>
          </cell>
          <cell r="BD4">
            <v>6020</v>
          </cell>
          <cell r="BE4">
            <v>7251</v>
          </cell>
          <cell r="BF4">
            <v>24704</v>
          </cell>
          <cell r="BG4">
            <v>182</v>
          </cell>
          <cell r="BH4">
            <v>157</v>
          </cell>
          <cell r="BI4">
            <v>1355</v>
          </cell>
          <cell r="BJ4">
            <v>277</v>
          </cell>
          <cell r="BL4">
            <v>3482</v>
          </cell>
          <cell r="BM4">
            <v>373</v>
          </cell>
          <cell r="BN4">
            <v>1391</v>
          </cell>
          <cell r="BO4">
            <v>4147</v>
          </cell>
          <cell r="BP4">
            <v>193</v>
          </cell>
          <cell r="BQ4">
            <v>7700</v>
          </cell>
          <cell r="BR4">
            <v>11455</v>
          </cell>
          <cell r="BS4">
            <v>2237</v>
          </cell>
          <cell r="BT4">
            <v>1068</v>
          </cell>
          <cell r="BU4">
            <v>2307</v>
          </cell>
        </row>
        <row r="5">
          <cell r="A5" t="str">
            <v>220000616</v>
          </cell>
          <cell r="B5">
            <v>1113</v>
          </cell>
          <cell r="C5">
            <v>16644</v>
          </cell>
          <cell r="D5">
            <v>1298</v>
          </cell>
          <cell r="E5">
            <v>15448</v>
          </cell>
          <cell r="F5">
            <v>284</v>
          </cell>
          <cell r="G5">
            <v>2568</v>
          </cell>
          <cell r="H5">
            <v>54</v>
          </cell>
          <cell r="I5">
            <v>413</v>
          </cell>
          <cell r="N5">
            <v>24540</v>
          </cell>
          <cell r="O5">
            <v>2996</v>
          </cell>
          <cell r="P5">
            <v>7537</v>
          </cell>
          <cell r="Q5">
            <v>3728</v>
          </cell>
          <cell r="R5">
            <v>6462</v>
          </cell>
          <cell r="S5">
            <v>9092</v>
          </cell>
          <cell r="T5">
            <v>6351</v>
          </cell>
          <cell r="U5">
            <v>9440</v>
          </cell>
          <cell r="V5">
            <v>28406</v>
          </cell>
          <cell r="W5">
            <v>335</v>
          </cell>
          <cell r="X5">
            <v>27</v>
          </cell>
          <cell r="Y5">
            <v>3693</v>
          </cell>
          <cell r="Z5">
            <v>272</v>
          </cell>
          <cell r="AB5">
            <v>1808</v>
          </cell>
          <cell r="AC5">
            <v>287</v>
          </cell>
          <cell r="AD5">
            <v>2888</v>
          </cell>
          <cell r="AE5">
            <v>2553</v>
          </cell>
          <cell r="AF5">
            <v>322</v>
          </cell>
          <cell r="AG5">
            <v>8963</v>
          </cell>
          <cell r="AH5">
            <v>9525</v>
          </cell>
          <cell r="AI5">
            <v>1131</v>
          </cell>
          <cell r="AJ5">
            <v>776</v>
          </cell>
          <cell r="AK5">
            <v>8257</v>
          </cell>
          <cell r="AL5">
            <v>967</v>
          </cell>
          <cell r="AM5">
            <v>13564</v>
          </cell>
          <cell r="AN5">
            <v>1233</v>
          </cell>
          <cell r="AO5">
            <v>11726</v>
          </cell>
          <cell r="AP5">
            <v>310</v>
          </cell>
          <cell r="AQ5">
            <v>1944</v>
          </cell>
          <cell r="AR5">
            <v>35</v>
          </cell>
          <cell r="AS5">
            <v>216</v>
          </cell>
          <cell r="AX5">
            <v>22510</v>
          </cell>
          <cell r="AY5">
            <v>3277</v>
          </cell>
          <cell r="AZ5">
            <v>1663</v>
          </cell>
          <cell r="BA5">
            <v>2775</v>
          </cell>
          <cell r="BB5">
            <v>4659</v>
          </cell>
          <cell r="BC5">
            <v>7731</v>
          </cell>
          <cell r="BD5">
            <v>5979</v>
          </cell>
          <cell r="BE5">
            <v>6306</v>
          </cell>
          <cell r="BF5">
            <v>21425</v>
          </cell>
          <cell r="BG5">
            <v>440</v>
          </cell>
          <cell r="BH5">
            <v>69</v>
          </cell>
          <cell r="BI5">
            <v>2120</v>
          </cell>
          <cell r="BJ5">
            <v>262</v>
          </cell>
          <cell r="BL5">
            <v>1790</v>
          </cell>
          <cell r="BM5">
            <v>271</v>
          </cell>
          <cell r="BN5">
            <v>1880</v>
          </cell>
          <cell r="BO5">
            <v>2569</v>
          </cell>
          <cell r="BP5">
            <v>147</v>
          </cell>
          <cell r="BQ5">
            <v>6752</v>
          </cell>
          <cell r="BR5">
            <v>7687</v>
          </cell>
          <cell r="BS5">
            <v>878</v>
          </cell>
          <cell r="BT5">
            <v>687</v>
          </cell>
          <cell r="BU5">
            <v>4679</v>
          </cell>
        </row>
        <row r="6">
          <cell r="A6" t="str">
            <v>290000017</v>
          </cell>
          <cell r="B6">
            <v>518</v>
          </cell>
          <cell r="C6">
            <v>8430</v>
          </cell>
          <cell r="D6">
            <v>977</v>
          </cell>
          <cell r="E6">
            <v>10738</v>
          </cell>
          <cell r="F6">
            <v>207</v>
          </cell>
          <cell r="G6">
            <v>1228</v>
          </cell>
          <cell r="H6">
            <v>127</v>
          </cell>
          <cell r="I6">
            <v>565</v>
          </cell>
          <cell r="J6">
            <v>521</v>
          </cell>
          <cell r="K6">
            <v>1490</v>
          </cell>
          <cell r="N6">
            <v>9981</v>
          </cell>
          <cell r="O6">
            <v>4066</v>
          </cell>
          <cell r="P6">
            <v>6914</v>
          </cell>
          <cell r="Q6">
            <v>4735</v>
          </cell>
          <cell r="R6">
            <v>4933</v>
          </cell>
          <cell r="S6">
            <v>2082</v>
          </cell>
          <cell r="T6">
            <v>1509</v>
          </cell>
          <cell r="U6">
            <v>7702</v>
          </cell>
          <cell r="V6">
            <v>14332</v>
          </cell>
          <cell r="W6">
            <v>2455</v>
          </cell>
          <cell r="X6">
            <v>264</v>
          </cell>
          <cell r="Y6">
            <v>5</v>
          </cell>
          <cell r="Z6">
            <v>3905</v>
          </cell>
          <cell r="AC6">
            <v>89</v>
          </cell>
          <cell r="AD6">
            <v>540</v>
          </cell>
          <cell r="AE6">
            <v>991</v>
          </cell>
          <cell r="AF6">
            <v>82</v>
          </cell>
          <cell r="AG6">
            <v>7774</v>
          </cell>
          <cell r="AH6">
            <v>6036</v>
          </cell>
          <cell r="AI6">
            <v>4325</v>
          </cell>
          <cell r="AJ6">
            <v>925</v>
          </cell>
          <cell r="AL6">
            <v>566</v>
          </cell>
          <cell r="AM6">
            <v>7174</v>
          </cell>
          <cell r="AN6">
            <v>948</v>
          </cell>
          <cell r="AO6">
            <v>11496</v>
          </cell>
          <cell r="AP6">
            <v>193</v>
          </cell>
          <cell r="AQ6">
            <v>1161</v>
          </cell>
          <cell r="AR6">
            <v>99</v>
          </cell>
          <cell r="AS6">
            <v>448</v>
          </cell>
          <cell r="AT6">
            <v>553</v>
          </cell>
          <cell r="AU6">
            <v>1826</v>
          </cell>
          <cell r="AX6">
            <v>8857</v>
          </cell>
          <cell r="AY6">
            <v>5024</v>
          </cell>
          <cell r="AZ6">
            <v>6398</v>
          </cell>
          <cell r="BA6">
            <v>4096</v>
          </cell>
          <cell r="BB6">
            <v>4100</v>
          </cell>
          <cell r="BC6">
            <v>2329</v>
          </cell>
          <cell r="BD6">
            <v>1381</v>
          </cell>
          <cell r="BE6">
            <v>8373</v>
          </cell>
          <cell r="BF6">
            <v>13765</v>
          </cell>
          <cell r="BG6">
            <v>2264</v>
          </cell>
          <cell r="BH6">
            <v>315</v>
          </cell>
          <cell r="BI6">
            <v>4</v>
          </cell>
          <cell r="BJ6">
            <v>3931</v>
          </cell>
          <cell r="BM6">
            <v>33</v>
          </cell>
          <cell r="BN6">
            <v>484</v>
          </cell>
          <cell r="BO6">
            <v>1064</v>
          </cell>
          <cell r="BP6">
            <v>92</v>
          </cell>
          <cell r="BQ6">
            <v>7027</v>
          </cell>
          <cell r="BR6">
            <v>5449</v>
          </cell>
          <cell r="BS6">
            <v>5035</v>
          </cell>
          <cell r="BT6">
            <v>909</v>
          </cell>
        </row>
        <row r="7">
          <cell r="A7" t="str">
            <v>290000298</v>
          </cell>
          <cell r="B7">
            <v>829</v>
          </cell>
          <cell r="C7">
            <v>13295</v>
          </cell>
          <cell r="D7">
            <v>940</v>
          </cell>
          <cell r="E7">
            <v>15906</v>
          </cell>
          <cell r="F7">
            <v>151</v>
          </cell>
          <cell r="G7">
            <v>1596</v>
          </cell>
          <cell r="H7">
            <v>1</v>
          </cell>
          <cell r="I7">
            <v>1</v>
          </cell>
          <cell r="J7">
            <v>1017</v>
          </cell>
          <cell r="K7">
            <v>16143</v>
          </cell>
          <cell r="N7">
            <v>22056</v>
          </cell>
          <cell r="O7">
            <v>2216</v>
          </cell>
          <cell r="P7">
            <v>6526</v>
          </cell>
          <cell r="Q7">
            <v>4872</v>
          </cell>
          <cell r="R7">
            <v>5143</v>
          </cell>
          <cell r="S7">
            <v>5181</v>
          </cell>
          <cell r="T7">
            <v>6256</v>
          </cell>
          <cell r="U7">
            <v>9346</v>
          </cell>
          <cell r="V7">
            <v>23955</v>
          </cell>
          <cell r="W7">
            <v>900</v>
          </cell>
          <cell r="X7">
            <v>119</v>
          </cell>
          <cell r="Y7">
            <v>1603</v>
          </cell>
          <cell r="Z7">
            <v>192</v>
          </cell>
          <cell r="AB7">
            <v>3888</v>
          </cell>
          <cell r="AC7">
            <v>114</v>
          </cell>
          <cell r="AD7">
            <v>1133</v>
          </cell>
          <cell r="AE7">
            <v>6921</v>
          </cell>
          <cell r="AF7">
            <v>467</v>
          </cell>
          <cell r="AG7">
            <v>8162</v>
          </cell>
          <cell r="AH7">
            <v>9867</v>
          </cell>
          <cell r="AI7">
            <v>1978</v>
          </cell>
          <cell r="AJ7">
            <v>812</v>
          </cell>
          <cell r="AK7">
            <v>978</v>
          </cell>
          <cell r="AL7">
            <v>851</v>
          </cell>
          <cell r="AM7">
            <v>12853</v>
          </cell>
          <cell r="AN7">
            <v>990</v>
          </cell>
          <cell r="AO7">
            <v>17190</v>
          </cell>
          <cell r="AP7">
            <v>151</v>
          </cell>
          <cell r="AQ7">
            <v>1499</v>
          </cell>
          <cell r="AR7">
            <v>4</v>
          </cell>
          <cell r="AS7">
            <v>4</v>
          </cell>
          <cell r="AT7">
            <v>994</v>
          </cell>
          <cell r="AU7">
            <v>16685</v>
          </cell>
          <cell r="AX7">
            <v>22627</v>
          </cell>
          <cell r="AY7">
            <v>2316</v>
          </cell>
          <cell r="AZ7">
            <v>6603</v>
          </cell>
          <cell r="BA7">
            <v>4312</v>
          </cell>
          <cell r="BB7">
            <v>6021</v>
          </cell>
          <cell r="BC7">
            <v>5059</v>
          </cell>
          <cell r="BD7">
            <v>5199</v>
          </cell>
          <cell r="BE7">
            <v>10955</v>
          </cell>
          <cell r="BF7">
            <v>20272</v>
          </cell>
          <cell r="BG7">
            <v>795</v>
          </cell>
          <cell r="BH7">
            <v>72</v>
          </cell>
          <cell r="BI7">
            <v>980</v>
          </cell>
          <cell r="BJ7">
            <v>94</v>
          </cell>
          <cell r="BL7">
            <v>2625</v>
          </cell>
          <cell r="BM7">
            <v>76</v>
          </cell>
          <cell r="BN7">
            <v>1988</v>
          </cell>
          <cell r="BO7">
            <v>7646</v>
          </cell>
          <cell r="BP7">
            <v>349</v>
          </cell>
          <cell r="BQ7">
            <v>7185</v>
          </cell>
          <cell r="BR7">
            <v>10389</v>
          </cell>
          <cell r="BS7">
            <v>1590</v>
          </cell>
          <cell r="BT7">
            <v>830</v>
          </cell>
          <cell r="BU7">
            <v>1231</v>
          </cell>
        </row>
        <row r="8">
          <cell r="A8" t="str">
            <v>290000728</v>
          </cell>
          <cell r="D8">
            <v>2</v>
          </cell>
          <cell r="E8">
            <v>2</v>
          </cell>
          <cell r="F8">
            <v>4</v>
          </cell>
          <cell r="G8">
            <v>8</v>
          </cell>
          <cell r="N8">
            <v>10</v>
          </cell>
          <cell r="Q8">
            <v>10</v>
          </cell>
          <cell r="V8">
            <v>10</v>
          </cell>
          <cell r="AE8">
            <v>5</v>
          </cell>
          <cell r="AH8">
            <v>4</v>
          </cell>
          <cell r="AN8">
            <v>2</v>
          </cell>
          <cell r="AO8">
            <v>4</v>
          </cell>
          <cell r="AP8">
            <v>3</v>
          </cell>
          <cell r="AQ8">
            <v>3</v>
          </cell>
          <cell r="AX8">
            <v>7</v>
          </cell>
          <cell r="BA8">
            <v>7</v>
          </cell>
          <cell r="BF8">
            <v>7</v>
          </cell>
          <cell r="BO8">
            <v>1</v>
          </cell>
          <cell r="BR8">
            <v>2</v>
          </cell>
        </row>
        <row r="9">
          <cell r="A9" t="str">
            <v>290021542</v>
          </cell>
          <cell r="B9">
            <v>524</v>
          </cell>
          <cell r="C9">
            <v>6597</v>
          </cell>
          <cell r="D9">
            <v>644</v>
          </cell>
          <cell r="E9">
            <v>7455</v>
          </cell>
          <cell r="F9">
            <v>68</v>
          </cell>
          <cell r="G9">
            <v>326</v>
          </cell>
          <cell r="H9">
            <v>14</v>
          </cell>
          <cell r="I9">
            <v>54</v>
          </cell>
          <cell r="J9">
            <v>7</v>
          </cell>
          <cell r="K9">
            <v>16</v>
          </cell>
          <cell r="N9">
            <v>12357</v>
          </cell>
          <cell r="O9">
            <v>600</v>
          </cell>
          <cell r="P9">
            <v>1475</v>
          </cell>
          <cell r="Q9">
            <v>3149</v>
          </cell>
          <cell r="R9">
            <v>248</v>
          </cell>
          <cell r="S9">
            <v>5490</v>
          </cell>
          <cell r="T9">
            <v>4387</v>
          </cell>
          <cell r="U9">
            <v>1158</v>
          </cell>
          <cell r="V9">
            <v>13961</v>
          </cell>
          <cell r="W9">
            <v>27</v>
          </cell>
          <cell r="X9">
            <v>3</v>
          </cell>
          <cell r="Y9">
            <v>131</v>
          </cell>
          <cell r="Z9">
            <v>138</v>
          </cell>
          <cell r="AB9">
            <v>172</v>
          </cell>
          <cell r="AC9">
            <v>80</v>
          </cell>
          <cell r="AD9">
            <v>305</v>
          </cell>
          <cell r="AE9">
            <v>1598</v>
          </cell>
          <cell r="AF9">
            <v>149</v>
          </cell>
          <cell r="AG9">
            <v>3774</v>
          </cell>
          <cell r="AH9">
            <v>5288</v>
          </cell>
          <cell r="AI9">
            <v>2851</v>
          </cell>
          <cell r="AJ9">
            <v>301</v>
          </cell>
          <cell r="AL9">
            <v>504</v>
          </cell>
          <cell r="AM9">
            <v>6827</v>
          </cell>
          <cell r="AN9">
            <v>679</v>
          </cell>
          <cell r="AO9">
            <v>8205</v>
          </cell>
          <cell r="AP9">
            <v>80</v>
          </cell>
          <cell r="AQ9">
            <v>436</v>
          </cell>
          <cell r="AR9">
            <v>12</v>
          </cell>
          <cell r="AS9">
            <v>25</v>
          </cell>
          <cell r="AT9">
            <v>5</v>
          </cell>
          <cell r="AU9">
            <v>9</v>
          </cell>
          <cell r="AX9">
            <v>12468</v>
          </cell>
          <cell r="AY9">
            <v>750</v>
          </cell>
          <cell r="AZ9">
            <v>2275</v>
          </cell>
          <cell r="BA9">
            <v>3939</v>
          </cell>
          <cell r="BB9">
            <v>749</v>
          </cell>
          <cell r="BC9">
            <v>5427</v>
          </cell>
          <cell r="BD9">
            <v>4105</v>
          </cell>
          <cell r="BE9">
            <v>1273</v>
          </cell>
          <cell r="BF9">
            <v>13836</v>
          </cell>
          <cell r="BG9">
            <v>114</v>
          </cell>
          <cell r="BH9">
            <v>8</v>
          </cell>
          <cell r="BI9">
            <v>74</v>
          </cell>
          <cell r="BJ9">
            <v>133</v>
          </cell>
          <cell r="BL9">
            <v>358</v>
          </cell>
          <cell r="BM9">
            <v>34</v>
          </cell>
          <cell r="BN9">
            <v>313</v>
          </cell>
          <cell r="BO9">
            <v>1507</v>
          </cell>
          <cell r="BP9">
            <v>109</v>
          </cell>
          <cell r="BQ9">
            <v>3573</v>
          </cell>
          <cell r="BR9">
            <v>6312</v>
          </cell>
          <cell r="BS9">
            <v>3219</v>
          </cell>
          <cell r="BT9">
            <v>306</v>
          </cell>
          <cell r="BU9">
            <v>52</v>
          </cell>
        </row>
        <row r="10">
          <cell r="A10" t="str">
            <v>350000022</v>
          </cell>
          <cell r="B10">
            <v>858</v>
          </cell>
          <cell r="C10">
            <v>12578</v>
          </cell>
          <cell r="D10">
            <v>857</v>
          </cell>
          <cell r="E10">
            <v>7926</v>
          </cell>
          <cell r="F10">
            <v>162</v>
          </cell>
          <cell r="G10">
            <v>805</v>
          </cell>
          <cell r="H10">
            <v>189</v>
          </cell>
          <cell r="I10">
            <v>418</v>
          </cell>
          <cell r="J10">
            <v>250</v>
          </cell>
          <cell r="K10">
            <v>756</v>
          </cell>
          <cell r="N10">
            <v>16193</v>
          </cell>
          <cell r="O10">
            <v>4331</v>
          </cell>
          <cell r="P10">
            <v>1203</v>
          </cell>
          <cell r="Q10">
            <v>2406</v>
          </cell>
          <cell r="R10">
            <v>2530</v>
          </cell>
          <cell r="S10">
            <v>6648</v>
          </cell>
          <cell r="T10">
            <v>4325</v>
          </cell>
          <cell r="U10">
            <v>5818</v>
          </cell>
          <cell r="V10">
            <v>20092</v>
          </cell>
          <cell r="W10">
            <v>354</v>
          </cell>
          <cell r="X10">
            <v>46</v>
          </cell>
          <cell r="Y10">
            <v>816</v>
          </cell>
          <cell r="Z10">
            <v>142</v>
          </cell>
          <cell r="AB10">
            <v>276</v>
          </cell>
          <cell r="AC10">
            <v>37</v>
          </cell>
          <cell r="AD10">
            <v>230</v>
          </cell>
          <cell r="AE10">
            <v>1928</v>
          </cell>
          <cell r="AF10">
            <v>140</v>
          </cell>
          <cell r="AG10">
            <v>4750</v>
          </cell>
          <cell r="AH10">
            <v>7202</v>
          </cell>
          <cell r="AI10">
            <v>5170</v>
          </cell>
          <cell r="AJ10">
            <v>429</v>
          </cell>
          <cell r="AL10">
            <v>847</v>
          </cell>
          <cell r="AM10">
            <v>11537</v>
          </cell>
          <cell r="AN10">
            <v>869</v>
          </cell>
          <cell r="AO10">
            <v>7769</v>
          </cell>
          <cell r="AP10">
            <v>176</v>
          </cell>
          <cell r="AQ10">
            <v>936</v>
          </cell>
          <cell r="AR10">
            <v>128</v>
          </cell>
          <cell r="AS10">
            <v>337</v>
          </cell>
          <cell r="AT10">
            <v>240</v>
          </cell>
          <cell r="AU10">
            <v>689</v>
          </cell>
          <cell r="AX10">
            <v>15323</v>
          </cell>
          <cell r="AY10">
            <v>4042</v>
          </cell>
          <cell r="AZ10">
            <v>1214</v>
          </cell>
          <cell r="BA10">
            <v>2135</v>
          </cell>
          <cell r="BB10">
            <v>2419</v>
          </cell>
          <cell r="BC10">
            <v>6222</v>
          </cell>
          <cell r="BD10">
            <v>4182</v>
          </cell>
          <cell r="BE10">
            <v>5621</v>
          </cell>
          <cell r="BF10">
            <v>18611</v>
          </cell>
          <cell r="BG10">
            <v>266</v>
          </cell>
          <cell r="BH10">
            <v>25</v>
          </cell>
          <cell r="BI10">
            <v>660</v>
          </cell>
          <cell r="BJ10">
            <v>41</v>
          </cell>
          <cell r="BL10">
            <v>292</v>
          </cell>
          <cell r="BM10">
            <v>90</v>
          </cell>
          <cell r="BN10">
            <v>235</v>
          </cell>
          <cell r="BO10">
            <v>1972</v>
          </cell>
          <cell r="BP10">
            <v>179</v>
          </cell>
          <cell r="BQ10">
            <v>4186</v>
          </cell>
          <cell r="BR10">
            <v>6662</v>
          </cell>
          <cell r="BS10">
            <v>4977</v>
          </cell>
          <cell r="BT10">
            <v>368</v>
          </cell>
        </row>
        <row r="11">
          <cell r="A11" t="str">
            <v>350000246</v>
          </cell>
          <cell r="B11">
            <v>1878</v>
          </cell>
          <cell r="C11">
            <v>33015</v>
          </cell>
          <cell r="D11">
            <v>2635</v>
          </cell>
          <cell r="E11">
            <v>31837</v>
          </cell>
          <cell r="F11">
            <v>569</v>
          </cell>
          <cell r="G11">
            <v>4188</v>
          </cell>
          <cell r="H11">
            <v>253</v>
          </cell>
          <cell r="I11">
            <v>1307</v>
          </cell>
          <cell r="J11">
            <v>720</v>
          </cell>
          <cell r="K11">
            <v>4834</v>
          </cell>
          <cell r="L11">
            <v>5</v>
          </cell>
          <cell r="M11">
            <v>11</v>
          </cell>
          <cell r="N11">
            <v>52808</v>
          </cell>
          <cell r="O11">
            <v>6392</v>
          </cell>
          <cell r="P11">
            <v>11147</v>
          </cell>
          <cell r="Q11">
            <v>10079</v>
          </cell>
          <cell r="R11">
            <v>8954</v>
          </cell>
          <cell r="S11">
            <v>18277</v>
          </cell>
          <cell r="T11">
            <v>15468</v>
          </cell>
          <cell r="U11">
            <v>17569</v>
          </cell>
          <cell r="V11">
            <v>63185</v>
          </cell>
          <cell r="W11">
            <v>852</v>
          </cell>
          <cell r="X11">
            <v>271</v>
          </cell>
          <cell r="Y11">
            <v>2655</v>
          </cell>
          <cell r="Z11">
            <v>879</v>
          </cell>
          <cell r="AA11">
            <v>10</v>
          </cell>
          <cell r="AB11">
            <v>2443</v>
          </cell>
          <cell r="AC11">
            <v>650</v>
          </cell>
          <cell r="AD11">
            <v>1781</v>
          </cell>
          <cell r="AE11">
            <v>7272</v>
          </cell>
          <cell r="AF11">
            <v>442</v>
          </cell>
          <cell r="AG11">
            <v>26980</v>
          </cell>
          <cell r="AH11">
            <v>22802</v>
          </cell>
          <cell r="AI11">
            <v>4327</v>
          </cell>
          <cell r="AJ11">
            <v>652</v>
          </cell>
          <cell r="AK11">
            <v>3924</v>
          </cell>
          <cell r="AL11">
            <v>1759</v>
          </cell>
          <cell r="AM11">
            <v>27628</v>
          </cell>
          <cell r="AN11">
            <v>2607</v>
          </cell>
          <cell r="AO11">
            <v>27961</v>
          </cell>
          <cell r="AP11">
            <v>642</v>
          </cell>
          <cell r="AQ11">
            <v>4398</v>
          </cell>
          <cell r="AR11">
            <v>372</v>
          </cell>
          <cell r="AS11">
            <v>1485</v>
          </cell>
          <cell r="AT11">
            <v>774</v>
          </cell>
          <cell r="AU11">
            <v>5020</v>
          </cell>
          <cell r="AV11">
            <v>4</v>
          </cell>
          <cell r="AW11">
            <v>18</v>
          </cell>
          <cell r="AX11">
            <v>44202</v>
          </cell>
          <cell r="AY11">
            <v>6235</v>
          </cell>
          <cell r="AZ11">
            <v>11035</v>
          </cell>
          <cell r="BA11">
            <v>7120</v>
          </cell>
          <cell r="BB11">
            <v>7250</v>
          </cell>
          <cell r="BC11">
            <v>16072</v>
          </cell>
          <cell r="BD11">
            <v>12324</v>
          </cell>
          <cell r="BE11">
            <v>18706</v>
          </cell>
          <cell r="BF11">
            <v>45595</v>
          </cell>
          <cell r="BG11">
            <v>803</v>
          </cell>
          <cell r="BH11">
            <v>34</v>
          </cell>
          <cell r="BI11">
            <v>2264</v>
          </cell>
          <cell r="BJ11">
            <v>155</v>
          </cell>
          <cell r="BL11">
            <v>1747</v>
          </cell>
          <cell r="BM11">
            <v>545</v>
          </cell>
          <cell r="BN11">
            <v>1528</v>
          </cell>
          <cell r="BO11">
            <v>6990</v>
          </cell>
          <cell r="BP11">
            <v>551</v>
          </cell>
          <cell r="BQ11">
            <v>20581</v>
          </cell>
          <cell r="BR11">
            <v>18993</v>
          </cell>
          <cell r="BS11">
            <v>3531</v>
          </cell>
          <cell r="BT11">
            <v>902</v>
          </cell>
          <cell r="BU11">
            <v>5246</v>
          </cell>
        </row>
        <row r="12">
          <cell r="A12" t="str">
            <v>350039574</v>
          </cell>
          <cell r="B12">
            <v>20</v>
          </cell>
          <cell r="C12">
            <v>112</v>
          </cell>
          <cell r="D12">
            <v>22</v>
          </cell>
          <cell r="E12">
            <v>245</v>
          </cell>
          <cell r="N12">
            <v>185</v>
          </cell>
          <cell r="O12">
            <v>71</v>
          </cell>
          <cell r="P12">
            <v>101</v>
          </cell>
          <cell r="Q12">
            <v>27</v>
          </cell>
          <cell r="R12">
            <v>18</v>
          </cell>
          <cell r="S12">
            <v>131</v>
          </cell>
          <cell r="U12">
            <v>181</v>
          </cell>
          <cell r="V12">
            <v>357</v>
          </cell>
          <cell r="AE12">
            <v>6</v>
          </cell>
          <cell r="AG12">
            <v>217</v>
          </cell>
          <cell r="AH12">
            <v>134</v>
          </cell>
        </row>
        <row r="13">
          <cell r="A13" t="str">
            <v>560002032</v>
          </cell>
          <cell r="B13">
            <v>1295</v>
          </cell>
          <cell r="C13">
            <v>13262</v>
          </cell>
          <cell r="D13">
            <v>1184</v>
          </cell>
          <cell r="E13">
            <v>12453</v>
          </cell>
          <cell r="F13">
            <v>379</v>
          </cell>
          <cell r="G13">
            <v>2946</v>
          </cell>
          <cell r="H13">
            <v>115</v>
          </cell>
          <cell r="I13">
            <v>424</v>
          </cell>
          <cell r="J13">
            <v>5</v>
          </cell>
          <cell r="K13">
            <v>5</v>
          </cell>
          <cell r="N13">
            <v>20239</v>
          </cell>
          <cell r="O13">
            <v>5055</v>
          </cell>
          <cell r="P13">
            <v>3791</v>
          </cell>
          <cell r="Q13">
            <v>4266</v>
          </cell>
          <cell r="R13">
            <v>3734</v>
          </cell>
          <cell r="S13">
            <v>7992</v>
          </cell>
          <cell r="T13">
            <v>2981</v>
          </cell>
          <cell r="U13">
            <v>10112</v>
          </cell>
          <cell r="V13">
            <v>26993</v>
          </cell>
          <cell r="W13">
            <v>111</v>
          </cell>
          <cell r="X13">
            <v>7</v>
          </cell>
          <cell r="Y13">
            <v>1212</v>
          </cell>
          <cell r="Z13">
            <v>21</v>
          </cell>
          <cell r="AA13">
            <v>1</v>
          </cell>
          <cell r="AB13">
            <v>739</v>
          </cell>
          <cell r="AC13">
            <v>118</v>
          </cell>
          <cell r="AD13">
            <v>1335</v>
          </cell>
          <cell r="AE13">
            <v>5390</v>
          </cell>
          <cell r="AF13">
            <v>52</v>
          </cell>
          <cell r="AG13">
            <v>5790</v>
          </cell>
          <cell r="AH13">
            <v>8633</v>
          </cell>
          <cell r="AI13">
            <v>3504</v>
          </cell>
          <cell r="AJ13">
            <v>987</v>
          </cell>
          <cell r="AK13">
            <v>3142</v>
          </cell>
          <cell r="AL13">
            <v>1077</v>
          </cell>
          <cell r="AM13">
            <v>12423</v>
          </cell>
          <cell r="AN13">
            <v>1150</v>
          </cell>
          <cell r="AO13">
            <v>11510</v>
          </cell>
          <cell r="AP13">
            <v>415</v>
          </cell>
          <cell r="AQ13">
            <v>3264</v>
          </cell>
          <cell r="AR13">
            <v>229</v>
          </cell>
          <cell r="AS13">
            <v>970</v>
          </cell>
          <cell r="AT13">
            <v>7</v>
          </cell>
          <cell r="AU13">
            <v>14</v>
          </cell>
          <cell r="AX13">
            <v>19231</v>
          </cell>
          <cell r="AY13">
            <v>4961</v>
          </cell>
          <cell r="AZ13">
            <v>3975</v>
          </cell>
          <cell r="BA13">
            <v>3749</v>
          </cell>
          <cell r="BB13">
            <v>3381</v>
          </cell>
          <cell r="BC13">
            <v>8291</v>
          </cell>
          <cell r="BD13">
            <v>2900</v>
          </cell>
          <cell r="BE13">
            <v>9846</v>
          </cell>
          <cell r="BF13">
            <v>22810</v>
          </cell>
          <cell r="BG13">
            <v>186</v>
          </cell>
          <cell r="BH13">
            <v>4</v>
          </cell>
          <cell r="BI13">
            <v>1005</v>
          </cell>
          <cell r="BJ13">
            <v>17</v>
          </cell>
          <cell r="BL13">
            <v>193</v>
          </cell>
          <cell r="BM13">
            <v>236</v>
          </cell>
          <cell r="BN13">
            <v>1345</v>
          </cell>
          <cell r="BO13">
            <v>5351</v>
          </cell>
          <cell r="BP13">
            <v>173</v>
          </cell>
          <cell r="BQ13">
            <v>4313</v>
          </cell>
          <cell r="BR13">
            <v>8394</v>
          </cell>
          <cell r="BS13">
            <v>3506</v>
          </cell>
          <cell r="BT13">
            <v>1398</v>
          </cell>
          <cell r="BU13">
            <v>3282</v>
          </cell>
        </row>
        <row r="14">
          <cell r="A14" t="str">
            <v>560002677</v>
          </cell>
          <cell r="B14">
            <v>846</v>
          </cell>
          <cell r="C14">
            <v>10628</v>
          </cell>
          <cell r="D14">
            <v>936</v>
          </cell>
          <cell r="E14">
            <v>9575</v>
          </cell>
          <cell r="F14">
            <v>371</v>
          </cell>
          <cell r="G14">
            <v>2754</v>
          </cell>
          <cell r="H14">
            <v>101</v>
          </cell>
          <cell r="I14">
            <v>526</v>
          </cell>
          <cell r="J14">
            <v>118</v>
          </cell>
          <cell r="K14">
            <v>264</v>
          </cell>
          <cell r="N14">
            <v>16861</v>
          </cell>
          <cell r="O14">
            <v>5547</v>
          </cell>
          <cell r="P14">
            <v>1075</v>
          </cell>
          <cell r="Q14">
            <v>2298</v>
          </cell>
          <cell r="R14">
            <v>8235</v>
          </cell>
          <cell r="S14">
            <v>5210</v>
          </cell>
          <cell r="T14">
            <v>1905</v>
          </cell>
          <cell r="U14">
            <v>5835</v>
          </cell>
          <cell r="V14">
            <v>14318</v>
          </cell>
          <cell r="W14">
            <v>184</v>
          </cell>
          <cell r="X14">
            <v>32</v>
          </cell>
          <cell r="Y14">
            <v>1391</v>
          </cell>
          <cell r="Z14">
            <v>797</v>
          </cell>
          <cell r="AB14">
            <v>6761</v>
          </cell>
          <cell r="AC14">
            <v>52</v>
          </cell>
          <cell r="AD14">
            <v>640</v>
          </cell>
          <cell r="AE14">
            <v>1937</v>
          </cell>
          <cell r="AF14">
            <v>47</v>
          </cell>
          <cell r="AG14">
            <v>3063</v>
          </cell>
          <cell r="AH14">
            <v>6836</v>
          </cell>
          <cell r="AI14">
            <v>4959</v>
          </cell>
          <cell r="AJ14">
            <v>516</v>
          </cell>
          <cell r="AK14">
            <v>1788</v>
          </cell>
          <cell r="AL14">
            <v>898</v>
          </cell>
          <cell r="AM14">
            <v>11258</v>
          </cell>
          <cell r="AN14">
            <v>896</v>
          </cell>
          <cell r="AO14">
            <v>8825</v>
          </cell>
          <cell r="AP14">
            <v>373</v>
          </cell>
          <cell r="AQ14">
            <v>2567</v>
          </cell>
          <cell r="AR14">
            <v>94</v>
          </cell>
          <cell r="AS14">
            <v>440</v>
          </cell>
          <cell r="AT14">
            <v>103</v>
          </cell>
          <cell r="AU14">
            <v>331</v>
          </cell>
          <cell r="AX14">
            <v>17370</v>
          </cell>
          <cell r="AY14">
            <v>4414</v>
          </cell>
          <cell r="AZ14">
            <v>1306</v>
          </cell>
          <cell r="BA14">
            <v>2649</v>
          </cell>
          <cell r="BB14">
            <v>8402</v>
          </cell>
          <cell r="BC14">
            <v>4903</v>
          </cell>
          <cell r="BD14">
            <v>2179</v>
          </cell>
          <cell r="BE14">
            <v>4957</v>
          </cell>
          <cell r="BF14">
            <v>14930</v>
          </cell>
          <cell r="BG14">
            <v>174</v>
          </cell>
          <cell r="BH14">
            <v>21</v>
          </cell>
          <cell r="BI14">
            <v>1160</v>
          </cell>
          <cell r="BJ14">
            <v>313</v>
          </cell>
          <cell r="BL14">
            <v>5199</v>
          </cell>
          <cell r="BM14">
            <v>44</v>
          </cell>
          <cell r="BN14">
            <v>671</v>
          </cell>
          <cell r="BO14">
            <v>2519</v>
          </cell>
          <cell r="BP14">
            <v>57</v>
          </cell>
          <cell r="BQ14">
            <v>3130</v>
          </cell>
          <cell r="BR14">
            <v>6360</v>
          </cell>
          <cell r="BS14">
            <v>3763</v>
          </cell>
          <cell r="BT14">
            <v>414</v>
          </cell>
          <cell r="BU14">
            <v>2273</v>
          </cell>
        </row>
        <row r="15">
          <cell r="A15" t="str">
            <v>DGF</v>
          </cell>
          <cell r="B15">
            <v>10274</v>
          </cell>
          <cell r="C15">
            <v>139338</v>
          </cell>
          <cell r="D15">
            <v>11665</v>
          </cell>
          <cell r="E15">
            <v>132715</v>
          </cell>
          <cell r="F15">
            <v>2462</v>
          </cell>
          <cell r="G15">
            <v>18493</v>
          </cell>
          <cell r="H15">
            <v>957</v>
          </cell>
          <cell r="I15">
            <v>3988</v>
          </cell>
          <cell r="J15">
            <v>2659</v>
          </cell>
          <cell r="K15">
            <v>23548</v>
          </cell>
          <cell r="L15">
            <v>5</v>
          </cell>
          <cell r="M15">
            <v>11</v>
          </cell>
          <cell r="N15">
            <v>208361</v>
          </cell>
          <cell r="O15">
            <v>35114</v>
          </cell>
          <cell r="P15">
            <v>51059</v>
          </cell>
          <cell r="Q15">
            <v>41796</v>
          </cell>
          <cell r="R15">
            <v>50972</v>
          </cell>
          <cell r="S15">
            <v>72823</v>
          </cell>
          <cell r="T15">
            <v>51278</v>
          </cell>
          <cell r="U15">
            <v>77665</v>
          </cell>
          <cell r="V15">
            <v>243744</v>
          </cell>
          <cell r="W15">
            <v>6137</v>
          </cell>
          <cell r="X15">
            <v>1245</v>
          </cell>
          <cell r="Y15">
            <v>15135</v>
          </cell>
          <cell r="Z15">
            <v>7398</v>
          </cell>
          <cell r="AA15">
            <v>11</v>
          </cell>
          <cell r="AB15">
            <v>20116</v>
          </cell>
          <cell r="AC15">
            <v>1625</v>
          </cell>
          <cell r="AD15">
            <v>9736</v>
          </cell>
          <cell r="AE15">
            <v>34244</v>
          </cell>
          <cell r="AF15">
            <v>2185</v>
          </cell>
          <cell r="AG15">
            <v>80475</v>
          </cell>
          <cell r="AH15">
            <v>92324</v>
          </cell>
          <cell r="AI15">
            <v>37069</v>
          </cell>
          <cell r="AJ15">
            <v>6951</v>
          </cell>
          <cell r="AK15">
            <v>20580</v>
          </cell>
          <cell r="AL15">
            <v>9833</v>
          </cell>
          <cell r="AM15">
            <v>129901</v>
          </cell>
          <cell r="AN15">
            <v>11564</v>
          </cell>
          <cell r="AO15">
            <v>128073</v>
          </cell>
          <cell r="AP15">
            <v>2676</v>
          </cell>
          <cell r="AQ15">
            <v>18949</v>
          </cell>
          <cell r="AR15">
            <v>1117</v>
          </cell>
          <cell r="AS15">
            <v>4344</v>
          </cell>
          <cell r="AT15">
            <v>2688</v>
          </cell>
          <cell r="AU15">
            <v>24623</v>
          </cell>
          <cell r="AV15">
            <v>4</v>
          </cell>
          <cell r="AW15">
            <v>18</v>
          </cell>
          <cell r="AX15">
            <v>197350</v>
          </cell>
          <cell r="AY15">
            <v>35928</v>
          </cell>
          <cell r="AZ15">
            <v>47989</v>
          </cell>
          <cell r="BA15">
            <v>37474</v>
          </cell>
          <cell r="BB15">
            <v>47476</v>
          </cell>
          <cell r="BC15">
            <v>70697</v>
          </cell>
          <cell r="BD15">
            <v>46591</v>
          </cell>
          <cell r="BE15">
            <v>79029</v>
          </cell>
          <cell r="BF15">
            <v>208618</v>
          </cell>
          <cell r="BG15">
            <v>5421</v>
          </cell>
          <cell r="BH15">
            <v>712</v>
          </cell>
          <cell r="BI15">
            <v>10725</v>
          </cell>
          <cell r="BJ15">
            <v>5429</v>
          </cell>
          <cell r="BL15">
            <v>16969</v>
          </cell>
          <cell r="BM15">
            <v>1702</v>
          </cell>
          <cell r="BN15">
            <v>10348</v>
          </cell>
          <cell r="BO15">
            <v>35935</v>
          </cell>
          <cell r="BP15">
            <v>1930</v>
          </cell>
          <cell r="BQ15">
            <v>68489</v>
          </cell>
          <cell r="BR15">
            <v>87210</v>
          </cell>
          <cell r="BS15">
            <v>37000</v>
          </cell>
          <cell r="BT15">
            <v>7218</v>
          </cell>
          <cell r="BU15">
            <v>19070</v>
          </cell>
        </row>
        <row r="16">
          <cell r="A16" t="str">
            <v>DGF_NAT</v>
          </cell>
          <cell r="B16">
            <v>204965</v>
          </cell>
          <cell r="C16">
            <v>2840678</v>
          </cell>
          <cell r="D16">
            <v>206200</v>
          </cell>
          <cell r="E16">
            <v>2344925</v>
          </cell>
          <cell r="F16">
            <v>54997</v>
          </cell>
          <cell r="G16">
            <v>487238</v>
          </cell>
          <cell r="H16">
            <v>41798</v>
          </cell>
          <cell r="I16">
            <v>232417</v>
          </cell>
          <cell r="J16">
            <v>39357</v>
          </cell>
          <cell r="K16">
            <v>323663</v>
          </cell>
          <cell r="L16">
            <v>580</v>
          </cell>
          <cell r="M16">
            <v>7112</v>
          </cell>
          <cell r="N16">
            <v>4078361</v>
          </cell>
          <cell r="O16">
            <v>841611</v>
          </cell>
          <cell r="P16">
            <v>985286</v>
          </cell>
          <cell r="Q16">
            <v>1014422</v>
          </cell>
          <cell r="R16">
            <v>874903</v>
          </cell>
          <cell r="S16">
            <v>1433229</v>
          </cell>
          <cell r="T16">
            <v>786192</v>
          </cell>
          <cell r="U16">
            <v>1796512</v>
          </cell>
          <cell r="V16">
            <v>4792141</v>
          </cell>
          <cell r="W16">
            <v>76584</v>
          </cell>
          <cell r="X16">
            <v>33092</v>
          </cell>
          <cell r="Y16">
            <v>226536</v>
          </cell>
          <cell r="Z16">
            <v>67333</v>
          </cell>
          <cell r="AA16">
            <v>7548</v>
          </cell>
          <cell r="AB16">
            <v>684997</v>
          </cell>
          <cell r="AC16">
            <v>42347</v>
          </cell>
          <cell r="AD16">
            <v>219800</v>
          </cell>
          <cell r="AE16">
            <v>776166</v>
          </cell>
          <cell r="AF16">
            <v>71220</v>
          </cell>
          <cell r="AG16">
            <v>1520619</v>
          </cell>
          <cell r="AH16">
            <v>1634555</v>
          </cell>
          <cell r="AI16">
            <v>757881</v>
          </cell>
          <cell r="AJ16">
            <v>176246</v>
          </cell>
          <cell r="AK16">
            <v>549239</v>
          </cell>
          <cell r="AL16">
            <v>201177</v>
          </cell>
          <cell r="AM16">
            <v>2697839</v>
          </cell>
          <cell r="AN16">
            <v>206925</v>
          </cell>
          <cell r="AO16">
            <v>2342718</v>
          </cell>
          <cell r="AP16">
            <v>60282</v>
          </cell>
          <cell r="AQ16">
            <v>538000</v>
          </cell>
          <cell r="AR16">
            <v>46432</v>
          </cell>
          <cell r="AS16">
            <v>258386</v>
          </cell>
          <cell r="AT16">
            <v>41812</v>
          </cell>
          <cell r="AU16">
            <v>340101</v>
          </cell>
          <cell r="AV16">
            <v>514</v>
          </cell>
          <cell r="AW16">
            <v>5596</v>
          </cell>
          <cell r="AX16">
            <v>3920149</v>
          </cell>
          <cell r="AY16">
            <v>886711</v>
          </cell>
          <cell r="AZ16">
            <v>1030083</v>
          </cell>
          <cell r="BA16">
            <v>978811</v>
          </cell>
          <cell r="BB16">
            <v>888810</v>
          </cell>
          <cell r="BC16">
            <v>1405065</v>
          </cell>
          <cell r="BD16">
            <v>730896</v>
          </cell>
          <cell r="BE16">
            <v>1833361</v>
          </cell>
          <cell r="BF16">
            <v>4266384</v>
          </cell>
          <cell r="BG16">
            <v>90712</v>
          </cell>
          <cell r="BH16">
            <v>27375</v>
          </cell>
          <cell r="BI16">
            <v>212530</v>
          </cell>
          <cell r="BJ16">
            <v>55129</v>
          </cell>
          <cell r="BK16">
            <v>5371</v>
          </cell>
          <cell r="BL16">
            <v>621272</v>
          </cell>
          <cell r="BM16">
            <v>42197</v>
          </cell>
          <cell r="BN16">
            <v>242411</v>
          </cell>
          <cell r="BO16">
            <v>804719</v>
          </cell>
          <cell r="BP16">
            <v>71475</v>
          </cell>
          <cell r="BQ16">
            <v>1492678</v>
          </cell>
          <cell r="BR16">
            <v>1561676</v>
          </cell>
          <cell r="BS16">
            <v>739719</v>
          </cell>
          <cell r="BT16">
            <v>180816</v>
          </cell>
          <cell r="BU16">
            <v>521390</v>
          </cell>
        </row>
        <row r="17">
          <cell r="A17" t="str">
            <v>DPT-22</v>
          </cell>
          <cell r="B17">
            <v>3183</v>
          </cell>
          <cell r="C17">
            <v>37847</v>
          </cell>
          <cell r="D17">
            <v>3135</v>
          </cell>
          <cell r="E17">
            <v>32548</v>
          </cell>
          <cell r="F17">
            <v>527</v>
          </cell>
          <cell r="G17">
            <v>4454</v>
          </cell>
          <cell r="H17">
            <v>155</v>
          </cell>
          <cell r="I17">
            <v>691</v>
          </cell>
          <cell r="J17">
            <v>12</v>
          </cell>
          <cell r="K17">
            <v>19</v>
          </cell>
          <cell r="N17">
            <v>52715</v>
          </cell>
          <cell r="O17">
            <v>6734</v>
          </cell>
          <cell r="P17">
            <v>16091</v>
          </cell>
          <cell r="Q17">
            <v>9364</v>
          </cell>
          <cell r="R17">
            <v>15046</v>
          </cell>
          <cell r="S17">
            <v>19024</v>
          </cell>
          <cell r="T17">
            <v>13698</v>
          </cell>
          <cell r="U17">
            <v>18408</v>
          </cell>
          <cell r="V17">
            <v>60786</v>
          </cell>
          <cell r="W17">
            <v>1124</v>
          </cell>
          <cell r="X17">
            <v>454</v>
          </cell>
          <cell r="Y17">
            <v>5842</v>
          </cell>
          <cell r="Z17">
            <v>1028</v>
          </cell>
          <cell r="AB17">
            <v>5753</v>
          </cell>
          <cell r="AC17">
            <v>477</v>
          </cell>
          <cell r="AD17">
            <v>3653</v>
          </cell>
          <cell r="AE17">
            <v>7659</v>
          </cell>
          <cell r="AF17">
            <v>743</v>
          </cell>
          <cell r="AG17">
            <v>19488</v>
          </cell>
          <cell r="AH17">
            <v>23991</v>
          </cell>
          <cell r="AI17">
            <v>5776</v>
          </cell>
          <cell r="AJ17">
            <v>2243</v>
          </cell>
          <cell r="AK17">
            <v>10748</v>
          </cell>
          <cell r="AL17">
            <v>2985</v>
          </cell>
          <cell r="AM17">
            <v>35646</v>
          </cell>
          <cell r="AN17">
            <v>3080</v>
          </cell>
          <cell r="AO17">
            <v>29618</v>
          </cell>
          <cell r="AP17">
            <v>611</v>
          </cell>
          <cell r="AQ17">
            <v>4556</v>
          </cell>
          <cell r="AR17">
            <v>176</v>
          </cell>
          <cell r="AS17">
            <v>630</v>
          </cell>
          <cell r="AT17">
            <v>11</v>
          </cell>
          <cell r="AU17">
            <v>38</v>
          </cell>
          <cell r="AX17">
            <v>50973</v>
          </cell>
          <cell r="AY17">
            <v>8068</v>
          </cell>
          <cell r="AZ17">
            <v>11409</v>
          </cell>
          <cell r="BA17">
            <v>8496</v>
          </cell>
          <cell r="BB17">
            <v>12781</v>
          </cell>
          <cell r="BC17">
            <v>19084</v>
          </cell>
          <cell r="BD17">
            <v>13272</v>
          </cell>
          <cell r="BE17">
            <v>16817</v>
          </cell>
          <cell r="BF17">
            <v>53065</v>
          </cell>
          <cell r="BG17">
            <v>797</v>
          </cell>
          <cell r="BH17">
            <v>231</v>
          </cell>
          <cell r="BI17">
            <v>3476</v>
          </cell>
          <cell r="BJ17">
            <v>659</v>
          </cell>
          <cell r="BL17">
            <v>6445</v>
          </cell>
          <cell r="BM17">
            <v>644</v>
          </cell>
          <cell r="BN17">
            <v>3470</v>
          </cell>
          <cell r="BO17">
            <v>7945</v>
          </cell>
          <cell r="BP17">
            <v>403</v>
          </cell>
          <cell r="BQ17">
            <v>17898</v>
          </cell>
          <cell r="BR17">
            <v>23180</v>
          </cell>
          <cell r="BS17">
            <v>5777</v>
          </cell>
          <cell r="BT17">
            <v>1932</v>
          </cell>
          <cell r="BU17">
            <v>6986</v>
          </cell>
        </row>
        <row r="18">
          <cell r="A18" t="str">
            <v>DPT-29</v>
          </cell>
          <cell r="B18">
            <v>1871</v>
          </cell>
          <cell r="C18">
            <v>28322</v>
          </cell>
          <cell r="D18">
            <v>2563</v>
          </cell>
          <cell r="E18">
            <v>34101</v>
          </cell>
          <cell r="F18">
            <v>430</v>
          </cell>
          <cell r="G18">
            <v>3158</v>
          </cell>
          <cell r="H18">
            <v>142</v>
          </cell>
          <cell r="I18">
            <v>620</v>
          </cell>
          <cell r="J18">
            <v>1545</v>
          </cell>
          <cell r="K18">
            <v>17649</v>
          </cell>
          <cell r="N18">
            <v>44404</v>
          </cell>
          <cell r="O18">
            <v>6882</v>
          </cell>
          <cell r="P18">
            <v>14915</v>
          </cell>
          <cell r="Q18">
            <v>12766</v>
          </cell>
          <cell r="R18">
            <v>10324</v>
          </cell>
          <cell r="S18">
            <v>12753</v>
          </cell>
          <cell r="T18">
            <v>12152</v>
          </cell>
          <cell r="U18">
            <v>18206</v>
          </cell>
          <cell r="V18">
            <v>52258</v>
          </cell>
          <cell r="W18">
            <v>3382</v>
          </cell>
          <cell r="X18">
            <v>386</v>
          </cell>
          <cell r="Y18">
            <v>1739</v>
          </cell>
          <cell r="Z18">
            <v>4235</v>
          </cell>
          <cell r="AB18">
            <v>4060</v>
          </cell>
          <cell r="AC18">
            <v>283</v>
          </cell>
          <cell r="AD18">
            <v>1978</v>
          </cell>
          <cell r="AE18">
            <v>9515</v>
          </cell>
          <cell r="AF18">
            <v>698</v>
          </cell>
          <cell r="AG18">
            <v>19710</v>
          </cell>
          <cell r="AH18">
            <v>21195</v>
          </cell>
          <cell r="AI18">
            <v>9154</v>
          </cell>
          <cell r="AJ18">
            <v>2038</v>
          </cell>
          <cell r="AK18">
            <v>978</v>
          </cell>
          <cell r="AL18">
            <v>1921</v>
          </cell>
          <cell r="AM18">
            <v>26854</v>
          </cell>
          <cell r="AN18">
            <v>2619</v>
          </cell>
          <cell r="AO18">
            <v>36895</v>
          </cell>
          <cell r="AP18">
            <v>427</v>
          </cell>
          <cell r="AQ18">
            <v>3099</v>
          </cell>
          <cell r="AR18">
            <v>115</v>
          </cell>
          <cell r="AS18">
            <v>477</v>
          </cell>
          <cell r="AT18">
            <v>1552</v>
          </cell>
          <cell r="AU18">
            <v>18520</v>
          </cell>
          <cell r="AX18">
            <v>43959</v>
          </cell>
          <cell r="AY18">
            <v>8090</v>
          </cell>
          <cell r="AZ18">
            <v>15276</v>
          </cell>
          <cell r="BA18">
            <v>12354</v>
          </cell>
          <cell r="BB18">
            <v>10870</v>
          </cell>
          <cell r="BC18">
            <v>12815</v>
          </cell>
          <cell r="BD18">
            <v>10685</v>
          </cell>
          <cell r="BE18">
            <v>20601</v>
          </cell>
          <cell r="BF18">
            <v>47880</v>
          </cell>
          <cell r="BG18">
            <v>3173</v>
          </cell>
          <cell r="BH18">
            <v>395</v>
          </cell>
          <cell r="BI18">
            <v>1058</v>
          </cell>
          <cell r="BJ18">
            <v>4158</v>
          </cell>
          <cell r="BL18">
            <v>2983</v>
          </cell>
          <cell r="BM18">
            <v>143</v>
          </cell>
          <cell r="BN18">
            <v>2785</v>
          </cell>
          <cell r="BO18">
            <v>10218</v>
          </cell>
          <cell r="BP18">
            <v>550</v>
          </cell>
          <cell r="BQ18">
            <v>17785</v>
          </cell>
          <cell r="BR18">
            <v>22152</v>
          </cell>
          <cell r="BS18">
            <v>9844</v>
          </cell>
          <cell r="BT18">
            <v>2045</v>
          </cell>
          <cell r="BU18">
            <v>1283</v>
          </cell>
        </row>
        <row r="19">
          <cell r="A19" t="str">
            <v>DPT-35</v>
          </cell>
          <cell r="B19">
            <v>2756</v>
          </cell>
          <cell r="C19">
            <v>45705</v>
          </cell>
          <cell r="D19">
            <v>3514</v>
          </cell>
          <cell r="E19">
            <v>40008</v>
          </cell>
          <cell r="F19">
            <v>731</v>
          </cell>
          <cell r="G19">
            <v>4993</v>
          </cell>
          <cell r="H19">
            <v>442</v>
          </cell>
          <cell r="I19">
            <v>1725</v>
          </cell>
          <cell r="J19">
            <v>970</v>
          </cell>
          <cell r="K19">
            <v>5590</v>
          </cell>
          <cell r="L19">
            <v>5</v>
          </cell>
          <cell r="M19">
            <v>11</v>
          </cell>
          <cell r="N19">
            <v>69186</v>
          </cell>
          <cell r="O19">
            <v>10794</v>
          </cell>
          <cell r="P19">
            <v>12451</v>
          </cell>
          <cell r="Q19">
            <v>12512</v>
          </cell>
          <cell r="R19">
            <v>11502</v>
          </cell>
          <cell r="S19">
            <v>25056</v>
          </cell>
          <cell r="T19">
            <v>19793</v>
          </cell>
          <cell r="U19">
            <v>23568</v>
          </cell>
          <cell r="V19">
            <v>83634</v>
          </cell>
          <cell r="W19">
            <v>1206</v>
          </cell>
          <cell r="X19">
            <v>317</v>
          </cell>
          <cell r="Y19">
            <v>3471</v>
          </cell>
          <cell r="Z19">
            <v>1021</v>
          </cell>
          <cell r="AA19">
            <v>10</v>
          </cell>
          <cell r="AB19">
            <v>2719</v>
          </cell>
          <cell r="AC19">
            <v>687</v>
          </cell>
          <cell r="AD19">
            <v>2011</v>
          </cell>
          <cell r="AE19">
            <v>9206</v>
          </cell>
          <cell r="AF19">
            <v>582</v>
          </cell>
          <cell r="AG19">
            <v>31947</v>
          </cell>
          <cell r="AH19">
            <v>30138</v>
          </cell>
          <cell r="AI19">
            <v>9497</v>
          </cell>
          <cell r="AJ19">
            <v>1081</v>
          </cell>
          <cell r="AK19">
            <v>3924</v>
          </cell>
          <cell r="AL19">
            <v>2606</v>
          </cell>
          <cell r="AM19">
            <v>39165</v>
          </cell>
          <cell r="AN19">
            <v>3476</v>
          </cell>
          <cell r="AO19">
            <v>35730</v>
          </cell>
          <cell r="AP19">
            <v>818</v>
          </cell>
          <cell r="AQ19">
            <v>5334</v>
          </cell>
          <cell r="AR19">
            <v>500</v>
          </cell>
          <cell r="AS19">
            <v>1822</v>
          </cell>
          <cell r="AT19">
            <v>1014</v>
          </cell>
          <cell r="AU19">
            <v>5709</v>
          </cell>
          <cell r="AV19">
            <v>4</v>
          </cell>
          <cell r="AW19">
            <v>18</v>
          </cell>
          <cell r="AX19">
            <v>59525</v>
          </cell>
          <cell r="AY19">
            <v>10277</v>
          </cell>
          <cell r="AZ19">
            <v>12249</v>
          </cell>
          <cell r="BA19">
            <v>9255</v>
          </cell>
          <cell r="BB19">
            <v>9669</v>
          </cell>
          <cell r="BC19">
            <v>22294</v>
          </cell>
          <cell r="BD19">
            <v>16506</v>
          </cell>
          <cell r="BE19">
            <v>24327</v>
          </cell>
          <cell r="BF19">
            <v>64206</v>
          </cell>
          <cell r="BG19">
            <v>1069</v>
          </cell>
          <cell r="BH19">
            <v>59</v>
          </cell>
          <cell r="BI19">
            <v>2924</v>
          </cell>
          <cell r="BJ19">
            <v>196</v>
          </cell>
          <cell r="BL19">
            <v>2039</v>
          </cell>
          <cell r="BM19">
            <v>635</v>
          </cell>
          <cell r="BN19">
            <v>1763</v>
          </cell>
          <cell r="BO19">
            <v>8962</v>
          </cell>
          <cell r="BP19">
            <v>730</v>
          </cell>
          <cell r="BQ19">
            <v>24767</v>
          </cell>
          <cell r="BR19">
            <v>25655</v>
          </cell>
          <cell r="BS19">
            <v>8508</v>
          </cell>
          <cell r="BT19">
            <v>1270</v>
          </cell>
          <cell r="BU19">
            <v>5246</v>
          </cell>
        </row>
        <row r="20">
          <cell r="A20" t="str">
            <v>DPT-56</v>
          </cell>
          <cell r="B20">
            <v>2502</v>
          </cell>
          <cell r="C20">
            <v>27464</v>
          </cell>
          <cell r="D20">
            <v>2522</v>
          </cell>
          <cell r="E20">
            <v>26058</v>
          </cell>
          <cell r="F20">
            <v>776</v>
          </cell>
          <cell r="G20">
            <v>5888</v>
          </cell>
          <cell r="H20">
            <v>218</v>
          </cell>
          <cell r="I20">
            <v>952</v>
          </cell>
          <cell r="J20">
            <v>132</v>
          </cell>
          <cell r="K20">
            <v>290</v>
          </cell>
          <cell r="N20">
            <v>42056</v>
          </cell>
          <cell r="O20">
            <v>10704</v>
          </cell>
          <cell r="P20">
            <v>7602</v>
          </cell>
          <cell r="Q20">
            <v>7154</v>
          </cell>
          <cell r="R20">
            <v>14100</v>
          </cell>
          <cell r="S20">
            <v>15990</v>
          </cell>
          <cell r="T20">
            <v>5635</v>
          </cell>
          <cell r="U20">
            <v>17483</v>
          </cell>
          <cell r="V20">
            <v>47066</v>
          </cell>
          <cell r="W20">
            <v>425</v>
          </cell>
          <cell r="X20">
            <v>88</v>
          </cell>
          <cell r="Y20">
            <v>4083</v>
          </cell>
          <cell r="Z20">
            <v>1114</v>
          </cell>
          <cell r="AA20">
            <v>1</v>
          </cell>
          <cell r="AB20">
            <v>7584</v>
          </cell>
          <cell r="AC20">
            <v>178</v>
          </cell>
          <cell r="AD20">
            <v>2094</v>
          </cell>
          <cell r="AE20">
            <v>7864</v>
          </cell>
          <cell r="AF20">
            <v>162</v>
          </cell>
          <cell r="AG20">
            <v>9330</v>
          </cell>
          <cell r="AH20">
            <v>17000</v>
          </cell>
          <cell r="AI20">
            <v>12642</v>
          </cell>
          <cell r="AJ20">
            <v>1589</v>
          </cell>
          <cell r="AK20">
            <v>4930</v>
          </cell>
          <cell r="AL20">
            <v>2368</v>
          </cell>
          <cell r="AM20">
            <v>28236</v>
          </cell>
          <cell r="AN20">
            <v>2462</v>
          </cell>
          <cell r="AO20">
            <v>25830</v>
          </cell>
          <cell r="AP20">
            <v>825</v>
          </cell>
          <cell r="AQ20">
            <v>5960</v>
          </cell>
          <cell r="AR20">
            <v>326</v>
          </cell>
          <cell r="AS20">
            <v>1415</v>
          </cell>
          <cell r="AT20">
            <v>112</v>
          </cell>
          <cell r="AU20">
            <v>356</v>
          </cell>
          <cell r="AX20">
            <v>42893</v>
          </cell>
          <cell r="AY20">
            <v>9493</v>
          </cell>
          <cell r="AZ20">
            <v>9055</v>
          </cell>
          <cell r="BA20">
            <v>7369</v>
          </cell>
          <cell r="BB20">
            <v>14156</v>
          </cell>
          <cell r="BC20">
            <v>16504</v>
          </cell>
          <cell r="BD20">
            <v>6128</v>
          </cell>
          <cell r="BE20">
            <v>17284</v>
          </cell>
          <cell r="BF20">
            <v>43467</v>
          </cell>
          <cell r="BG20">
            <v>382</v>
          </cell>
          <cell r="BH20">
            <v>27</v>
          </cell>
          <cell r="BI20">
            <v>3267</v>
          </cell>
          <cell r="BJ20">
            <v>416</v>
          </cell>
          <cell r="BL20">
            <v>5502</v>
          </cell>
          <cell r="BM20">
            <v>280</v>
          </cell>
          <cell r="BN20">
            <v>2330</v>
          </cell>
          <cell r="BO20">
            <v>8810</v>
          </cell>
          <cell r="BP20">
            <v>247</v>
          </cell>
          <cell r="BQ20">
            <v>8039</v>
          </cell>
          <cell r="BR20">
            <v>16223</v>
          </cell>
          <cell r="BS20">
            <v>12871</v>
          </cell>
          <cell r="BT20">
            <v>1971</v>
          </cell>
          <cell r="BU20">
            <v>5555</v>
          </cell>
        </row>
        <row r="21">
          <cell r="A21" t="str">
            <v>FRANCE</v>
          </cell>
          <cell r="B21">
            <v>204965</v>
          </cell>
          <cell r="C21">
            <v>2840678</v>
          </cell>
          <cell r="D21">
            <v>206200</v>
          </cell>
          <cell r="E21">
            <v>2344925</v>
          </cell>
          <cell r="F21">
            <v>54997</v>
          </cell>
          <cell r="G21">
            <v>487238</v>
          </cell>
          <cell r="H21">
            <v>41798</v>
          </cell>
          <cell r="I21">
            <v>232417</v>
          </cell>
          <cell r="J21">
            <v>39357</v>
          </cell>
          <cell r="K21">
            <v>323663</v>
          </cell>
          <cell r="L21">
            <v>580</v>
          </cell>
          <cell r="M21">
            <v>7112</v>
          </cell>
          <cell r="N21">
            <v>4078361</v>
          </cell>
          <cell r="O21">
            <v>841611</v>
          </cell>
          <cell r="P21">
            <v>985286</v>
          </cell>
          <cell r="Q21">
            <v>1014422</v>
          </cell>
          <cell r="R21">
            <v>874903</v>
          </cell>
          <cell r="S21">
            <v>1433229</v>
          </cell>
          <cell r="T21">
            <v>786192</v>
          </cell>
          <cell r="U21">
            <v>1796512</v>
          </cell>
          <cell r="V21">
            <v>4792141</v>
          </cell>
          <cell r="W21">
            <v>76584</v>
          </cell>
          <cell r="X21">
            <v>33092</v>
          </cell>
          <cell r="Y21">
            <v>226536</v>
          </cell>
          <cell r="Z21">
            <v>67333</v>
          </cell>
          <cell r="AA21">
            <v>7548</v>
          </cell>
          <cell r="AB21">
            <v>684997</v>
          </cell>
          <cell r="AC21">
            <v>42347</v>
          </cell>
          <cell r="AD21">
            <v>219800</v>
          </cell>
          <cell r="AE21">
            <v>776166</v>
          </cell>
          <cell r="AF21">
            <v>71220</v>
          </cell>
          <cell r="AG21">
            <v>1520619</v>
          </cell>
          <cell r="AH21">
            <v>1634555</v>
          </cell>
          <cell r="AI21">
            <v>757881</v>
          </cell>
          <cell r="AJ21">
            <v>176246</v>
          </cell>
          <cell r="AK21">
            <v>549239</v>
          </cell>
          <cell r="AL21">
            <v>201177</v>
          </cell>
          <cell r="AM21">
            <v>2697839</v>
          </cell>
          <cell r="AN21">
            <v>206925</v>
          </cell>
          <cell r="AO21">
            <v>2342718</v>
          </cell>
          <cell r="AP21">
            <v>60282</v>
          </cell>
          <cell r="AQ21">
            <v>538000</v>
          </cell>
          <cell r="AR21">
            <v>46432</v>
          </cell>
          <cell r="AS21">
            <v>258386</v>
          </cell>
          <cell r="AT21">
            <v>41812</v>
          </cell>
          <cell r="AU21">
            <v>340101</v>
          </cell>
          <cell r="AV21">
            <v>514</v>
          </cell>
          <cell r="AW21">
            <v>5596</v>
          </cell>
          <cell r="AX21">
            <v>3920149</v>
          </cell>
          <cell r="AY21">
            <v>886711</v>
          </cell>
          <cell r="AZ21">
            <v>1030083</v>
          </cell>
          <cell r="BA21">
            <v>978811</v>
          </cell>
          <cell r="BB21">
            <v>888810</v>
          </cell>
          <cell r="BC21">
            <v>1405065</v>
          </cell>
          <cell r="BD21">
            <v>730896</v>
          </cell>
          <cell r="BE21">
            <v>1833361</v>
          </cell>
          <cell r="BF21">
            <v>4266384</v>
          </cell>
          <cell r="BG21">
            <v>90712</v>
          </cell>
          <cell r="BH21">
            <v>27375</v>
          </cell>
          <cell r="BI21">
            <v>212530</v>
          </cell>
          <cell r="BJ21">
            <v>55129</v>
          </cell>
          <cell r="BK21">
            <v>5371</v>
          </cell>
          <cell r="BL21">
            <v>621272</v>
          </cell>
          <cell r="BM21">
            <v>42197</v>
          </cell>
          <cell r="BN21">
            <v>242411</v>
          </cell>
          <cell r="BO21">
            <v>804719</v>
          </cell>
          <cell r="BP21">
            <v>71475</v>
          </cell>
          <cell r="BQ21">
            <v>1492678</v>
          </cell>
          <cell r="BR21">
            <v>1561676</v>
          </cell>
          <cell r="BS21">
            <v>739719</v>
          </cell>
          <cell r="BT21">
            <v>180816</v>
          </cell>
          <cell r="BU21">
            <v>521390</v>
          </cell>
        </row>
        <row r="22">
          <cell r="A22" t="str">
            <v>REG-11</v>
          </cell>
          <cell r="B22">
            <v>38221</v>
          </cell>
          <cell r="C22">
            <v>573886</v>
          </cell>
          <cell r="D22">
            <v>33272</v>
          </cell>
          <cell r="E22">
            <v>384687</v>
          </cell>
          <cell r="F22">
            <v>9734</v>
          </cell>
          <cell r="G22">
            <v>94765</v>
          </cell>
          <cell r="H22">
            <v>14147</v>
          </cell>
          <cell r="I22">
            <v>85166</v>
          </cell>
          <cell r="J22">
            <v>1577</v>
          </cell>
          <cell r="K22">
            <v>11415</v>
          </cell>
          <cell r="L22">
            <v>6</v>
          </cell>
          <cell r="M22">
            <v>48</v>
          </cell>
          <cell r="N22">
            <v>806206</v>
          </cell>
          <cell r="O22">
            <v>157503</v>
          </cell>
          <cell r="P22">
            <v>174795</v>
          </cell>
          <cell r="Q22">
            <v>257646</v>
          </cell>
          <cell r="R22">
            <v>55709</v>
          </cell>
          <cell r="S22">
            <v>302075</v>
          </cell>
          <cell r="T22">
            <v>173651</v>
          </cell>
          <cell r="U22">
            <v>349423</v>
          </cell>
          <cell r="V22">
            <v>941604</v>
          </cell>
          <cell r="W22">
            <v>8703</v>
          </cell>
          <cell r="X22">
            <v>6585</v>
          </cell>
          <cell r="Y22">
            <v>42461</v>
          </cell>
          <cell r="Z22">
            <v>16133</v>
          </cell>
          <cell r="AA22">
            <v>48</v>
          </cell>
          <cell r="AB22">
            <v>115616</v>
          </cell>
          <cell r="AC22">
            <v>15119</v>
          </cell>
          <cell r="AD22">
            <v>68444</v>
          </cell>
          <cell r="AE22">
            <v>135980</v>
          </cell>
          <cell r="AF22">
            <v>19240</v>
          </cell>
          <cell r="AG22">
            <v>406858</v>
          </cell>
          <cell r="AH22">
            <v>234152</v>
          </cell>
          <cell r="AI22">
            <v>94664</v>
          </cell>
          <cell r="AJ22">
            <v>39567</v>
          </cell>
          <cell r="AK22">
            <v>95471</v>
          </cell>
          <cell r="AL22">
            <v>39562</v>
          </cell>
          <cell r="AM22">
            <v>559512</v>
          </cell>
          <cell r="AN22">
            <v>34054</v>
          </cell>
          <cell r="AO22">
            <v>395075</v>
          </cell>
          <cell r="AP22">
            <v>10681</v>
          </cell>
          <cell r="AQ22">
            <v>101760</v>
          </cell>
          <cell r="AR22">
            <v>14340</v>
          </cell>
          <cell r="AS22">
            <v>78506</v>
          </cell>
          <cell r="AT22">
            <v>2916</v>
          </cell>
          <cell r="AU22">
            <v>20059</v>
          </cell>
          <cell r="AV22">
            <v>6</v>
          </cell>
          <cell r="AW22">
            <v>9</v>
          </cell>
          <cell r="AX22">
            <v>766404</v>
          </cell>
          <cell r="AY22">
            <v>178350</v>
          </cell>
          <cell r="AZ22">
            <v>190099</v>
          </cell>
          <cell r="BA22">
            <v>264126</v>
          </cell>
          <cell r="BB22">
            <v>61275</v>
          </cell>
          <cell r="BC22">
            <v>291400</v>
          </cell>
          <cell r="BD22">
            <v>164800</v>
          </cell>
          <cell r="BE22">
            <v>353252</v>
          </cell>
          <cell r="BF22">
            <v>865347</v>
          </cell>
          <cell r="BG22">
            <v>8716</v>
          </cell>
          <cell r="BH22">
            <v>6128</v>
          </cell>
          <cell r="BI22">
            <v>43256</v>
          </cell>
          <cell r="BJ22">
            <v>15691</v>
          </cell>
          <cell r="BK22">
            <v>13</v>
          </cell>
          <cell r="BL22">
            <v>107079</v>
          </cell>
          <cell r="BM22">
            <v>13233</v>
          </cell>
          <cell r="BN22">
            <v>69911</v>
          </cell>
          <cell r="BO22">
            <v>133696</v>
          </cell>
          <cell r="BP22">
            <v>17385</v>
          </cell>
          <cell r="BQ22">
            <v>414092</v>
          </cell>
          <cell r="BR22">
            <v>236977</v>
          </cell>
          <cell r="BS22">
            <v>86888</v>
          </cell>
          <cell r="BT22">
            <v>41655</v>
          </cell>
          <cell r="BU22">
            <v>87574</v>
          </cell>
        </row>
        <row r="23">
          <cell r="A23" t="str">
            <v>REG-24</v>
          </cell>
          <cell r="B23">
            <v>6854</v>
          </cell>
          <cell r="C23">
            <v>94940</v>
          </cell>
          <cell r="D23">
            <v>7680</v>
          </cell>
          <cell r="E23">
            <v>98135</v>
          </cell>
          <cell r="F23">
            <v>1567</v>
          </cell>
          <cell r="G23">
            <v>15249</v>
          </cell>
          <cell r="H23">
            <v>1197</v>
          </cell>
          <cell r="I23">
            <v>8209</v>
          </cell>
          <cell r="J23">
            <v>1130</v>
          </cell>
          <cell r="K23">
            <v>3871</v>
          </cell>
          <cell r="N23">
            <v>137297</v>
          </cell>
          <cell r="O23">
            <v>51967</v>
          </cell>
          <cell r="P23">
            <v>27269</v>
          </cell>
          <cell r="Q23">
            <v>35591</v>
          </cell>
          <cell r="R23">
            <v>37131</v>
          </cell>
          <cell r="S23">
            <v>37190</v>
          </cell>
          <cell r="T23">
            <v>28770</v>
          </cell>
          <cell r="U23">
            <v>77851</v>
          </cell>
          <cell r="V23">
            <v>159395</v>
          </cell>
          <cell r="W23">
            <v>3528</v>
          </cell>
          <cell r="X23">
            <v>483</v>
          </cell>
          <cell r="Y23">
            <v>4952</v>
          </cell>
          <cell r="Z23">
            <v>1861</v>
          </cell>
          <cell r="AA23">
            <v>2</v>
          </cell>
          <cell r="AB23">
            <v>44972</v>
          </cell>
          <cell r="AC23">
            <v>672</v>
          </cell>
          <cell r="AD23">
            <v>8170</v>
          </cell>
          <cell r="AE23">
            <v>36772</v>
          </cell>
          <cell r="AF23">
            <v>1285</v>
          </cell>
          <cell r="AG23">
            <v>48135</v>
          </cell>
          <cell r="AH23">
            <v>75695</v>
          </cell>
          <cell r="AI23">
            <v>16149</v>
          </cell>
          <cell r="AJ23">
            <v>6819</v>
          </cell>
          <cell r="AK23">
            <v>18912</v>
          </cell>
          <cell r="AL23">
            <v>6561</v>
          </cell>
          <cell r="AM23">
            <v>86972</v>
          </cell>
          <cell r="AN23">
            <v>7791</v>
          </cell>
          <cell r="AO23">
            <v>96196</v>
          </cell>
          <cell r="AP23">
            <v>1663</v>
          </cell>
          <cell r="AQ23">
            <v>16044</v>
          </cell>
          <cell r="AR23">
            <v>1308</v>
          </cell>
          <cell r="AS23">
            <v>9433</v>
          </cell>
          <cell r="AT23">
            <v>1146</v>
          </cell>
          <cell r="AU23">
            <v>3450</v>
          </cell>
          <cell r="AX23">
            <v>130281</v>
          </cell>
          <cell r="AY23">
            <v>51161</v>
          </cell>
          <cell r="AZ23">
            <v>27203</v>
          </cell>
          <cell r="BA23">
            <v>31944</v>
          </cell>
          <cell r="BB23">
            <v>37116</v>
          </cell>
          <cell r="BC23">
            <v>34303</v>
          </cell>
          <cell r="BD23">
            <v>26127</v>
          </cell>
          <cell r="BE23">
            <v>79155</v>
          </cell>
          <cell r="BF23">
            <v>141080</v>
          </cell>
          <cell r="BG23">
            <v>3948</v>
          </cell>
          <cell r="BH23">
            <v>444</v>
          </cell>
          <cell r="BI23">
            <v>5191</v>
          </cell>
          <cell r="BJ23">
            <v>1174</v>
          </cell>
          <cell r="BK23">
            <v>1</v>
          </cell>
          <cell r="BL23">
            <v>41700</v>
          </cell>
          <cell r="BM23">
            <v>682</v>
          </cell>
          <cell r="BN23">
            <v>10112</v>
          </cell>
          <cell r="BO23">
            <v>38997</v>
          </cell>
          <cell r="BP23">
            <v>1331</v>
          </cell>
          <cell r="BQ23">
            <v>52163</v>
          </cell>
          <cell r="BR23">
            <v>67229</v>
          </cell>
          <cell r="BS23">
            <v>14272</v>
          </cell>
          <cell r="BT23">
            <v>7639</v>
          </cell>
          <cell r="BU23">
            <v>11855</v>
          </cell>
        </row>
        <row r="24">
          <cell r="A24" t="str">
            <v>REG-27</v>
          </cell>
          <cell r="B24">
            <v>7265</v>
          </cell>
          <cell r="C24">
            <v>97070</v>
          </cell>
          <cell r="D24">
            <v>9051</v>
          </cell>
          <cell r="E24">
            <v>99095</v>
          </cell>
          <cell r="F24">
            <v>2860</v>
          </cell>
          <cell r="G24">
            <v>24947</v>
          </cell>
          <cell r="H24">
            <v>1365</v>
          </cell>
          <cell r="I24">
            <v>8207</v>
          </cell>
          <cell r="J24">
            <v>2647</v>
          </cell>
          <cell r="K24">
            <v>20497</v>
          </cell>
          <cell r="L24">
            <v>16</v>
          </cell>
          <cell r="M24">
            <v>133</v>
          </cell>
          <cell r="N24">
            <v>177112</v>
          </cell>
          <cell r="O24">
            <v>26514</v>
          </cell>
          <cell r="P24">
            <v>25693</v>
          </cell>
          <cell r="Q24">
            <v>32476</v>
          </cell>
          <cell r="R24">
            <v>57945</v>
          </cell>
          <cell r="S24">
            <v>56791</v>
          </cell>
          <cell r="T24">
            <v>27793</v>
          </cell>
          <cell r="U24">
            <v>54314</v>
          </cell>
          <cell r="V24">
            <v>186429</v>
          </cell>
          <cell r="W24">
            <v>2427</v>
          </cell>
          <cell r="X24">
            <v>620</v>
          </cell>
          <cell r="Y24">
            <v>13374</v>
          </cell>
          <cell r="Z24">
            <v>1850</v>
          </cell>
          <cell r="AA24">
            <v>156</v>
          </cell>
          <cell r="AB24">
            <v>24416</v>
          </cell>
          <cell r="AC24">
            <v>907</v>
          </cell>
          <cell r="AD24">
            <v>11469</v>
          </cell>
          <cell r="AE24">
            <v>32150</v>
          </cell>
          <cell r="AF24">
            <v>1807</v>
          </cell>
          <cell r="AG24">
            <v>40317</v>
          </cell>
          <cell r="AH24">
            <v>91871</v>
          </cell>
          <cell r="AI24">
            <v>19410</v>
          </cell>
          <cell r="AJ24">
            <v>7840</v>
          </cell>
          <cell r="AK24">
            <v>14613</v>
          </cell>
          <cell r="AL24">
            <v>6646</v>
          </cell>
          <cell r="AM24">
            <v>87684</v>
          </cell>
          <cell r="AN24">
            <v>8854</v>
          </cell>
          <cell r="AO24">
            <v>97271</v>
          </cell>
          <cell r="AP24">
            <v>2993</v>
          </cell>
          <cell r="AQ24">
            <v>24831</v>
          </cell>
          <cell r="AR24">
            <v>1418</v>
          </cell>
          <cell r="AS24">
            <v>9256</v>
          </cell>
          <cell r="AT24">
            <v>2524</v>
          </cell>
          <cell r="AU24">
            <v>21970</v>
          </cell>
          <cell r="AV24">
            <v>13</v>
          </cell>
          <cell r="AW24">
            <v>119</v>
          </cell>
          <cell r="AX24">
            <v>163177</v>
          </cell>
          <cell r="AY24">
            <v>28796</v>
          </cell>
          <cell r="AZ24">
            <v>27069</v>
          </cell>
          <cell r="BA24">
            <v>31033</v>
          </cell>
          <cell r="BB24">
            <v>54413</v>
          </cell>
          <cell r="BC24">
            <v>52240</v>
          </cell>
          <cell r="BD24">
            <v>26821</v>
          </cell>
          <cell r="BE24">
            <v>54535</v>
          </cell>
          <cell r="BF24">
            <v>156139</v>
          </cell>
          <cell r="BG24">
            <v>6845</v>
          </cell>
          <cell r="BH24">
            <v>255</v>
          </cell>
          <cell r="BI24">
            <v>12459</v>
          </cell>
          <cell r="BJ24">
            <v>1126</v>
          </cell>
          <cell r="BK24">
            <v>113</v>
          </cell>
          <cell r="BL24">
            <v>22019</v>
          </cell>
          <cell r="BM24">
            <v>835</v>
          </cell>
          <cell r="BN24">
            <v>10727</v>
          </cell>
          <cell r="BO24">
            <v>32839</v>
          </cell>
          <cell r="BP24">
            <v>1788</v>
          </cell>
          <cell r="BQ24">
            <v>37399</v>
          </cell>
          <cell r="BR24">
            <v>87510</v>
          </cell>
          <cell r="BS24">
            <v>18866</v>
          </cell>
          <cell r="BT24">
            <v>9005</v>
          </cell>
          <cell r="BU24">
            <v>10563</v>
          </cell>
        </row>
        <row r="25">
          <cell r="A25" t="str">
            <v>REG-28</v>
          </cell>
          <cell r="B25">
            <v>13343</v>
          </cell>
          <cell r="C25">
            <v>179133</v>
          </cell>
          <cell r="D25">
            <v>14830</v>
          </cell>
          <cell r="E25">
            <v>165344</v>
          </cell>
          <cell r="F25">
            <v>3947</v>
          </cell>
          <cell r="G25">
            <v>30951</v>
          </cell>
          <cell r="H25">
            <v>1399</v>
          </cell>
          <cell r="I25">
            <v>8049</v>
          </cell>
          <cell r="J25">
            <v>5800</v>
          </cell>
          <cell r="K25">
            <v>50472</v>
          </cell>
          <cell r="L25">
            <v>91</v>
          </cell>
          <cell r="M25">
            <v>1198</v>
          </cell>
          <cell r="N25">
            <v>269429</v>
          </cell>
          <cell r="O25">
            <v>50140</v>
          </cell>
          <cell r="P25">
            <v>63908</v>
          </cell>
          <cell r="Q25">
            <v>62378</v>
          </cell>
          <cell r="R25">
            <v>68932</v>
          </cell>
          <cell r="S25">
            <v>89726</v>
          </cell>
          <cell r="T25">
            <v>53783</v>
          </cell>
          <cell r="U25">
            <v>108658</v>
          </cell>
          <cell r="V25">
            <v>306313</v>
          </cell>
          <cell r="W25">
            <v>3318</v>
          </cell>
          <cell r="X25">
            <v>1672</v>
          </cell>
          <cell r="Y25">
            <v>22208</v>
          </cell>
          <cell r="Z25">
            <v>2117</v>
          </cell>
          <cell r="AA25">
            <v>369</v>
          </cell>
          <cell r="AB25">
            <v>47199</v>
          </cell>
          <cell r="AC25">
            <v>2298</v>
          </cell>
          <cell r="AD25">
            <v>13768</v>
          </cell>
          <cell r="AE25">
            <v>41947</v>
          </cell>
          <cell r="AF25">
            <v>5307</v>
          </cell>
          <cell r="AG25">
            <v>86924</v>
          </cell>
          <cell r="AH25">
            <v>87248</v>
          </cell>
          <cell r="AI25">
            <v>81576</v>
          </cell>
          <cell r="AJ25">
            <v>12109</v>
          </cell>
          <cell r="AK25">
            <v>41173</v>
          </cell>
          <cell r="AL25">
            <v>13136</v>
          </cell>
          <cell r="AM25">
            <v>170904</v>
          </cell>
          <cell r="AN25">
            <v>15205</v>
          </cell>
          <cell r="AO25">
            <v>156186</v>
          </cell>
          <cell r="AP25">
            <v>4077</v>
          </cell>
          <cell r="AQ25">
            <v>30696</v>
          </cell>
          <cell r="AR25">
            <v>1592</v>
          </cell>
          <cell r="AS25">
            <v>8735</v>
          </cell>
          <cell r="AT25">
            <v>5781</v>
          </cell>
          <cell r="AU25">
            <v>42393</v>
          </cell>
          <cell r="AV25">
            <v>81</v>
          </cell>
          <cell r="AW25">
            <v>741</v>
          </cell>
          <cell r="AX25">
            <v>249439</v>
          </cell>
          <cell r="AY25">
            <v>52036</v>
          </cell>
          <cell r="AZ25">
            <v>65046</v>
          </cell>
          <cell r="BA25">
            <v>58567</v>
          </cell>
          <cell r="BB25">
            <v>63591</v>
          </cell>
          <cell r="BC25">
            <v>84141</v>
          </cell>
          <cell r="BD25">
            <v>50101</v>
          </cell>
          <cell r="BE25">
            <v>110121</v>
          </cell>
          <cell r="BF25">
            <v>259435</v>
          </cell>
          <cell r="BG25">
            <v>3081</v>
          </cell>
          <cell r="BH25">
            <v>593</v>
          </cell>
          <cell r="BI25">
            <v>13260</v>
          </cell>
          <cell r="BJ25">
            <v>1176</v>
          </cell>
          <cell r="BK25">
            <v>185</v>
          </cell>
          <cell r="BL25">
            <v>39810</v>
          </cell>
          <cell r="BM25">
            <v>1743</v>
          </cell>
          <cell r="BN25">
            <v>13215</v>
          </cell>
          <cell r="BO25">
            <v>42419</v>
          </cell>
          <cell r="BP25">
            <v>4348</v>
          </cell>
          <cell r="BQ25">
            <v>85650</v>
          </cell>
          <cell r="BR25">
            <v>86182</v>
          </cell>
          <cell r="BS25">
            <v>76106</v>
          </cell>
          <cell r="BT25">
            <v>11418</v>
          </cell>
          <cell r="BU25">
            <v>34333</v>
          </cell>
        </row>
        <row r="26">
          <cell r="A26" t="str">
            <v>REG-32</v>
          </cell>
          <cell r="B26">
            <v>25994</v>
          </cell>
          <cell r="C26">
            <v>292475</v>
          </cell>
          <cell r="D26">
            <v>22187</v>
          </cell>
          <cell r="E26">
            <v>215843</v>
          </cell>
          <cell r="F26">
            <v>4328</v>
          </cell>
          <cell r="G26">
            <v>30122</v>
          </cell>
          <cell r="H26">
            <v>3545</v>
          </cell>
          <cell r="I26">
            <v>13311</v>
          </cell>
          <cell r="J26">
            <v>1531</v>
          </cell>
          <cell r="K26">
            <v>8440</v>
          </cell>
          <cell r="L26">
            <v>30</v>
          </cell>
          <cell r="M26">
            <v>182</v>
          </cell>
          <cell r="N26">
            <v>380980</v>
          </cell>
          <cell r="O26">
            <v>68340</v>
          </cell>
          <cell r="P26">
            <v>102431</v>
          </cell>
          <cell r="Q26">
            <v>78850</v>
          </cell>
          <cell r="R26">
            <v>81804</v>
          </cell>
          <cell r="S26">
            <v>140950</v>
          </cell>
          <cell r="T26">
            <v>90743</v>
          </cell>
          <cell r="U26">
            <v>159404</v>
          </cell>
          <cell r="V26">
            <v>477187</v>
          </cell>
          <cell r="W26">
            <v>8408</v>
          </cell>
          <cell r="X26">
            <v>2210</v>
          </cell>
          <cell r="Y26">
            <v>22783</v>
          </cell>
          <cell r="Z26">
            <v>6594</v>
          </cell>
          <cell r="AA26">
            <v>1015</v>
          </cell>
          <cell r="AB26">
            <v>33051</v>
          </cell>
          <cell r="AC26">
            <v>2026</v>
          </cell>
          <cell r="AD26">
            <v>12491</v>
          </cell>
          <cell r="AE26">
            <v>74244</v>
          </cell>
          <cell r="AF26">
            <v>3403</v>
          </cell>
          <cell r="AG26">
            <v>120320</v>
          </cell>
          <cell r="AH26">
            <v>118794</v>
          </cell>
          <cell r="AI26">
            <v>109791</v>
          </cell>
          <cell r="AJ26">
            <v>15735</v>
          </cell>
          <cell r="AK26">
            <v>81751</v>
          </cell>
          <cell r="AL26">
            <v>23105</v>
          </cell>
          <cell r="AM26">
            <v>255210</v>
          </cell>
          <cell r="AN26">
            <v>21320</v>
          </cell>
          <cell r="AO26">
            <v>200779</v>
          </cell>
          <cell r="AP26">
            <v>4732</v>
          </cell>
          <cell r="AQ26">
            <v>33981</v>
          </cell>
          <cell r="AR26">
            <v>4074</v>
          </cell>
          <cell r="AS26">
            <v>15231</v>
          </cell>
          <cell r="AT26">
            <v>1628</v>
          </cell>
          <cell r="AU26">
            <v>9080</v>
          </cell>
          <cell r="AV26">
            <v>24</v>
          </cell>
          <cell r="AW26">
            <v>291</v>
          </cell>
          <cell r="AX26">
            <v>346966</v>
          </cell>
          <cell r="AY26">
            <v>60483</v>
          </cell>
          <cell r="AZ26">
            <v>97752</v>
          </cell>
          <cell r="BA26">
            <v>71525</v>
          </cell>
          <cell r="BB26">
            <v>73945</v>
          </cell>
          <cell r="BC26">
            <v>133874</v>
          </cell>
          <cell r="BD26">
            <v>81384</v>
          </cell>
          <cell r="BE26">
            <v>144473</v>
          </cell>
          <cell r="BF26">
            <v>388169</v>
          </cell>
          <cell r="BG26">
            <v>8266</v>
          </cell>
          <cell r="BH26">
            <v>2335</v>
          </cell>
          <cell r="BI26">
            <v>19975</v>
          </cell>
          <cell r="BJ26">
            <v>5778</v>
          </cell>
          <cell r="BK26">
            <v>869</v>
          </cell>
          <cell r="BL26">
            <v>33886</v>
          </cell>
          <cell r="BM26">
            <v>2376</v>
          </cell>
          <cell r="BN26">
            <v>16872</v>
          </cell>
          <cell r="BO26">
            <v>78531</v>
          </cell>
          <cell r="BP26">
            <v>3759</v>
          </cell>
          <cell r="BQ26">
            <v>115947</v>
          </cell>
          <cell r="BR26">
            <v>105855</v>
          </cell>
          <cell r="BS26">
            <v>87661</v>
          </cell>
          <cell r="BT26">
            <v>14574</v>
          </cell>
          <cell r="BU26">
            <v>64200</v>
          </cell>
        </row>
        <row r="27">
          <cell r="A27" t="str">
            <v>REG-44</v>
          </cell>
          <cell r="B27">
            <v>21253</v>
          </cell>
          <cell r="C27">
            <v>241733</v>
          </cell>
          <cell r="D27">
            <v>20913</v>
          </cell>
          <cell r="E27">
            <v>203579</v>
          </cell>
          <cell r="F27">
            <v>6439</v>
          </cell>
          <cell r="G27">
            <v>53304</v>
          </cell>
          <cell r="H27">
            <v>4106</v>
          </cell>
          <cell r="I27">
            <v>21599</v>
          </cell>
          <cell r="J27">
            <v>3821</v>
          </cell>
          <cell r="K27">
            <v>35833</v>
          </cell>
          <cell r="L27">
            <v>31</v>
          </cell>
          <cell r="M27">
            <v>268</v>
          </cell>
          <cell r="N27">
            <v>378972</v>
          </cell>
          <cell r="O27">
            <v>68199</v>
          </cell>
          <cell r="P27">
            <v>73044</v>
          </cell>
          <cell r="Q27">
            <v>97551</v>
          </cell>
          <cell r="R27">
            <v>106520</v>
          </cell>
          <cell r="S27">
            <v>124509</v>
          </cell>
          <cell r="T27">
            <v>50241</v>
          </cell>
          <cell r="U27">
            <v>141394</v>
          </cell>
          <cell r="V27">
            <v>413976</v>
          </cell>
          <cell r="W27">
            <v>7066</v>
          </cell>
          <cell r="X27">
            <v>3119</v>
          </cell>
          <cell r="Y27">
            <v>19715</v>
          </cell>
          <cell r="Z27">
            <v>4433</v>
          </cell>
          <cell r="AA27">
            <v>469</v>
          </cell>
          <cell r="AB27">
            <v>70800</v>
          </cell>
          <cell r="AC27">
            <v>2683</v>
          </cell>
          <cell r="AD27">
            <v>14775</v>
          </cell>
          <cell r="AE27">
            <v>103317</v>
          </cell>
          <cell r="AF27">
            <v>6623</v>
          </cell>
          <cell r="AG27">
            <v>121229</v>
          </cell>
          <cell r="AH27">
            <v>151191</v>
          </cell>
          <cell r="AI27">
            <v>64406</v>
          </cell>
          <cell r="AJ27">
            <v>18497</v>
          </cell>
          <cell r="AK27">
            <v>28583</v>
          </cell>
          <cell r="AL27">
            <v>19820</v>
          </cell>
          <cell r="AM27">
            <v>224427</v>
          </cell>
          <cell r="AN27">
            <v>20290</v>
          </cell>
          <cell r="AO27">
            <v>190721</v>
          </cell>
          <cell r="AP27">
            <v>6953</v>
          </cell>
          <cell r="AQ27">
            <v>55192</v>
          </cell>
          <cell r="AR27">
            <v>4536</v>
          </cell>
          <cell r="AS27">
            <v>24314</v>
          </cell>
          <cell r="AT27">
            <v>3559</v>
          </cell>
          <cell r="AU27">
            <v>32979</v>
          </cell>
          <cell r="AV27">
            <v>47</v>
          </cell>
          <cell r="AW27">
            <v>217</v>
          </cell>
          <cell r="AX27">
            <v>347713</v>
          </cell>
          <cell r="AY27">
            <v>75107</v>
          </cell>
          <cell r="AZ27">
            <v>71834</v>
          </cell>
          <cell r="BA27">
            <v>86465</v>
          </cell>
          <cell r="BB27">
            <v>100292</v>
          </cell>
          <cell r="BC27">
            <v>117233</v>
          </cell>
          <cell r="BD27">
            <v>45914</v>
          </cell>
          <cell r="BE27">
            <v>144750</v>
          </cell>
          <cell r="BF27">
            <v>350606</v>
          </cell>
          <cell r="BG27">
            <v>8280</v>
          </cell>
          <cell r="BH27">
            <v>3611</v>
          </cell>
          <cell r="BI27">
            <v>18706</v>
          </cell>
          <cell r="BJ27">
            <v>2989</v>
          </cell>
          <cell r="BK27">
            <v>230</v>
          </cell>
          <cell r="BL27">
            <v>68046</v>
          </cell>
          <cell r="BM27">
            <v>2699</v>
          </cell>
          <cell r="BN27">
            <v>15055</v>
          </cell>
          <cell r="BO27">
            <v>99200</v>
          </cell>
          <cell r="BP27">
            <v>6823</v>
          </cell>
          <cell r="BQ27">
            <v>115364</v>
          </cell>
          <cell r="BR27">
            <v>139252</v>
          </cell>
          <cell r="BS27">
            <v>62457</v>
          </cell>
          <cell r="BT27">
            <v>16311</v>
          </cell>
          <cell r="BU27">
            <v>28635</v>
          </cell>
        </row>
        <row r="28">
          <cell r="A28" t="str">
            <v>REG-52</v>
          </cell>
          <cell r="B28">
            <v>9695</v>
          </cell>
          <cell r="C28">
            <v>103031</v>
          </cell>
          <cell r="D28">
            <v>10987</v>
          </cell>
          <cell r="E28">
            <v>116896</v>
          </cell>
          <cell r="F28">
            <v>2699</v>
          </cell>
          <cell r="G28">
            <v>22110</v>
          </cell>
          <cell r="H28">
            <v>1203</v>
          </cell>
          <cell r="I28">
            <v>4511</v>
          </cell>
          <cell r="J28">
            <v>3255</v>
          </cell>
          <cell r="K28">
            <v>27982</v>
          </cell>
          <cell r="L28">
            <v>92</v>
          </cell>
          <cell r="M28">
            <v>927</v>
          </cell>
          <cell r="N28">
            <v>180552</v>
          </cell>
          <cell r="O28">
            <v>40687</v>
          </cell>
          <cell r="P28">
            <v>25309</v>
          </cell>
          <cell r="Q28">
            <v>43705</v>
          </cell>
          <cell r="R28">
            <v>41693</v>
          </cell>
          <cell r="S28">
            <v>59416</v>
          </cell>
          <cell r="T28">
            <v>25999</v>
          </cell>
          <cell r="U28">
            <v>75735</v>
          </cell>
          <cell r="V28">
            <v>195294</v>
          </cell>
          <cell r="W28">
            <v>8303</v>
          </cell>
          <cell r="X28">
            <v>1184</v>
          </cell>
          <cell r="Y28">
            <v>9588</v>
          </cell>
          <cell r="Z28">
            <v>2194</v>
          </cell>
          <cell r="AA28">
            <v>944</v>
          </cell>
          <cell r="AB28">
            <v>28928</v>
          </cell>
          <cell r="AC28">
            <v>2691</v>
          </cell>
          <cell r="AD28">
            <v>9549</v>
          </cell>
          <cell r="AE28">
            <v>30044</v>
          </cell>
          <cell r="AF28">
            <v>1925</v>
          </cell>
          <cell r="AG28">
            <v>61227</v>
          </cell>
          <cell r="AH28">
            <v>68136</v>
          </cell>
          <cell r="AI28">
            <v>40148</v>
          </cell>
          <cell r="AJ28">
            <v>5384</v>
          </cell>
          <cell r="AK28">
            <v>18935</v>
          </cell>
          <cell r="AL28">
            <v>9362</v>
          </cell>
          <cell r="AM28">
            <v>93688</v>
          </cell>
          <cell r="AN28">
            <v>11140</v>
          </cell>
          <cell r="AO28">
            <v>114918</v>
          </cell>
          <cell r="AP28">
            <v>3022</v>
          </cell>
          <cell r="AQ28">
            <v>24998</v>
          </cell>
          <cell r="AR28">
            <v>1182</v>
          </cell>
          <cell r="AS28">
            <v>4876</v>
          </cell>
          <cell r="AT28">
            <v>3321</v>
          </cell>
          <cell r="AU28">
            <v>29091</v>
          </cell>
          <cell r="AV28">
            <v>71</v>
          </cell>
          <cell r="AW28">
            <v>689</v>
          </cell>
          <cell r="AX28">
            <v>174120</v>
          </cell>
          <cell r="AY28">
            <v>37994</v>
          </cell>
          <cell r="AZ28">
            <v>26366</v>
          </cell>
          <cell r="BA28">
            <v>39342</v>
          </cell>
          <cell r="BB28">
            <v>41256</v>
          </cell>
          <cell r="BC28">
            <v>60530</v>
          </cell>
          <cell r="BD28">
            <v>22009</v>
          </cell>
          <cell r="BE28">
            <v>75343</v>
          </cell>
          <cell r="BF28">
            <v>176804</v>
          </cell>
          <cell r="BG28">
            <v>7217</v>
          </cell>
          <cell r="BH28">
            <v>721</v>
          </cell>
          <cell r="BI28">
            <v>8905</v>
          </cell>
          <cell r="BJ28">
            <v>1529</v>
          </cell>
          <cell r="BK28">
            <v>699</v>
          </cell>
          <cell r="BL28">
            <v>26199</v>
          </cell>
          <cell r="BM28">
            <v>2057</v>
          </cell>
          <cell r="BN28">
            <v>10111</v>
          </cell>
          <cell r="BO28">
            <v>30961</v>
          </cell>
          <cell r="BP28">
            <v>2234</v>
          </cell>
          <cell r="BQ28">
            <v>58544</v>
          </cell>
          <cell r="BR28">
            <v>65654</v>
          </cell>
          <cell r="BS28">
            <v>38429</v>
          </cell>
          <cell r="BT28">
            <v>6175</v>
          </cell>
          <cell r="BU28">
            <v>16261</v>
          </cell>
        </row>
        <row r="29">
          <cell r="A29" t="str">
            <v>REG-53</v>
          </cell>
          <cell r="B29">
            <v>10274</v>
          </cell>
          <cell r="C29">
            <v>139338</v>
          </cell>
          <cell r="D29">
            <v>11665</v>
          </cell>
          <cell r="E29">
            <v>132715</v>
          </cell>
          <cell r="F29">
            <v>2462</v>
          </cell>
          <cell r="G29">
            <v>18493</v>
          </cell>
          <cell r="H29">
            <v>957</v>
          </cell>
          <cell r="I29">
            <v>3988</v>
          </cell>
          <cell r="J29">
            <v>2659</v>
          </cell>
          <cell r="K29">
            <v>23548</v>
          </cell>
          <cell r="L29">
            <v>5</v>
          </cell>
          <cell r="M29">
            <v>11</v>
          </cell>
          <cell r="N29">
            <v>208361</v>
          </cell>
          <cell r="O29">
            <v>35114</v>
          </cell>
          <cell r="P29">
            <v>51059</v>
          </cell>
          <cell r="Q29">
            <v>41796</v>
          </cell>
          <cell r="R29">
            <v>50972</v>
          </cell>
          <cell r="S29">
            <v>72823</v>
          </cell>
          <cell r="T29">
            <v>51278</v>
          </cell>
          <cell r="U29">
            <v>77665</v>
          </cell>
          <cell r="V29">
            <v>243744</v>
          </cell>
          <cell r="W29">
            <v>6137</v>
          </cell>
          <cell r="X29">
            <v>1245</v>
          </cell>
          <cell r="Y29">
            <v>15135</v>
          </cell>
          <cell r="Z29">
            <v>7398</v>
          </cell>
          <cell r="AA29">
            <v>11</v>
          </cell>
          <cell r="AB29">
            <v>20116</v>
          </cell>
          <cell r="AC29">
            <v>1625</v>
          </cell>
          <cell r="AD29">
            <v>9736</v>
          </cell>
          <cell r="AE29">
            <v>34244</v>
          </cell>
          <cell r="AF29">
            <v>2185</v>
          </cell>
          <cell r="AG29">
            <v>80475</v>
          </cell>
          <cell r="AH29">
            <v>92324</v>
          </cell>
          <cell r="AI29">
            <v>37069</v>
          </cell>
          <cell r="AJ29">
            <v>6951</v>
          </cell>
          <cell r="AK29">
            <v>20580</v>
          </cell>
          <cell r="AL29">
            <v>9833</v>
          </cell>
          <cell r="AM29">
            <v>129901</v>
          </cell>
          <cell r="AN29">
            <v>11564</v>
          </cell>
          <cell r="AO29">
            <v>128073</v>
          </cell>
          <cell r="AP29">
            <v>2676</v>
          </cell>
          <cell r="AQ29">
            <v>18949</v>
          </cell>
          <cell r="AR29">
            <v>1117</v>
          </cell>
          <cell r="AS29">
            <v>4344</v>
          </cell>
          <cell r="AT29">
            <v>2688</v>
          </cell>
          <cell r="AU29">
            <v>24623</v>
          </cell>
          <cell r="AV29">
            <v>4</v>
          </cell>
          <cell r="AW29">
            <v>18</v>
          </cell>
          <cell r="AX29">
            <v>197350</v>
          </cell>
          <cell r="AY29">
            <v>35928</v>
          </cell>
          <cell r="AZ29">
            <v>47989</v>
          </cell>
          <cell r="BA29">
            <v>37474</v>
          </cell>
          <cell r="BB29">
            <v>47476</v>
          </cell>
          <cell r="BC29">
            <v>70697</v>
          </cell>
          <cell r="BD29">
            <v>46591</v>
          </cell>
          <cell r="BE29">
            <v>79029</v>
          </cell>
          <cell r="BF29">
            <v>208618</v>
          </cell>
          <cell r="BG29">
            <v>5421</v>
          </cell>
          <cell r="BH29">
            <v>712</v>
          </cell>
          <cell r="BI29">
            <v>10725</v>
          </cell>
          <cell r="BJ29">
            <v>5429</v>
          </cell>
          <cell r="BL29">
            <v>16969</v>
          </cell>
          <cell r="BM29">
            <v>1702</v>
          </cell>
          <cell r="BN29">
            <v>10348</v>
          </cell>
          <cell r="BO29">
            <v>35935</v>
          </cell>
          <cell r="BP29">
            <v>1930</v>
          </cell>
          <cell r="BQ29">
            <v>68489</v>
          </cell>
          <cell r="BR29">
            <v>87210</v>
          </cell>
          <cell r="BS29">
            <v>37000</v>
          </cell>
          <cell r="BT29">
            <v>7218</v>
          </cell>
          <cell r="BU29">
            <v>19070</v>
          </cell>
        </row>
        <row r="30">
          <cell r="A30" t="str">
            <v>REG-75</v>
          </cell>
          <cell r="B30">
            <v>18042</v>
          </cell>
          <cell r="C30">
            <v>250724</v>
          </cell>
          <cell r="D30">
            <v>20856</v>
          </cell>
          <cell r="E30">
            <v>218625</v>
          </cell>
          <cell r="F30">
            <v>6032</v>
          </cell>
          <cell r="G30">
            <v>44741</v>
          </cell>
          <cell r="H30">
            <v>2711</v>
          </cell>
          <cell r="I30">
            <v>13805</v>
          </cell>
          <cell r="J30">
            <v>7828</v>
          </cell>
          <cell r="K30">
            <v>65634</v>
          </cell>
          <cell r="L30">
            <v>1</v>
          </cell>
          <cell r="M30">
            <v>1</v>
          </cell>
          <cell r="N30">
            <v>370305</v>
          </cell>
          <cell r="O30">
            <v>77626</v>
          </cell>
          <cell r="P30">
            <v>79964</v>
          </cell>
          <cell r="Q30">
            <v>78616</v>
          </cell>
          <cell r="R30">
            <v>88682</v>
          </cell>
          <cell r="S30">
            <v>131163</v>
          </cell>
          <cell r="T30">
            <v>72348</v>
          </cell>
          <cell r="U30">
            <v>157086</v>
          </cell>
          <cell r="V30">
            <v>435446</v>
          </cell>
          <cell r="W30">
            <v>8382</v>
          </cell>
          <cell r="X30">
            <v>3371</v>
          </cell>
          <cell r="Y30">
            <v>19193</v>
          </cell>
          <cell r="Z30">
            <v>10449</v>
          </cell>
          <cell r="AA30">
            <v>612</v>
          </cell>
          <cell r="AB30">
            <v>48269</v>
          </cell>
          <cell r="AC30">
            <v>2171</v>
          </cell>
          <cell r="AD30">
            <v>16080</v>
          </cell>
          <cell r="AE30">
            <v>78936</v>
          </cell>
          <cell r="AF30">
            <v>4008</v>
          </cell>
          <cell r="AG30">
            <v>106895</v>
          </cell>
          <cell r="AH30">
            <v>191014</v>
          </cell>
          <cell r="AI30">
            <v>80757</v>
          </cell>
          <cell r="AJ30">
            <v>15682</v>
          </cell>
          <cell r="AK30">
            <v>21160</v>
          </cell>
          <cell r="AL30">
            <v>18274</v>
          </cell>
          <cell r="AM30">
            <v>249020</v>
          </cell>
          <cell r="AN30">
            <v>20837</v>
          </cell>
          <cell r="AO30">
            <v>228636</v>
          </cell>
          <cell r="AP30">
            <v>6552</v>
          </cell>
          <cell r="AQ30">
            <v>54114</v>
          </cell>
          <cell r="AR30">
            <v>2991</v>
          </cell>
          <cell r="AS30">
            <v>16843</v>
          </cell>
          <cell r="AT30">
            <v>9036</v>
          </cell>
          <cell r="AU30">
            <v>74175</v>
          </cell>
          <cell r="AX30">
            <v>375945</v>
          </cell>
          <cell r="AY30">
            <v>80376</v>
          </cell>
          <cell r="AZ30">
            <v>92292</v>
          </cell>
          <cell r="BA30">
            <v>80199</v>
          </cell>
          <cell r="BB30">
            <v>98878</v>
          </cell>
          <cell r="BC30">
            <v>135561</v>
          </cell>
          <cell r="BD30">
            <v>67181</v>
          </cell>
          <cell r="BE30">
            <v>166794</v>
          </cell>
          <cell r="BF30">
            <v>411613</v>
          </cell>
          <cell r="BG30">
            <v>12028</v>
          </cell>
          <cell r="BH30">
            <v>2633</v>
          </cell>
          <cell r="BI30">
            <v>18667</v>
          </cell>
          <cell r="BJ30">
            <v>8786</v>
          </cell>
          <cell r="BK30">
            <v>258</v>
          </cell>
          <cell r="BL30">
            <v>48565</v>
          </cell>
          <cell r="BM30">
            <v>2364</v>
          </cell>
          <cell r="BN30">
            <v>20629</v>
          </cell>
          <cell r="BO30">
            <v>82541</v>
          </cell>
          <cell r="BP30">
            <v>4172</v>
          </cell>
          <cell r="BQ30">
            <v>103401</v>
          </cell>
          <cell r="BR30">
            <v>176808</v>
          </cell>
          <cell r="BS30">
            <v>103101</v>
          </cell>
          <cell r="BT30">
            <v>17221</v>
          </cell>
          <cell r="BU30">
            <v>20911</v>
          </cell>
        </row>
        <row r="31">
          <cell r="A31" t="str">
            <v>REG-76</v>
          </cell>
          <cell r="B31">
            <v>17635</v>
          </cell>
          <cell r="C31">
            <v>213958</v>
          </cell>
          <cell r="D31">
            <v>18263</v>
          </cell>
          <cell r="E31">
            <v>187084</v>
          </cell>
          <cell r="F31">
            <v>3918</v>
          </cell>
          <cell r="G31">
            <v>31987</v>
          </cell>
          <cell r="H31">
            <v>4289</v>
          </cell>
          <cell r="I31">
            <v>16221</v>
          </cell>
          <cell r="J31">
            <v>2414</v>
          </cell>
          <cell r="K31">
            <v>13843</v>
          </cell>
          <cell r="L31">
            <v>21</v>
          </cell>
          <cell r="M31">
            <v>50</v>
          </cell>
          <cell r="N31">
            <v>293422</v>
          </cell>
          <cell r="O31">
            <v>74634</v>
          </cell>
          <cell r="P31">
            <v>81194</v>
          </cell>
          <cell r="Q31">
            <v>73858</v>
          </cell>
          <cell r="R31">
            <v>65350</v>
          </cell>
          <cell r="S31">
            <v>95373</v>
          </cell>
          <cell r="T31">
            <v>45691</v>
          </cell>
          <cell r="U31">
            <v>168978</v>
          </cell>
          <cell r="V31">
            <v>376610</v>
          </cell>
          <cell r="W31">
            <v>4097</v>
          </cell>
          <cell r="X31">
            <v>2635</v>
          </cell>
          <cell r="Y31">
            <v>16409</v>
          </cell>
          <cell r="Z31">
            <v>3256</v>
          </cell>
          <cell r="AA31">
            <v>55</v>
          </cell>
          <cell r="AB31">
            <v>45285</v>
          </cell>
          <cell r="AC31">
            <v>3697</v>
          </cell>
          <cell r="AD31">
            <v>13167</v>
          </cell>
          <cell r="AE31">
            <v>53508</v>
          </cell>
          <cell r="AF31">
            <v>5247</v>
          </cell>
          <cell r="AG31">
            <v>100079</v>
          </cell>
          <cell r="AH31">
            <v>143508</v>
          </cell>
          <cell r="AI31">
            <v>70799</v>
          </cell>
          <cell r="AJ31">
            <v>13441</v>
          </cell>
          <cell r="AK31">
            <v>38071</v>
          </cell>
          <cell r="AL31">
            <v>17422</v>
          </cell>
          <cell r="AM31">
            <v>205583</v>
          </cell>
          <cell r="AN31">
            <v>18829</v>
          </cell>
          <cell r="AO31">
            <v>194806</v>
          </cell>
          <cell r="AP31">
            <v>4603</v>
          </cell>
          <cell r="AQ31">
            <v>38519</v>
          </cell>
          <cell r="AR31">
            <v>5063</v>
          </cell>
          <cell r="AS31">
            <v>24603</v>
          </cell>
          <cell r="AT31">
            <v>2392</v>
          </cell>
          <cell r="AU31">
            <v>14642</v>
          </cell>
          <cell r="AV31">
            <v>18</v>
          </cell>
          <cell r="AW31">
            <v>62</v>
          </cell>
          <cell r="AX31">
            <v>293148</v>
          </cell>
          <cell r="AY31">
            <v>77892</v>
          </cell>
          <cell r="AZ31">
            <v>92471</v>
          </cell>
          <cell r="BA31">
            <v>76662</v>
          </cell>
          <cell r="BB31">
            <v>75607</v>
          </cell>
          <cell r="BC31">
            <v>94455</v>
          </cell>
          <cell r="BD31">
            <v>41880</v>
          </cell>
          <cell r="BE31">
            <v>174907</v>
          </cell>
          <cell r="BF31">
            <v>363769</v>
          </cell>
          <cell r="BG31">
            <v>6584</v>
          </cell>
          <cell r="BH31">
            <v>1643</v>
          </cell>
          <cell r="BI31">
            <v>18187</v>
          </cell>
          <cell r="BJ31">
            <v>3070</v>
          </cell>
          <cell r="BK31">
            <v>54</v>
          </cell>
          <cell r="BL31">
            <v>40535</v>
          </cell>
          <cell r="BM31">
            <v>3974</v>
          </cell>
          <cell r="BN31">
            <v>15306</v>
          </cell>
          <cell r="BO31">
            <v>60681</v>
          </cell>
          <cell r="BP31">
            <v>5502</v>
          </cell>
          <cell r="BQ31">
            <v>100500</v>
          </cell>
          <cell r="BR31">
            <v>141883</v>
          </cell>
          <cell r="BS31">
            <v>71379</v>
          </cell>
          <cell r="BT31">
            <v>13375</v>
          </cell>
          <cell r="BU31">
            <v>43357</v>
          </cell>
        </row>
        <row r="32">
          <cell r="A32" t="str">
            <v>REG-84</v>
          </cell>
          <cell r="B32">
            <v>23188</v>
          </cell>
          <cell r="C32">
            <v>360610</v>
          </cell>
          <cell r="D32">
            <v>23317</v>
          </cell>
          <cell r="E32">
            <v>278381</v>
          </cell>
          <cell r="F32">
            <v>6428</v>
          </cell>
          <cell r="G32">
            <v>60531</v>
          </cell>
          <cell r="H32">
            <v>2681</v>
          </cell>
          <cell r="I32">
            <v>15244</v>
          </cell>
          <cell r="J32">
            <v>3661</v>
          </cell>
          <cell r="K32">
            <v>26889</v>
          </cell>
          <cell r="L32">
            <v>158</v>
          </cell>
          <cell r="M32">
            <v>2706</v>
          </cell>
          <cell r="N32">
            <v>471078</v>
          </cell>
          <cell r="O32">
            <v>121351</v>
          </cell>
          <cell r="P32">
            <v>122337</v>
          </cell>
          <cell r="Q32">
            <v>104500</v>
          </cell>
          <cell r="R32">
            <v>107956</v>
          </cell>
          <cell r="S32">
            <v>167435</v>
          </cell>
          <cell r="T32">
            <v>99627</v>
          </cell>
          <cell r="U32">
            <v>235248</v>
          </cell>
          <cell r="V32">
            <v>541394</v>
          </cell>
          <cell r="W32">
            <v>8455</v>
          </cell>
          <cell r="X32">
            <v>5435</v>
          </cell>
          <cell r="Y32">
            <v>14478</v>
          </cell>
          <cell r="Z32">
            <v>6802</v>
          </cell>
          <cell r="AA32">
            <v>2633</v>
          </cell>
          <cell r="AB32">
            <v>134704</v>
          </cell>
          <cell r="AC32">
            <v>3674</v>
          </cell>
          <cell r="AD32">
            <v>19932</v>
          </cell>
          <cell r="AE32">
            <v>74699</v>
          </cell>
          <cell r="AF32">
            <v>5565</v>
          </cell>
          <cell r="AG32">
            <v>206123</v>
          </cell>
          <cell r="AH32">
            <v>232208</v>
          </cell>
          <cell r="AI32">
            <v>73852</v>
          </cell>
          <cell r="AJ32">
            <v>17086</v>
          </cell>
          <cell r="AK32">
            <v>56979</v>
          </cell>
          <cell r="AL32">
            <v>23587</v>
          </cell>
          <cell r="AM32">
            <v>355384</v>
          </cell>
          <cell r="AN32">
            <v>23723</v>
          </cell>
          <cell r="AO32">
            <v>286915</v>
          </cell>
          <cell r="AP32">
            <v>7347</v>
          </cell>
          <cell r="AQ32">
            <v>70823</v>
          </cell>
          <cell r="AR32">
            <v>3220</v>
          </cell>
          <cell r="AS32">
            <v>18317</v>
          </cell>
          <cell r="AT32">
            <v>3620</v>
          </cell>
          <cell r="AU32">
            <v>26890</v>
          </cell>
          <cell r="AV32">
            <v>119</v>
          </cell>
          <cell r="AW32">
            <v>1460</v>
          </cell>
          <cell r="AX32">
            <v>475257</v>
          </cell>
          <cell r="AY32">
            <v>124923</v>
          </cell>
          <cell r="AZ32">
            <v>131259</v>
          </cell>
          <cell r="BA32">
            <v>97351</v>
          </cell>
          <cell r="BB32">
            <v>113873</v>
          </cell>
          <cell r="BC32">
            <v>172014</v>
          </cell>
          <cell r="BD32">
            <v>94991</v>
          </cell>
          <cell r="BE32">
            <v>253210</v>
          </cell>
          <cell r="BF32">
            <v>492866</v>
          </cell>
          <cell r="BG32">
            <v>10541</v>
          </cell>
          <cell r="BH32">
            <v>5330</v>
          </cell>
          <cell r="BI32">
            <v>13426</v>
          </cell>
          <cell r="BJ32">
            <v>5064</v>
          </cell>
          <cell r="BK32">
            <v>1371</v>
          </cell>
          <cell r="BL32">
            <v>117339</v>
          </cell>
          <cell r="BM32">
            <v>4571</v>
          </cell>
          <cell r="BN32">
            <v>25444</v>
          </cell>
          <cell r="BO32">
            <v>85383</v>
          </cell>
          <cell r="BP32">
            <v>5855</v>
          </cell>
          <cell r="BQ32">
            <v>202847</v>
          </cell>
          <cell r="BR32">
            <v>226059</v>
          </cell>
          <cell r="BS32">
            <v>75050</v>
          </cell>
          <cell r="BT32">
            <v>18488</v>
          </cell>
          <cell r="BU32">
            <v>60987</v>
          </cell>
        </row>
        <row r="33">
          <cell r="A33" t="str">
            <v>REG-93</v>
          </cell>
          <cell r="B33">
            <v>15892</v>
          </cell>
          <cell r="C33">
            <v>259872</v>
          </cell>
          <cell r="D33">
            <v>15218</v>
          </cell>
          <cell r="E33">
            <v>219948</v>
          </cell>
          <cell r="F33">
            <v>4534</v>
          </cell>
          <cell r="G33">
            <v>55348</v>
          </cell>
          <cell r="H33">
            <v>3541</v>
          </cell>
          <cell r="I33">
            <v>32191</v>
          </cell>
          <cell r="J33">
            <v>3280</v>
          </cell>
          <cell r="K33">
            <v>35234</v>
          </cell>
          <cell r="L33">
            <v>130</v>
          </cell>
          <cell r="M33">
            <v>1588</v>
          </cell>
          <cell r="N33">
            <v>370648</v>
          </cell>
          <cell r="O33">
            <v>65239</v>
          </cell>
          <cell r="P33">
            <v>131472</v>
          </cell>
          <cell r="Q33">
            <v>98162</v>
          </cell>
          <cell r="R33">
            <v>81379</v>
          </cell>
          <cell r="S33">
            <v>143043</v>
          </cell>
          <cell r="T33">
            <v>61736</v>
          </cell>
          <cell r="U33">
            <v>183039</v>
          </cell>
          <cell r="V33">
            <v>453120</v>
          </cell>
          <cell r="W33">
            <v>7669</v>
          </cell>
          <cell r="X33">
            <v>4499</v>
          </cell>
          <cell r="Y33">
            <v>24968</v>
          </cell>
          <cell r="Z33">
            <v>3362</v>
          </cell>
          <cell r="AA33">
            <v>1234</v>
          </cell>
          <cell r="AB33">
            <v>71037</v>
          </cell>
          <cell r="AC33">
            <v>4706</v>
          </cell>
          <cell r="AD33">
            <v>22151</v>
          </cell>
          <cell r="AE33">
            <v>80092</v>
          </cell>
          <cell r="AF33">
            <v>14602</v>
          </cell>
          <cell r="AG33">
            <v>141828</v>
          </cell>
          <cell r="AH33">
            <v>146633</v>
          </cell>
          <cell r="AI33">
            <v>68658</v>
          </cell>
          <cell r="AJ33">
            <v>16683</v>
          </cell>
          <cell r="AK33">
            <v>51730</v>
          </cell>
          <cell r="AL33">
            <v>15643</v>
          </cell>
          <cell r="AM33">
            <v>247731</v>
          </cell>
          <cell r="AN33">
            <v>14856</v>
          </cell>
          <cell r="AO33">
            <v>221188</v>
          </cell>
          <cell r="AP33">
            <v>4885</v>
          </cell>
          <cell r="AQ33">
            <v>61020</v>
          </cell>
          <cell r="AR33">
            <v>4690</v>
          </cell>
          <cell r="AS33">
            <v>39174</v>
          </cell>
          <cell r="AT33">
            <v>3447</v>
          </cell>
          <cell r="AU33">
            <v>40745</v>
          </cell>
          <cell r="AV33">
            <v>131</v>
          </cell>
          <cell r="AW33">
            <v>1990</v>
          </cell>
          <cell r="AX33">
            <v>363558</v>
          </cell>
          <cell r="AY33">
            <v>75812</v>
          </cell>
          <cell r="AZ33">
            <v>129743</v>
          </cell>
          <cell r="BA33">
            <v>94057</v>
          </cell>
          <cell r="BB33">
            <v>87530</v>
          </cell>
          <cell r="BC33">
            <v>145793</v>
          </cell>
          <cell r="BD33">
            <v>56976</v>
          </cell>
          <cell r="BE33">
            <v>184757</v>
          </cell>
          <cell r="BF33">
            <v>384452</v>
          </cell>
          <cell r="BG33">
            <v>9502</v>
          </cell>
          <cell r="BH33">
            <v>2532</v>
          </cell>
          <cell r="BI33">
            <v>28226</v>
          </cell>
          <cell r="BJ33">
            <v>2118</v>
          </cell>
          <cell r="BK33">
            <v>1578</v>
          </cell>
          <cell r="BL33">
            <v>55903</v>
          </cell>
          <cell r="BM33">
            <v>5774</v>
          </cell>
          <cell r="BN33">
            <v>24512</v>
          </cell>
          <cell r="BO33">
            <v>82914</v>
          </cell>
          <cell r="BP33">
            <v>16342</v>
          </cell>
          <cell r="BQ33">
            <v>138018</v>
          </cell>
          <cell r="BR33">
            <v>139050</v>
          </cell>
          <cell r="BS33">
            <v>67653</v>
          </cell>
          <cell r="BT33">
            <v>17602</v>
          </cell>
          <cell r="BU33">
            <v>52674</v>
          </cell>
        </row>
        <row r="34">
          <cell r="A34" t="str">
            <v>REG-94</v>
          </cell>
          <cell r="B34">
            <v>886</v>
          </cell>
          <cell r="C34">
            <v>33908</v>
          </cell>
          <cell r="D34">
            <v>1071</v>
          </cell>
          <cell r="E34">
            <v>24593</v>
          </cell>
          <cell r="F34">
            <v>304</v>
          </cell>
          <cell r="G34">
            <v>4690</v>
          </cell>
          <cell r="H34">
            <v>725</v>
          </cell>
          <cell r="I34">
            <v>1916</v>
          </cell>
          <cell r="J34">
            <v>5</v>
          </cell>
          <cell r="K34">
            <v>5</v>
          </cell>
          <cell r="N34">
            <v>33999</v>
          </cell>
          <cell r="O34">
            <v>4297</v>
          </cell>
          <cell r="P34">
            <v>26811</v>
          </cell>
          <cell r="Q34">
            <v>9293</v>
          </cell>
          <cell r="R34">
            <v>30830</v>
          </cell>
          <cell r="S34">
            <v>12735</v>
          </cell>
          <cell r="T34">
            <v>4532</v>
          </cell>
          <cell r="U34">
            <v>7717</v>
          </cell>
          <cell r="V34">
            <v>61629</v>
          </cell>
          <cell r="W34">
            <v>91</v>
          </cell>
          <cell r="X34">
            <v>34</v>
          </cell>
          <cell r="Y34">
            <v>1272</v>
          </cell>
          <cell r="Z34">
            <v>884</v>
          </cell>
          <cell r="AB34">
            <v>604</v>
          </cell>
          <cell r="AC34">
            <v>78</v>
          </cell>
          <cell r="AD34">
            <v>68</v>
          </cell>
          <cell r="AE34">
            <v>233</v>
          </cell>
          <cell r="AF34">
            <v>23</v>
          </cell>
          <cell r="AG34">
            <v>209</v>
          </cell>
          <cell r="AH34">
            <v>1781</v>
          </cell>
          <cell r="AI34">
            <v>602</v>
          </cell>
          <cell r="AJ34">
            <v>452</v>
          </cell>
          <cell r="AK34">
            <v>61281</v>
          </cell>
          <cell r="AL34">
            <v>903</v>
          </cell>
          <cell r="AM34">
            <v>31823</v>
          </cell>
          <cell r="AN34">
            <v>1111</v>
          </cell>
          <cell r="AO34">
            <v>31954</v>
          </cell>
          <cell r="AP34">
            <v>361</v>
          </cell>
          <cell r="AQ34">
            <v>7073</v>
          </cell>
          <cell r="AR34">
            <v>974</v>
          </cell>
          <cell r="AS34">
            <v>4754</v>
          </cell>
          <cell r="AT34">
            <v>4</v>
          </cell>
          <cell r="AU34">
            <v>4</v>
          </cell>
          <cell r="AX34">
            <v>36791</v>
          </cell>
          <cell r="AY34">
            <v>7853</v>
          </cell>
          <cell r="AZ34">
            <v>30960</v>
          </cell>
          <cell r="BA34">
            <v>10066</v>
          </cell>
          <cell r="BB34">
            <v>33558</v>
          </cell>
          <cell r="BC34">
            <v>12824</v>
          </cell>
          <cell r="BD34">
            <v>6121</v>
          </cell>
          <cell r="BE34">
            <v>13035</v>
          </cell>
          <cell r="BF34">
            <v>67486</v>
          </cell>
          <cell r="BG34">
            <v>283</v>
          </cell>
          <cell r="BH34">
            <v>438</v>
          </cell>
          <cell r="BI34">
            <v>1547</v>
          </cell>
          <cell r="BJ34">
            <v>1199</v>
          </cell>
          <cell r="BL34">
            <v>3222</v>
          </cell>
          <cell r="BM34">
            <v>187</v>
          </cell>
          <cell r="BN34">
            <v>169</v>
          </cell>
          <cell r="BO34">
            <v>622</v>
          </cell>
          <cell r="BP34">
            <v>6</v>
          </cell>
          <cell r="BQ34">
            <v>264</v>
          </cell>
          <cell r="BR34">
            <v>2007</v>
          </cell>
          <cell r="BS34">
            <v>857</v>
          </cell>
          <cell r="BT34">
            <v>135</v>
          </cell>
          <cell r="BU34">
            <v>70970</v>
          </cell>
        </row>
        <row r="35">
          <cell r="A35" t="str">
            <v>TDS-1-FPA</v>
          </cell>
          <cell r="B35">
            <v>1871</v>
          </cell>
          <cell r="C35">
            <v>28322</v>
          </cell>
          <cell r="D35">
            <v>2563</v>
          </cell>
          <cell r="E35">
            <v>34101</v>
          </cell>
          <cell r="F35">
            <v>430</v>
          </cell>
          <cell r="G35">
            <v>3158</v>
          </cell>
          <cell r="H35">
            <v>142</v>
          </cell>
          <cell r="I35">
            <v>620</v>
          </cell>
          <cell r="J35">
            <v>1545</v>
          </cell>
          <cell r="K35">
            <v>17649</v>
          </cell>
          <cell r="N35">
            <v>44404</v>
          </cell>
          <cell r="O35">
            <v>6882</v>
          </cell>
          <cell r="P35">
            <v>14915</v>
          </cell>
          <cell r="Q35">
            <v>12766</v>
          </cell>
          <cell r="R35">
            <v>10324</v>
          </cell>
          <cell r="S35">
            <v>12753</v>
          </cell>
          <cell r="T35">
            <v>12152</v>
          </cell>
          <cell r="U35">
            <v>18206</v>
          </cell>
          <cell r="V35">
            <v>52258</v>
          </cell>
          <cell r="W35">
            <v>3382</v>
          </cell>
          <cell r="X35">
            <v>386</v>
          </cell>
          <cell r="Y35">
            <v>1739</v>
          </cell>
          <cell r="Z35">
            <v>4235</v>
          </cell>
          <cell r="AB35">
            <v>4060</v>
          </cell>
          <cell r="AC35">
            <v>283</v>
          </cell>
          <cell r="AD35">
            <v>1978</v>
          </cell>
          <cell r="AE35">
            <v>9515</v>
          </cell>
          <cell r="AF35">
            <v>698</v>
          </cell>
          <cell r="AG35">
            <v>19710</v>
          </cell>
          <cell r="AH35">
            <v>21195</v>
          </cell>
          <cell r="AI35">
            <v>9154</v>
          </cell>
          <cell r="AJ35">
            <v>2038</v>
          </cell>
          <cell r="AK35">
            <v>978</v>
          </cell>
          <cell r="AL35">
            <v>1921</v>
          </cell>
          <cell r="AM35">
            <v>26854</v>
          </cell>
          <cell r="AN35">
            <v>2619</v>
          </cell>
          <cell r="AO35">
            <v>36895</v>
          </cell>
          <cell r="AP35">
            <v>427</v>
          </cell>
          <cell r="AQ35">
            <v>3099</v>
          </cell>
          <cell r="AR35">
            <v>115</v>
          </cell>
          <cell r="AS35">
            <v>477</v>
          </cell>
          <cell r="AT35">
            <v>1552</v>
          </cell>
          <cell r="AU35">
            <v>18520</v>
          </cell>
          <cell r="AX35">
            <v>43959</v>
          </cell>
          <cell r="AY35">
            <v>8090</v>
          </cell>
          <cell r="AZ35">
            <v>15276</v>
          </cell>
          <cell r="BA35">
            <v>12354</v>
          </cell>
          <cell r="BB35">
            <v>10870</v>
          </cell>
          <cell r="BC35">
            <v>12815</v>
          </cell>
          <cell r="BD35">
            <v>10685</v>
          </cell>
          <cell r="BE35">
            <v>20601</v>
          </cell>
          <cell r="BF35">
            <v>47880</v>
          </cell>
          <cell r="BG35">
            <v>3173</v>
          </cell>
          <cell r="BH35">
            <v>395</v>
          </cell>
          <cell r="BI35">
            <v>1058</v>
          </cell>
          <cell r="BJ35">
            <v>4158</v>
          </cell>
          <cell r="BL35">
            <v>2983</v>
          </cell>
          <cell r="BM35">
            <v>143</v>
          </cell>
          <cell r="BN35">
            <v>2785</v>
          </cell>
          <cell r="BO35">
            <v>10218</v>
          </cell>
          <cell r="BP35">
            <v>550</v>
          </cell>
          <cell r="BQ35">
            <v>17785</v>
          </cell>
          <cell r="BR35">
            <v>22152</v>
          </cell>
          <cell r="BS35">
            <v>9844</v>
          </cell>
          <cell r="BT35">
            <v>2045</v>
          </cell>
          <cell r="BU35">
            <v>1283</v>
          </cell>
        </row>
        <row r="36">
          <cell r="A36" t="str">
            <v>TDS-2-LQ</v>
          </cell>
          <cell r="B36">
            <v>846</v>
          </cell>
          <cell r="C36">
            <v>10628</v>
          </cell>
          <cell r="D36">
            <v>936</v>
          </cell>
          <cell r="E36">
            <v>9575</v>
          </cell>
          <cell r="F36">
            <v>371</v>
          </cell>
          <cell r="G36">
            <v>2754</v>
          </cell>
          <cell r="H36">
            <v>101</v>
          </cell>
          <cell r="I36">
            <v>526</v>
          </cell>
          <cell r="J36">
            <v>118</v>
          </cell>
          <cell r="K36">
            <v>264</v>
          </cell>
          <cell r="N36">
            <v>16861</v>
          </cell>
          <cell r="O36">
            <v>5547</v>
          </cell>
          <cell r="P36">
            <v>1075</v>
          </cell>
          <cell r="Q36">
            <v>2298</v>
          </cell>
          <cell r="R36">
            <v>8235</v>
          </cell>
          <cell r="S36">
            <v>5210</v>
          </cell>
          <cell r="T36">
            <v>1905</v>
          </cell>
          <cell r="U36">
            <v>5835</v>
          </cell>
          <cell r="V36">
            <v>14318</v>
          </cell>
          <cell r="W36">
            <v>184</v>
          </cell>
          <cell r="X36">
            <v>32</v>
          </cell>
          <cell r="Y36">
            <v>1391</v>
          </cell>
          <cell r="Z36">
            <v>797</v>
          </cell>
          <cell r="AB36">
            <v>6761</v>
          </cell>
          <cell r="AC36">
            <v>52</v>
          </cell>
          <cell r="AD36">
            <v>640</v>
          </cell>
          <cell r="AE36">
            <v>1937</v>
          </cell>
          <cell r="AF36">
            <v>47</v>
          </cell>
          <cell r="AG36">
            <v>3063</v>
          </cell>
          <cell r="AH36">
            <v>6836</v>
          </cell>
          <cell r="AI36">
            <v>4959</v>
          </cell>
          <cell r="AJ36">
            <v>516</v>
          </cell>
          <cell r="AK36">
            <v>1788</v>
          </cell>
          <cell r="AL36">
            <v>898</v>
          </cell>
          <cell r="AM36">
            <v>11258</v>
          </cell>
          <cell r="AN36">
            <v>896</v>
          </cell>
          <cell r="AO36">
            <v>8825</v>
          </cell>
          <cell r="AP36">
            <v>373</v>
          </cell>
          <cell r="AQ36">
            <v>2567</v>
          </cell>
          <cell r="AR36">
            <v>94</v>
          </cell>
          <cell r="AS36">
            <v>440</v>
          </cell>
          <cell r="AT36">
            <v>103</v>
          </cell>
          <cell r="AU36">
            <v>331</v>
          </cell>
          <cell r="AX36">
            <v>17370</v>
          </cell>
          <cell r="AY36">
            <v>4414</v>
          </cell>
          <cell r="AZ36">
            <v>1306</v>
          </cell>
          <cell r="BA36">
            <v>2649</v>
          </cell>
          <cell r="BB36">
            <v>8402</v>
          </cell>
          <cell r="BC36">
            <v>4903</v>
          </cell>
          <cell r="BD36">
            <v>2179</v>
          </cell>
          <cell r="BE36">
            <v>4957</v>
          </cell>
          <cell r="BF36">
            <v>14930</v>
          </cell>
          <cell r="BG36">
            <v>174</v>
          </cell>
          <cell r="BH36">
            <v>21</v>
          </cell>
          <cell r="BI36">
            <v>1160</v>
          </cell>
          <cell r="BJ36">
            <v>313</v>
          </cell>
          <cell r="BL36">
            <v>5199</v>
          </cell>
          <cell r="BM36">
            <v>44</v>
          </cell>
          <cell r="BN36">
            <v>671</v>
          </cell>
          <cell r="BO36">
            <v>2519</v>
          </cell>
          <cell r="BP36">
            <v>57</v>
          </cell>
          <cell r="BQ36">
            <v>3130</v>
          </cell>
          <cell r="BR36">
            <v>6360</v>
          </cell>
          <cell r="BS36">
            <v>3763</v>
          </cell>
          <cell r="BT36">
            <v>414</v>
          </cell>
          <cell r="BU36">
            <v>2273</v>
          </cell>
        </row>
        <row r="37">
          <cell r="A37" t="str">
            <v>TDS-3-BA</v>
          </cell>
          <cell r="B37">
            <v>1295</v>
          </cell>
          <cell r="C37">
            <v>13262</v>
          </cell>
          <cell r="D37">
            <v>1184</v>
          </cell>
          <cell r="E37">
            <v>12453</v>
          </cell>
          <cell r="F37">
            <v>379</v>
          </cell>
          <cell r="G37">
            <v>2946</v>
          </cell>
          <cell r="H37">
            <v>115</v>
          </cell>
          <cell r="I37">
            <v>424</v>
          </cell>
          <cell r="J37">
            <v>5</v>
          </cell>
          <cell r="K37">
            <v>5</v>
          </cell>
          <cell r="N37">
            <v>20239</v>
          </cell>
          <cell r="O37">
            <v>5055</v>
          </cell>
          <cell r="P37">
            <v>3791</v>
          </cell>
          <cell r="Q37">
            <v>4266</v>
          </cell>
          <cell r="R37">
            <v>3734</v>
          </cell>
          <cell r="S37">
            <v>7992</v>
          </cell>
          <cell r="T37">
            <v>2981</v>
          </cell>
          <cell r="U37">
            <v>10112</v>
          </cell>
          <cell r="V37">
            <v>26993</v>
          </cell>
          <cell r="W37">
            <v>111</v>
          </cell>
          <cell r="X37">
            <v>7</v>
          </cell>
          <cell r="Y37">
            <v>1212</v>
          </cell>
          <cell r="Z37">
            <v>21</v>
          </cell>
          <cell r="AA37">
            <v>1</v>
          </cell>
          <cell r="AB37">
            <v>739</v>
          </cell>
          <cell r="AC37">
            <v>118</v>
          </cell>
          <cell r="AD37">
            <v>1335</v>
          </cell>
          <cell r="AE37">
            <v>5390</v>
          </cell>
          <cell r="AF37">
            <v>52</v>
          </cell>
          <cell r="AG37">
            <v>5790</v>
          </cell>
          <cell r="AH37">
            <v>8633</v>
          </cell>
          <cell r="AI37">
            <v>3504</v>
          </cell>
          <cell r="AJ37">
            <v>987</v>
          </cell>
          <cell r="AK37">
            <v>3142</v>
          </cell>
          <cell r="AL37">
            <v>1077</v>
          </cell>
          <cell r="AM37">
            <v>12423</v>
          </cell>
          <cell r="AN37">
            <v>1150</v>
          </cell>
          <cell r="AO37">
            <v>11510</v>
          </cell>
          <cell r="AP37">
            <v>415</v>
          </cell>
          <cell r="AQ37">
            <v>3264</v>
          </cell>
          <cell r="AR37">
            <v>229</v>
          </cell>
          <cell r="AS37">
            <v>970</v>
          </cell>
          <cell r="AT37">
            <v>7</v>
          </cell>
          <cell r="AU37">
            <v>14</v>
          </cell>
          <cell r="AX37">
            <v>19231</v>
          </cell>
          <cell r="AY37">
            <v>4961</v>
          </cell>
          <cell r="AZ37">
            <v>3975</v>
          </cell>
          <cell r="BA37">
            <v>3749</v>
          </cell>
          <cell r="BB37">
            <v>3381</v>
          </cell>
          <cell r="BC37">
            <v>8291</v>
          </cell>
          <cell r="BD37">
            <v>2900</v>
          </cell>
          <cell r="BE37">
            <v>9846</v>
          </cell>
          <cell r="BF37">
            <v>22810</v>
          </cell>
          <cell r="BG37">
            <v>186</v>
          </cell>
          <cell r="BH37">
            <v>4</v>
          </cell>
          <cell r="BI37">
            <v>1005</v>
          </cell>
          <cell r="BJ37">
            <v>17</v>
          </cell>
          <cell r="BL37">
            <v>193</v>
          </cell>
          <cell r="BM37">
            <v>236</v>
          </cell>
          <cell r="BN37">
            <v>1345</v>
          </cell>
          <cell r="BO37">
            <v>5351</v>
          </cell>
          <cell r="BP37">
            <v>173</v>
          </cell>
          <cell r="BQ37">
            <v>4313</v>
          </cell>
          <cell r="BR37">
            <v>8394</v>
          </cell>
          <cell r="BS37">
            <v>3506</v>
          </cell>
          <cell r="BT37">
            <v>1398</v>
          </cell>
          <cell r="BU37">
            <v>3282</v>
          </cell>
        </row>
        <row r="38">
          <cell r="A38" t="str">
            <v>TDS-4-HB</v>
          </cell>
          <cell r="B38">
            <v>1898</v>
          </cell>
          <cell r="C38">
            <v>33127</v>
          </cell>
          <cell r="D38">
            <v>2657</v>
          </cell>
          <cell r="E38">
            <v>32082</v>
          </cell>
          <cell r="F38">
            <v>569</v>
          </cell>
          <cell r="G38">
            <v>4188</v>
          </cell>
          <cell r="H38">
            <v>253</v>
          </cell>
          <cell r="I38">
            <v>1307</v>
          </cell>
          <cell r="J38">
            <v>720</v>
          </cell>
          <cell r="K38">
            <v>4834</v>
          </cell>
          <cell r="L38">
            <v>5</v>
          </cell>
          <cell r="M38">
            <v>11</v>
          </cell>
          <cell r="N38">
            <v>52993</v>
          </cell>
          <cell r="O38">
            <v>6463</v>
          </cell>
          <cell r="P38">
            <v>11248</v>
          </cell>
          <cell r="Q38">
            <v>10106</v>
          </cell>
          <cell r="R38">
            <v>8972</v>
          </cell>
          <cell r="S38">
            <v>18408</v>
          </cell>
          <cell r="T38">
            <v>15468</v>
          </cell>
          <cell r="U38">
            <v>17750</v>
          </cell>
          <cell r="V38">
            <v>63542</v>
          </cell>
          <cell r="W38">
            <v>852</v>
          </cell>
          <cell r="X38">
            <v>271</v>
          </cell>
          <cell r="Y38">
            <v>2655</v>
          </cell>
          <cell r="Z38">
            <v>879</v>
          </cell>
          <cell r="AA38">
            <v>10</v>
          </cell>
          <cell r="AB38">
            <v>2443</v>
          </cell>
          <cell r="AC38">
            <v>650</v>
          </cell>
          <cell r="AD38">
            <v>1781</v>
          </cell>
          <cell r="AE38">
            <v>7278</v>
          </cell>
          <cell r="AF38">
            <v>442</v>
          </cell>
          <cell r="AG38">
            <v>27197</v>
          </cell>
          <cell r="AH38">
            <v>22936</v>
          </cell>
          <cell r="AI38">
            <v>4327</v>
          </cell>
          <cell r="AJ38">
            <v>652</v>
          </cell>
          <cell r="AK38">
            <v>3924</v>
          </cell>
          <cell r="AL38">
            <v>1759</v>
          </cell>
          <cell r="AM38">
            <v>27628</v>
          </cell>
          <cell r="AN38">
            <v>2607</v>
          </cell>
          <cell r="AO38">
            <v>27961</v>
          </cell>
          <cell r="AP38">
            <v>642</v>
          </cell>
          <cell r="AQ38">
            <v>4398</v>
          </cell>
          <cell r="AR38">
            <v>372</v>
          </cell>
          <cell r="AS38">
            <v>1485</v>
          </cell>
          <cell r="AT38">
            <v>774</v>
          </cell>
          <cell r="AU38">
            <v>5020</v>
          </cell>
          <cell r="AV38">
            <v>4</v>
          </cell>
          <cell r="AW38">
            <v>18</v>
          </cell>
          <cell r="AX38">
            <v>44202</v>
          </cell>
          <cell r="AY38">
            <v>6235</v>
          </cell>
          <cell r="AZ38">
            <v>11035</v>
          </cell>
          <cell r="BA38">
            <v>7120</v>
          </cell>
          <cell r="BB38">
            <v>7250</v>
          </cell>
          <cell r="BC38">
            <v>16072</v>
          </cell>
          <cell r="BD38">
            <v>12324</v>
          </cell>
          <cell r="BE38">
            <v>18706</v>
          </cell>
          <cell r="BF38">
            <v>45595</v>
          </cell>
          <cell r="BG38">
            <v>803</v>
          </cell>
          <cell r="BH38">
            <v>34</v>
          </cell>
          <cell r="BI38">
            <v>2264</v>
          </cell>
          <cell r="BJ38">
            <v>155</v>
          </cell>
          <cell r="BL38">
            <v>1747</v>
          </cell>
          <cell r="BM38">
            <v>545</v>
          </cell>
          <cell r="BN38">
            <v>1528</v>
          </cell>
          <cell r="BO38">
            <v>6990</v>
          </cell>
          <cell r="BP38">
            <v>551</v>
          </cell>
          <cell r="BQ38">
            <v>20581</v>
          </cell>
          <cell r="BR38">
            <v>18993</v>
          </cell>
          <cell r="BS38">
            <v>3531</v>
          </cell>
          <cell r="BT38">
            <v>902</v>
          </cell>
          <cell r="BU38">
            <v>5246</v>
          </cell>
        </row>
        <row r="39">
          <cell r="A39" t="str">
            <v>TDS-5-SMD</v>
          </cell>
          <cell r="B39">
            <v>1320</v>
          </cell>
          <cell r="C39">
            <v>20995</v>
          </cell>
          <cell r="D39">
            <v>1369</v>
          </cell>
          <cell r="E39">
            <v>16474</v>
          </cell>
          <cell r="F39">
            <v>234</v>
          </cell>
          <cell r="G39">
            <v>1806</v>
          </cell>
          <cell r="H39">
            <v>211</v>
          </cell>
          <cell r="I39">
            <v>568</v>
          </cell>
          <cell r="J39">
            <v>250</v>
          </cell>
          <cell r="K39">
            <v>756</v>
          </cell>
          <cell r="N39">
            <v>27111</v>
          </cell>
          <cell r="O39">
            <v>5897</v>
          </cell>
          <cell r="P39">
            <v>6835</v>
          </cell>
          <cell r="Q39">
            <v>4757</v>
          </cell>
          <cell r="R39">
            <v>6516</v>
          </cell>
          <cell r="S39">
            <v>10117</v>
          </cell>
          <cell r="T39">
            <v>7292</v>
          </cell>
          <cell r="U39">
            <v>11161</v>
          </cell>
          <cell r="V39">
            <v>34874</v>
          </cell>
          <cell r="W39">
            <v>447</v>
          </cell>
          <cell r="X39">
            <v>60</v>
          </cell>
          <cell r="Y39">
            <v>2616</v>
          </cell>
          <cell r="Z39">
            <v>285</v>
          </cell>
          <cell r="AB39">
            <v>1048</v>
          </cell>
          <cell r="AC39">
            <v>123</v>
          </cell>
          <cell r="AD39">
            <v>1377</v>
          </cell>
          <cell r="AE39">
            <v>3301</v>
          </cell>
          <cell r="AF39">
            <v>429</v>
          </cell>
          <cell r="AG39">
            <v>8847</v>
          </cell>
          <cell r="AH39">
            <v>12651</v>
          </cell>
          <cell r="AI39">
            <v>5805</v>
          </cell>
          <cell r="AJ39">
            <v>797</v>
          </cell>
          <cell r="AK39">
            <v>4323</v>
          </cell>
          <cell r="AL39">
            <v>1265</v>
          </cell>
          <cell r="AM39">
            <v>17988</v>
          </cell>
          <cell r="AN39">
            <v>1347</v>
          </cell>
          <cell r="AO39">
            <v>13664</v>
          </cell>
          <cell r="AP39">
            <v>268</v>
          </cell>
          <cell r="AQ39">
            <v>1678</v>
          </cell>
          <cell r="AR39">
            <v>142</v>
          </cell>
          <cell r="AS39">
            <v>432</v>
          </cell>
          <cell r="AT39">
            <v>240</v>
          </cell>
          <cell r="AU39">
            <v>689</v>
          </cell>
          <cell r="AX39">
            <v>25428</v>
          </cell>
          <cell r="AY39">
            <v>5819</v>
          </cell>
          <cell r="AZ39">
            <v>2515</v>
          </cell>
          <cell r="BA39">
            <v>3852</v>
          </cell>
          <cell r="BB39">
            <v>5152</v>
          </cell>
          <cell r="BC39">
            <v>8971</v>
          </cell>
          <cell r="BD39">
            <v>7005</v>
          </cell>
          <cell r="BE39">
            <v>8782</v>
          </cell>
          <cell r="BF39">
            <v>28780</v>
          </cell>
          <cell r="BG39">
            <v>523</v>
          </cell>
          <cell r="BH39">
            <v>48</v>
          </cell>
          <cell r="BI39">
            <v>1326</v>
          </cell>
          <cell r="BJ39">
            <v>174</v>
          </cell>
          <cell r="BL39">
            <v>1089</v>
          </cell>
          <cell r="BM39">
            <v>281</v>
          </cell>
          <cell r="BN39">
            <v>1121</v>
          </cell>
          <cell r="BO39">
            <v>3430</v>
          </cell>
          <cell r="BP39">
            <v>293</v>
          </cell>
          <cell r="BQ39">
            <v>7972</v>
          </cell>
          <cell r="BR39">
            <v>10528</v>
          </cell>
          <cell r="BS39">
            <v>5147</v>
          </cell>
          <cell r="BT39">
            <v>701</v>
          </cell>
          <cell r="BU39">
            <v>1975</v>
          </cell>
        </row>
        <row r="40">
          <cell r="A40" t="str">
            <v>TDS-6-A</v>
          </cell>
          <cell r="B40">
            <v>2250</v>
          </cell>
          <cell r="C40">
            <v>24254</v>
          </cell>
          <cell r="D40">
            <v>2239</v>
          </cell>
          <cell r="E40">
            <v>20892</v>
          </cell>
          <cell r="F40">
            <v>423</v>
          </cell>
          <cell r="G40">
            <v>3299</v>
          </cell>
          <cell r="H40">
            <v>136</v>
          </cell>
          <cell r="I40">
            <v>541</v>
          </cell>
          <cell r="J40">
            <v>11</v>
          </cell>
          <cell r="K40">
            <v>17</v>
          </cell>
          <cell r="N40">
            <v>36465</v>
          </cell>
          <cell r="O40">
            <v>4998</v>
          </cell>
          <cell r="P40">
            <v>7523</v>
          </cell>
          <cell r="Q40">
            <v>6426</v>
          </cell>
          <cell r="R40">
            <v>9211</v>
          </cell>
          <cell r="S40">
            <v>12875</v>
          </cell>
          <cell r="T40">
            <v>9534</v>
          </cell>
          <cell r="U40">
            <v>10940</v>
          </cell>
          <cell r="V40">
            <v>38985</v>
          </cell>
          <cell r="W40">
            <v>407</v>
          </cell>
          <cell r="X40">
            <v>418</v>
          </cell>
          <cell r="Y40">
            <v>4018</v>
          </cell>
          <cell r="Z40">
            <v>485</v>
          </cell>
          <cell r="AB40">
            <v>4653</v>
          </cell>
          <cell r="AC40">
            <v>391</v>
          </cell>
          <cell r="AD40">
            <v>2389</v>
          </cell>
          <cell r="AE40">
            <v>5390</v>
          </cell>
          <cell r="AF40">
            <v>417</v>
          </cell>
          <cell r="AG40">
            <v>12815</v>
          </cell>
          <cell r="AH40">
            <v>16460</v>
          </cell>
          <cell r="AI40">
            <v>2722</v>
          </cell>
          <cell r="AJ40">
            <v>1810</v>
          </cell>
          <cell r="AK40">
            <v>6425</v>
          </cell>
          <cell r="AL40">
            <v>2071</v>
          </cell>
          <cell r="AM40">
            <v>22232</v>
          </cell>
          <cell r="AN40">
            <v>2186</v>
          </cell>
          <cell r="AO40">
            <v>18889</v>
          </cell>
          <cell r="AP40">
            <v>484</v>
          </cell>
          <cell r="AQ40">
            <v>3551</v>
          </cell>
          <cell r="AR40">
            <v>161</v>
          </cell>
          <cell r="AS40">
            <v>532</v>
          </cell>
          <cell r="AT40">
            <v>7</v>
          </cell>
          <cell r="AU40">
            <v>8</v>
          </cell>
          <cell r="AX40">
            <v>33908</v>
          </cell>
          <cell r="AY40">
            <v>5394</v>
          </cell>
          <cell r="AZ40">
            <v>5902</v>
          </cell>
          <cell r="BA40">
            <v>5328</v>
          </cell>
          <cell r="BB40">
            <v>7973</v>
          </cell>
          <cell r="BC40">
            <v>12331</v>
          </cell>
          <cell r="BD40">
            <v>9176</v>
          </cell>
          <cell r="BE40">
            <v>10396</v>
          </cell>
          <cell r="BF40">
            <v>35960</v>
          </cell>
          <cell r="BG40">
            <v>365</v>
          </cell>
          <cell r="BH40">
            <v>203</v>
          </cell>
          <cell r="BI40">
            <v>2809</v>
          </cell>
          <cell r="BJ40">
            <v>406</v>
          </cell>
          <cell r="BL40">
            <v>4475</v>
          </cell>
          <cell r="BM40">
            <v>453</v>
          </cell>
          <cell r="BN40">
            <v>2385</v>
          </cell>
          <cell r="BO40">
            <v>5258</v>
          </cell>
          <cell r="BP40">
            <v>226</v>
          </cell>
          <cell r="BQ40">
            <v>10666</v>
          </cell>
          <cell r="BR40">
            <v>15276</v>
          </cell>
          <cell r="BS40">
            <v>2945</v>
          </cell>
          <cell r="BT40">
            <v>1422</v>
          </cell>
          <cell r="BU40">
            <v>5011</v>
          </cell>
        </row>
        <row r="41">
          <cell r="A41" t="str">
            <v>TDS-7-CB</v>
          </cell>
          <cell r="B41">
            <v>811</v>
          </cell>
          <cell r="C41">
            <v>8750</v>
          </cell>
          <cell r="D41">
            <v>750</v>
          </cell>
          <cell r="E41">
            <v>7138</v>
          </cell>
          <cell r="F41">
            <v>58</v>
          </cell>
          <cell r="G41">
            <v>342</v>
          </cell>
          <cell r="H41">
            <v>2</v>
          </cell>
          <cell r="I41">
            <v>2</v>
          </cell>
          <cell r="J41">
            <v>10</v>
          </cell>
          <cell r="K41">
            <v>23</v>
          </cell>
          <cell r="N41">
            <v>10288</v>
          </cell>
          <cell r="O41">
            <v>272</v>
          </cell>
          <cell r="P41">
            <v>5672</v>
          </cell>
          <cell r="Q41">
            <v>1177</v>
          </cell>
          <cell r="R41">
            <v>3980</v>
          </cell>
          <cell r="S41">
            <v>5468</v>
          </cell>
          <cell r="T41">
            <v>1946</v>
          </cell>
          <cell r="U41">
            <v>3661</v>
          </cell>
          <cell r="V41">
            <v>12774</v>
          </cell>
          <cell r="W41">
            <v>754</v>
          </cell>
          <cell r="X41">
            <v>71</v>
          </cell>
          <cell r="Y41">
            <v>1504</v>
          </cell>
          <cell r="Z41">
            <v>696</v>
          </cell>
          <cell r="AB41">
            <v>412</v>
          </cell>
          <cell r="AC41">
            <v>8</v>
          </cell>
          <cell r="AD41">
            <v>236</v>
          </cell>
          <cell r="AE41">
            <v>1433</v>
          </cell>
          <cell r="AF41">
            <v>100</v>
          </cell>
          <cell r="AG41">
            <v>3053</v>
          </cell>
          <cell r="AH41">
            <v>3613</v>
          </cell>
          <cell r="AI41">
            <v>6598</v>
          </cell>
          <cell r="AJ41">
            <v>151</v>
          </cell>
          <cell r="AL41">
            <v>860</v>
          </cell>
          <cell r="AM41">
            <v>11518</v>
          </cell>
          <cell r="AN41">
            <v>793</v>
          </cell>
          <cell r="AO41">
            <v>10329</v>
          </cell>
          <cell r="AP41">
            <v>70</v>
          </cell>
          <cell r="AQ41">
            <v>392</v>
          </cell>
          <cell r="AR41">
            <v>5</v>
          </cell>
          <cell r="AS41">
            <v>8</v>
          </cell>
          <cell r="AT41">
            <v>5</v>
          </cell>
          <cell r="AU41">
            <v>41</v>
          </cell>
          <cell r="AX41">
            <v>13252</v>
          </cell>
          <cell r="AY41">
            <v>1015</v>
          </cell>
          <cell r="AZ41">
            <v>7980</v>
          </cell>
          <cell r="BA41">
            <v>2422</v>
          </cell>
          <cell r="BB41">
            <v>4448</v>
          </cell>
          <cell r="BC41">
            <v>7314</v>
          </cell>
          <cell r="BD41">
            <v>2322</v>
          </cell>
          <cell r="BE41">
            <v>5741</v>
          </cell>
          <cell r="BF41">
            <v>12663</v>
          </cell>
          <cell r="BG41">
            <v>197</v>
          </cell>
          <cell r="BH41">
            <v>7</v>
          </cell>
          <cell r="BI41">
            <v>1103</v>
          </cell>
          <cell r="BJ41">
            <v>206</v>
          </cell>
          <cell r="BL41">
            <v>1283</v>
          </cell>
          <cell r="BN41">
            <v>513</v>
          </cell>
          <cell r="BO41">
            <v>2169</v>
          </cell>
          <cell r="BP41">
            <v>80</v>
          </cell>
          <cell r="BQ41">
            <v>4042</v>
          </cell>
          <cell r="BR41">
            <v>5507</v>
          </cell>
          <cell r="BS41">
            <v>8264</v>
          </cell>
          <cell r="BT41">
            <v>336</v>
          </cell>
        </row>
        <row r="42">
          <cell r="A42" t="str">
            <v>TS-1</v>
          </cell>
          <cell r="B42">
            <v>1042</v>
          </cell>
          <cell r="C42">
            <v>15027</v>
          </cell>
          <cell r="D42">
            <v>1623</v>
          </cell>
          <cell r="E42">
            <v>18195</v>
          </cell>
          <cell r="F42">
            <v>279</v>
          </cell>
          <cell r="G42">
            <v>1562</v>
          </cell>
          <cell r="H42">
            <v>141</v>
          </cell>
          <cell r="I42">
            <v>619</v>
          </cell>
          <cell r="J42">
            <v>528</v>
          </cell>
          <cell r="K42">
            <v>1506</v>
          </cell>
          <cell r="N42">
            <v>22348</v>
          </cell>
          <cell r="O42">
            <v>4666</v>
          </cell>
          <cell r="P42">
            <v>8389</v>
          </cell>
          <cell r="Q42">
            <v>7894</v>
          </cell>
          <cell r="R42">
            <v>5181</v>
          </cell>
          <cell r="S42">
            <v>7572</v>
          </cell>
          <cell r="T42">
            <v>5896</v>
          </cell>
          <cell r="U42">
            <v>8860</v>
          </cell>
          <cell r="V42">
            <v>28303</v>
          </cell>
          <cell r="W42">
            <v>2482</v>
          </cell>
          <cell r="X42">
            <v>267</v>
          </cell>
          <cell r="Y42">
            <v>136</v>
          </cell>
          <cell r="Z42">
            <v>4043</v>
          </cell>
          <cell r="AB42">
            <v>172</v>
          </cell>
          <cell r="AC42">
            <v>169</v>
          </cell>
          <cell r="AD42">
            <v>845</v>
          </cell>
          <cell r="AE42">
            <v>2594</v>
          </cell>
          <cell r="AF42">
            <v>231</v>
          </cell>
          <cell r="AG42">
            <v>11548</v>
          </cell>
          <cell r="AH42">
            <v>11328</v>
          </cell>
          <cell r="AI42">
            <v>7176</v>
          </cell>
          <cell r="AJ42">
            <v>1226</v>
          </cell>
          <cell r="AL42">
            <v>1070</v>
          </cell>
          <cell r="AM42">
            <v>14001</v>
          </cell>
          <cell r="AN42">
            <v>1629</v>
          </cell>
          <cell r="AO42">
            <v>19705</v>
          </cell>
          <cell r="AP42">
            <v>276</v>
          </cell>
          <cell r="AQ42">
            <v>1600</v>
          </cell>
          <cell r="AR42">
            <v>111</v>
          </cell>
          <cell r="AS42">
            <v>473</v>
          </cell>
          <cell r="AT42">
            <v>558</v>
          </cell>
          <cell r="AU42">
            <v>1835</v>
          </cell>
          <cell r="AX42">
            <v>21332</v>
          </cell>
          <cell r="AY42">
            <v>5774</v>
          </cell>
          <cell r="AZ42">
            <v>8673</v>
          </cell>
          <cell r="BA42">
            <v>8042</v>
          </cell>
          <cell r="BB42">
            <v>4849</v>
          </cell>
          <cell r="BC42">
            <v>7756</v>
          </cell>
          <cell r="BD42">
            <v>5486</v>
          </cell>
          <cell r="BE42">
            <v>9646</v>
          </cell>
          <cell r="BF42">
            <v>27608</v>
          </cell>
          <cell r="BG42">
            <v>2378</v>
          </cell>
          <cell r="BH42">
            <v>323</v>
          </cell>
          <cell r="BI42">
            <v>78</v>
          </cell>
          <cell r="BJ42">
            <v>4064</v>
          </cell>
          <cell r="BL42">
            <v>358</v>
          </cell>
          <cell r="BM42">
            <v>67</v>
          </cell>
          <cell r="BN42">
            <v>797</v>
          </cell>
          <cell r="BO42">
            <v>2572</v>
          </cell>
          <cell r="BP42">
            <v>201</v>
          </cell>
          <cell r="BQ42">
            <v>10600</v>
          </cell>
          <cell r="BR42">
            <v>11763</v>
          </cell>
          <cell r="BS42">
            <v>8254</v>
          </cell>
          <cell r="BT42">
            <v>1215</v>
          </cell>
          <cell r="BU42">
            <v>52</v>
          </cell>
        </row>
        <row r="43">
          <cell r="A43" t="str">
            <v>TS-2</v>
          </cell>
          <cell r="B43">
            <v>829</v>
          </cell>
          <cell r="C43">
            <v>13295</v>
          </cell>
          <cell r="D43">
            <v>940</v>
          </cell>
          <cell r="E43">
            <v>15906</v>
          </cell>
          <cell r="F43">
            <v>151</v>
          </cell>
          <cell r="G43">
            <v>1596</v>
          </cell>
          <cell r="H43">
            <v>1</v>
          </cell>
          <cell r="I43">
            <v>1</v>
          </cell>
          <cell r="J43">
            <v>1017</v>
          </cell>
          <cell r="K43">
            <v>16143</v>
          </cell>
          <cell r="N43">
            <v>22056</v>
          </cell>
          <cell r="O43">
            <v>2216</v>
          </cell>
          <cell r="P43">
            <v>6526</v>
          </cell>
          <cell r="Q43">
            <v>4872</v>
          </cell>
          <cell r="R43">
            <v>5143</v>
          </cell>
          <cell r="S43">
            <v>5181</v>
          </cell>
          <cell r="T43">
            <v>6256</v>
          </cell>
          <cell r="U43">
            <v>9346</v>
          </cell>
          <cell r="V43">
            <v>23955</v>
          </cell>
          <cell r="W43">
            <v>900</v>
          </cell>
          <cell r="X43">
            <v>119</v>
          </cell>
          <cell r="Y43">
            <v>1603</v>
          </cell>
          <cell r="Z43">
            <v>192</v>
          </cell>
          <cell r="AB43">
            <v>3888</v>
          </cell>
          <cell r="AC43">
            <v>114</v>
          </cell>
          <cell r="AD43">
            <v>1133</v>
          </cell>
          <cell r="AE43">
            <v>6921</v>
          </cell>
          <cell r="AF43">
            <v>467</v>
          </cell>
          <cell r="AG43">
            <v>8162</v>
          </cell>
          <cell r="AH43">
            <v>9867</v>
          </cell>
          <cell r="AI43">
            <v>1978</v>
          </cell>
          <cell r="AJ43">
            <v>812</v>
          </cell>
          <cell r="AK43">
            <v>978</v>
          </cell>
          <cell r="AL43">
            <v>851</v>
          </cell>
          <cell r="AM43">
            <v>12853</v>
          </cell>
          <cell r="AN43">
            <v>990</v>
          </cell>
          <cell r="AO43">
            <v>17190</v>
          </cell>
          <cell r="AP43">
            <v>151</v>
          </cell>
          <cell r="AQ43">
            <v>1499</v>
          </cell>
          <cell r="AR43">
            <v>4</v>
          </cell>
          <cell r="AS43">
            <v>4</v>
          </cell>
          <cell r="AT43">
            <v>994</v>
          </cell>
          <cell r="AU43">
            <v>16685</v>
          </cell>
          <cell r="AX43">
            <v>22627</v>
          </cell>
          <cell r="AY43">
            <v>2316</v>
          </cell>
          <cell r="AZ43">
            <v>6603</v>
          </cell>
          <cell r="BA43">
            <v>4312</v>
          </cell>
          <cell r="BB43">
            <v>6021</v>
          </cell>
          <cell r="BC43">
            <v>5059</v>
          </cell>
          <cell r="BD43">
            <v>5199</v>
          </cell>
          <cell r="BE43">
            <v>10955</v>
          </cell>
          <cell r="BF43">
            <v>20272</v>
          </cell>
          <cell r="BG43">
            <v>795</v>
          </cell>
          <cell r="BH43">
            <v>72</v>
          </cell>
          <cell r="BI43">
            <v>980</v>
          </cell>
          <cell r="BJ43">
            <v>94</v>
          </cell>
          <cell r="BL43">
            <v>2625</v>
          </cell>
          <cell r="BM43">
            <v>76</v>
          </cell>
          <cell r="BN43">
            <v>1988</v>
          </cell>
          <cell r="BO43">
            <v>7646</v>
          </cell>
          <cell r="BP43">
            <v>349</v>
          </cell>
          <cell r="BQ43">
            <v>7185</v>
          </cell>
          <cell r="BR43">
            <v>10389</v>
          </cell>
          <cell r="BS43">
            <v>1590</v>
          </cell>
          <cell r="BT43">
            <v>830</v>
          </cell>
          <cell r="BU43">
            <v>1231</v>
          </cell>
        </row>
        <row r="44">
          <cell r="A44" t="str">
            <v>TS-3</v>
          </cell>
          <cell r="B44">
            <v>846</v>
          </cell>
          <cell r="C44">
            <v>10628</v>
          </cell>
          <cell r="D44">
            <v>936</v>
          </cell>
          <cell r="E44">
            <v>9575</v>
          </cell>
          <cell r="F44">
            <v>371</v>
          </cell>
          <cell r="G44">
            <v>2754</v>
          </cell>
          <cell r="H44">
            <v>101</v>
          </cell>
          <cell r="I44">
            <v>526</v>
          </cell>
          <cell r="J44">
            <v>118</v>
          </cell>
          <cell r="K44">
            <v>264</v>
          </cell>
          <cell r="N44">
            <v>16861</v>
          </cell>
          <cell r="O44">
            <v>5547</v>
          </cell>
          <cell r="P44">
            <v>1075</v>
          </cell>
          <cell r="Q44">
            <v>2298</v>
          </cell>
          <cell r="R44">
            <v>8235</v>
          </cell>
          <cell r="S44">
            <v>5210</v>
          </cell>
          <cell r="T44">
            <v>1905</v>
          </cell>
          <cell r="U44">
            <v>5835</v>
          </cell>
          <cell r="V44">
            <v>14318</v>
          </cell>
          <cell r="W44">
            <v>184</v>
          </cell>
          <cell r="X44">
            <v>32</v>
          </cell>
          <cell r="Y44">
            <v>1391</v>
          </cell>
          <cell r="Z44">
            <v>797</v>
          </cell>
          <cell r="AB44">
            <v>6761</v>
          </cell>
          <cell r="AC44">
            <v>52</v>
          </cell>
          <cell r="AD44">
            <v>640</v>
          </cell>
          <cell r="AE44">
            <v>1937</v>
          </cell>
          <cell r="AF44">
            <v>47</v>
          </cell>
          <cell r="AG44">
            <v>3063</v>
          </cell>
          <cell r="AH44">
            <v>6836</v>
          </cell>
          <cell r="AI44">
            <v>4959</v>
          </cell>
          <cell r="AJ44">
            <v>516</v>
          </cell>
          <cell r="AK44">
            <v>1788</v>
          </cell>
          <cell r="AL44">
            <v>898</v>
          </cell>
          <cell r="AM44">
            <v>11258</v>
          </cell>
          <cell r="AN44">
            <v>896</v>
          </cell>
          <cell r="AO44">
            <v>8825</v>
          </cell>
          <cell r="AP44">
            <v>373</v>
          </cell>
          <cell r="AQ44">
            <v>2567</v>
          </cell>
          <cell r="AR44">
            <v>94</v>
          </cell>
          <cell r="AS44">
            <v>440</v>
          </cell>
          <cell r="AT44">
            <v>103</v>
          </cell>
          <cell r="AU44">
            <v>331</v>
          </cell>
          <cell r="AX44">
            <v>17370</v>
          </cell>
          <cell r="AY44">
            <v>4414</v>
          </cell>
          <cell r="AZ44">
            <v>1306</v>
          </cell>
          <cell r="BA44">
            <v>2649</v>
          </cell>
          <cell r="BB44">
            <v>8402</v>
          </cell>
          <cell r="BC44">
            <v>4903</v>
          </cell>
          <cell r="BD44">
            <v>2179</v>
          </cell>
          <cell r="BE44">
            <v>4957</v>
          </cell>
          <cell r="BF44">
            <v>14930</v>
          </cell>
          <cell r="BG44">
            <v>174</v>
          </cell>
          <cell r="BH44">
            <v>21</v>
          </cell>
          <cell r="BI44">
            <v>1160</v>
          </cell>
          <cell r="BJ44">
            <v>313</v>
          </cell>
          <cell r="BL44">
            <v>5199</v>
          </cell>
          <cell r="BM44">
            <v>44</v>
          </cell>
          <cell r="BN44">
            <v>671</v>
          </cell>
          <cell r="BO44">
            <v>2519</v>
          </cell>
          <cell r="BP44">
            <v>57</v>
          </cell>
          <cell r="BQ44">
            <v>3130</v>
          </cell>
          <cell r="BR44">
            <v>6360</v>
          </cell>
          <cell r="BS44">
            <v>3763</v>
          </cell>
          <cell r="BT44">
            <v>414</v>
          </cell>
          <cell r="BU44">
            <v>2273</v>
          </cell>
        </row>
        <row r="45">
          <cell r="A45" t="str">
            <v>TS-4</v>
          </cell>
          <cell r="B45">
            <v>1295</v>
          </cell>
          <cell r="C45">
            <v>13262</v>
          </cell>
          <cell r="D45">
            <v>1184</v>
          </cell>
          <cell r="E45">
            <v>12453</v>
          </cell>
          <cell r="F45">
            <v>379</v>
          </cell>
          <cell r="G45">
            <v>2946</v>
          </cell>
          <cell r="H45">
            <v>115</v>
          </cell>
          <cell r="I45">
            <v>424</v>
          </cell>
          <cell r="J45">
            <v>5</v>
          </cell>
          <cell r="K45">
            <v>5</v>
          </cell>
          <cell r="N45">
            <v>20239</v>
          </cell>
          <cell r="O45">
            <v>5055</v>
          </cell>
          <cell r="P45">
            <v>3791</v>
          </cell>
          <cell r="Q45">
            <v>4266</v>
          </cell>
          <cell r="R45">
            <v>3734</v>
          </cell>
          <cell r="S45">
            <v>7992</v>
          </cell>
          <cell r="T45">
            <v>2981</v>
          </cell>
          <cell r="U45">
            <v>10112</v>
          </cell>
          <cell r="V45">
            <v>26993</v>
          </cell>
          <cell r="W45">
            <v>111</v>
          </cell>
          <cell r="X45">
            <v>7</v>
          </cell>
          <cell r="Y45">
            <v>1212</v>
          </cell>
          <cell r="Z45">
            <v>21</v>
          </cell>
          <cell r="AA45">
            <v>1</v>
          </cell>
          <cell r="AB45">
            <v>739</v>
          </cell>
          <cell r="AC45">
            <v>118</v>
          </cell>
          <cell r="AD45">
            <v>1335</v>
          </cell>
          <cell r="AE45">
            <v>5390</v>
          </cell>
          <cell r="AF45">
            <v>52</v>
          </cell>
          <cell r="AG45">
            <v>5790</v>
          </cell>
          <cell r="AH45">
            <v>8633</v>
          </cell>
          <cell r="AI45">
            <v>3504</v>
          </cell>
          <cell r="AJ45">
            <v>987</v>
          </cell>
          <cell r="AK45">
            <v>3142</v>
          </cell>
          <cell r="AL45">
            <v>1077</v>
          </cell>
          <cell r="AM45">
            <v>12423</v>
          </cell>
          <cell r="AN45">
            <v>1150</v>
          </cell>
          <cell r="AO45">
            <v>11510</v>
          </cell>
          <cell r="AP45">
            <v>415</v>
          </cell>
          <cell r="AQ45">
            <v>3264</v>
          </cell>
          <cell r="AR45">
            <v>229</v>
          </cell>
          <cell r="AS45">
            <v>970</v>
          </cell>
          <cell r="AT45">
            <v>7</v>
          </cell>
          <cell r="AU45">
            <v>14</v>
          </cell>
          <cell r="AX45">
            <v>19231</v>
          </cell>
          <cell r="AY45">
            <v>4961</v>
          </cell>
          <cell r="AZ45">
            <v>3975</v>
          </cell>
          <cell r="BA45">
            <v>3749</v>
          </cell>
          <cell r="BB45">
            <v>3381</v>
          </cell>
          <cell r="BC45">
            <v>8291</v>
          </cell>
          <cell r="BD45">
            <v>2900</v>
          </cell>
          <cell r="BE45">
            <v>9846</v>
          </cell>
          <cell r="BF45">
            <v>22810</v>
          </cell>
          <cell r="BG45">
            <v>186</v>
          </cell>
          <cell r="BH45">
            <v>4</v>
          </cell>
          <cell r="BI45">
            <v>1005</v>
          </cell>
          <cell r="BJ45">
            <v>17</v>
          </cell>
          <cell r="BL45">
            <v>193</v>
          </cell>
          <cell r="BM45">
            <v>236</v>
          </cell>
          <cell r="BN45">
            <v>1345</v>
          </cell>
          <cell r="BO45">
            <v>5351</v>
          </cell>
          <cell r="BP45">
            <v>173</v>
          </cell>
          <cell r="BQ45">
            <v>4313</v>
          </cell>
          <cell r="BR45">
            <v>8394</v>
          </cell>
          <cell r="BS45">
            <v>3506</v>
          </cell>
          <cell r="BT45">
            <v>1398</v>
          </cell>
          <cell r="BU45">
            <v>3282</v>
          </cell>
        </row>
        <row r="46">
          <cell r="A46" t="str">
            <v>TS-5</v>
          </cell>
          <cell r="B46">
            <v>1898</v>
          </cell>
          <cell r="C46">
            <v>33127</v>
          </cell>
          <cell r="D46">
            <v>2657</v>
          </cell>
          <cell r="E46">
            <v>32082</v>
          </cell>
          <cell r="F46">
            <v>569</v>
          </cell>
          <cell r="G46">
            <v>4188</v>
          </cell>
          <cell r="H46">
            <v>253</v>
          </cell>
          <cell r="I46">
            <v>1307</v>
          </cell>
          <cell r="J46">
            <v>720</v>
          </cell>
          <cell r="K46">
            <v>4834</v>
          </cell>
          <cell r="L46">
            <v>5</v>
          </cell>
          <cell r="M46">
            <v>11</v>
          </cell>
          <cell r="N46">
            <v>52993</v>
          </cell>
          <cell r="O46">
            <v>6463</v>
          </cell>
          <cell r="P46">
            <v>11248</v>
          </cell>
          <cell r="Q46">
            <v>10106</v>
          </cell>
          <cell r="R46">
            <v>8972</v>
          </cell>
          <cell r="S46">
            <v>18408</v>
          </cell>
          <cell r="T46">
            <v>15468</v>
          </cell>
          <cell r="U46">
            <v>17750</v>
          </cell>
          <cell r="V46">
            <v>63542</v>
          </cell>
          <cell r="W46">
            <v>852</v>
          </cell>
          <cell r="X46">
            <v>271</v>
          </cell>
          <cell r="Y46">
            <v>2655</v>
          </cell>
          <cell r="Z46">
            <v>879</v>
          </cell>
          <cell r="AA46">
            <v>10</v>
          </cell>
          <cell r="AB46">
            <v>2443</v>
          </cell>
          <cell r="AC46">
            <v>650</v>
          </cell>
          <cell r="AD46">
            <v>1781</v>
          </cell>
          <cell r="AE46">
            <v>7278</v>
          </cell>
          <cell r="AF46">
            <v>442</v>
          </cell>
          <cell r="AG46">
            <v>27197</v>
          </cell>
          <cell r="AH46">
            <v>22936</v>
          </cell>
          <cell r="AI46">
            <v>4327</v>
          </cell>
          <cell r="AJ46">
            <v>652</v>
          </cell>
          <cell r="AK46">
            <v>3924</v>
          </cell>
          <cell r="AL46">
            <v>1759</v>
          </cell>
          <cell r="AM46">
            <v>27628</v>
          </cell>
          <cell r="AN46">
            <v>2607</v>
          </cell>
          <cell r="AO46">
            <v>27961</v>
          </cell>
          <cell r="AP46">
            <v>642</v>
          </cell>
          <cell r="AQ46">
            <v>4398</v>
          </cell>
          <cell r="AR46">
            <v>372</v>
          </cell>
          <cell r="AS46">
            <v>1485</v>
          </cell>
          <cell r="AT46">
            <v>774</v>
          </cell>
          <cell r="AU46">
            <v>5020</v>
          </cell>
          <cell r="AV46">
            <v>4</v>
          </cell>
          <cell r="AW46">
            <v>18</v>
          </cell>
          <cell r="AX46">
            <v>44202</v>
          </cell>
          <cell r="AY46">
            <v>6235</v>
          </cell>
          <cell r="AZ46">
            <v>11035</v>
          </cell>
          <cell r="BA46">
            <v>7120</v>
          </cell>
          <cell r="BB46">
            <v>7250</v>
          </cell>
          <cell r="BC46">
            <v>16072</v>
          </cell>
          <cell r="BD46">
            <v>12324</v>
          </cell>
          <cell r="BE46">
            <v>18706</v>
          </cell>
          <cell r="BF46">
            <v>45595</v>
          </cell>
          <cell r="BG46">
            <v>803</v>
          </cell>
          <cell r="BH46">
            <v>34</v>
          </cell>
          <cell r="BI46">
            <v>2264</v>
          </cell>
          <cell r="BJ46">
            <v>155</v>
          </cell>
          <cell r="BL46">
            <v>1747</v>
          </cell>
          <cell r="BM46">
            <v>545</v>
          </cell>
          <cell r="BN46">
            <v>1528</v>
          </cell>
          <cell r="BO46">
            <v>6990</v>
          </cell>
          <cell r="BP46">
            <v>551</v>
          </cell>
          <cell r="BQ46">
            <v>20581</v>
          </cell>
          <cell r="BR46">
            <v>18993</v>
          </cell>
          <cell r="BS46">
            <v>3531</v>
          </cell>
          <cell r="BT46">
            <v>902</v>
          </cell>
          <cell r="BU46">
            <v>5246</v>
          </cell>
        </row>
        <row r="47">
          <cell r="A47" t="str">
            <v>TS-6</v>
          </cell>
          <cell r="B47">
            <v>1320</v>
          </cell>
          <cell r="C47">
            <v>20995</v>
          </cell>
          <cell r="D47">
            <v>1369</v>
          </cell>
          <cell r="E47">
            <v>16474</v>
          </cell>
          <cell r="F47">
            <v>234</v>
          </cell>
          <cell r="G47">
            <v>1806</v>
          </cell>
          <cell r="H47">
            <v>211</v>
          </cell>
          <cell r="I47">
            <v>568</v>
          </cell>
          <cell r="J47">
            <v>250</v>
          </cell>
          <cell r="K47">
            <v>756</v>
          </cell>
          <cell r="N47">
            <v>27111</v>
          </cell>
          <cell r="O47">
            <v>5897</v>
          </cell>
          <cell r="P47">
            <v>6835</v>
          </cell>
          <cell r="Q47">
            <v>4757</v>
          </cell>
          <cell r="R47">
            <v>6516</v>
          </cell>
          <cell r="S47">
            <v>10117</v>
          </cell>
          <cell r="T47">
            <v>7292</v>
          </cell>
          <cell r="U47">
            <v>11161</v>
          </cell>
          <cell r="V47">
            <v>34874</v>
          </cell>
          <cell r="W47">
            <v>447</v>
          </cell>
          <cell r="X47">
            <v>60</v>
          </cell>
          <cell r="Y47">
            <v>2616</v>
          </cell>
          <cell r="Z47">
            <v>285</v>
          </cell>
          <cell r="AB47">
            <v>1048</v>
          </cell>
          <cell r="AC47">
            <v>123</v>
          </cell>
          <cell r="AD47">
            <v>1377</v>
          </cell>
          <cell r="AE47">
            <v>3301</v>
          </cell>
          <cell r="AF47">
            <v>429</v>
          </cell>
          <cell r="AG47">
            <v>8847</v>
          </cell>
          <cell r="AH47">
            <v>12651</v>
          </cell>
          <cell r="AI47">
            <v>5805</v>
          </cell>
          <cell r="AJ47">
            <v>797</v>
          </cell>
          <cell r="AK47">
            <v>4323</v>
          </cell>
          <cell r="AL47">
            <v>1265</v>
          </cell>
          <cell r="AM47">
            <v>17988</v>
          </cell>
          <cell r="AN47">
            <v>1347</v>
          </cell>
          <cell r="AO47">
            <v>13664</v>
          </cell>
          <cell r="AP47">
            <v>268</v>
          </cell>
          <cell r="AQ47">
            <v>1678</v>
          </cell>
          <cell r="AR47">
            <v>142</v>
          </cell>
          <cell r="AS47">
            <v>432</v>
          </cell>
          <cell r="AT47">
            <v>240</v>
          </cell>
          <cell r="AU47">
            <v>689</v>
          </cell>
          <cell r="AX47">
            <v>25428</v>
          </cell>
          <cell r="AY47">
            <v>5819</v>
          </cell>
          <cell r="AZ47">
            <v>2515</v>
          </cell>
          <cell r="BA47">
            <v>3852</v>
          </cell>
          <cell r="BB47">
            <v>5152</v>
          </cell>
          <cell r="BC47">
            <v>8971</v>
          </cell>
          <cell r="BD47">
            <v>7005</v>
          </cell>
          <cell r="BE47">
            <v>8782</v>
          </cell>
          <cell r="BF47">
            <v>28780</v>
          </cell>
          <cell r="BG47">
            <v>523</v>
          </cell>
          <cell r="BH47">
            <v>48</v>
          </cell>
          <cell r="BI47">
            <v>1326</v>
          </cell>
          <cell r="BJ47">
            <v>174</v>
          </cell>
          <cell r="BL47">
            <v>1089</v>
          </cell>
          <cell r="BM47">
            <v>281</v>
          </cell>
          <cell r="BN47">
            <v>1121</v>
          </cell>
          <cell r="BO47">
            <v>3430</v>
          </cell>
          <cell r="BP47">
            <v>293</v>
          </cell>
          <cell r="BQ47">
            <v>7972</v>
          </cell>
          <cell r="BR47">
            <v>10528</v>
          </cell>
          <cell r="BS47">
            <v>5147</v>
          </cell>
          <cell r="BT47">
            <v>701</v>
          </cell>
          <cell r="BU47">
            <v>1975</v>
          </cell>
        </row>
        <row r="48">
          <cell r="A48" t="str">
            <v>TS-7</v>
          </cell>
          <cell r="B48">
            <v>2250</v>
          </cell>
          <cell r="C48">
            <v>24254</v>
          </cell>
          <cell r="D48">
            <v>2239</v>
          </cell>
          <cell r="E48">
            <v>20892</v>
          </cell>
          <cell r="F48">
            <v>423</v>
          </cell>
          <cell r="G48">
            <v>3299</v>
          </cell>
          <cell r="H48">
            <v>136</v>
          </cell>
          <cell r="I48">
            <v>541</v>
          </cell>
          <cell r="J48">
            <v>11</v>
          </cell>
          <cell r="K48">
            <v>17</v>
          </cell>
          <cell r="N48">
            <v>36465</v>
          </cell>
          <cell r="O48">
            <v>4998</v>
          </cell>
          <cell r="P48">
            <v>7523</v>
          </cell>
          <cell r="Q48">
            <v>6426</v>
          </cell>
          <cell r="R48">
            <v>9211</v>
          </cell>
          <cell r="S48">
            <v>12875</v>
          </cell>
          <cell r="T48">
            <v>9534</v>
          </cell>
          <cell r="U48">
            <v>10940</v>
          </cell>
          <cell r="V48">
            <v>38985</v>
          </cell>
          <cell r="W48">
            <v>407</v>
          </cell>
          <cell r="X48">
            <v>418</v>
          </cell>
          <cell r="Y48">
            <v>4018</v>
          </cell>
          <cell r="Z48">
            <v>485</v>
          </cell>
          <cell r="AB48">
            <v>4653</v>
          </cell>
          <cell r="AC48">
            <v>391</v>
          </cell>
          <cell r="AD48">
            <v>2389</v>
          </cell>
          <cell r="AE48">
            <v>5390</v>
          </cell>
          <cell r="AF48">
            <v>417</v>
          </cell>
          <cell r="AG48">
            <v>12815</v>
          </cell>
          <cell r="AH48">
            <v>16460</v>
          </cell>
          <cell r="AI48">
            <v>2722</v>
          </cell>
          <cell r="AJ48">
            <v>1810</v>
          </cell>
          <cell r="AK48">
            <v>6425</v>
          </cell>
          <cell r="AL48">
            <v>2071</v>
          </cell>
          <cell r="AM48">
            <v>22232</v>
          </cell>
          <cell r="AN48">
            <v>2186</v>
          </cell>
          <cell r="AO48">
            <v>18889</v>
          </cell>
          <cell r="AP48">
            <v>484</v>
          </cell>
          <cell r="AQ48">
            <v>3551</v>
          </cell>
          <cell r="AR48">
            <v>161</v>
          </cell>
          <cell r="AS48">
            <v>532</v>
          </cell>
          <cell r="AT48">
            <v>7</v>
          </cell>
          <cell r="AU48">
            <v>8</v>
          </cell>
          <cell r="AX48">
            <v>33908</v>
          </cell>
          <cell r="AY48">
            <v>5394</v>
          </cell>
          <cell r="AZ48">
            <v>5902</v>
          </cell>
          <cell r="BA48">
            <v>5328</v>
          </cell>
          <cell r="BB48">
            <v>7973</v>
          </cell>
          <cell r="BC48">
            <v>12331</v>
          </cell>
          <cell r="BD48">
            <v>9176</v>
          </cell>
          <cell r="BE48">
            <v>10396</v>
          </cell>
          <cell r="BF48">
            <v>35960</v>
          </cell>
          <cell r="BG48">
            <v>365</v>
          </cell>
          <cell r="BH48">
            <v>203</v>
          </cell>
          <cell r="BI48">
            <v>2809</v>
          </cell>
          <cell r="BJ48">
            <v>406</v>
          </cell>
          <cell r="BL48">
            <v>4475</v>
          </cell>
          <cell r="BM48">
            <v>453</v>
          </cell>
          <cell r="BN48">
            <v>2385</v>
          </cell>
          <cell r="BO48">
            <v>5258</v>
          </cell>
          <cell r="BP48">
            <v>226</v>
          </cell>
          <cell r="BQ48">
            <v>10666</v>
          </cell>
          <cell r="BR48">
            <v>15276</v>
          </cell>
          <cell r="BS48">
            <v>2945</v>
          </cell>
          <cell r="BT48">
            <v>1422</v>
          </cell>
          <cell r="BU48">
            <v>5011</v>
          </cell>
        </row>
        <row r="49">
          <cell r="A49" t="str">
            <v>TS-8</v>
          </cell>
          <cell r="B49">
            <v>811</v>
          </cell>
          <cell r="C49">
            <v>8750</v>
          </cell>
          <cell r="D49">
            <v>750</v>
          </cell>
          <cell r="E49">
            <v>7138</v>
          </cell>
          <cell r="F49">
            <v>58</v>
          </cell>
          <cell r="G49">
            <v>342</v>
          </cell>
          <cell r="H49">
            <v>2</v>
          </cell>
          <cell r="I49">
            <v>2</v>
          </cell>
          <cell r="J49">
            <v>10</v>
          </cell>
          <cell r="K49">
            <v>23</v>
          </cell>
          <cell r="N49">
            <v>10288</v>
          </cell>
          <cell r="O49">
            <v>272</v>
          </cell>
          <cell r="P49">
            <v>5672</v>
          </cell>
          <cell r="Q49">
            <v>1177</v>
          </cell>
          <cell r="R49">
            <v>3980</v>
          </cell>
          <cell r="S49">
            <v>5468</v>
          </cell>
          <cell r="T49">
            <v>1946</v>
          </cell>
          <cell r="U49">
            <v>3661</v>
          </cell>
          <cell r="V49">
            <v>12774</v>
          </cell>
          <cell r="W49">
            <v>754</v>
          </cell>
          <cell r="X49">
            <v>71</v>
          </cell>
          <cell r="Y49">
            <v>1504</v>
          </cell>
          <cell r="Z49">
            <v>696</v>
          </cell>
          <cell r="AB49">
            <v>412</v>
          </cell>
          <cell r="AC49">
            <v>8</v>
          </cell>
          <cell r="AD49">
            <v>236</v>
          </cell>
          <cell r="AE49">
            <v>1433</v>
          </cell>
          <cell r="AF49">
            <v>100</v>
          </cell>
          <cell r="AG49">
            <v>3053</v>
          </cell>
          <cell r="AH49">
            <v>3613</v>
          </cell>
          <cell r="AI49">
            <v>6598</v>
          </cell>
          <cell r="AJ49">
            <v>151</v>
          </cell>
          <cell r="AL49">
            <v>860</v>
          </cell>
          <cell r="AM49">
            <v>11518</v>
          </cell>
          <cell r="AN49">
            <v>793</v>
          </cell>
          <cell r="AO49">
            <v>10329</v>
          </cell>
          <cell r="AP49">
            <v>70</v>
          </cell>
          <cell r="AQ49">
            <v>392</v>
          </cell>
          <cell r="AR49">
            <v>5</v>
          </cell>
          <cell r="AS49">
            <v>8</v>
          </cell>
          <cell r="AT49">
            <v>5</v>
          </cell>
          <cell r="AU49">
            <v>41</v>
          </cell>
          <cell r="AX49">
            <v>13252</v>
          </cell>
          <cell r="AY49">
            <v>1015</v>
          </cell>
          <cell r="AZ49">
            <v>7980</v>
          </cell>
          <cell r="BA49">
            <v>2422</v>
          </cell>
          <cell r="BB49">
            <v>4448</v>
          </cell>
          <cell r="BC49">
            <v>7314</v>
          </cell>
          <cell r="BD49">
            <v>2322</v>
          </cell>
          <cell r="BE49">
            <v>5741</v>
          </cell>
          <cell r="BF49">
            <v>12663</v>
          </cell>
          <cell r="BG49">
            <v>197</v>
          </cell>
          <cell r="BH49">
            <v>7</v>
          </cell>
          <cell r="BI49">
            <v>1103</v>
          </cell>
          <cell r="BJ49">
            <v>206</v>
          </cell>
          <cell r="BL49">
            <v>1283</v>
          </cell>
          <cell r="BN49">
            <v>513</v>
          </cell>
          <cell r="BO49">
            <v>2169</v>
          </cell>
          <cell r="BP49">
            <v>80</v>
          </cell>
          <cell r="BQ49">
            <v>4042</v>
          </cell>
          <cell r="BR49">
            <v>5507</v>
          </cell>
          <cell r="BS49">
            <v>8264</v>
          </cell>
          <cell r="BT49">
            <v>336</v>
          </cell>
        </row>
      </sheetData>
      <sheetData sheetId="63"/>
      <sheetData sheetId="64" refreshError="1"/>
      <sheetData sheetId="65"/>
      <sheetData sheetId="66"/>
      <sheetData sheetId="67">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row>
        <row r="2">
          <cell r="A2" t="str">
            <v>NVSELECT</v>
          </cell>
          <cell r="B2" t="str">
            <v>nb_HPpat_inf10_21</v>
          </cell>
          <cell r="C2" t="str">
            <v>nb_HPjrs_inf10_21</v>
          </cell>
          <cell r="D2" t="str">
            <v>nb_HPpat_1015_21</v>
          </cell>
          <cell r="E2" t="str">
            <v>nb_HPjrs_1015_21</v>
          </cell>
          <cell r="F2" t="str">
            <v>nb_HPpat_1617_21</v>
          </cell>
          <cell r="G2" t="str">
            <v>nb_HPjrs_1617_21</v>
          </cell>
          <cell r="H2" t="str">
            <v>nb_HPpat_18p_21</v>
          </cell>
          <cell r="I2" t="str">
            <v>nb_HPjrs_18p_21</v>
          </cell>
          <cell r="J2" t="str">
            <v>nb_HPpat_intersect_21</v>
          </cell>
          <cell r="K2" t="str">
            <v>nb_HPjrs_intersect_21</v>
          </cell>
          <cell r="L2" t="str">
            <v>nb_HPpat_PEN_21</v>
          </cell>
          <cell r="M2" t="str">
            <v>nb_HPjrs_PEN_21</v>
          </cell>
          <cell r="N2" t="str">
            <v>nb_HCjrs_HJ_21</v>
          </cell>
          <cell r="O2" t="str">
            <v>nb_HCjrs_HN_21</v>
          </cell>
          <cell r="P2" t="str">
            <v>nb_HCjrs_AT_21</v>
          </cell>
          <cell r="Q2" t="str">
            <v>nb_HJjrs_DiagF2_21</v>
          </cell>
          <cell r="R2" t="str">
            <v>nb_HJjrs_DiagF3_21</v>
          </cell>
          <cell r="S2" t="str">
            <v>nb_HJjrs_DiagF4_21</v>
          </cell>
          <cell r="T2" t="str">
            <v>nb_HJjrs_DiagF6_21</v>
          </cell>
          <cell r="U2" t="str">
            <v>nb_HJjrs_DiagF8_21</v>
          </cell>
          <cell r="V2" t="str">
            <v>nb_HJjrs_DiagF9_21</v>
          </cell>
          <cell r="W2" t="str">
            <v>nb_HJjrs_DiagZ_21</v>
          </cell>
          <cell r="X2" t="str">
            <v>nb_HJjrs_DiagAutre_21</v>
          </cell>
          <cell r="Y2" t="str">
            <v>nb_HJjrs_DiagAbs_21</v>
          </cell>
          <cell r="Z2" t="str">
            <v>nb_HPpat_inf10_22</v>
          </cell>
          <cell r="AA2" t="str">
            <v>nb_HPjrs_inf10_22</v>
          </cell>
          <cell r="AB2" t="str">
            <v>nb_HPpat_1015_22</v>
          </cell>
          <cell r="AC2" t="str">
            <v>nb_HPjrs_1015_22</v>
          </cell>
          <cell r="AD2" t="str">
            <v>nb_HPpat_1617_22</v>
          </cell>
          <cell r="AE2" t="str">
            <v>nb_HPjrs_1617_22</v>
          </cell>
          <cell r="AF2" t="str">
            <v>nb_HPpat_18p_22</v>
          </cell>
          <cell r="AG2" t="str">
            <v>nb_HPjrs_18p_22</v>
          </cell>
          <cell r="AH2" t="str">
            <v>nb_HPpat_intersect_22</v>
          </cell>
          <cell r="AI2" t="str">
            <v>nb_HPjrs_intersect_22</v>
          </cell>
          <cell r="AJ2" t="str">
            <v>nb_HPpat_PEN_22</v>
          </cell>
          <cell r="AK2" t="str">
            <v>nb_HPjrs_PEN_22</v>
          </cell>
          <cell r="AL2" t="str">
            <v>nb_HCjrs_HJ_22</v>
          </cell>
          <cell r="AM2" t="str">
            <v>nb_HCjrs_HN_22</v>
          </cell>
          <cell r="AN2" t="str">
            <v>nb_HCjrs_AT_22</v>
          </cell>
          <cell r="AO2" t="str">
            <v>nb_HJjrs_DiagF2_22</v>
          </cell>
          <cell r="AP2" t="str">
            <v>nb_HJjrs_DiagF3_22</v>
          </cell>
          <cell r="AQ2" t="str">
            <v>nb_HJjrs_DiagF4_22</v>
          </cell>
          <cell r="AR2" t="str">
            <v>nb_HJjrs_DiagF6_22</v>
          </cell>
          <cell r="AS2" t="str">
            <v>nb_HJjrs_DiagF8_22</v>
          </cell>
          <cell r="AT2" t="str">
            <v>nb_HJjrs_DiagF9_22</v>
          </cell>
          <cell r="AU2" t="str">
            <v>nb_HJjrs_DiagZ_22</v>
          </cell>
          <cell r="AV2" t="str">
            <v>nb_HJjrs_DiagAutre_22</v>
          </cell>
          <cell r="AW2" t="str">
            <v>nb_HJjrs_DiagAbs_22</v>
          </cell>
        </row>
        <row r="3">
          <cell r="A3" t="str">
            <v>220000236</v>
          </cell>
          <cell r="B3">
            <v>54</v>
          </cell>
          <cell r="C3">
            <v>1716.5</v>
          </cell>
          <cell r="D3">
            <v>28</v>
          </cell>
          <cell r="E3">
            <v>836.5</v>
          </cell>
          <cell r="F3">
            <v>2</v>
          </cell>
          <cell r="G3">
            <v>17.5</v>
          </cell>
          <cell r="N3">
            <v>2570.5</v>
          </cell>
          <cell r="R3">
            <v>93</v>
          </cell>
          <cell r="S3">
            <v>269</v>
          </cell>
          <cell r="U3">
            <v>1290</v>
          </cell>
          <cell r="V3">
            <v>589</v>
          </cell>
          <cell r="W3">
            <v>46.5</v>
          </cell>
          <cell r="X3">
            <v>98</v>
          </cell>
          <cell r="Z3">
            <v>45</v>
          </cell>
          <cell r="AA3">
            <v>1328.5</v>
          </cell>
          <cell r="AB3">
            <v>37</v>
          </cell>
          <cell r="AC3">
            <v>720.5</v>
          </cell>
          <cell r="AD3">
            <v>1</v>
          </cell>
          <cell r="AE3">
            <v>2.5</v>
          </cell>
          <cell r="AL3">
            <v>2051.5</v>
          </cell>
          <cell r="AP3">
            <v>24</v>
          </cell>
          <cell r="AQ3">
            <v>143.5</v>
          </cell>
          <cell r="AS3">
            <v>1070.5</v>
          </cell>
          <cell r="AT3">
            <v>561</v>
          </cell>
          <cell r="AU3">
            <v>53.5</v>
          </cell>
          <cell r="AV3">
            <v>51</v>
          </cell>
        </row>
        <row r="4">
          <cell r="A4" t="str">
            <v>220000608</v>
          </cell>
          <cell r="B4">
            <v>93</v>
          </cell>
          <cell r="C4">
            <v>3679.5</v>
          </cell>
          <cell r="D4">
            <v>79</v>
          </cell>
          <cell r="E4">
            <v>1514.5</v>
          </cell>
          <cell r="F4">
            <v>22</v>
          </cell>
          <cell r="G4">
            <v>212.5</v>
          </cell>
          <cell r="N4">
            <v>5406.5</v>
          </cell>
          <cell r="Q4">
            <v>126.5</v>
          </cell>
          <cell r="R4">
            <v>62.5</v>
          </cell>
          <cell r="S4">
            <v>461</v>
          </cell>
          <cell r="T4">
            <v>2</v>
          </cell>
          <cell r="U4">
            <v>2740.5</v>
          </cell>
          <cell r="V4">
            <v>1459.5</v>
          </cell>
          <cell r="W4">
            <v>101.5</v>
          </cell>
          <cell r="X4">
            <v>147</v>
          </cell>
          <cell r="Y4">
            <v>306</v>
          </cell>
          <cell r="Z4">
            <v>105</v>
          </cell>
          <cell r="AA4">
            <v>4398.5</v>
          </cell>
          <cell r="AB4">
            <v>110</v>
          </cell>
          <cell r="AC4">
            <v>2236</v>
          </cell>
          <cell r="AD4">
            <v>27</v>
          </cell>
          <cell r="AE4">
            <v>572.5</v>
          </cell>
          <cell r="AL4">
            <v>7207</v>
          </cell>
          <cell r="AO4">
            <v>231</v>
          </cell>
          <cell r="AP4">
            <v>315.5</v>
          </cell>
          <cell r="AQ4">
            <v>752</v>
          </cell>
          <cell r="AR4">
            <v>25.5</v>
          </cell>
          <cell r="AS4">
            <v>3624</v>
          </cell>
          <cell r="AT4">
            <v>1790</v>
          </cell>
          <cell r="AU4">
            <v>184</v>
          </cell>
          <cell r="AV4">
            <v>251</v>
          </cell>
          <cell r="AW4">
            <v>9</v>
          </cell>
        </row>
        <row r="5">
          <cell r="A5" t="str">
            <v>220000616</v>
          </cell>
          <cell r="B5">
            <v>48</v>
          </cell>
          <cell r="C5">
            <v>2904.5</v>
          </cell>
          <cell r="D5">
            <v>38</v>
          </cell>
          <cell r="E5">
            <v>1488.5</v>
          </cell>
          <cell r="F5">
            <v>13</v>
          </cell>
          <cell r="G5">
            <v>160.5</v>
          </cell>
          <cell r="H5">
            <v>3</v>
          </cell>
          <cell r="I5">
            <v>29</v>
          </cell>
          <cell r="N5">
            <v>4582.5</v>
          </cell>
          <cell r="Q5">
            <v>198.5</v>
          </cell>
          <cell r="R5">
            <v>49.5</v>
          </cell>
          <cell r="S5">
            <v>131.5</v>
          </cell>
          <cell r="T5">
            <v>64.5</v>
          </cell>
          <cell r="U5">
            <v>3597</v>
          </cell>
          <cell r="V5">
            <v>171</v>
          </cell>
          <cell r="W5">
            <v>34.5</v>
          </cell>
          <cell r="X5">
            <v>55.5</v>
          </cell>
          <cell r="Y5">
            <v>280.5</v>
          </cell>
          <cell r="Z5">
            <v>43</v>
          </cell>
          <cell r="AA5">
            <v>2839.5</v>
          </cell>
          <cell r="AB5">
            <v>33</v>
          </cell>
          <cell r="AC5">
            <v>1203</v>
          </cell>
          <cell r="AD5">
            <v>9</v>
          </cell>
          <cell r="AE5">
            <v>254.5</v>
          </cell>
          <cell r="AF5">
            <v>2</v>
          </cell>
          <cell r="AG5">
            <v>31.5</v>
          </cell>
          <cell r="AL5">
            <v>4328.5</v>
          </cell>
          <cell r="AO5">
            <v>108.5</v>
          </cell>
          <cell r="AP5">
            <v>75</v>
          </cell>
          <cell r="AQ5">
            <v>97.5</v>
          </cell>
          <cell r="AR5">
            <v>61.5</v>
          </cell>
          <cell r="AS5">
            <v>3324</v>
          </cell>
          <cell r="AT5">
            <v>276</v>
          </cell>
          <cell r="AU5">
            <v>31.5</v>
          </cell>
          <cell r="AV5">
            <v>58.5</v>
          </cell>
          <cell r="AW5">
            <v>296</v>
          </cell>
        </row>
        <row r="6">
          <cell r="A6" t="str">
            <v>290000017</v>
          </cell>
          <cell r="B6">
            <v>156</v>
          </cell>
          <cell r="C6">
            <v>2842</v>
          </cell>
          <cell r="D6">
            <v>151</v>
          </cell>
          <cell r="E6">
            <v>1018</v>
          </cell>
          <cell r="F6">
            <v>31</v>
          </cell>
          <cell r="G6">
            <v>156.5</v>
          </cell>
          <cell r="H6">
            <v>99</v>
          </cell>
          <cell r="I6">
            <v>200.5</v>
          </cell>
          <cell r="J6">
            <v>1</v>
          </cell>
          <cell r="K6">
            <v>5</v>
          </cell>
          <cell r="N6">
            <v>4217</v>
          </cell>
          <cell r="Q6">
            <v>12.5</v>
          </cell>
          <cell r="R6">
            <v>45.5</v>
          </cell>
          <cell r="S6">
            <v>142</v>
          </cell>
          <cell r="T6">
            <v>20</v>
          </cell>
          <cell r="U6">
            <v>2016.5</v>
          </cell>
          <cell r="V6">
            <v>1378.5</v>
          </cell>
          <cell r="W6">
            <v>487.5</v>
          </cell>
          <cell r="X6">
            <v>36</v>
          </cell>
          <cell r="Z6">
            <v>106</v>
          </cell>
          <cell r="AA6">
            <v>2291</v>
          </cell>
          <cell r="AB6">
            <v>69</v>
          </cell>
          <cell r="AC6">
            <v>445</v>
          </cell>
          <cell r="AD6">
            <v>20</v>
          </cell>
          <cell r="AE6">
            <v>34</v>
          </cell>
          <cell r="AF6">
            <v>179</v>
          </cell>
          <cell r="AG6">
            <v>251</v>
          </cell>
          <cell r="AL6">
            <v>3021</v>
          </cell>
          <cell r="AP6">
            <v>18</v>
          </cell>
          <cell r="AQ6">
            <v>36</v>
          </cell>
          <cell r="AR6">
            <v>5</v>
          </cell>
          <cell r="AS6">
            <v>1584</v>
          </cell>
          <cell r="AT6">
            <v>798</v>
          </cell>
          <cell r="AU6">
            <v>499</v>
          </cell>
          <cell r="AV6">
            <v>4.5</v>
          </cell>
        </row>
        <row r="7">
          <cell r="A7" t="str">
            <v>290000298</v>
          </cell>
          <cell r="B7">
            <v>89</v>
          </cell>
          <cell r="C7">
            <v>4494</v>
          </cell>
          <cell r="D7">
            <v>76</v>
          </cell>
          <cell r="E7">
            <v>2442.5</v>
          </cell>
          <cell r="F7">
            <v>16</v>
          </cell>
          <cell r="G7">
            <v>318</v>
          </cell>
          <cell r="J7">
            <v>89</v>
          </cell>
          <cell r="K7">
            <v>3635</v>
          </cell>
          <cell r="N7">
            <v>6849.5</v>
          </cell>
          <cell r="O7">
            <v>405</v>
          </cell>
          <cell r="R7">
            <v>111.5</v>
          </cell>
          <cell r="S7">
            <v>532.5</v>
          </cell>
          <cell r="T7">
            <v>53</v>
          </cell>
          <cell r="U7">
            <v>3742</v>
          </cell>
          <cell r="V7">
            <v>2251</v>
          </cell>
          <cell r="W7">
            <v>11</v>
          </cell>
          <cell r="X7">
            <v>125.5</v>
          </cell>
          <cell r="Y7">
            <v>10</v>
          </cell>
          <cell r="Z7">
            <v>82</v>
          </cell>
          <cell r="AA7">
            <v>4061.5</v>
          </cell>
          <cell r="AB7">
            <v>79</v>
          </cell>
          <cell r="AC7">
            <v>2088</v>
          </cell>
          <cell r="AD7">
            <v>14</v>
          </cell>
          <cell r="AE7">
            <v>195.5</v>
          </cell>
          <cell r="AH7">
            <v>94</v>
          </cell>
          <cell r="AI7">
            <v>3324</v>
          </cell>
          <cell r="AL7">
            <v>5984</v>
          </cell>
          <cell r="AM7">
            <v>361</v>
          </cell>
          <cell r="AP7">
            <v>104.5</v>
          </cell>
          <cell r="AQ7">
            <v>559.5</v>
          </cell>
          <cell r="AR7">
            <v>29</v>
          </cell>
          <cell r="AS7">
            <v>2998.5</v>
          </cell>
          <cell r="AT7">
            <v>2109.5</v>
          </cell>
          <cell r="AU7">
            <v>106</v>
          </cell>
          <cell r="AV7">
            <v>66</v>
          </cell>
          <cell r="AW7">
            <v>11</v>
          </cell>
        </row>
        <row r="8">
          <cell r="A8" t="str">
            <v>290021542</v>
          </cell>
          <cell r="B8">
            <v>41</v>
          </cell>
          <cell r="C8">
            <v>2271</v>
          </cell>
          <cell r="D8">
            <v>53</v>
          </cell>
          <cell r="E8">
            <v>3246</v>
          </cell>
          <cell r="F8">
            <v>1</v>
          </cell>
          <cell r="G8">
            <v>61.5</v>
          </cell>
          <cell r="N8">
            <v>5578.5</v>
          </cell>
          <cell r="Q8">
            <v>192</v>
          </cell>
          <cell r="S8">
            <v>68.5</v>
          </cell>
          <cell r="T8">
            <v>30.5</v>
          </cell>
          <cell r="U8">
            <v>2525.5</v>
          </cell>
          <cell r="V8">
            <v>1625</v>
          </cell>
          <cell r="W8">
            <v>1003.5</v>
          </cell>
          <cell r="Z8">
            <v>51</v>
          </cell>
          <cell r="AA8">
            <v>2324</v>
          </cell>
          <cell r="AB8">
            <v>42</v>
          </cell>
          <cell r="AC8">
            <v>1923.5</v>
          </cell>
          <cell r="AD8">
            <v>2</v>
          </cell>
          <cell r="AE8">
            <v>40</v>
          </cell>
          <cell r="AL8">
            <v>4287.5</v>
          </cell>
          <cell r="AO8">
            <v>179.5</v>
          </cell>
          <cell r="AQ8">
            <v>80.5</v>
          </cell>
          <cell r="AR8">
            <v>25.5</v>
          </cell>
          <cell r="AS8">
            <v>1971.5</v>
          </cell>
          <cell r="AT8">
            <v>1386</v>
          </cell>
          <cell r="AU8">
            <v>507</v>
          </cell>
          <cell r="AV8">
            <v>45</v>
          </cell>
        </row>
        <row r="9">
          <cell r="A9" t="str">
            <v>350000022</v>
          </cell>
          <cell r="B9">
            <v>19</v>
          </cell>
          <cell r="C9">
            <v>1636</v>
          </cell>
          <cell r="D9">
            <v>16</v>
          </cell>
          <cell r="E9">
            <v>861.5</v>
          </cell>
          <cell r="F9">
            <v>3</v>
          </cell>
          <cell r="G9">
            <v>25</v>
          </cell>
          <cell r="J9">
            <v>2</v>
          </cell>
          <cell r="K9">
            <v>17</v>
          </cell>
          <cell r="N9">
            <v>2522.5</v>
          </cell>
          <cell r="R9">
            <v>8</v>
          </cell>
          <cell r="S9">
            <v>91.5</v>
          </cell>
          <cell r="T9">
            <v>99</v>
          </cell>
          <cell r="U9">
            <v>674.5</v>
          </cell>
          <cell r="V9">
            <v>984</v>
          </cell>
          <cell r="W9">
            <v>382.5</v>
          </cell>
          <cell r="X9">
            <v>75</v>
          </cell>
          <cell r="Z9">
            <v>23</v>
          </cell>
          <cell r="AA9">
            <v>1030.5</v>
          </cell>
          <cell r="AB9">
            <v>23</v>
          </cell>
          <cell r="AC9">
            <v>1202.5</v>
          </cell>
          <cell r="AL9">
            <v>2233</v>
          </cell>
          <cell r="AO9">
            <v>88</v>
          </cell>
          <cell r="AQ9">
            <v>80</v>
          </cell>
          <cell r="AR9">
            <v>158</v>
          </cell>
          <cell r="AS9">
            <v>569.5</v>
          </cell>
          <cell r="AT9">
            <v>1029</v>
          </cell>
          <cell r="AU9">
            <v>251</v>
          </cell>
          <cell r="AV9">
            <v>57.5</v>
          </cell>
        </row>
        <row r="10">
          <cell r="A10" t="str">
            <v>350000246</v>
          </cell>
          <cell r="B10">
            <v>262</v>
          </cell>
          <cell r="C10">
            <v>8018.5</v>
          </cell>
          <cell r="D10">
            <v>214</v>
          </cell>
          <cell r="E10">
            <v>5685.5</v>
          </cell>
          <cell r="F10">
            <v>19</v>
          </cell>
          <cell r="G10">
            <v>368.5</v>
          </cell>
          <cell r="J10">
            <v>63</v>
          </cell>
          <cell r="K10">
            <v>1213.5</v>
          </cell>
          <cell r="N10">
            <v>14072.5</v>
          </cell>
          <cell r="Q10">
            <v>323.5</v>
          </cell>
          <cell r="R10">
            <v>82</v>
          </cell>
          <cell r="S10">
            <v>474.5</v>
          </cell>
          <cell r="T10">
            <v>11.5</v>
          </cell>
          <cell r="U10">
            <v>10178.5</v>
          </cell>
          <cell r="V10">
            <v>2406.5</v>
          </cell>
          <cell r="W10">
            <v>244</v>
          </cell>
          <cell r="X10">
            <v>101</v>
          </cell>
          <cell r="Y10">
            <v>137.5</v>
          </cell>
          <cell r="Z10">
            <v>245</v>
          </cell>
          <cell r="AA10">
            <v>7425</v>
          </cell>
          <cell r="AB10">
            <v>211</v>
          </cell>
          <cell r="AC10">
            <v>5284.5</v>
          </cell>
          <cell r="AD10">
            <v>20</v>
          </cell>
          <cell r="AE10">
            <v>230</v>
          </cell>
          <cell r="AH10">
            <v>62</v>
          </cell>
          <cell r="AI10">
            <v>879</v>
          </cell>
          <cell r="AL10">
            <v>12939.5</v>
          </cell>
          <cell r="AO10">
            <v>198.5</v>
          </cell>
          <cell r="AP10">
            <v>86.5</v>
          </cell>
          <cell r="AQ10">
            <v>418.5</v>
          </cell>
          <cell r="AR10">
            <v>37.5</v>
          </cell>
          <cell r="AS10">
            <v>9414.5</v>
          </cell>
          <cell r="AT10">
            <v>2111</v>
          </cell>
          <cell r="AU10">
            <v>77</v>
          </cell>
          <cell r="AV10">
            <v>77</v>
          </cell>
          <cell r="AW10">
            <v>270.5</v>
          </cell>
        </row>
        <row r="11">
          <cell r="A11" t="str">
            <v>350002234</v>
          </cell>
          <cell r="F11">
            <v>4</v>
          </cell>
          <cell r="G11">
            <v>36.5</v>
          </cell>
          <cell r="N11">
            <v>36.5</v>
          </cell>
          <cell r="R11">
            <v>3</v>
          </cell>
          <cell r="S11">
            <v>33.5</v>
          </cell>
          <cell r="AD11">
            <v>4</v>
          </cell>
          <cell r="AE11">
            <v>62</v>
          </cell>
          <cell r="AL11">
            <v>62</v>
          </cell>
          <cell r="AQ11">
            <v>3</v>
          </cell>
          <cell r="AR11">
            <v>49</v>
          </cell>
          <cell r="AV11">
            <v>10</v>
          </cell>
        </row>
        <row r="12">
          <cell r="A12" t="str">
            <v>350039574</v>
          </cell>
          <cell r="B12">
            <v>23</v>
          </cell>
          <cell r="C12">
            <v>760</v>
          </cell>
          <cell r="D12">
            <v>12</v>
          </cell>
          <cell r="E12">
            <v>304.5</v>
          </cell>
          <cell r="N12">
            <v>1064.5</v>
          </cell>
          <cell r="S12">
            <v>32.5</v>
          </cell>
          <cell r="U12">
            <v>760</v>
          </cell>
          <cell r="V12">
            <v>272</v>
          </cell>
        </row>
        <row r="13">
          <cell r="A13" t="str">
            <v>560002032</v>
          </cell>
          <cell r="B13">
            <v>215</v>
          </cell>
          <cell r="C13">
            <v>5272.5</v>
          </cell>
          <cell r="D13">
            <v>102</v>
          </cell>
          <cell r="E13">
            <v>2259.5</v>
          </cell>
          <cell r="F13">
            <v>25</v>
          </cell>
          <cell r="G13">
            <v>503</v>
          </cell>
          <cell r="H13">
            <v>7</v>
          </cell>
          <cell r="I13">
            <v>44.5</v>
          </cell>
          <cell r="N13">
            <v>8079.5</v>
          </cell>
          <cell r="Q13">
            <v>139</v>
          </cell>
          <cell r="R13">
            <v>99.5</v>
          </cell>
          <cell r="S13">
            <v>245</v>
          </cell>
          <cell r="U13">
            <v>4729</v>
          </cell>
          <cell r="V13">
            <v>2426</v>
          </cell>
          <cell r="W13">
            <v>172.5</v>
          </cell>
          <cell r="X13">
            <v>114.5</v>
          </cell>
          <cell r="Y13">
            <v>91</v>
          </cell>
          <cell r="Z13">
            <v>181</v>
          </cell>
          <cell r="AA13">
            <v>4879.5</v>
          </cell>
          <cell r="AB13">
            <v>106</v>
          </cell>
          <cell r="AC13">
            <v>2304.5</v>
          </cell>
          <cell r="AD13">
            <v>23</v>
          </cell>
          <cell r="AE13">
            <v>450</v>
          </cell>
          <cell r="AF13">
            <v>3</v>
          </cell>
          <cell r="AG13">
            <v>22.5</v>
          </cell>
          <cell r="AL13">
            <v>7655.5</v>
          </cell>
          <cell r="AM13">
            <v>1</v>
          </cell>
          <cell r="AO13">
            <v>202.5</v>
          </cell>
          <cell r="AP13">
            <v>17.5</v>
          </cell>
          <cell r="AQ13">
            <v>373</v>
          </cell>
          <cell r="AR13">
            <v>97.5</v>
          </cell>
          <cell r="AS13">
            <v>3964</v>
          </cell>
          <cell r="AT13">
            <v>2481.5</v>
          </cell>
          <cell r="AU13">
            <v>181</v>
          </cell>
          <cell r="AV13">
            <v>99</v>
          </cell>
          <cell r="AW13">
            <v>136.5</v>
          </cell>
        </row>
        <row r="14">
          <cell r="A14" t="str">
            <v>560002677</v>
          </cell>
          <cell r="B14">
            <v>182</v>
          </cell>
          <cell r="C14">
            <v>4802</v>
          </cell>
          <cell r="D14">
            <v>72</v>
          </cell>
          <cell r="E14">
            <v>1372.5</v>
          </cell>
          <cell r="F14">
            <v>2</v>
          </cell>
          <cell r="G14">
            <v>17.5</v>
          </cell>
          <cell r="J14">
            <v>2</v>
          </cell>
          <cell r="K14">
            <v>15</v>
          </cell>
          <cell r="N14">
            <v>6192</v>
          </cell>
          <cell r="Q14">
            <v>19.5</v>
          </cell>
          <cell r="S14">
            <v>21.5</v>
          </cell>
          <cell r="U14">
            <v>3187.5</v>
          </cell>
          <cell r="V14">
            <v>1393</v>
          </cell>
          <cell r="W14">
            <v>210</v>
          </cell>
          <cell r="X14">
            <v>148.5</v>
          </cell>
          <cell r="Y14">
            <v>45</v>
          </cell>
          <cell r="Z14">
            <v>182</v>
          </cell>
          <cell r="AA14">
            <v>4105</v>
          </cell>
          <cell r="AB14">
            <v>89</v>
          </cell>
          <cell r="AC14">
            <v>1157</v>
          </cell>
          <cell r="AD14">
            <v>10</v>
          </cell>
          <cell r="AE14">
            <v>113</v>
          </cell>
          <cell r="AH14">
            <v>1</v>
          </cell>
          <cell r="AI14">
            <v>5</v>
          </cell>
          <cell r="AL14">
            <v>5375</v>
          </cell>
          <cell r="AO14">
            <v>39</v>
          </cell>
          <cell r="AP14">
            <v>50.5</v>
          </cell>
          <cell r="AQ14">
            <v>94.5</v>
          </cell>
          <cell r="AS14">
            <v>2609.5</v>
          </cell>
          <cell r="AT14">
            <v>1249.5</v>
          </cell>
          <cell r="AU14">
            <v>320.5</v>
          </cell>
          <cell r="AV14">
            <v>101</v>
          </cell>
          <cell r="AW14">
            <v>3</v>
          </cell>
        </row>
        <row r="15">
          <cell r="A15" t="str">
            <v>DGF</v>
          </cell>
          <cell r="B15">
            <v>1182</v>
          </cell>
          <cell r="C15">
            <v>38396.5</v>
          </cell>
          <cell r="D15">
            <v>838</v>
          </cell>
          <cell r="E15">
            <v>21029.5</v>
          </cell>
          <cell r="F15">
            <v>138</v>
          </cell>
          <cell r="G15">
            <v>1877</v>
          </cell>
          <cell r="H15">
            <v>109</v>
          </cell>
          <cell r="I15">
            <v>274</v>
          </cell>
          <cell r="J15">
            <v>157</v>
          </cell>
          <cell r="K15">
            <v>4885.5</v>
          </cell>
          <cell r="N15">
            <v>61172</v>
          </cell>
          <cell r="O15">
            <v>405</v>
          </cell>
          <cell r="Q15">
            <v>1011.5</v>
          </cell>
          <cell r="R15">
            <v>554.5</v>
          </cell>
          <cell r="S15">
            <v>2503</v>
          </cell>
          <cell r="T15">
            <v>280.5</v>
          </cell>
          <cell r="U15">
            <v>35441</v>
          </cell>
          <cell r="V15">
            <v>14955.5</v>
          </cell>
          <cell r="W15">
            <v>2693.5</v>
          </cell>
          <cell r="X15">
            <v>901</v>
          </cell>
          <cell r="Y15">
            <v>870</v>
          </cell>
          <cell r="Z15">
            <v>1062</v>
          </cell>
          <cell r="AA15">
            <v>34683</v>
          </cell>
          <cell r="AB15">
            <v>797</v>
          </cell>
          <cell r="AC15">
            <v>18564.5</v>
          </cell>
          <cell r="AD15">
            <v>130</v>
          </cell>
          <cell r="AE15">
            <v>1954</v>
          </cell>
          <cell r="AF15">
            <v>184</v>
          </cell>
          <cell r="AG15">
            <v>305</v>
          </cell>
          <cell r="AH15">
            <v>157</v>
          </cell>
          <cell r="AI15">
            <v>4208</v>
          </cell>
          <cell r="AL15">
            <v>55144.5</v>
          </cell>
          <cell r="AM15">
            <v>362</v>
          </cell>
          <cell r="AO15">
            <v>1047</v>
          </cell>
          <cell r="AP15">
            <v>691.5</v>
          </cell>
          <cell r="AQ15">
            <v>2638</v>
          </cell>
          <cell r="AR15">
            <v>488.5</v>
          </cell>
          <cell r="AS15">
            <v>31130</v>
          </cell>
          <cell r="AT15">
            <v>13791.5</v>
          </cell>
          <cell r="AU15">
            <v>2210.5</v>
          </cell>
          <cell r="AV15">
            <v>820.5</v>
          </cell>
          <cell r="AW15">
            <v>726</v>
          </cell>
        </row>
        <row r="16">
          <cell r="A16" t="str">
            <v>DGF_NAT</v>
          </cell>
          <cell r="B16">
            <v>16711</v>
          </cell>
          <cell r="C16">
            <v>537267.5</v>
          </cell>
          <cell r="D16">
            <v>12036</v>
          </cell>
          <cell r="E16">
            <v>332672</v>
          </cell>
          <cell r="F16">
            <v>2996</v>
          </cell>
          <cell r="G16">
            <v>72957</v>
          </cell>
          <cell r="H16">
            <v>1626</v>
          </cell>
          <cell r="I16">
            <v>27424</v>
          </cell>
          <cell r="J16">
            <v>2489</v>
          </cell>
          <cell r="K16">
            <v>55202.5</v>
          </cell>
          <cell r="L16">
            <v>4</v>
          </cell>
          <cell r="M16">
            <v>168</v>
          </cell>
          <cell r="N16">
            <v>958712</v>
          </cell>
          <cell r="O16">
            <v>4205</v>
          </cell>
          <cell r="P16">
            <v>7403.5</v>
          </cell>
          <cell r="Q16">
            <v>20850.5</v>
          </cell>
          <cell r="R16">
            <v>20254.5</v>
          </cell>
          <cell r="S16">
            <v>42145</v>
          </cell>
          <cell r="T16">
            <v>11530</v>
          </cell>
          <cell r="U16">
            <v>535859.5</v>
          </cell>
          <cell r="V16">
            <v>178938.5</v>
          </cell>
          <cell r="W16">
            <v>40650.5</v>
          </cell>
          <cell r="X16">
            <v>28219</v>
          </cell>
          <cell r="Y16">
            <v>70659.5</v>
          </cell>
          <cell r="Z16">
            <v>16760</v>
          </cell>
          <cell r="AA16">
            <v>652523.5</v>
          </cell>
          <cell r="AB16">
            <v>12484</v>
          </cell>
          <cell r="AC16">
            <v>326569.5</v>
          </cell>
          <cell r="AD16">
            <v>3346</v>
          </cell>
          <cell r="AE16">
            <v>80488.5</v>
          </cell>
          <cell r="AF16">
            <v>1557</v>
          </cell>
          <cell r="AG16">
            <v>21550.5</v>
          </cell>
          <cell r="AH16">
            <v>2658</v>
          </cell>
          <cell r="AI16">
            <v>50857</v>
          </cell>
          <cell r="AJ16">
            <v>11</v>
          </cell>
          <cell r="AK16">
            <v>89.5</v>
          </cell>
          <cell r="AL16">
            <v>1072617</v>
          </cell>
          <cell r="AM16">
            <v>2414</v>
          </cell>
          <cell r="AN16">
            <v>6101</v>
          </cell>
          <cell r="AO16">
            <v>18939.5</v>
          </cell>
          <cell r="AP16">
            <v>46083</v>
          </cell>
          <cell r="AQ16">
            <v>60250</v>
          </cell>
          <cell r="AR16">
            <v>12245</v>
          </cell>
          <cell r="AS16">
            <v>664210</v>
          </cell>
          <cell r="AT16">
            <v>159139.5</v>
          </cell>
          <cell r="AU16">
            <v>42702</v>
          </cell>
          <cell r="AV16">
            <v>33816.5</v>
          </cell>
          <cell r="AW16">
            <v>25801</v>
          </cell>
        </row>
        <row r="17">
          <cell r="A17" t="str">
            <v>DPT-22</v>
          </cell>
          <cell r="B17">
            <v>175</v>
          </cell>
          <cell r="C17">
            <v>7714.5</v>
          </cell>
          <cell r="D17">
            <v>120</v>
          </cell>
          <cell r="E17">
            <v>3099.5</v>
          </cell>
          <cell r="F17">
            <v>35</v>
          </cell>
          <cell r="G17">
            <v>373</v>
          </cell>
          <cell r="H17">
            <v>3</v>
          </cell>
          <cell r="I17">
            <v>29</v>
          </cell>
          <cell r="N17">
            <v>11216</v>
          </cell>
          <cell r="Q17">
            <v>325</v>
          </cell>
          <cell r="R17">
            <v>112</v>
          </cell>
          <cell r="S17">
            <v>642.5</v>
          </cell>
          <cell r="T17">
            <v>66.5</v>
          </cell>
          <cell r="U17">
            <v>7372</v>
          </cell>
          <cell r="V17">
            <v>1727.5</v>
          </cell>
          <cell r="W17">
            <v>139</v>
          </cell>
          <cell r="X17">
            <v>245</v>
          </cell>
          <cell r="Y17">
            <v>586.5</v>
          </cell>
          <cell r="Z17">
            <v>176</v>
          </cell>
          <cell r="AA17">
            <v>7974</v>
          </cell>
          <cell r="AB17">
            <v>148</v>
          </cell>
          <cell r="AC17">
            <v>3530</v>
          </cell>
          <cell r="AD17">
            <v>36</v>
          </cell>
          <cell r="AE17">
            <v>827</v>
          </cell>
          <cell r="AF17">
            <v>2</v>
          </cell>
          <cell r="AG17">
            <v>31.5</v>
          </cell>
          <cell r="AL17">
            <v>12362.5</v>
          </cell>
          <cell r="AO17">
            <v>339.5</v>
          </cell>
          <cell r="AP17">
            <v>390.5</v>
          </cell>
          <cell r="AQ17">
            <v>850.5</v>
          </cell>
          <cell r="AR17">
            <v>87</v>
          </cell>
          <cell r="AS17">
            <v>7636.5</v>
          </cell>
          <cell r="AT17">
            <v>2176.5</v>
          </cell>
          <cell r="AU17">
            <v>215.5</v>
          </cell>
          <cell r="AV17">
            <v>336.5</v>
          </cell>
          <cell r="AW17">
            <v>305</v>
          </cell>
        </row>
        <row r="18">
          <cell r="A18" t="str">
            <v>DPT-29</v>
          </cell>
          <cell r="B18">
            <v>286</v>
          </cell>
          <cell r="C18">
            <v>9607</v>
          </cell>
          <cell r="D18">
            <v>277</v>
          </cell>
          <cell r="E18">
            <v>6706.5</v>
          </cell>
          <cell r="F18">
            <v>48</v>
          </cell>
          <cell r="G18">
            <v>536</v>
          </cell>
          <cell r="H18">
            <v>99</v>
          </cell>
          <cell r="I18">
            <v>200.5</v>
          </cell>
          <cell r="J18">
            <v>90</v>
          </cell>
          <cell r="K18">
            <v>3640</v>
          </cell>
          <cell r="N18">
            <v>16645</v>
          </cell>
          <cell r="O18">
            <v>405</v>
          </cell>
          <cell r="Q18">
            <v>204.5</v>
          </cell>
          <cell r="R18">
            <v>157</v>
          </cell>
          <cell r="S18">
            <v>743</v>
          </cell>
          <cell r="T18">
            <v>103.5</v>
          </cell>
          <cell r="U18">
            <v>8284</v>
          </cell>
          <cell r="V18">
            <v>5254.5</v>
          </cell>
          <cell r="W18">
            <v>1502</v>
          </cell>
          <cell r="X18">
            <v>161.5</v>
          </cell>
          <cell r="Y18">
            <v>10</v>
          </cell>
          <cell r="Z18">
            <v>239</v>
          </cell>
          <cell r="AA18">
            <v>8676.5</v>
          </cell>
          <cell r="AB18">
            <v>188</v>
          </cell>
          <cell r="AC18">
            <v>4456.5</v>
          </cell>
          <cell r="AD18">
            <v>36</v>
          </cell>
          <cell r="AE18">
            <v>269.5</v>
          </cell>
          <cell r="AF18">
            <v>179</v>
          </cell>
          <cell r="AG18">
            <v>251</v>
          </cell>
          <cell r="AH18">
            <v>94</v>
          </cell>
          <cell r="AI18">
            <v>3324</v>
          </cell>
          <cell r="AL18">
            <v>13292.5</v>
          </cell>
          <cell r="AM18">
            <v>361</v>
          </cell>
          <cell r="AO18">
            <v>179.5</v>
          </cell>
          <cell r="AP18">
            <v>122.5</v>
          </cell>
          <cell r="AQ18">
            <v>676</v>
          </cell>
          <cell r="AR18">
            <v>59.5</v>
          </cell>
          <cell r="AS18">
            <v>6554</v>
          </cell>
          <cell r="AT18">
            <v>4293.5</v>
          </cell>
          <cell r="AU18">
            <v>1112</v>
          </cell>
          <cell r="AV18">
            <v>115.5</v>
          </cell>
          <cell r="AW18">
            <v>11</v>
          </cell>
        </row>
        <row r="19">
          <cell r="A19" t="str">
            <v>DPT-35</v>
          </cell>
          <cell r="B19">
            <v>304</v>
          </cell>
          <cell r="C19">
            <v>10414.5</v>
          </cell>
          <cell r="D19">
            <v>242</v>
          </cell>
          <cell r="E19">
            <v>6851.5</v>
          </cell>
          <cell r="F19">
            <v>26</v>
          </cell>
          <cell r="G19">
            <v>430</v>
          </cell>
          <cell r="J19">
            <v>65</v>
          </cell>
          <cell r="K19">
            <v>1230.5</v>
          </cell>
          <cell r="N19">
            <v>17696</v>
          </cell>
          <cell r="Q19">
            <v>323.5</v>
          </cell>
          <cell r="R19">
            <v>93</v>
          </cell>
          <cell r="S19">
            <v>632</v>
          </cell>
          <cell r="T19">
            <v>110.5</v>
          </cell>
          <cell r="U19">
            <v>11613</v>
          </cell>
          <cell r="V19">
            <v>3662.5</v>
          </cell>
          <cell r="W19">
            <v>626.5</v>
          </cell>
          <cell r="X19">
            <v>176</v>
          </cell>
          <cell r="Y19">
            <v>137.5</v>
          </cell>
          <cell r="Z19">
            <v>268</v>
          </cell>
          <cell r="AA19">
            <v>8455.5</v>
          </cell>
          <cell r="AB19">
            <v>234</v>
          </cell>
          <cell r="AC19">
            <v>6487</v>
          </cell>
          <cell r="AD19">
            <v>24</v>
          </cell>
          <cell r="AE19">
            <v>292</v>
          </cell>
          <cell r="AH19">
            <v>62</v>
          </cell>
          <cell r="AI19">
            <v>879</v>
          </cell>
          <cell r="AL19">
            <v>15234.5</v>
          </cell>
          <cell r="AO19">
            <v>286.5</v>
          </cell>
          <cell r="AP19">
            <v>86.5</v>
          </cell>
          <cell r="AQ19">
            <v>501.5</v>
          </cell>
          <cell r="AR19">
            <v>244.5</v>
          </cell>
          <cell r="AS19">
            <v>9984</v>
          </cell>
          <cell r="AT19">
            <v>3140</v>
          </cell>
          <cell r="AU19">
            <v>328</v>
          </cell>
          <cell r="AV19">
            <v>144.5</v>
          </cell>
          <cell r="AW19">
            <v>270.5</v>
          </cell>
        </row>
        <row r="20">
          <cell r="A20" t="str">
            <v>DPT-56</v>
          </cell>
          <cell r="B20">
            <v>417</v>
          </cell>
          <cell r="C20">
            <v>10660.5</v>
          </cell>
          <cell r="D20">
            <v>199</v>
          </cell>
          <cell r="E20">
            <v>4372</v>
          </cell>
          <cell r="F20">
            <v>29</v>
          </cell>
          <cell r="G20">
            <v>538</v>
          </cell>
          <cell r="H20">
            <v>7</v>
          </cell>
          <cell r="I20">
            <v>44.5</v>
          </cell>
          <cell r="J20">
            <v>2</v>
          </cell>
          <cell r="K20">
            <v>15</v>
          </cell>
          <cell r="N20">
            <v>15615</v>
          </cell>
          <cell r="Q20">
            <v>158.5</v>
          </cell>
          <cell r="R20">
            <v>192.5</v>
          </cell>
          <cell r="S20">
            <v>485.5</v>
          </cell>
          <cell r="U20">
            <v>8172</v>
          </cell>
          <cell r="V20">
            <v>4311</v>
          </cell>
          <cell r="W20">
            <v>426</v>
          </cell>
          <cell r="X20">
            <v>318.5</v>
          </cell>
          <cell r="Y20">
            <v>136</v>
          </cell>
          <cell r="Z20">
            <v>380</v>
          </cell>
          <cell r="AA20">
            <v>9577</v>
          </cell>
          <cell r="AB20">
            <v>228</v>
          </cell>
          <cell r="AC20">
            <v>4091</v>
          </cell>
          <cell r="AD20">
            <v>34</v>
          </cell>
          <cell r="AE20">
            <v>565.5</v>
          </cell>
          <cell r="AF20">
            <v>3</v>
          </cell>
          <cell r="AG20">
            <v>22.5</v>
          </cell>
          <cell r="AH20">
            <v>1</v>
          </cell>
          <cell r="AI20">
            <v>5</v>
          </cell>
          <cell r="AL20">
            <v>14255</v>
          </cell>
          <cell r="AM20">
            <v>1</v>
          </cell>
          <cell r="AO20">
            <v>241.5</v>
          </cell>
          <cell r="AP20">
            <v>92</v>
          </cell>
          <cell r="AQ20">
            <v>610</v>
          </cell>
          <cell r="AR20">
            <v>97.5</v>
          </cell>
          <cell r="AS20">
            <v>6955.5</v>
          </cell>
          <cell r="AT20">
            <v>4181.5</v>
          </cell>
          <cell r="AU20">
            <v>555</v>
          </cell>
          <cell r="AV20">
            <v>224</v>
          </cell>
          <cell r="AW20">
            <v>139.5</v>
          </cell>
        </row>
        <row r="21">
          <cell r="A21" t="str">
            <v>FRANCE</v>
          </cell>
          <cell r="B21">
            <v>17183</v>
          </cell>
          <cell r="C21">
            <v>565059</v>
          </cell>
          <cell r="D21">
            <v>13037</v>
          </cell>
          <cell r="E21">
            <v>369472</v>
          </cell>
          <cell r="F21">
            <v>3480</v>
          </cell>
          <cell r="G21">
            <v>84294</v>
          </cell>
          <cell r="H21">
            <v>1626</v>
          </cell>
          <cell r="I21">
            <v>27424</v>
          </cell>
          <cell r="J21">
            <v>2489</v>
          </cell>
          <cell r="K21">
            <v>55202.5</v>
          </cell>
          <cell r="L21">
            <v>4</v>
          </cell>
          <cell r="M21">
            <v>168</v>
          </cell>
          <cell r="N21">
            <v>1034541.5</v>
          </cell>
          <cell r="O21">
            <v>4304</v>
          </cell>
          <cell r="P21">
            <v>7403.5</v>
          </cell>
          <cell r="Q21">
            <v>22978.5</v>
          </cell>
          <cell r="R21">
            <v>26648.5</v>
          </cell>
          <cell r="S21">
            <v>52586</v>
          </cell>
          <cell r="T21">
            <v>12859.5</v>
          </cell>
          <cell r="U21">
            <v>550768</v>
          </cell>
          <cell r="V21">
            <v>216591.5</v>
          </cell>
          <cell r="W21">
            <v>40913</v>
          </cell>
          <cell r="X21">
            <v>30309</v>
          </cell>
          <cell r="Y21">
            <v>70727.5</v>
          </cell>
          <cell r="Z21">
            <v>17278</v>
          </cell>
          <cell r="AA21">
            <v>668352</v>
          </cell>
          <cell r="AB21">
            <v>13682</v>
          </cell>
          <cell r="AC21">
            <v>350053</v>
          </cell>
          <cell r="AD21">
            <v>3904</v>
          </cell>
          <cell r="AE21">
            <v>90323</v>
          </cell>
          <cell r="AF21">
            <v>1557</v>
          </cell>
          <cell r="AG21">
            <v>21550.5</v>
          </cell>
          <cell r="AH21">
            <v>2658</v>
          </cell>
          <cell r="AI21">
            <v>50857</v>
          </cell>
          <cell r="AJ21">
            <v>11</v>
          </cell>
          <cell r="AK21">
            <v>89.5</v>
          </cell>
          <cell r="AL21">
            <v>1121266.5</v>
          </cell>
          <cell r="AM21">
            <v>2911</v>
          </cell>
          <cell r="AN21">
            <v>6101</v>
          </cell>
          <cell r="AO21">
            <v>20149</v>
          </cell>
          <cell r="AP21">
            <v>52699</v>
          </cell>
          <cell r="AQ21">
            <v>68417.5</v>
          </cell>
          <cell r="AR21">
            <v>13494.5</v>
          </cell>
          <cell r="AS21">
            <v>677196.5</v>
          </cell>
          <cell r="AT21">
            <v>173850.5</v>
          </cell>
          <cell r="AU21">
            <v>43185</v>
          </cell>
          <cell r="AV21">
            <v>36781.5</v>
          </cell>
          <cell r="AW21">
            <v>25886</v>
          </cell>
        </row>
        <row r="22">
          <cell r="A22" t="str">
            <v>OQN_NAT</v>
          </cell>
          <cell r="B22">
            <v>474</v>
          </cell>
          <cell r="C22">
            <v>27791.5</v>
          </cell>
          <cell r="D22">
            <v>1037</v>
          </cell>
          <cell r="E22">
            <v>36800</v>
          </cell>
          <cell r="F22">
            <v>504</v>
          </cell>
          <cell r="G22">
            <v>11337</v>
          </cell>
          <cell r="N22">
            <v>75829.5</v>
          </cell>
          <cell r="O22">
            <v>99</v>
          </cell>
          <cell r="Q22">
            <v>2128</v>
          </cell>
          <cell r="R22">
            <v>6394</v>
          </cell>
          <cell r="S22">
            <v>10441</v>
          </cell>
          <cell r="T22">
            <v>1329.5</v>
          </cell>
          <cell r="U22">
            <v>14908.5</v>
          </cell>
          <cell r="V22">
            <v>37653</v>
          </cell>
          <cell r="W22">
            <v>262.5</v>
          </cell>
          <cell r="X22">
            <v>2090</v>
          </cell>
          <cell r="Y22">
            <v>68</v>
          </cell>
          <cell r="Z22">
            <v>523</v>
          </cell>
          <cell r="AA22">
            <v>15828.5</v>
          </cell>
          <cell r="AB22">
            <v>1233</v>
          </cell>
          <cell r="AC22">
            <v>23483.5</v>
          </cell>
          <cell r="AD22">
            <v>585</v>
          </cell>
          <cell r="AE22">
            <v>9834.5</v>
          </cell>
          <cell r="AL22">
            <v>48649.5</v>
          </cell>
          <cell r="AM22">
            <v>497</v>
          </cell>
          <cell r="AO22">
            <v>1209.5</v>
          </cell>
          <cell r="AP22">
            <v>6616</v>
          </cell>
          <cell r="AQ22">
            <v>8167.5</v>
          </cell>
          <cell r="AR22">
            <v>1249.5</v>
          </cell>
          <cell r="AS22">
            <v>12986.5</v>
          </cell>
          <cell r="AT22">
            <v>14711</v>
          </cell>
          <cell r="AU22">
            <v>483</v>
          </cell>
          <cell r="AV22">
            <v>2965</v>
          </cell>
          <cell r="AW22">
            <v>85</v>
          </cell>
        </row>
        <row r="23">
          <cell r="A23" t="str">
            <v>REG-11</v>
          </cell>
          <cell r="B23">
            <v>2399</v>
          </cell>
          <cell r="C23">
            <v>109280.5</v>
          </cell>
          <cell r="D23">
            <v>1845</v>
          </cell>
          <cell r="E23">
            <v>129563.5</v>
          </cell>
          <cell r="F23">
            <v>551</v>
          </cell>
          <cell r="G23">
            <v>36215</v>
          </cell>
          <cell r="H23">
            <v>544</v>
          </cell>
          <cell r="I23">
            <v>13030</v>
          </cell>
          <cell r="J23">
            <v>107</v>
          </cell>
          <cell r="K23">
            <v>4455.5</v>
          </cell>
          <cell r="N23">
            <v>287236</v>
          </cell>
          <cell r="O23">
            <v>853</v>
          </cell>
          <cell r="Q23">
            <v>9967</v>
          </cell>
          <cell r="R23">
            <v>7103.5</v>
          </cell>
          <cell r="S23">
            <v>8830.5</v>
          </cell>
          <cell r="T23">
            <v>4681</v>
          </cell>
          <cell r="U23">
            <v>164595.5</v>
          </cell>
          <cell r="V23">
            <v>30170</v>
          </cell>
          <cell r="W23">
            <v>3018.5</v>
          </cell>
          <cell r="X23">
            <v>5003.5</v>
          </cell>
          <cell r="Y23">
            <v>52826.5</v>
          </cell>
          <cell r="Z23">
            <v>2442</v>
          </cell>
          <cell r="AA23">
            <v>249921.5</v>
          </cell>
          <cell r="AB23">
            <v>1831</v>
          </cell>
          <cell r="AC23">
            <v>133984.5</v>
          </cell>
          <cell r="AD23">
            <v>625</v>
          </cell>
          <cell r="AE23">
            <v>42990</v>
          </cell>
          <cell r="AF23">
            <v>422</v>
          </cell>
          <cell r="AG23">
            <v>9367</v>
          </cell>
          <cell r="AH23">
            <v>132</v>
          </cell>
          <cell r="AI23">
            <v>5490</v>
          </cell>
          <cell r="AL23">
            <v>435617</v>
          </cell>
          <cell r="AM23">
            <v>646</v>
          </cell>
          <cell r="AO23">
            <v>8004</v>
          </cell>
          <cell r="AP23">
            <v>29464</v>
          </cell>
          <cell r="AQ23">
            <v>25034</v>
          </cell>
          <cell r="AR23">
            <v>5091</v>
          </cell>
          <cell r="AS23">
            <v>312930</v>
          </cell>
          <cell r="AT23">
            <v>29485.5</v>
          </cell>
          <cell r="AU23">
            <v>8554.5</v>
          </cell>
          <cell r="AV23">
            <v>9483</v>
          </cell>
          <cell r="AW23">
            <v>6578</v>
          </cell>
        </row>
        <row r="24">
          <cell r="A24" t="str">
            <v>REG-24</v>
          </cell>
          <cell r="B24">
            <v>746</v>
          </cell>
          <cell r="C24">
            <v>17924</v>
          </cell>
          <cell r="D24">
            <v>612</v>
          </cell>
          <cell r="E24">
            <v>11734</v>
          </cell>
          <cell r="F24">
            <v>86</v>
          </cell>
          <cell r="G24">
            <v>994</v>
          </cell>
          <cell r="H24">
            <v>60</v>
          </cell>
          <cell r="I24">
            <v>729.5</v>
          </cell>
          <cell r="J24">
            <v>12</v>
          </cell>
          <cell r="K24">
            <v>69.5</v>
          </cell>
          <cell r="N24">
            <v>30019.5</v>
          </cell>
          <cell r="P24">
            <v>1362</v>
          </cell>
          <cell r="Q24">
            <v>293</v>
          </cell>
          <cell r="R24">
            <v>326</v>
          </cell>
          <cell r="S24">
            <v>1367.5</v>
          </cell>
          <cell r="T24">
            <v>202.5</v>
          </cell>
          <cell r="U24">
            <v>15216</v>
          </cell>
          <cell r="V24">
            <v>7854</v>
          </cell>
          <cell r="W24">
            <v>934</v>
          </cell>
          <cell r="X24">
            <v>1488.5</v>
          </cell>
          <cell r="Y24">
            <v>1590</v>
          </cell>
          <cell r="Z24">
            <v>761</v>
          </cell>
          <cell r="AA24">
            <v>20441.5</v>
          </cell>
          <cell r="AB24">
            <v>616</v>
          </cell>
          <cell r="AC24">
            <v>14751</v>
          </cell>
          <cell r="AD24">
            <v>93</v>
          </cell>
          <cell r="AE24">
            <v>1130</v>
          </cell>
          <cell r="AF24">
            <v>58</v>
          </cell>
          <cell r="AG24">
            <v>605.5</v>
          </cell>
          <cell r="AH24">
            <v>24</v>
          </cell>
          <cell r="AI24">
            <v>176.5</v>
          </cell>
          <cell r="AL24">
            <v>36903</v>
          </cell>
          <cell r="AM24">
            <v>25</v>
          </cell>
          <cell r="AO24">
            <v>271</v>
          </cell>
          <cell r="AP24">
            <v>590</v>
          </cell>
          <cell r="AQ24">
            <v>2271</v>
          </cell>
          <cell r="AR24">
            <v>421</v>
          </cell>
          <cell r="AS24">
            <v>19102.5</v>
          </cell>
          <cell r="AT24">
            <v>9764.5</v>
          </cell>
          <cell r="AU24">
            <v>969</v>
          </cell>
          <cell r="AV24">
            <v>2312</v>
          </cell>
          <cell r="AW24">
            <v>23</v>
          </cell>
        </row>
        <row r="25">
          <cell r="A25" t="str">
            <v>REG-27</v>
          </cell>
          <cell r="B25">
            <v>838</v>
          </cell>
          <cell r="C25">
            <v>20947.5</v>
          </cell>
          <cell r="D25">
            <v>640</v>
          </cell>
          <cell r="E25">
            <v>14251.5</v>
          </cell>
          <cell r="F25">
            <v>176</v>
          </cell>
          <cell r="G25">
            <v>3214</v>
          </cell>
          <cell r="H25">
            <v>74</v>
          </cell>
          <cell r="I25">
            <v>1062</v>
          </cell>
          <cell r="J25">
            <v>99</v>
          </cell>
          <cell r="K25">
            <v>4103</v>
          </cell>
          <cell r="L25">
            <v>1</v>
          </cell>
          <cell r="M25">
            <v>59.5</v>
          </cell>
          <cell r="N25">
            <v>39316.5</v>
          </cell>
          <cell r="P25">
            <v>158.5</v>
          </cell>
          <cell r="Q25">
            <v>797</v>
          </cell>
          <cell r="R25">
            <v>1285.5</v>
          </cell>
          <cell r="S25">
            <v>2604.5</v>
          </cell>
          <cell r="T25">
            <v>499</v>
          </cell>
          <cell r="U25">
            <v>17829</v>
          </cell>
          <cell r="V25">
            <v>12390.5</v>
          </cell>
          <cell r="W25">
            <v>792</v>
          </cell>
          <cell r="X25">
            <v>831.5</v>
          </cell>
          <cell r="Y25">
            <v>1140</v>
          </cell>
          <cell r="Z25">
            <v>819</v>
          </cell>
          <cell r="AA25">
            <v>19823.5</v>
          </cell>
          <cell r="AB25">
            <v>685</v>
          </cell>
          <cell r="AC25">
            <v>13318.5</v>
          </cell>
          <cell r="AD25">
            <v>182</v>
          </cell>
          <cell r="AE25">
            <v>3907.5</v>
          </cell>
          <cell r="AF25">
            <v>79</v>
          </cell>
          <cell r="AG25">
            <v>917.5</v>
          </cell>
          <cell r="AH25">
            <v>93</v>
          </cell>
          <cell r="AI25">
            <v>3195</v>
          </cell>
          <cell r="AJ25">
            <v>11</v>
          </cell>
          <cell r="AK25">
            <v>89.5</v>
          </cell>
          <cell r="AL25">
            <v>37772.5</v>
          </cell>
          <cell r="AM25">
            <v>1</v>
          </cell>
          <cell r="AN25">
            <v>193.5</v>
          </cell>
          <cell r="AO25">
            <v>820.5</v>
          </cell>
          <cell r="AP25">
            <v>1414.5</v>
          </cell>
          <cell r="AQ25">
            <v>2930.5</v>
          </cell>
          <cell r="AR25">
            <v>467.5</v>
          </cell>
          <cell r="AS25">
            <v>15563</v>
          </cell>
          <cell r="AT25">
            <v>11598</v>
          </cell>
          <cell r="AU25">
            <v>1013.5</v>
          </cell>
          <cell r="AV25">
            <v>708.5</v>
          </cell>
          <cell r="AW25">
            <v>2037</v>
          </cell>
        </row>
        <row r="26">
          <cell r="A26" t="str">
            <v>REG-28</v>
          </cell>
          <cell r="B26">
            <v>696</v>
          </cell>
          <cell r="C26">
            <v>29583.5</v>
          </cell>
          <cell r="D26">
            <v>310</v>
          </cell>
          <cell r="E26">
            <v>9341</v>
          </cell>
          <cell r="F26">
            <v>115</v>
          </cell>
          <cell r="G26">
            <v>2498</v>
          </cell>
          <cell r="H26">
            <v>25</v>
          </cell>
          <cell r="I26">
            <v>223</v>
          </cell>
          <cell r="J26">
            <v>60</v>
          </cell>
          <cell r="K26">
            <v>2202</v>
          </cell>
          <cell r="N26">
            <v>41645.5</v>
          </cell>
          <cell r="Q26">
            <v>772.5</v>
          </cell>
          <cell r="R26">
            <v>429.5</v>
          </cell>
          <cell r="S26">
            <v>1810.5</v>
          </cell>
          <cell r="T26">
            <v>783.5</v>
          </cell>
          <cell r="U26">
            <v>25247.5</v>
          </cell>
          <cell r="V26">
            <v>8800</v>
          </cell>
          <cell r="W26">
            <v>2126.5</v>
          </cell>
          <cell r="X26">
            <v>763</v>
          </cell>
          <cell r="Y26">
            <v>492</v>
          </cell>
          <cell r="Z26">
            <v>686</v>
          </cell>
          <cell r="AA26">
            <v>28482</v>
          </cell>
          <cell r="AB26">
            <v>334</v>
          </cell>
          <cell r="AC26">
            <v>10245.5</v>
          </cell>
          <cell r="AD26">
            <v>104</v>
          </cell>
          <cell r="AE26">
            <v>1728.5</v>
          </cell>
          <cell r="AF26">
            <v>21</v>
          </cell>
          <cell r="AG26">
            <v>133</v>
          </cell>
          <cell r="AH26">
            <v>69</v>
          </cell>
          <cell r="AI26">
            <v>2385.5</v>
          </cell>
          <cell r="AL26">
            <v>40589</v>
          </cell>
          <cell r="AO26">
            <v>603.5</v>
          </cell>
          <cell r="AP26">
            <v>987</v>
          </cell>
          <cell r="AQ26">
            <v>1762</v>
          </cell>
          <cell r="AR26">
            <v>526.5</v>
          </cell>
          <cell r="AS26">
            <v>25237</v>
          </cell>
          <cell r="AT26">
            <v>8930</v>
          </cell>
          <cell r="AU26">
            <v>1194.5</v>
          </cell>
          <cell r="AV26">
            <v>869</v>
          </cell>
          <cell r="AW26">
            <v>236.5</v>
          </cell>
        </row>
        <row r="27">
          <cell r="A27" t="str">
            <v>REG-32</v>
          </cell>
          <cell r="B27">
            <v>953</v>
          </cell>
          <cell r="C27">
            <v>46752</v>
          </cell>
          <cell r="D27">
            <v>576</v>
          </cell>
          <cell r="E27">
            <v>17808.5</v>
          </cell>
          <cell r="F27">
            <v>171</v>
          </cell>
          <cell r="G27">
            <v>3571.5</v>
          </cell>
          <cell r="H27">
            <v>56</v>
          </cell>
          <cell r="I27">
            <v>790</v>
          </cell>
          <cell r="J27">
            <v>64</v>
          </cell>
          <cell r="K27">
            <v>3944.5</v>
          </cell>
          <cell r="N27">
            <v>67831.5</v>
          </cell>
          <cell r="O27">
            <v>506</v>
          </cell>
          <cell r="P27">
            <v>584.5</v>
          </cell>
          <cell r="Q27">
            <v>692.5</v>
          </cell>
          <cell r="R27">
            <v>853.5</v>
          </cell>
          <cell r="S27">
            <v>3607.5</v>
          </cell>
          <cell r="T27">
            <v>279</v>
          </cell>
          <cell r="U27">
            <v>44457</v>
          </cell>
          <cell r="V27">
            <v>7182</v>
          </cell>
          <cell r="W27">
            <v>3837</v>
          </cell>
          <cell r="X27">
            <v>2208</v>
          </cell>
          <cell r="Y27">
            <v>4095</v>
          </cell>
          <cell r="Z27">
            <v>1026</v>
          </cell>
          <cell r="AA27">
            <v>48731.5</v>
          </cell>
          <cell r="AB27">
            <v>770</v>
          </cell>
          <cell r="AC27">
            <v>18419</v>
          </cell>
          <cell r="AD27">
            <v>214</v>
          </cell>
          <cell r="AE27">
            <v>3062.5</v>
          </cell>
          <cell r="AF27">
            <v>30</v>
          </cell>
          <cell r="AG27">
            <v>373</v>
          </cell>
          <cell r="AH27">
            <v>239</v>
          </cell>
          <cell r="AI27">
            <v>4387</v>
          </cell>
          <cell r="AL27">
            <v>69675</v>
          </cell>
          <cell r="AM27">
            <v>71</v>
          </cell>
          <cell r="AN27">
            <v>840</v>
          </cell>
          <cell r="AO27">
            <v>537.5</v>
          </cell>
          <cell r="AP27">
            <v>973</v>
          </cell>
          <cell r="AQ27">
            <v>3477</v>
          </cell>
          <cell r="AR27">
            <v>406.5</v>
          </cell>
          <cell r="AS27">
            <v>45099.5</v>
          </cell>
          <cell r="AT27">
            <v>7107.5</v>
          </cell>
          <cell r="AU27">
            <v>3425.5</v>
          </cell>
          <cell r="AV27">
            <v>1997.5</v>
          </cell>
          <cell r="AW27">
            <v>6028.5</v>
          </cell>
        </row>
        <row r="28">
          <cell r="A28" t="str">
            <v>REG-44</v>
          </cell>
          <cell r="B28">
            <v>2415</v>
          </cell>
          <cell r="C28">
            <v>62794</v>
          </cell>
          <cell r="D28">
            <v>1068</v>
          </cell>
          <cell r="E28">
            <v>15305</v>
          </cell>
          <cell r="F28">
            <v>221</v>
          </cell>
          <cell r="G28">
            <v>2119</v>
          </cell>
          <cell r="H28">
            <v>108</v>
          </cell>
          <cell r="I28">
            <v>1027</v>
          </cell>
          <cell r="J28">
            <v>146</v>
          </cell>
          <cell r="K28">
            <v>3713.5</v>
          </cell>
          <cell r="N28">
            <v>76351</v>
          </cell>
          <cell r="O28">
            <v>7</v>
          </cell>
          <cell r="P28">
            <v>4887</v>
          </cell>
          <cell r="Q28">
            <v>545</v>
          </cell>
          <cell r="R28">
            <v>784</v>
          </cell>
          <cell r="S28">
            <v>4201.5</v>
          </cell>
          <cell r="T28">
            <v>789.5</v>
          </cell>
          <cell r="U28">
            <v>46161.5</v>
          </cell>
          <cell r="V28">
            <v>13207</v>
          </cell>
          <cell r="W28">
            <v>6143.5</v>
          </cell>
          <cell r="X28">
            <v>2055.5</v>
          </cell>
          <cell r="Y28">
            <v>2037.5</v>
          </cell>
          <cell r="Z28">
            <v>2382</v>
          </cell>
          <cell r="AA28">
            <v>61097.5</v>
          </cell>
          <cell r="AB28">
            <v>1048</v>
          </cell>
          <cell r="AC28">
            <v>14402</v>
          </cell>
          <cell r="AD28">
            <v>244</v>
          </cell>
          <cell r="AE28">
            <v>2063</v>
          </cell>
          <cell r="AF28">
            <v>127</v>
          </cell>
          <cell r="AG28">
            <v>1551.5</v>
          </cell>
          <cell r="AH28">
            <v>137</v>
          </cell>
          <cell r="AI28">
            <v>3758.5</v>
          </cell>
          <cell r="AL28">
            <v>74558.5</v>
          </cell>
          <cell r="AM28">
            <v>1</v>
          </cell>
          <cell r="AN28">
            <v>4554.5</v>
          </cell>
          <cell r="AO28">
            <v>368.5</v>
          </cell>
          <cell r="AP28">
            <v>1006.5</v>
          </cell>
          <cell r="AQ28">
            <v>4929.5</v>
          </cell>
          <cell r="AR28">
            <v>712.5</v>
          </cell>
          <cell r="AS28">
            <v>45295</v>
          </cell>
          <cell r="AT28">
            <v>12701</v>
          </cell>
          <cell r="AU28">
            <v>5847</v>
          </cell>
          <cell r="AV28">
            <v>1911.5</v>
          </cell>
          <cell r="AW28">
            <v>1455.5</v>
          </cell>
        </row>
        <row r="29">
          <cell r="A29" t="str">
            <v>REG-52</v>
          </cell>
          <cell r="B29">
            <v>1104</v>
          </cell>
          <cell r="C29">
            <v>17775.5</v>
          </cell>
          <cell r="D29">
            <v>934</v>
          </cell>
          <cell r="E29">
            <v>8644.5</v>
          </cell>
          <cell r="F29">
            <v>304</v>
          </cell>
          <cell r="G29">
            <v>2831.5</v>
          </cell>
          <cell r="H29">
            <v>97</v>
          </cell>
          <cell r="I29">
            <v>1022</v>
          </cell>
          <cell r="J29">
            <v>153</v>
          </cell>
          <cell r="K29">
            <v>1462</v>
          </cell>
          <cell r="N29">
            <v>30259.5</v>
          </cell>
          <cell r="O29">
            <v>14</v>
          </cell>
          <cell r="Q29">
            <v>472.5</v>
          </cell>
          <cell r="R29">
            <v>815</v>
          </cell>
          <cell r="S29">
            <v>1819</v>
          </cell>
          <cell r="T29">
            <v>264</v>
          </cell>
          <cell r="U29">
            <v>15761.5</v>
          </cell>
          <cell r="V29">
            <v>6880</v>
          </cell>
          <cell r="W29">
            <v>2003</v>
          </cell>
          <cell r="X29">
            <v>858.5</v>
          </cell>
          <cell r="Y29">
            <v>1244.5</v>
          </cell>
          <cell r="Z29">
            <v>1069</v>
          </cell>
          <cell r="AA29">
            <v>15196</v>
          </cell>
          <cell r="AB29">
            <v>984</v>
          </cell>
          <cell r="AC29">
            <v>9019</v>
          </cell>
          <cell r="AD29">
            <v>347</v>
          </cell>
          <cell r="AE29">
            <v>2734</v>
          </cell>
          <cell r="AF29">
            <v>89</v>
          </cell>
          <cell r="AG29">
            <v>404</v>
          </cell>
          <cell r="AH29">
            <v>170</v>
          </cell>
          <cell r="AI29">
            <v>1287.5</v>
          </cell>
          <cell r="AL29">
            <v>27352</v>
          </cell>
          <cell r="AM29">
            <v>1</v>
          </cell>
          <cell r="AO29">
            <v>409.5</v>
          </cell>
          <cell r="AP29">
            <v>1077</v>
          </cell>
          <cell r="AQ29">
            <v>2141</v>
          </cell>
          <cell r="AR29">
            <v>195</v>
          </cell>
          <cell r="AS29">
            <v>14873.5</v>
          </cell>
          <cell r="AT29">
            <v>6217.5</v>
          </cell>
          <cell r="AU29">
            <v>1301</v>
          </cell>
          <cell r="AV29">
            <v>370</v>
          </cell>
          <cell r="AW29">
            <v>584</v>
          </cell>
        </row>
        <row r="30">
          <cell r="A30" t="str">
            <v>REG-53</v>
          </cell>
          <cell r="B30">
            <v>1182</v>
          </cell>
          <cell r="C30">
            <v>38396.5</v>
          </cell>
          <cell r="D30">
            <v>838</v>
          </cell>
          <cell r="E30">
            <v>21029.5</v>
          </cell>
          <cell r="F30">
            <v>138</v>
          </cell>
          <cell r="G30">
            <v>1877</v>
          </cell>
          <cell r="H30">
            <v>109</v>
          </cell>
          <cell r="I30">
            <v>274</v>
          </cell>
          <cell r="J30">
            <v>157</v>
          </cell>
          <cell r="K30">
            <v>4885.5</v>
          </cell>
          <cell r="N30">
            <v>61172</v>
          </cell>
          <cell r="O30">
            <v>405</v>
          </cell>
          <cell r="Q30">
            <v>1011.5</v>
          </cell>
          <cell r="R30">
            <v>554.5</v>
          </cell>
          <cell r="S30">
            <v>2503</v>
          </cell>
          <cell r="T30">
            <v>280.5</v>
          </cell>
          <cell r="U30">
            <v>35441</v>
          </cell>
          <cell r="V30">
            <v>14955.5</v>
          </cell>
          <cell r="W30">
            <v>2693.5</v>
          </cell>
          <cell r="X30">
            <v>901</v>
          </cell>
          <cell r="Y30">
            <v>870</v>
          </cell>
          <cell r="Z30">
            <v>1062</v>
          </cell>
          <cell r="AA30">
            <v>34683</v>
          </cell>
          <cell r="AB30">
            <v>797</v>
          </cell>
          <cell r="AC30">
            <v>18564.5</v>
          </cell>
          <cell r="AD30">
            <v>130</v>
          </cell>
          <cell r="AE30">
            <v>1954</v>
          </cell>
          <cell r="AF30">
            <v>184</v>
          </cell>
          <cell r="AG30">
            <v>305</v>
          </cell>
          <cell r="AH30">
            <v>157</v>
          </cell>
          <cell r="AI30">
            <v>4208</v>
          </cell>
          <cell r="AL30">
            <v>55144.5</v>
          </cell>
          <cell r="AM30">
            <v>362</v>
          </cell>
          <cell r="AO30">
            <v>1047</v>
          </cell>
          <cell r="AP30">
            <v>691.5</v>
          </cell>
          <cell r="AQ30">
            <v>2638</v>
          </cell>
          <cell r="AR30">
            <v>488.5</v>
          </cell>
          <cell r="AS30">
            <v>31130</v>
          </cell>
          <cell r="AT30">
            <v>13791.5</v>
          </cell>
          <cell r="AU30">
            <v>2210.5</v>
          </cell>
          <cell r="AV30">
            <v>820.5</v>
          </cell>
          <cell r="AW30">
            <v>726</v>
          </cell>
        </row>
        <row r="31">
          <cell r="A31" t="str">
            <v>REG-75</v>
          </cell>
          <cell r="B31">
            <v>1934</v>
          </cell>
          <cell r="C31">
            <v>60423.5</v>
          </cell>
          <cell r="D31">
            <v>2181</v>
          </cell>
          <cell r="E31">
            <v>37955</v>
          </cell>
          <cell r="F31">
            <v>629</v>
          </cell>
          <cell r="G31">
            <v>12338</v>
          </cell>
          <cell r="H31">
            <v>98</v>
          </cell>
          <cell r="I31">
            <v>3813.5</v>
          </cell>
          <cell r="J31">
            <v>743</v>
          </cell>
          <cell r="K31">
            <v>11973.5</v>
          </cell>
          <cell r="N31">
            <v>112431</v>
          </cell>
          <cell r="O31">
            <v>2099</v>
          </cell>
          <cell r="Q31">
            <v>2650</v>
          </cell>
          <cell r="R31">
            <v>5907</v>
          </cell>
          <cell r="S31">
            <v>8460.5</v>
          </cell>
          <cell r="T31">
            <v>796.5</v>
          </cell>
          <cell r="U31">
            <v>50179</v>
          </cell>
          <cell r="V31">
            <v>33036</v>
          </cell>
          <cell r="W31">
            <v>5287</v>
          </cell>
          <cell r="X31">
            <v>3716</v>
          </cell>
          <cell r="Y31">
            <v>1215</v>
          </cell>
          <cell r="Z31">
            <v>2039</v>
          </cell>
          <cell r="AA31">
            <v>57699</v>
          </cell>
          <cell r="AB31">
            <v>2349</v>
          </cell>
          <cell r="AC31">
            <v>39859.5</v>
          </cell>
          <cell r="AD31">
            <v>687</v>
          </cell>
          <cell r="AE31">
            <v>12754</v>
          </cell>
          <cell r="AF31">
            <v>132</v>
          </cell>
          <cell r="AG31">
            <v>2729.5</v>
          </cell>
          <cell r="AH31">
            <v>772</v>
          </cell>
          <cell r="AI31">
            <v>12641.5</v>
          </cell>
          <cell r="AL31">
            <v>111893</v>
          </cell>
          <cell r="AM31">
            <v>1149</v>
          </cell>
          <cell r="AO31">
            <v>2723</v>
          </cell>
          <cell r="AP31">
            <v>7697</v>
          </cell>
          <cell r="AQ31">
            <v>9629</v>
          </cell>
          <cell r="AR31">
            <v>951.5</v>
          </cell>
          <cell r="AS31">
            <v>50137</v>
          </cell>
          <cell r="AT31">
            <v>27690</v>
          </cell>
          <cell r="AU31">
            <v>7123</v>
          </cell>
          <cell r="AV31">
            <v>4518</v>
          </cell>
          <cell r="AW31">
            <v>652.5</v>
          </cell>
        </row>
        <row r="32">
          <cell r="A32" t="str">
            <v>REG-76</v>
          </cell>
          <cell r="B32">
            <v>2365</v>
          </cell>
          <cell r="C32">
            <v>56899</v>
          </cell>
          <cell r="D32">
            <v>1651</v>
          </cell>
          <cell r="E32">
            <v>36776.5</v>
          </cell>
          <cell r="F32">
            <v>308</v>
          </cell>
          <cell r="G32">
            <v>5275.5</v>
          </cell>
          <cell r="H32">
            <v>17</v>
          </cell>
          <cell r="I32">
            <v>311</v>
          </cell>
          <cell r="J32">
            <v>512</v>
          </cell>
          <cell r="K32">
            <v>5304</v>
          </cell>
          <cell r="N32">
            <v>98865.5</v>
          </cell>
          <cell r="O32">
            <v>185</v>
          </cell>
          <cell r="P32">
            <v>211.5</v>
          </cell>
          <cell r="Q32">
            <v>2417</v>
          </cell>
          <cell r="R32">
            <v>1292.5</v>
          </cell>
          <cell r="S32">
            <v>4040</v>
          </cell>
          <cell r="T32">
            <v>1006</v>
          </cell>
          <cell r="U32">
            <v>50184.5</v>
          </cell>
          <cell r="V32">
            <v>24071.5</v>
          </cell>
          <cell r="W32">
            <v>9909.5</v>
          </cell>
          <cell r="X32">
            <v>4948</v>
          </cell>
          <cell r="Y32">
            <v>556</v>
          </cell>
          <cell r="Z32">
            <v>2511</v>
          </cell>
          <cell r="AA32">
            <v>47272.5</v>
          </cell>
          <cell r="AB32">
            <v>1823</v>
          </cell>
          <cell r="AC32">
            <v>30691</v>
          </cell>
          <cell r="AD32">
            <v>337</v>
          </cell>
          <cell r="AE32">
            <v>4153.5</v>
          </cell>
          <cell r="AF32">
            <v>29</v>
          </cell>
          <cell r="AG32">
            <v>193.5</v>
          </cell>
          <cell r="AH32">
            <v>537</v>
          </cell>
          <cell r="AI32">
            <v>1581</v>
          </cell>
          <cell r="AL32">
            <v>81895.5</v>
          </cell>
          <cell r="AM32">
            <v>126</v>
          </cell>
          <cell r="AN32">
            <v>289</v>
          </cell>
          <cell r="AO32">
            <v>1959.5</v>
          </cell>
          <cell r="AP32">
            <v>1229.5</v>
          </cell>
          <cell r="AQ32">
            <v>2897</v>
          </cell>
          <cell r="AR32">
            <v>786.5</v>
          </cell>
          <cell r="AS32">
            <v>45396.5</v>
          </cell>
          <cell r="AT32">
            <v>15658</v>
          </cell>
          <cell r="AU32">
            <v>6465</v>
          </cell>
          <cell r="AV32">
            <v>5423</v>
          </cell>
          <cell r="AW32">
            <v>1666</v>
          </cell>
        </row>
        <row r="33">
          <cell r="A33" t="str">
            <v>REG-84</v>
          </cell>
          <cell r="B33">
            <v>1461</v>
          </cell>
          <cell r="C33">
            <v>64785.5</v>
          </cell>
          <cell r="D33">
            <v>1326</v>
          </cell>
          <cell r="E33">
            <v>44776</v>
          </cell>
          <cell r="F33">
            <v>453</v>
          </cell>
          <cell r="G33">
            <v>8079</v>
          </cell>
          <cell r="H33">
            <v>177</v>
          </cell>
          <cell r="I33">
            <v>3438</v>
          </cell>
          <cell r="J33">
            <v>258</v>
          </cell>
          <cell r="K33">
            <v>9902.5</v>
          </cell>
          <cell r="L33">
            <v>3</v>
          </cell>
          <cell r="M33">
            <v>108.5</v>
          </cell>
          <cell r="N33">
            <v>120858.5</v>
          </cell>
          <cell r="O33">
            <v>220</v>
          </cell>
          <cell r="Q33">
            <v>2148.5</v>
          </cell>
          <cell r="R33">
            <v>5176.5</v>
          </cell>
          <cell r="S33">
            <v>7506</v>
          </cell>
          <cell r="T33">
            <v>1649.5</v>
          </cell>
          <cell r="U33">
            <v>47709</v>
          </cell>
          <cell r="V33">
            <v>46658.5</v>
          </cell>
          <cell r="W33">
            <v>2693</v>
          </cell>
          <cell r="X33">
            <v>3401.5</v>
          </cell>
          <cell r="Y33">
            <v>2669</v>
          </cell>
          <cell r="Z33">
            <v>1344</v>
          </cell>
          <cell r="AA33">
            <v>45605</v>
          </cell>
          <cell r="AB33">
            <v>1381</v>
          </cell>
          <cell r="AC33">
            <v>25663</v>
          </cell>
          <cell r="AD33">
            <v>586</v>
          </cell>
          <cell r="AE33">
            <v>8323.5</v>
          </cell>
          <cell r="AF33">
            <v>171</v>
          </cell>
          <cell r="AG33">
            <v>3991</v>
          </cell>
          <cell r="AH33">
            <v>164</v>
          </cell>
          <cell r="AI33">
            <v>8130</v>
          </cell>
          <cell r="AL33">
            <v>83072.5</v>
          </cell>
          <cell r="AM33">
            <v>510</v>
          </cell>
          <cell r="AO33">
            <v>2284.5</v>
          </cell>
          <cell r="AP33">
            <v>4556.5</v>
          </cell>
          <cell r="AQ33">
            <v>5114.5</v>
          </cell>
          <cell r="AR33">
            <v>1672</v>
          </cell>
          <cell r="AS33">
            <v>37683.5</v>
          </cell>
          <cell r="AT33">
            <v>20014.5</v>
          </cell>
          <cell r="AU33">
            <v>3272</v>
          </cell>
          <cell r="AV33">
            <v>3639</v>
          </cell>
          <cell r="AW33">
            <v>3525.5</v>
          </cell>
        </row>
        <row r="34">
          <cell r="A34" t="str">
            <v>REG-93</v>
          </cell>
          <cell r="B34">
            <v>1064</v>
          </cell>
          <cell r="C34">
            <v>38300</v>
          </cell>
          <cell r="D34">
            <v>921</v>
          </cell>
          <cell r="E34">
            <v>21144</v>
          </cell>
          <cell r="F34">
            <v>289</v>
          </cell>
          <cell r="G34">
            <v>5190</v>
          </cell>
          <cell r="H34">
            <v>162</v>
          </cell>
          <cell r="I34">
            <v>1276.5</v>
          </cell>
          <cell r="J34">
            <v>178</v>
          </cell>
          <cell r="K34">
            <v>3187</v>
          </cell>
          <cell r="N34">
            <v>65895.5</v>
          </cell>
          <cell r="O34">
            <v>15</v>
          </cell>
          <cell r="Q34">
            <v>1212</v>
          </cell>
          <cell r="R34">
            <v>2009</v>
          </cell>
          <cell r="S34">
            <v>5835.5</v>
          </cell>
          <cell r="T34">
            <v>1586.5</v>
          </cell>
          <cell r="U34">
            <v>36199</v>
          </cell>
          <cell r="V34">
            <v>11212.5</v>
          </cell>
          <cell r="W34">
            <v>1475.5</v>
          </cell>
          <cell r="X34">
            <v>4134</v>
          </cell>
          <cell r="Y34">
            <v>1448</v>
          </cell>
          <cell r="Z34">
            <v>1097</v>
          </cell>
          <cell r="AA34">
            <v>38030</v>
          </cell>
          <cell r="AB34">
            <v>939</v>
          </cell>
          <cell r="AC34">
            <v>20184.5</v>
          </cell>
          <cell r="AD34">
            <v>320</v>
          </cell>
          <cell r="AE34">
            <v>5468</v>
          </cell>
          <cell r="AF34">
            <v>156</v>
          </cell>
          <cell r="AG34">
            <v>832</v>
          </cell>
          <cell r="AH34">
            <v>164</v>
          </cell>
          <cell r="AI34">
            <v>3616.5</v>
          </cell>
          <cell r="AL34">
            <v>64495.5</v>
          </cell>
          <cell r="AM34">
            <v>19</v>
          </cell>
          <cell r="AO34">
            <v>1120.5</v>
          </cell>
          <cell r="AP34">
            <v>2909</v>
          </cell>
          <cell r="AQ34">
            <v>5594</v>
          </cell>
          <cell r="AR34">
            <v>1776</v>
          </cell>
          <cell r="AS34">
            <v>33378</v>
          </cell>
          <cell r="AT34">
            <v>10505.5</v>
          </cell>
          <cell r="AU34">
            <v>1809.5</v>
          </cell>
          <cell r="AV34">
            <v>4718.5</v>
          </cell>
          <cell r="AW34">
            <v>1947.5</v>
          </cell>
        </row>
        <row r="35">
          <cell r="A35" t="str">
            <v>REG-94</v>
          </cell>
          <cell r="B35">
            <v>39</v>
          </cell>
          <cell r="C35">
            <v>1197.5</v>
          </cell>
          <cell r="D35">
            <v>148</v>
          </cell>
          <cell r="E35">
            <v>1143</v>
          </cell>
          <cell r="F35">
            <v>46</v>
          </cell>
          <cell r="G35">
            <v>91.5</v>
          </cell>
          <cell r="H35">
            <v>99</v>
          </cell>
          <cell r="I35">
            <v>427.5</v>
          </cell>
          <cell r="N35">
            <v>2659.5</v>
          </cell>
          <cell r="O35">
            <v>0</v>
          </cell>
          <cell r="P35">
            <v>200</v>
          </cell>
          <cell r="Q35">
            <v>0</v>
          </cell>
          <cell r="R35">
            <v>112</v>
          </cell>
          <cell r="T35">
            <v>42</v>
          </cell>
          <cell r="U35">
            <v>1787.5</v>
          </cell>
          <cell r="V35">
            <v>174</v>
          </cell>
          <cell r="Y35">
            <v>544</v>
          </cell>
          <cell r="Z35">
            <v>49</v>
          </cell>
          <cell r="AA35">
            <v>1369</v>
          </cell>
          <cell r="AB35">
            <v>137</v>
          </cell>
          <cell r="AC35">
            <v>951</v>
          </cell>
          <cell r="AD35">
            <v>45</v>
          </cell>
          <cell r="AE35">
            <v>54.5</v>
          </cell>
          <cell r="AF35">
            <v>59</v>
          </cell>
          <cell r="AG35">
            <v>148</v>
          </cell>
          <cell r="AL35">
            <v>2298.5</v>
          </cell>
          <cell r="AN35">
            <v>224</v>
          </cell>
          <cell r="AO35">
            <v>0</v>
          </cell>
          <cell r="AP35">
            <v>103.5</v>
          </cell>
          <cell r="AS35">
            <v>1371</v>
          </cell>
          <cell r="AT35">
            <v>387</v>
          </cell>
          <cell r="AV35">
            <v>11</v>
          </cell>
          <cell r="AW35">
            <v>426</v>
          </cell>
        </row>
        <row r="36">
          <cell r="A36" t="str">
            <v>TDS-1-FPA</v>
          </cell>
          <cell r="B36">
            <v>286</v>
          </cell>
          <cell r="C36">
            <v>9607</v>
          </cell>
          <cell r="D36">
            <v>277</v>
          </cell>
          <cell r="E36">
            <v>6706.5</v>
          </cell>
          <cell r="F36">
            <v>48</v>
          </cell>
          <cell r="G36">
            <v>536</v>
          </cell>
          <cell r="H36">
            <v>99</v>
          </cell>
          <cell r="I36">
            <v>200.5</v>
          </cell>
          <cell r="J36">
            <v>90</v>
          </cell>
          <cell r="K36">
            <v>3640</v>
          </cell>
          <cell r="N36">
            <v>16645</v>
          </cell>
          <cell r="O36">
            <v>405</v>
          </cell>
          <cell r="Q36">
            <v>204.5</v>
          </cell>
          <cell r="R36">
            <v>157</v>
          </cell>
          <cell r="S36">
            <v>743</v>
          </cell>
          <cell r="T36">
            <v>103.5</v>
          </cell>
          <cell r="U36">
            <v>8284</v>
          </cell>
          <cell r="V36">
            <v>5254.5</v>
          </cell>
          <cell r="W36">
            <v>1502</v>
          </cell>
          <cell r="X36">
            <v>161.5</v>
          </cell>
          <cell r="Y36">
            <v>10</v>
          </cell>
          <cell r="Z36">
            <v>239</v>
          </cell>
          <cell r="AA36">
            <v>8676.5</v>
          </cell>
          <cell r="AB36">
            <v>188</v>
          </cell>
          <cell r="AC36">
            <v>4456.5</v>
          </cell>
          <cell r="AD36">
            <v>36</v>
          </cell>
          <cell r="AE36">
            <v>269.5</v>
          </cell>
          <cell r="AF36">
            <v>179</v>
          </cell>
          <cell r="AG36">
            <v>251</v>
          </cell>
          <cell r="AH36">
            <v>94</v>
          </cell>
          <cell r="AI36">
            <v>3324</v>
          </cell>
          <cell r="AL36">
            <v>13292.5</v>
          </cell>
          <cell r="AM36">
            <v>361</v>
          </cell>
          <cell r="AO36">
            <v>179.5</v>
          </cell>
          <cell r="AP36">
            <v>122.5</v>
          </cell>
          <cell r="AQ36">
            <v>676</v>
          </cell>
          <cell r="AR36">
            <v>59.5</v>
          </cell>
          <cell r="AS36">
            <v>6554</v>
          </cell>
          <cell r="AT36">
            <v>4293.5</v>
          </cell>
          <cell r="AU36">
            <v>1112</v>
          </cell>
          <cell r="AV36">
            <v>115.5</v>
          </cell>
          <cell r="AW36">
            <v>11</v>
          </cell>
        </row>
        <row r="37">
          <cell r="A37" t="str">
            <v>TDS-2-LQ</v>
          </cell>
          <cell r="B37">
            <v>182</v>
          </cell>
          <cell r="C37">
            <v>4802</v>
          </cell>
          <cell r="D37">
            <v>72</v>
          </cell>
          <cell r="E37">
            <v>1372.5</v>
          </cell>
          <cell r="F37">
            <v>2</v>
          </cell>
          <cell r="G37">
            <v>17.5</v>
          </cell>
          <cell r="J37">
            <v>2</v>
          </cell>
          <cell r="K37">
            <v>15</v>
          </cell>
          <cell r="N37">
            <v>6192</v>
          </cell>
          <cell r="Q37">
            <v>19.5</v>
          </cell>
          <cell r="S37">
            <v>21.5</v>
          </cell>
          <cell r="U37">
            <v>3187.5</v>
          </cell>
          <cell r="V37">
            <v>1393</v>
          </cell>
          <cell r="W37">
            <v>210</v>
          </cell>
          <cell r="X37">
            <v>148.5</v>
          </cell>
          <cell r="Y37">
            <v>45</v>
          </cell>
          <cell r="Z37">
            <v>182</v>
          </cell>
          <cell r="AA37">
            <v>4105</v>
          </cell>
          <cell r="AB37">
            <v>89</v>
          </cell>
          <cell r="AC37">
            <v>1157</v>
          </cell>
          <cell r="AD37">
            <v>10</v>
          </cell>
          <cell r="AE37">
            <v>113</v>
          </cell>
          <cell r="AH37">
            <v>1</v>
          </cell>
          <cell r="AI37">
            <v>5</v>
          </cell>
          <cell r="AL37">
            <v>5375</v>
          </cell>
          <cell r="AO37">
            <v>39</v>
          </cell>
          <cell r="AP37">
            <v>50.5</v>
          </cell>
          <cell r="AQ37">
            <v>94.5</v>
          </cell>
          <cell r="AS37">
            <v>2609.5</v>
          </cell>
          <cell r="AT37">
            <v>1249.5</v>
          </cell>
          <cell r="AU37">
            <v>320.5</v>
          </cell>
          <cell r="AV37">
            <v>101</v>
          </cell>
          <cell r="AW37">
            <v>3</v>
          </cell>
        </row>
        <row r="38">
          <cell r="A38" t="str">
            <v>TDS-3-BA</v>
          </cell>
          <cell r="B38">
            <v>215</v>
          </cell>
          <cell r="C38">
            <v>5272.5</v>
          </cell>
          <cell r="D38">
            <v>102</v>
          </cell>
          <cell r="E38">
            <v>2259.5</v>
          </cell>
          <cell r="F38">
            <v>25</v>
          </cell>
          <cell r="G38">
            <v>503</v>
          </cell>
          <cell r="H38">
            <v>7</v>
          </cell>
          <cell r="I38">
            <v>44.5</v>
          </cell>
          <cell r="N38">
            <v>8079.5</v>
          </cell>
          <cell r="Q38">
            <v>139</v>
          </cell>
          <cell r="R38">
            <v>99.5</v>
          </cell>
          <cell r="S38">
            <v>245</v>
          </cell>
          <cell r="U38">
            <v>4729</v>
          </cell>
          <cell r="V38">
            <v>2426</v>
          </cell>
          <cell r="W38">
            <v>172.5</v>
          </cell>
          <cell r="X38">
            <v>114.5</v>
          </cell>
          <cell r="Y38">
            <v>91</v>
          </cell>
          <cell r="Z38">
            <v>181</v>
          </cell>
          <cell r="AA38">
            <v>4879.5</v>
          </cell>
          <cell r="AB38">
            <v>106</v>
          </cell>
          <cell r="AC38">
            <v>2304.5</v>
          </cell>
          <cell r="AD38">
            <v>23</v>
          </cell>
          <cell r="AE38">
            <v>450</v>
          </cell>
          <cell r="AF38">
            <v>3</v>
          </cell>
          <cell r="AG38">
            <v>22.5</v>
          </cell>
          <cell r="AL38">
            <v>7655.5</v>
          </cell>
          <cell r="AM38">
            <v>1</v>
          </cell>
          <cell r="AO38">
            <v>202.5</v>
          </cell>
          <cell r="AP38">
            <v>17.5</v>
          </cell>
          <cell r="AQ38">
            <v>373</v>
          </cell>
          <cell r="AR38">
            <v>97.5</v>
          </cell>
          <cell r="AS38">
            <v>3964</v>
          </cell>
          <cell r="AT38">
            <v>2481.5</v>
          </cell>
          <cell r="AU38">
            <v>181</v>
          </cell>
          <cell r="AV38">
            <v>99</v>
          </cell>
          <cell r="AW38">
            <v>136.5</v>
          </cell>
        </row>
        <row r="39">
          <cell r="A39" t="str">
            <v>TDS-4-HB</v>
          </cell>
          <cell r="B39">
            <v>285</v>
          </cell>
          <cell r="C39">
            <v>8778.5</v>
          </cell>
          <cell r="D39">
            <v>226</v>
          </cell>
          <cell r="E39">
            <v>5990</v>
          </cell>
          <cell r="F39">
            <v>23</v>
          </cell>
          <cell r="G39">
            <v>405</v>
          </cell>
          <cell r="J39">
            <v>63</v>
          </cell>
          <cell r="K39">
            <v>1213.5</v>
          </cell>
          <cell r="N39">
            <v>15173.5</v>
          </cell>
          <cell r="Q39">
            <v>323.5</v>
          </cell>
          <cell r="R39">
            <v>85</v>
          </cell>
          <cell r="S39">
            <v>540.5</v>
          </cell>
          <cell r="T39">
            <v>11.5</v>
          </cell>
          <cell r="U39">
            <v>10938.5</v>
          </cell>
          <cell r="V39">
            <v>2678.5</v>
          </cell>
          <cell r="W39">
            <v>244</v>
          </cell>
          <cell r="X39">
            <v>101</v>
          </cell>
          <cell r="Y39">
            <v>137.5</v>
          </cell>
          <cell r="Z39">
            <v>245</v>
          </cell>
          <cell r="AA39">
            <v>7425</v>
          </cell>
          <cell r="AB39">
            <v>211</v>
          </cell>
          <cell r="AC39">
            <v>5284.5</v>
          </cell>
          <cell r="AD39">
            <v>24</v>
          </cell>
          <cell r="AE39">
            <v>292</v>
          </cell>
          <cell r="AH39">
            <v>62</v>
          </cell>
          <cell r="AI39">
            <v>879</v>
          </cell>
          <cell r="AL39">
            <v>13001.5</v>
          </cell>
          <cell r="AO39">
            <v>198.5</v>
          </cell>
          <cell r="AP39">
            <v>86.5</v>
          </cell>
          <cell r="AQ39">
            <v>421.5</v>
          </cell>
          <cell r="AR39">
            <v>86.5</v>
          </cell>
          <cell r="AS39">
            <v>9414.5</v>
          </cell>
          <cell r="AT39">
            <v>2111</v>
          </cell>
          <cell r="AU39">
            <v>77</v>
          </cell>
          <cell r="AV39">
            <v>87</v>
          </cell>
          <cell r="AW39">
            <v>270.5</v>
          </cell>
        </row>
        <row r="40">
          <cell r="A40" t="str">
            <v>TDS-5-SMD</v>
          </cell>
          <cell r="B40">
            <v>43</v>
          </cell>
          <cell r="C40">
            <v>3380</v>
          </cell>
          <cell r="D40">
            <v>18</v>
          </cell>
          <cell r="E40">
            <v>954</v>
          </cell>
          <cell r="F40">
            <v>3</v>
          </cell>
          <cell r="G40">
            <v>25</v>
          </cell>
          <cell r="J40">
            <v>2</v>
          </cell>
          <cell r="K40">
            <v>17</v>
          </cell>
          <cell r="N40">
            <v>4359</v>
          </cell>
          <cell r="R40">
            <v>8</v>
          </cell>
          <cell r="S40">
            <v>91.5</v>
          </cell>
          <cell r="T40">
            <v>163.5</v>
          </cell>
          <cell r="U40">
            <v>2309.5</v>
          </cell>
          <cell r="V40">
            <v>984</v>
          </cell>
          <cell r="W40">
            <v>382.5</v>
          </cell>
          <cell r="X40">
            <v>75</v>
          </cell>
          <cell r="Y40">
            <v>137</v>
          </cell>
          <cell r="Z40">
            <v>47</v>
          </cell>
          <cell r="AA40">
            <v>2826</v>
          </cell>
          <cell r="AB40">
            <v>24</v>
          </cell>
          <cell r="AC40">
            <v>1217</v>
          </cell>
          <cell r="AL40">
            <v>4043</v>
          </cell>
          <cell r="AO40">
            <v>88</v>
          </cell>
          <cell r="AQ40">
            <v>80</v>
          </cell>
          <cell r="AR40">
            <v>219.5</v>
          </cell>
          <cell r="AS40">
            <v>2065</v>
          </cell>
          <cell r="AT40">
            <v>1087</v>
          </cell>
          <cell r="AU40">
            <v>251</v>
          </cell>
          <cell r="AV40">
            <v>57.5</v>
          </cell>
          <cell r="AW40">
            <v>195</v>
          </cell>
        </row>
        <row r="41">
          <cell r="A41" t="str">
            <v>TDS-6-A</v>
          </cell>
          <cell r="B41">
            <v>117</v>
          </cell>
          <cell r="C41">
            <v>4840</v>
          </cell>
          <cell r="D41">
            <v>115</v>
          </cell>
          <cell r="E41">
            <v>2910.5</v>
          </cell>
          <cell r="F41">
            <v>35</v>
          </cell>
          <cell r="G41">
            <v>373</v>
          </cell>
          <cell r="H41">
            <v>3</v>
          </cell>
          <cell r="I41">
            <v>29</v>
          </cell>
          <cell r="N41">
            <v>8152.5</v>
          </cell>
          <cell r="Q41">
            <v>325</v>
          </cell>
          <cell r="R41">
            <v>112</v>
          </cell>
          <cell r="S41">
            <v>592.5</v>
          </cell>
          <cell r="T41">
            <v>2</v>
          </cell>
          <cell r="U41">
            <v>4702.5</v>
          </cell>
          <cell r="V41">
            <v>1630.5</v>
          </cell>
          <cell r="W41">
            <v>136</v>
          </cell>
          <cell r="X41">
            <v>202.5</v>
          </cell>
          <cell r="Y41">
            <v>449.5</v>
          </cell>
          <cell r="Z41">
            <v>124</v>
          </cell>
          <cell r="AA41">
            <v>5442.5</v>
          </cell>
          <cell r="AB41">
            <v>142</v>
          </cell>
          <cell r="AC41">
            <v>3424.5</v>
          </cell>
          <cell r="AD41">
            <v>36</v>
          </cell>
          <cell r="AE41">
            <v>827</v>
          </cell>
          <cell r="AF41">
            <v>2</v>
          </cell>
          <cell r="AG41">
            <v>31.5</v>
          </cell>
          <cell r="AL41">
            <v>9725.5</v>
          </cell>
          <cell r="AO41">
            <v>339.5</v>
          </cell>
          <cell r="AP41">
            <v>390.5</v>
          </cell>
          <cell r="AQ41">
            <v>849.5</v>
          </cell>
          <cell r="AR41">
            <v>25.5</v>
          </cell>
          <cell r="AS41">
            <v>5452.5</v>
          </cell>
          <cell r="AT41">
            <v>2008</v>
          </cell>
          <cell r="AU41">
            <v>215.5</v>
          </cell>
          <cell r="AV41">
            <v>309.5</v>
          </cell>
          <cell r="AW41">
            <v>110</v>
          </cell>
        </row>
        <row r="42">
          <cell r="A42" t="str">
            <v>TDS-7-CB</v>
          </cell>
          <cell r="B42">
            <v>54</v>
          </cell>
          <cell r="C42">
            <v>1716.5</v>
          </cell>
          <cell r="D42">
            <v>28</v>
          </cell>
          <cell r="E42">
            <v>836.5</v>
          </cell>
          <cell r="F42">
            <v>2</v>
          </cell>
          <cell r="G42">
            <v>17.5</v>
          </cell>
          <cell r="N42">
            <v>2570.5</v>
          </cell>
          <cell r="R42">
            <v>93</v>
          </cell>
          <cell r="S42">
            <v>269</v>
          </cell>
          <cell r="U42">
            <v>1290</v>
          </cell>
          <cell r="V42">
            <v>589</v>
          </cell>
          <cell r="W42">
            <v>46.5</v>
          </cell>
          <cell r="X42">
            <v>98</v>
          </cell>
          <cell r="Z42">
            <v>45</v>
          </cell>
          <cell r="AA42">
            <v>1328.5</v>
          </cell>
          <cell r="AB42">
            <v>37</v>
          </cell>
          <cell r="AC42">
            <v>720.5</v>
          </cell>
          <cell r="AD42">
            <v>1</v>
          </cell>
          <cell r="AE42">
            <v>2.5</v>
          </cell>
          <cell r="AL42">
            <v>2051.5</v>
          </cell>
          <cell r="AP42">
            <v>24</v>
          </cell>
          <cell r="AQ42">
            <v>143.5</v>
          </cell>
          <cell r="AS42">
            <v>1070.5</v>
          </cell>
          <cell r="AT42">
            <v>561</v>
          </cell>
          <cell r="AU42">
            <v>53.5</v>
          </cell>
          <cell r="AV42">
            <v>51</v>
          </cell>
        </row>
        <row r="43">
          <cell r="A43" t="str">
            <v>TS-1</v>
          </cell>
          <cell r="B43">
            <v>197</v>
          </cell>
          <cell r="C43">
            <v>5113</v>
          </cell>
          <cell r="D43">
            <v>203</v>
          </cell>
          <cell r="E43">
            <v>4264</v>
          </cell>
          <cell r="F43">
            <v>32</v>
          </cell>
          <cell r="G43">
            <v>218</v>
          </cell>
          <cell r="H43">
            <v>99</v>
          </cell>
          <cell r="I43">
            <v>200.5</v>
          </cell>
          <cell r="J43">
            <v>1</v>
          </cell>
          <cell r="K43">
            <v>5</v>
          </cell>
          <cell r="N43">
            <v>9795.5</v>
          </cell>
          <cell r="Q43">
            <v>204.5</v>
          </cell>
          <cell r="R43">
            <v>45.5</v>
          </cell>
          <cell r="S43">
            <v>210.5</v>
          </cell>
          <cell r="T43">
            <v>50.5</v>
          </cell>
          <cell r="U43">
            <v>4542</v>
          </cell>
          <cell r="V43">
            <v>3003.5</v>
          </cell>
          <cell r="W43">
            <v>1491</v>
          </cell>
          <cell r="X43">
            <v>36</v>
          </cell>
          <cell r="Z43">
            <v>157</v>
          </cell>
          <cell r="AA43">
            <v>4615</v>
          </cell>
          <cell r="AB43">
            <v>109</v>
          </cell>
          <cell r="AC43">
            <v>2368.5</v>
          </cell>
          <cell r="AD43">
            <v>22</v>
          </cell>
          <cell r="AE43">
            <v>74</v>
          </cell>
          <cell r="AF43">
            <v>179</v>
          </cell>
          <cell r="AG43">
            <v>251</v>
          </cell>
          <cell r="AL43">
            <v>7308.5</v>
          </cell>
          <cell r="AO43">
            <v>179.5</v>
          </cell>
          <cell r="AP43">
            <v>18</v>
          </cell>
          <cell r="AQ43">
            <v>116.5</v>
          </cell>
          <cell r="AR43">
            <v>30.5</v>
          </cell>
          <cell r="AS43">
            <v>3555.5</v>
          </cell>
          <cell r="AT43">
            <v>2184</v>
          </cell>
          <cell r="AU43">
            <v>1006</v>
          </cell>
          <cell r="AV43">
            <v>49.5</v>
          </cell>
        </row>
        <row r="44">
          <cell r="A44" t="str">
            <v>TS-2</v>
          </cell>
          <cell r="B44">
            <v>89</v>
          </cell>
          <cell r="C44">
            <v>4494</v>
          </cell>
          <cell r="D44">
            <v>76</v>
          </cell>
          <cell r="E44">
            <v>2442.5</v>
          </cell>
          <cell r="F44">
            <v>16</v>
          </cell>
          <cell r="G44">
            <v>318</v>
          </cell>
          <cell r="J44">
            <v>89</v>
          </cell>
          <cell r="K44">
            <v>3635</v>
          </cell>
          <cell r="N44">
            <v>6849.5</v>
          </cell>
          <cell r="O44">
            <v>405</v>
          </cell>
          <cell r="R44">
            <v>111.5</v>
          </cell>
          <cell r="S44">
            <v>532.5</v>
          </cell>
          <cell r="T44">
            <v>53</v>
          </cell>
          <cell r="U44">
            <v>3742</v>
          </cell>
          <cell r="V44">
            <v>2251</v>
          </cell>
          <cell r="W44">
            <v>11</v>
          </cell>
          <cell r="X44">
            <v>125.5</v>
          </cell>
          <cell r="Y44">
            <v>10</v>
          </cell>
          <cell r="Z44">
            <v>82</v>
          </cell>
          <cell r="AA44">
            <v>4061.5</v>
          </cell>
          <cell r="AB44">
            <v>79</v>
          </cell>
          <cell r="AC44">
            <v>2088</v>
          </cell>
          <cell r="AD44">
            <v>14</v>
          </cell>
          <cell r="AE44">
            <v>195.5</v>
          </cell>
          <cell r="AH44">
            <v>94</v>
          </cell>
          <cell r="AI44">
            <v>3324</v>
          </cell>
          <cell r="AL44">
            <v>5984</v>
          </cell>
          <cell r="AM44">
            <v>361</v>
          </cell>
          <cell r="AP44">
            <v>104.5</v>
          </cell>
          <cell r="AQ44">
            <v>559.5</v>
          </cell>
          <cell r="AR44">
            <v>29</v>
          </cell>
          <cell r="AS44">
            <v>2998.5</v>
          </cell>
          <cell r="AT44">
            <v>2109.5</v>
          </cell>
          <cell r="AU44">
            <v>106</v>
          </cell>
          <cell r="AV44">
            <v>66</v>
          </cell>
          <cell r="AW44">
            <v>11</v>
          </cell>
        </row>
        <row r="45">
          <cell r="A45" t="str">
            <v>TS-3</v>
          </cell>
          <cell r="B45">
            <v>182</v>
          </cell>
          <cell r="C45">
            <v>4802</v>
          </cell>
          <cell r="D45">
            <v>72</v>
          </cell>
          <cell r="E45">
            <v>1372.5</v>
          </cell>
          <cell r="F45">
            <v>2</v>
          </cell>
          <cell r="G45">
            <v>17.5</v>
          </cell>
          <cell r="J45">
            <v>2</v>
          </cell>
          <cell r="K45">
            <v>15</v>
          </cell>
          <cell r="N45">
            <v>6192</v>
          </cell>
          <cell r="Q45">
            <v>19.5</v>
          </cell>
          <cell r="S45">
            <v>21.5</v>
          </cell>
          <cell r="U45">
            <v>3187.5</v>
          </cell>
          <cell r="V45">
            <v>1393</v>
          </cell>
          <cell r="W45">
            <v>210</v>
          </cell>
          <cell r="X45">
            <v>148.5</v>
          </cell>
          <cell r="Y45">
            <v>45</v>
          </cell>
          <cell r="Z45">
            <v>182</v>
          </cell>
          <cell r="AA45">
            <v>4105</v>
          </cell>
          <cell r="AB45">
            <v>89</v>
          </cell>
          <cell r="AC45">
            <v>1157</v>
          </cell>
          <cell r="AD45">
            <v>10</v>
          </cell>
          <cell r="AE45">
            <v>113</v>
          </cell>
          <cell r="AH45">
            <v>1</v>
          </cell>
          <cell r="AI45">
            <v>5</v>
          </cell>
          <cell r="AL45">
            <v>5375</v>
          </cell>
          <cell r="AO45">
            <v>39</v>
          </cell>
          <cell r="AP45">
            <v>50.5</v>
          </cell>
          <cell r="AQ45">
            <v>94.5</v>
          </cell>
          <cell r="AS45">
            <v>2609.5</v>
          </cell>
          <cell r="AT45">
            <v>1249.5</v>
          </cell>
          <cell r="AU45">
            <v>320.5</v>
          </cell>
          <cell r="AV45">
            <v>101</v>
          </cell>
          <cell r="AW45">
            <v>3</v>
          </cell>
        </row>
        <row r="46">
          <cell r="A46" t="str">
            <v>TS-4</v>
          </cell>
          <cell r="B46">
            <v>215</v>
          </cell>
          <cell r="C46">
            <v>5272.5</v>
          </cell>
          <cell r="D46">
            <v>102</v>
          </cell>
          <cell r="E46">
            <v>2259.5</v>
          </cell>
          <cell r="F46">
            <v>25</v>
          </cell>
          <cell r="G46">
            <v>503</v>
          </cell>
          <cell r="H46">
            <v>7</v>
          </cell>
          <cell r="I46">
            <v>44.5</v>
          </cell>
          <cell r="N46">
            <v>8079.5</v>
          </cell>
          <cell r="Q46">
            <v>139</v>
          </cell>
          <cell r="R46">
            <v>99.5</v>
          </cell>
          <cell r="S46">
            <v>245</v>
          </cell>
          <cell r="U46">
            <v>4729</v>
          </cell>
          <cell r="V46">
            <v>2426</v>
          </cell>
          <cell r="W46">
            <v>172.5</v>
          </cell>
          <cell r="X46">
            <v>114.5</v>
          </cell>
          <cell r="Y46">
            <v>91</v>
          </cell>
          <cell r="Z46">
            <v>181</v>
          </cell>
          <cell r="AA46">
            <v>4879.5</v>
          </cell>
          <cell r="AB46">
            <v>106</v>
          </cell>
          <cell r="AC46">
            <v>2304.5</v>
          </cell>
          <cell r="AD46">
            <v>23</v>
          </cell>
          <cell r="AE46">
            <v>450</v>
          </cell>
          <cell r="AF46">
            <v>3</v>
          </cell>
          <cell r="AG46">
            <v>22.5</v>
          </cell>
          <cell r="AL46">
            <v>7655.5</v>
          </cell>
          <cell r="AM46">
            <v>1</v>
          </cell>
          <cell r="AO46">
            <v>202.5</v>
          </cell>
          <cell r="AP46">
            <v>17.5</v>
          </cell>
          <cell r="AQ46">
            <v>373</v>
          </cell>
          <cell r="AR46">
            <v>97.5</v>
          </cell>
          <cell r="AS46">
            <v>3964</v>
          </cell>
          <cell r="AT46">
            <v>2481.5</v>
          </cell>
          <cell r="AU46">
            <v>181</v>
          </cell>
          <cell r="AV46">
            <v>99</v>
          </cell>
          <cell r="AW46">
            <v>136.5</v>
          </cell>
        </row>
        <row r="47">
          <cell r="A47" t="str">
            <v>TS-5</v>
          </cell>
          <cell r="B47">
            <v>285</v>
          </cell>
          <cell r="C47">
            <v>8778.5</v>
          </cell>
          <cell r="D47">
            <v>226</v>
          </cell>
          <cell r="E47">
            <v>5990</v>
          </cell>
          <cell r="F47">
            <v>23</v>
          </cell>
          <cell r="G47">
            <v>405</v>
          </cell>
          <cell r="J47">
            <v>63</v>
          </cell>
          <cell r="K47">
            <v>1213.5</v>
          </cell>
          <cell r="N47">
            <v>15173.5</v>
          </cell>
          <cell r="Q47">
            <v>323.5</v>
          </cell>
          <cell r="R47">
            <v>85</v>
          </cell>
          <cell r="S47">
            <v>540.5</v>
          </cell>
          <cell r="T47">
            <v>11.5</v>
          </cell>
          <cell r="U47">
            <v>10938.5</v>
          </cell>
          <cell r="V47">
            <v>2678.5</v>
          </cell>
          <cell r="W47">
            <v>244</v>
          </cell>
          <cell r="X47">
            <v>101</v>
          </cell>
          <cell r="Y47">
            <v>137.5</v>
          </cell>
          <cell r="Z47">
            <v>245</v>
          </cell>
          <cell r="AA47">
            <v>7425</v>
          </cell>
          <cell r="AB47">
            <v>211</v>
          </cell>
          <cell r="AC47">
            <v>5284.5</v>
          </cell>
          <cell r="AD47">
            <v>24</v>
          </cell>
          <cell r="AE47">
            <v>292</v>
          </cell>
          <cell r="AH47">
            <v>62</v>
          </cell>
          <cell r="AI47">
            <v>879</v>
          </cell>
          <cell r="AL47">
            <v>13001.5</v>
          </cell>
          <cell r="AO47">
            <v>198.5</v>
          </cell>
          <cell r="AP47">
            <v>86.5</v>
          </cell>
          <cell r="AQ47">
            <v>421.5</v>
          </cell>
          <cell r="AR47">
            <v>86.5</v>
          </cell>
          <cell r="AS47">
            <v>9414.5</v>
          </cell>
          <cell r="AT47">
            <v>2111</v>
          </cell>
          <cell r="AU47">
            <v>77</v>
          </cell>
          <cell r="AV47">
            <v>87</v>
          </cell>
          <cell r="AW47">
            <v>270.5</v>
          </cell>
        </row>
        <row r="48">
          <cell r="A48" t="str">
            <v>TS-6</v>
          </cell>
          <cell r="B48">
            <v>43</v>
          </cell>
          <cell r="C48">
            <v>3380</v>
          </cell>
          <cell r="D48">
            <v>18</v>
          </cell>
          <cell r="E48">
            <v>954</v>
          </cell>
          <cell r="F48">
            <v>3</v>
          </cell>
          <cell r="G48">
            <v>25</v>
          </cell>
          <cell r="J48">
            <v>2</v>
          </cell>
          <cell r="K48">
            <v>17</v>
          </cell>
          <cell r="N48">
            <v>4359</v>
          </cell>
          <cell r="R48">
            <v>8</v>
          </cell>
          <cell r="S48">
            <v>91.5</v>
          </cell>
          <cell r="T48">
            <v>163.5</v>
          </cell>
          <cell r="U48">
            <v>2309.5</v>
          </cell>
          <cell r="V48">
            <v>984</v>
          </cell>
          <cell r="W48">
            <v>382.5</v>
          </cell>
          <cell r="X48">
            <v>75</v>
          </cell>
          <cell r="Y48">
            <v>137</v>
          </cell>
          <cell r="Z48">
            <v>47</v>
          </cell>
          <cell r="AA48">
            <v>2826</v>
          </cell>
          <cell r="AB48">
            <v>24</v>
          </cell>
          <cell r="AC48">
            <v>1217</v>
          </cell>
          <cell r="AL48">
            <v>4043</v>
          </cell>
          <cell r="AO48">
            <v>88</v>
          </cell>
          <cell r="AQ48">
            <v>80</v>
          </cell>
          <cell r="AR48">
            <v>219.5</v>
          </cell>
          <cell r="AS48">
            <v>2065</v>
          </cell>
          <cell r="AT48">
            <v>1087</v>
          </cell>
          <cell r="AU48">
            <v>251</v>
          </cell>
          <cell r="AV48">
            <v>57.5</v>
          </cell>
          <cell r="AW48">
            <v>195</v>
          </cell>
        </row>
        <row r="49">
          <cell r="A49" t="str">
            <v>TS-7</v>
          </cell>
          <cell r="B49">
            <v>117</v>
          </cell>
          <cell r="C49">
            <v>4840</v>
          </cell>
          <cell r="D49">
            <v>115</v>
          </cell>
          <cell r="E49">
            <v>2910.5</v>
          </cell>
          <cell r="F49">
            <v>35</v>
          </cell>
          <cell r="G49">
            <v>373</v>
          </cell>
          <cell r="H49">
            <v>3</v>
          </cell>
          <cell r="I49">
            <v>29</v>
          </cell>
          <cell r="N49">
            <v>8152.5</v>
          </cell>
          <cell r="Q49">
            <v>325</v>
          </cell>
          <cell r="R49">
            <v>112</v>
          </cell>
          <cell r="S49">
            <v>592.5</v>
          </cell>
          <cell r="T49">
            <v>2</v>
          </cell>
          <cell r="U49">
            <v>4702.5</v>
          </cell>
          <cell r="V49">
            <v>1630.5</v>
          </cell>
          <cell r="W49">
            <v>136</v>
          </cell>
          <cell r="X49">
            <v>202.5</v>
          </cell>
          <cell r="Y49">
            <v>449.5</v>
          </cell>
          <cell r="Z49">
            <v>124</v>
          </cell>
          <cell r="AA49">
            <v>5442.5</v>
          </cell>
          <cell r="AB49">
            <v>142</v>
          </cell>
          <cell r="AC49">
            <v>3424.5</v>
          </cell>
          <cell r="AD49">
            <v>36</v>
          </cell>
          <cell r="AE49">
            <v>827</v>
          </cell>
          <cell r="AF49">
            <v>2</v>
          </cell>
          <cell r="AG49">
            <v>31.5</v>
          </cell>
          <cell r="AL49">
            <v>9725.5</v>
          </cell>
          <cell r="AO49">
            <v>339.5</v>
          </cell>
          <cell r="AP49">
            <v>390.5</v>
          </cell>
          <cell r="AQ49">
            <v>849.5</v>
          </cell>
          <cell r="AR49">
            <v>25.5</v>
          </cell>
          <cell r="AS49">
            <v>5452.5</v>
          </cell>
          <cell r="AT49">
            <v>2008</v>
          </cell>
          <cell r="AU49">
            <v>215.5</v>
          </cell>
          <cell r="AV49">
            <v>309.5</v>
          </cell>
          <cell r="AW49">
            <v>110</v>
          </cell>
        </row>
        <row r="50">
          <cell r="A50" t="str">
            <v>TS-8</v>
          </cell>
          <cell r="B50">
            <v>54</v>
          </cell>
          <cell r="C50">
            <v>1716.5</v>
          </cell>
          <cell r="D50">
            <v>28</v>
          </cell>
          <cell r="E50">
            <v>836.5</v>
          </cell>
          <cell r="F50">
            <v>2</v>
          </cell>
          <cell r="G50">
            <v>17.5</v>
          </cell>
          <cell r="N50">
            <v>2570.5</v>
          </cell>
          <cell r="R50">
            <v>93</v>
          </cell>
          <cell r="S50">
            <v>269</v>
          </cell>
          <cell r="U50">
            <v>1290</v>
          </cell>
          <cell r="V50">
            <v>589</v>
          </cell>
          <cell r="W50">
            <v>46.5</v>
          </cell>
          <cell r="X50">
            <v>98</v>
          </cell>
          <cell r="Z50">
            <v>45</v>
          </cell>
          <cell r="AA50">
            <v>1328.5</v>
          </cell>
          <cell r="AB50">
            <v>37</v>
          </cell>
          <cell r="AC50">
            <v>720.5</v>
          </cell>
          <cell r="AD50">
            <v>1</v>
          </cell>
          <cell r="AE50">
            <v>2.5</v>
          </cell>
          <cell r="AL50">
            <v>2051.5</v>
          </cell>
          <cell r="AP50">
            <v>24</v>
          </cell>
          <cell r="AQ50">
            <v>143.5</v>
          </cell>
          <cell r="AS50">
            <v>1070.5</v>
          </cell>
          <cell r="AT50">
            <v>561</v>
          </cell>
          <cell r="AU50">
            <v>53.5</v>
          </cell>
          <cell r="AV50">
            <v>51</v>
          </cell>
        </row>
      </sheetData>
      <sheetData sheetId="68" refreshError="1"/>
      <sheetData sheetId="69" refreshError="1"/>
      <sheetData sheetId="70"/>
      <sheetData sheetId="71"/>
      <sheetData sheetId="72"/>
      <sheetData sheetId="73">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row>
        <row r="2">
          <cell r="A2" t="str">
            <v>NVSELECT</v>
          </cell>
          <cell r="B2" t="str">
            <v>nb_HCpat_inf10_21</v>
          </cell>
          <cell r="C2" t="str">
            <v>nb_HCjrs_inf10_21</v>
          </cell>
          <cell r="D2" t="str">
            <v>nb_HCpat_1015_21</v>
          </cell>
          <cell r="E2" t="str">
            <v>nb_HCjrs_1015_21</v>
          </cell>
          <cell r="F2" t="str">
            <v>nb_HCpat_1617_21</v>
          </cell>
          <cell r="G2" t="str">
            <v>nb_HCjrs_1617_21</v>
          </cell>
          <cell r="H2" t="str">
            <v>nb_HCpat_18p_21</v>
          </cell>
          <cell r="I2" t="str">
            <v>nb_HCjrs_18p_21</v>
          </cell>
          <cell r="J2" t="str">
            <v>nb_HCpat_intersect_21</v>
          </cell>
          <cell r="K2" t="str">
            <v>nb_HCjrs_intersect_21</v>
          </cell>
          <cell r="L2" t="str">
            <v>nb_HCpat_PEN_21</v>
          </cell>
          <cell r="M2" t="str">
            <v>nb_HCjrs_PEN_21</v>
          </cell>
          <cell r="N2" t="str">
            <v>nb_HCjrs_HTP_21</v>
          </cell>
          <cell r="O2" t="str">
            <v>nb_HCjrs_PFM_21</v>
          </cell>
          <cell r="P2" t="str">
            <v>nb_HCjrs_AAT_21</v>
          </cell>
          <cell r="Q2" t="str">
            <v>nb_HCjrs_CPC_21</v>
          </cell>
          <cell r="R2" t="str">
            <v>nb_HCjrs_URG_21</v>
          </cell>
          <cell r="S2" t="str">
            <v>nb_HCjrs_HAD_21</v>
          </cell>
          <cell r="T2" t="str">
            <v>nb_HCjrs_SjT_21</v>
          </cell>
          <cell r="U2" t="str">
            <v>nb_HCjrs_DiagF2_21</v>
          </cell>
          <cell r="V2" t="str">
            <v>nb_HCjrs_DiagF3_21</v>
          </cell>
          <cell r="W2" t="str">
            <v>nb_HCjrs_DiagF4_21</v>
          </cell>
          <cell r="X2" t="str">
            <v>nb_HCjrs_DiagF6_21</v>
          </cell>
          <cell r="Y2" t="str">
            <v>nb_HCjrs_DiagF8_21</v>
          </cell>
          <cell r="Z2" t="str">
            <v>nb_HCjrs_DiagF9_21</v>
          </cell>
          <cell r="AA2" t="str">
            <v>nb_HCjrs_DiagZ_21</v>
          </cell>
          <cell r="AB2" t="str">
            <v>nb_HCjrs_DiagAutre_21</v>
          </cell>
          <cell r="AC2" t="str">
            <v>nb_HCjrs_DiagAbs_21</v>
          </cell>
          <cell r="AD2" t="str">
            <v>nb_HCpat_inf10_22</v>
          </cell>
          <cell r="AE2" t="str">
            <v>nb_HCjrs_inf10_22</v>
          </cell>
          <cell r="AF2" t="str">
            <v>nb_HCpat_1015_22</v>
          </cell>
          <cell r="AG2" t="str">
            <v>nb_HCjrs_1015_22</v>
          </cell>
          <cell r="AH2" t="str">
            <v>nb_HCpat_1617_22</v>
          </cell>
          <cell r="AI2" t="str">
            <v>nb_HCjrs_1617_22</v>
          </cell>
          <cell r="AJ2" t="str">
            <v>nb_HCpat_18p_22</v>
          </cell>
          <cell r="AK2" t="str">
            <v>nb_HCjrs_18p_22</v>
          </cell>
          <cell r="AL2" t="str">
            <v>nb_HCpat_intersect_22</v>
          </cell>
          <cell r="AM2" t="str">
            <v>nb_HCjrs_intersect_22</v>
          </cell>
          <cell r="AN2" t="str">
            <v>nb_HCpat_PEN_22</v>
          </cell>
          <cell r="AO2" t="str">
            <v>nb_HCjrs_PEN_22</v>
          </cell>
          <cell r="AP2" t="str">
            <v>nb_HCjrs_HTP_22</v>
          </cell>
          <cell r="AQ2" t="str">
            <v>nb_HCjrs_PFM_22</v>
          </cell>
          <cell r="AR2" t="str">
            <v>nb_HCjrs_AAT_22</v>
          </cell>
          <cell r="AS2" t="str">
            <v>nb_HCjrs_CPC_22</v>
          </cell>
          <cell r="AT2" t="str">
            <v>nb_HCjrs_URG_22</v>
          </cell>
          <cell r="AU2" t="str">
            <v>nb_HCjrs_HAD_22</v>
          </cell>
          <cell r="AV2" t="str">
            <v>nb_HCjrs_SjT_22</v>
          </cell>
          <cell r="AW2" t="str">
            <v>nb_HCjrs_DiagF2_22</v>
          </cell>
          <cell r="AX2" t="str">
            <v>nb_HCjrs_DiagF3_22</v>
          </cell>
          <cell r="AY2" t="str">
            <v>nb_HCjrs_DiagF4_22</v>
          </cell>
          <cell r="AZ2" t="str">
            <v>nb_HCjrs_DiagF6_22</v>
          </cell>
          <cell r="BA2" t="str">
            <v>nb_HCjrs_DiagF8_22</v>
          </cell>
          <cell r="BB2" t="str">
            <v>nb_HCjrs_DiagF9_22</v>
          </cell>
          <cell r="BC2" t="str">
            <v>nb_HCjrs_DiagZ_22</v>
          </cell>
          <cell r="BD2" t="str">
            <v>nb_HCjrs_DiagAutre_22</v>
          </cell>
          <cell r="BE2" t="str">
            <v>nb_HCjrs_DiagAbs_22</v>
          </cell>
        </row>
        <row r="3">
          <cell r="A3" t="str">
            <v>220000608</v>
          </cell>
          <cell r="AH3">
            <v>1</v>
          </cell>
          <cell r="AI3">
            <v>2</v>
          </cell>
          <cell r="AL3">
            <v>1</v>
          </cell>
          <cell r="AM3">
            <v>2</v>
          </cell>
          <cell r="AP3">
            <v>2</v>
          </cell>
          <cell r="BD3">
            <v>2</v>
          </cell>
        </row>
        <row r="4">
          <cell r="A4" t="str">
            <v>220000616</v>
          </cell>
          <cell r="B4">
            <v>3</v>
          </cell>
          <cell r="C4">
            <v>52</v>
          </cell>
          <cell r="D4">
            <v>111</v>
          </cell>
          <cell r="E4">
            <v>2364</v>
          </cell>
          <cell r="F4">
            <v>18</v>
          </cell>
          <cell r="G4">
            <v>203</v>
          </cell>
          <cell r="N4">
            <v>2619</v>
          </cell>
          <cell r="U4">
            <v>125</v>
          </cell>
          <cell r="V4">
            <v>1323</v>
          </cell>
          <cell r="W4">
            <v>254</v>
          </cell>
          <cell r="X4">
            <v>18</v>
          </cell>
          <cell r="Y4">
            <v>28</v>
          </cell>
          <cell r="Z4">
            <v>488</v>
          </cell>
          <cell r="AA4">
            <v>15</v>
          </cell>
          <cell r="AB4">
            <v>89</v>
          </cell>
          <cell r="AC4">
            <v>269</v>
          </cell>
          <cell r="AD4">
            <v>20</v>
          </cell>
          <cell r="AE4">
            <v>111</v>
          </cell>
          <cell r="AF4">
            <v>106</v>
          </cell>
          <cell r="AG4">
            <v>1863</v>
          </cell>
          <cell r="AH4">
            <v>14</v>
          </cell>
          <cell r="AI4">
            <v>256</v>
          </cell>
          <cell r="AP4">
            <v>2200</v>
          </cell>
          <cell r="AV4">
            <v>30</v>
          </cell>
          <cell r="AW4">
            <v>113</v>
          </cell>
          <cell r="AX4">
            <v>679</v>
          </cell>
          <cell r="AY4">
            <v>104</v>
          </cell>
          <cell r="AZ4">
            <v>10</v>
          </cell>
          <cell r="BA4">
            <v>232</v>
          </cell>
          <cell r="BB4">
            <v>802</v>
          </cell>
          <cell r="BC4">
            <v>16</v>
          </cell>
          <cell r="BD4">
            <v>86</v>
          </cell>
          <cell r="BE4">
            <v>98</v>
          </cell>
        </row>
        <row r="5">
          <cell r="A5" t="str">
            <v>290000017</v>
          </cell>
          <cell r="B5">
            <v>18</v>
          </cell>
          <cell r="C5">
            <v>90</v>
          </cell>
          <cell r="D5">
            <v>143</v>
          </cell>
          <cell r="E5">
            <v>1644</v>
          </cell>
          <cell r="F5">
            <v>26</v>
          </cell>
          <cell r="G5">
            <v>422</v>
          </cell>
          <cell r="J5">
            <v>1</v>
          </cell>
          <cell r="K5">
            <v>141</v>
          </cell>
          <cell r="N5">
            <v>2150</v>
          </cell>
          <cell r="T5">
            <v>6</v>
          </cell>
          <cell r="U5">
            <v>232</v>
          </cell>
          <cell r="V5">
            <v>155</v>
          </cell>
          <cell r="W5">
            <v>188</v>
          </cell>
          <cell r="X5">
            <v>15</v>
          </cell>
          <cell r="Y5">
            <v>118</v>
          </cell>
          <cell r="Z5">
            <v>889</v>
          </cell>
          <cell r="AA5">
            <v>157</v>
          </cell>
          <cell r="AB5">
            <v>175</v>
          </cell>
          <cell r="AD5">
            <v>15</v>
          </cell>
          <cell r="AE5">
            <v>164</v>
          </cell>
          <cell r="AF5">
            <v>138</v>
          </cell>
          <cell r="AG5">
            <v>1930</v>
          </cell>
          <cell r="AH5">
            <v>29</v>
          </cell>
          <cell r="AI5">
            <v>317</v>
          </cell>
          <cell r="AL5">
            <v>2</v>
          </cell>
          <cell r="AM5">
            <v>164</v>
          </cell>
          <cell r="AP5">
            <v>2411</v>
          </cell>
          <cell r="AW5">
            <v>26</v>
          </cell>
          <cell r="AX5">
            <v>57</v>
          </cell>
          <cell r="AY5">
            <v>457</v>
          </cell>
          <cell r="AZ5">
            <v>13</v>
          </cell>
          <cell r="BA5">
            <v>303</v>
          </cell>
          <cell r="BB5">
            <v>752</v>
          </cell>
          <cell r="BC5">
            <v>42</v>
          </cell>
          <cell r="BD5">
            <v>501</v>
          </cell>
        </row>
        <row r="6">
          <cell r="A6" t="str">
            <v>290000298</v>
          </cell>
          <cell r="B6">
            <v>4</v>
          </cell>
          <cell r="C6">
            <v>12</v>
          </cell>
          <cell r="D6">
            <v>62</v>
          </cell>
          <cell r="E6">
            <v>2150</v>
          </cell>
          <cell r="F6">
            <v>15</v>
          </cell>
          <cell r="G6">
            <v>405</v>
          </cell>
          <cell r="J6">
            <v>76</v>
          </cell>
          <cell r="K6">
            <v>2567</v>
          </cell>
          <cell r="N6">
            <v>2559</v>
          </cell>
          <cell r="T6">
            <v>8</v>
          </cell>
          <cell r="U6">
            <v>47</v>
          </cell>
          <cell r="V6">
            <v>550</v>
          </cell>
          <cell r="W6">
            <v>405</v>
          </cell>
          <cell r="X6">
            <v>41</v>
          </cell>
          <cell r="Y6">
            <v>113</v>
          </cell>
          <cell r="Z6">
            <v>1020</v>
          </cell>
          <cell r="AB6">
            <v>179</v>
          </cell>
          <cell r="AC6">
            <v>142</v>
          </cell>
          <cell r="AD6">
            <v>2</v>
          </cell>
          <cell r="AE6">
            <v>23</v>
          </cell>
          <cell r="AF6">
            <v>56</v>
          </cell>
          <cell r="AG6">
            <v>1941</v>
          </cell>
          <cell r="AH6">
            <v>10</v>
          </cell>
          <cell r="AI6">
            <v>563</v>
          </cell>
          <cell r="AL6">
            <v>65</v>
          </cell>
          <cell r="AM6">
            <v>2527</v>
          </cell>
          <cell r="AP6">
            <v>2523</v>
          </cell>
          <cell r="AV6">
            <v>4</v>
          </cell>
          <cell r="AW6">
            <v>4</v>
          </cell>
          <cell r="AX6">
            <v>454</v>
          </cell>
          <cell r="AY6">
            <v>718</v>
          </cell>
          <cell r="BA6">
            <v>377</v>
          </cell>
          <cell r="BB6">
            <v>911</v>
          </cell>
          <cell r="BD6">
            <v>13</v>
          </cell>
          <cell r="BE6">
            <v>25</v>
          </cell>
        </row>
        <row r="7">
          <cell r="A7" t="str">
            <v>290000363</v>
          </cell>
          <cell r="F7">
            <v>1</v>
          </cell>
          <cell r="G7">
            <v>8</v>
          </cell>
          <cell r="N7">
            <v>8</v>
          </cell>
          <cell r="V7">
            <v>8</v>
          </cell>
        </row>
        <row r="8">
          <cell r="A8" t="str">
            <v>290000736</v>
          </cell>
          <cell r="AH8">
            <v>2</v>
          </cell>
          <cell r="AI8">
            <v>30</v>
          </cell>
          <cell r="AP8">
            <v>30</v>
          </cell>
          <cell r="AX8">
            <v>16</v>
          </cell>
          <cell r="BB8">
            <v>14</v>
          </cell>
        </row>
        <row r="9">
          <cell r="A9" t="str">
            <v>290021542</v>
          </cell>
          <cell r="B9">
            <v>20</v>
          </cell>
          <cell r="C9">
            <v>210</v>
          </cell>
          <cell r="D9">
            <v>95</v>
          </cell>
          <cell r="E9">
            <v>1744</v>
          </cell>
          <cell r="F9">
            <v>6</v>
          </cell>
          <cell r="G9">
            <v>7</v>
          </cell>
          <cell r="N9">
            <v>1961</v>
          </cell>
          <cell r="U9">
            <v>406</v>
          </cell>
          <cell r="V9">
            <v>168</v>
          </cell>
          <cell r="W9">
            <v>121</v>
          </cell>
          <cell r="Y9">
            <v>366</v>
          </cell>
          <cell r="Z9">
            <v>538</v>
          </cell>
          <cell r="AA9">
            <v>277</v>
          </cell>
          <cell r="AB9">
            <v>71</v>
          </cell>
          <cell r="AD9">
            <v>19</v>
          </cell>
          <cell r="AE9">
            <v>207</v>
          </cell>
          <cell r="AF9">
            <v>96</v>
          </cell>
          <cell r="AG9">
            <v>1728</v>
          </cell>
          <cell r="AJ9">
            <v>1</v>
          </cell>
          <cell r="AK9">
            <v>1</v>
          </cell>
          <cell r="AP9">
            <v>1936</v>
          </cell>
          <cell r="AW9">
            <v>233</v>
          </cell>
          <cell r="AX9">
            <v>105</v>
          </cell>
          <cell r="AY9">
            <v>207</v>
          </cell>
          <cell r="BA9">
            <v>127</v>
          </cell>
          <cell r="BB9">
            <v>703</v>
          </cell>
          <cell r="BC9">
            <v>278</v>
          </cell>
          <cell r="BD9">
            <v>177</v>
          </cell>
        </row>
        <row r="10">
          <cell r="A10" t="str">
            <v>350000022</v>
          </cell>
          <cell r="B10">
            <v>3</v>
          </cell>
          <cell r="C10">
            <v>47</v>
          </cell>
          <cell r="D10">
            <v>108</v>
          </cell>
          <cell r="E10">
            <v>2047</v>
          </cell>
          <cell r="F10">
            <v>9</v>
          </cell>
          <cell r="G10">
            <v>146</v>
          </cell>
          <cell r="J10">
            <v>5</v>
          </cell>
          <cell r="K10">
            <v>78</v>
          </cell>
          <cell r="N10">
            <v>2240</v>
          </cell>
          <cell r="U10">
            <v>49</v>
          </cell>
          <cell r="V10">
            <v>224</v>
          </cell>
          <cell r="W10">
            <v>677</v>
          </cell>
          <cell r="X10">
            <v>11</v>
          </cell>
          <cell r="Y10">
            <v>20</v>
          </cell>
          <cell r="Z10">
            <v>247</v>
          </cell>
          <cell r="AA10">
            <v>160</v>
          </cell>
          <cell r="AB10">
            <v>156</v>
          </cell>
          <cell r="AD10">
            <v>5</v>
          </cell>
          <cell r="AE10">
            <v>56</v>
          </cell>
          <cell r="AF10">
            <v>129</v>
          </cell>
          <cell r="AG10">
            <v>1942</v>
          </cell>
          <cell r="AH10">
            <v>38</v>
          </cell>
          <cell r="AI10">
            <v>1081</v>
          </cell>
          <cell r="AL10">
            <v>37</v>
          </cell>
          <cell r="AM10">
            <v>964</v>
          </cell>
          <cell r="AP10">
            <v>3071</v>
          </cell>
          <cell r="AV10">
            <v>8</v>
          </cell>
          <cell r="AW10">
            <v>46</v>
          </cell>
          <cell r="AX10">
            <v>467</v>
          </cell>
          <cell r="AY10">
            <v>1139</v>
          </cell>
          <cell r="AZ10">
            <v>50</v>
          </cell>
          <cell r="BA10">
            <v>35</v>
          </cell>
          <cell r="BB10">
            <v>336</v>
          </cell>
          <cell r="BC10">
            <v>115</v>
          </cell>
          <cell r="BD10">
            <v>268</v>
          </cell>
        </row>
        <row r="11">
          <cell r="A11" t="str">
            <v>350000246</v>
          </cell>
          <cell r="B11">
            <v>8</v>
          </cell>
          <cell r="C11">
            <v>122</v>
          </cell>
          <cell r="D11">
            <v>280</v>
          </cell>
          <cell r="E11">
            <v>3570</v>
          </cell>
          <cell r="F11">
            <v>95</v>
          </cell>
          <cell r="G11">
            <v>1934</v>
          </cell>
          <cell r="J11">
            <v>367</v>
          </cell>
          <cell r="K11">
            <v>5626</v>
          </cell>
          <cell r="N11">
            <v>5626</v>
          </cell>
          <cell r="U11">
            <v>260</v>
          </cell>
          <cell r="V11">
            <v>1347</v>
          </cell>
          <cell r="W11">
            <v>1361</v>
          </cell>
          <cell r="X11">
            <v>382</v>
          </cell>
          <cell r="Y11">
            <v>370</v>
          </cell>
          <cell r="Z11">
            <v>798</v>
          </cell>
          <cell r="AA11">
            <v>76</v>
          </cell>
          <cell r="AB11">
            <v>99</v>
          </cell>
          <cell r="AC11">
            <v>552</v>
          </cell>
          <cell r="AD11">
            <v>18</v>
          </cell>
          <cell r="AE11">
            <v>213</v>
          </cell>
          <cell r="AF11">
            <v>210</v>
          </cell>
          <cell r="AG11">
            <v>3516</v>
          </cell>
          <cell r="AH11">
            <v>70</v>
          </cell>
          <cell r="AI11">
            <v>1750</v>
          </cell>
          <cell r="AL11">
            <v>263</v>
          </cell>
          <cell r="AM11">
            <v>5420</v>
          </cell>
          <cell r="AP11">
            <v>5420</v>
          </cell>
          <cell r="AV11">
            <v>59</v>
          </cell>
          <cell r="AW11">
            <v>210</v>
          </cell>
          <cell r="AX11">
            <v>784</v>
          </cell>
          <cell r="AY11">
            <v>1028</v>
          </cell>
          <cell r="AZ11">
            <v>435</v>
          </cell>
          <cell r="BA11">
            <v>806</v>
          </cell>
          <cell r="BB11">
            <v>728</v>
          </cell>
          <cell r="BC11">
            <v>79</v>
          </cell>
          <cell r="BD11">
            <v>87</v>
          </cell>
          <cell r="BE11">
            <v>503</v>
          </cell>
        </row>
        <row r="12">
          <cell r="A12" t="str">
            <v>350002234</v>
          </cell>
          <cell r="F12">
            <v>3</v>
          </cell>
          <cell r="G12">
            <v>12</v>
          </cell>
          <cell r="N12">
            <v>12</v>
          </cell>
          <cell r="V12">
            <v>4</v>
          </cell>
          <cell r="W12">
            <v>8</v>
          </cell>
        </row>
        <row r="13">
          <cell r="A13" t="str">
            <v>560002032</v>
          </cell>
          <cell r="D13">
            <v>85</v>
          </cell>
          <cell r="E13">
            <v>1710</v>
          </cell>
          <cell r="F13">
            <v>64</v>
          </cell>
          <cell r="G13">
            <v>1240</v>
          </cell>
          <cell r="J13">
            <v>5</v>
          </cell>
          <cell r="K13">
            <v>79</v>
          </cell>
          <cell r="N13">
            <v>2950</v>
          </cell>
          <cell r="U13">
            <v>196</v>
          </cell>
          <cell r="V13">
            <v>379</v>
          </cell>
          <cell r="W13">
            <v>1105</v>
          </cell>
          <cell r="X13">
            <v>14</v>
          </cell>
          <cell r="Y13">
            <v>102</v>
          </cell>
          <cell r="Z13">
            <v>339</v>
          </cell>
          <cell r="AA13">
            <v>354</v>
          </cell>
          <cell r="AB13">
            <v>90</v>
          </cell>
          <cell r="AC13">
            <v>355</v>
          </cell>
          <cell r="AF13">
            <v>73</v>
          </cell>
          <cell r="AG13">
            <v>1647</v>
          </cell>
          <cell r="AH13">
            <v>77</v>
          </cell>
          <cell r="AI13">
            <v>1444</v>
          </cell>
          <cell r="AJ13">
            <v>1</v>
          </cell>
          <cell r="AK13">
            <v>7</v>
          </cell>
          <cell r="AL13">
            <v>9</v>
          </cell>
          <cell r="AM13">
            <v>111</v>
          </cell>
          <cell r="AP13">
            <v>3098</v>
          </cell>
          <cell r="AW13">
            <v>131</v>
          </cell>
          <cell r="AX13">
            <v>866</v>
          </cell>
          <cell r="AY13">
            <v>1244</v>
          </cell>
          <cell r="AZ13">
            <v>190</v>
          </cell>
          <cell r="BA13">
            <v>91</v>
          </cell>
          <cell r="BB13">
            <v>142</v>
          </cell>
          <cell r="BC13">
            <v>124</v>
          </cell>
          <cell r="BD13">
            <v>122</v>
          </cell>
          <cell r="BE13">
            <v>109</v>
          </cell>
        </row>
        <row r="14">
          <cell r="A14" t="str">
            <v>560002123</v>
          </cell>
          <cell r="F14">
            <v>1</v>
          </cell>
          <cell r="G14">
            <v>25</v>
          </cell>
          <cell r="N14">
            <v>25</v>
          </cell>
          <cell r="U14">
            <v>25</v>
          </cell>
        </row>
        <row r="15">
          <cell r="A15" t="str">
            <v>560002677</v>
          </cell>
          <cell r="B15">
            <v>6</v>
          </cell>
          <cell r="C15">
            <v>142</v>
          </cell>
          <cell r="D15">
            <v>46</v>
          </cell>
          <cell r="E15">
            <v>1695</v>
          </cell>
          <cell r="F15">
            <v>11</v>
          </cell>
          <cell r="G15">
            <v>308</v>
          </cell>
          <cell r="N15">
            <v>2145</v>
          </cell>
          <cell r="U15">
            <v>195</v>
          </cell>
          <cell r="V15">
            <v>276</v>
          </cell>
          <cell r="W15">
            <v>503</v>
          </cell>
          <cell r="X15">
            <v>35</v>
          </cell>
          <cell r="Y15">
            <v>85</v>
          </cell>
          <cell r="Z15">
            <v>291</v>
          </cell>
          <cell r="AA15">
            <v>315</v>
          </cell>
          <cell r="AB15">
            <v>89</v>
          </cell>
          <cell r="AC15">
            <v>326</v>
          </cell>
          <cell r="AD15">
            <v>3</v>
          </cell>
          <cell r="AE15">
            <v>57</v>
          </cell>
          <cell r="AF15">
            <v>36</v>
          </cell>
          <cell r="AG15">
            <v>1635</v>
          </cell>
          <cell r="AH15">
            <v>15</v>
          </cell>
          <cell r="AI15">
            <v>915</v>
          </cell>
          <cell r="AP15">
            <v>2607</v>
          </cell>
          <cell r="AW15">
            <v>26</v>
          </cell>
          <cell r="AX15">
            <v>1001</v>
          </cell>
          <cell r="AY15">
            <v>365</v>
          </cell>
          <cell r="AZ15">
            <v>7</v>
          </cell>
          <cell r="BA15">
            <v>77</v>
          </cell>
          <cell r="BB15">
            <v>483</v>
          </cell>
          <cell r="BC15">
            <v>120</v>
          </cell>
          <cell r="BD15">
            <v>36</v>
          </cell>
          <cell r="BE15">
            <v>139</v>
          </cell>
        </row>
        <row r="16">
          <cell r="A16" t="str">
            <v>DGF</v>
          </cell>
          <cell r="B16">
            <v>61</v>
          </cell>
          <cell r="C16">
            <v>675</v>
          </cell>
          <cell r="D16">
            <v>903</v>
          </cell>
          <cell r="E16">
            <v>16924</v>
          </cell>
          <cell r="F16">
            <v>245</v>
          </cell>
          <cell r="G16">
            <v>4677</v>
          </cell>
          <cell r="J16">
            <v>453</v>
          </cell>
          <cell r="K16">
            <v>8491</v>
          </cell>
          <cell r="N16">
            <v>22262</v>
          </cell>
          <cell r="T16">
            <v>14</v>
          </cell>
          <cell r="U16">
            <v>1510</v>
          </cell>
          <cell r="V16">
            <v>4426</v>
          </cell>
          <cell r="W16">
            <v>4622</v>
          </cell>
          <cell r="X16">
            <v>516</v>
          </cell>
          <cell r="Y16">
            <v>1202</v>
          </cell>
          <cell r="Z16">
            <v>4610</v>
          </cell>
          <cell r="AA16">
            <v>1354</v>
          </cell>
          <cell r="AB16">
            <v>948</v>
          </cell>
          <cell r="AC16">
            <v>1644</v>
          </cell>
          <cell r="AD16">
            <v>79</v>
          </cell>
          <cell r="AE16">
            <v>831</v>
          </cell>
          <cell r="AF16">
            <v>827</v>
          </cell>
          <cell r="AG16">
            <v>16202</v>
          </cell>
          <cell r="AH16">
            <v>253</v>
          </cell>
          <cell r="AI16">
            <v>6328</v>
          </cell>
          <cell r="AJ16">
            <v>2</v>
          </cell>
          <cell r="AK16">
            <v>8</v>
          </cell>
          <cell r="AL16">
            <v>375</v>
          </cell>
          <cell r="AM16">
            <v>9188</v>
          </cell>
          <cell r="AP16">
            <v>23268</v>
          </cell>
          <cell r="AV16">
            <v>101</v>
          </cell>
          <cell r="AW16">
            <v>789</v>
          </cell>
          <cell r="AX16">
            <v>4413</v>
          </cell>
          <cell r="AY16">
            <v>5262</v>
          </cell>
          <cell r="AZ16">
            <v>705</v>
          </cell>
          <cell r="BA16">
            <v>2048</v>
          </cell>
          <cell r="BB16">
            <v>4857</v>
          </cell>
          <cell r="BC16">
            <v>774</v>
          </cell>
          <cell r="BD16">
            <v>1292</v>
          </cell>
          <cell r="BE16">
            <v>874</v>
          </cell>
        </row>
        <row r="17">
          <cell r="A17" t="str">
            <v>DGF_NAT</v>
          </cell>
          <cell r="B17">
            <v>1494</v>
          </cell>
          <cell r="C17">
            <v>70212.5</v>
          </cell>
          <cell r="D17">
            <v>9323</v>
          </cell>
          <cell r="E17">
            <v>309798</v>
          </cell>
          <cell r="F17">
            <v>4191</v>
          </cell>
          <cell r="G17">
            <v>134796</v>
          </cell>
          <cell r="H17">
            <v>1548</v>
          </cell>
          <cell r="I17">
            <v>86662.5</v>
          </cell>
          <cell r="J17">
            <v>4061</v>
          </cell>
          <cell r="K17">
            <v>105712</v>
          </cell>
          <cell r="N17">
            <v>488251.5</v>
          </cell>
          <cell r="O17">
            <v>69828.5</v>
          </cell>
          <cell r="Q17">
            <v>17300</v>
          </cell>
          <cell r="R17">
            <v>20254</v>
          </cell>
          <cell r="S17">
            <v>4116</v>
          </cell>
          <cell r="T17">
            <v>1719</v>
          </cell>
          <cell r="U17">
            <v>28099.5</v>
          </cell>
          <cell r="V17">
            <v>91438</v>
          </cell>
          <cell r="W17">
            <v>75499</v>
          </cell>
          <cell r="X17">
            <v>13994</v>
          </cell>
          <cell r="Y17">
            <v>42850</v>
          </cell>
          <cell r="Z17">
            <v>90586</v>
          </cell>
          <cell r="AA17">
            <v>25071</v>
          </cell>
          <cell r="AB17">
            <v>51029</v>
          </cell>
          <cell r="AC17">
            <v>56330</v>
          </cell>
          <cell r="AD17">
            <v>1762</v>
          </cell>
          <cell r="AE17">
            <v>61846</v>
          </cell>
          <cell r="AF17">
            <v>9891</v>
          </cell>
          <cell r="AG17">
            <v>306013</v>
          </cell>
          <cell r="AH17">
            <v>4615</v>
          </cell>
          <cell r="AI17">
            <v>141784</v>
          </cell>
          <cell r="AJ17">
            <v>1345</v>
          </cell>
          <cell r="AK17">
            <v>75173</v>
          </cell>
          <cell r="AL17">
            <v>4219</v>
          </cell>
          <cell r="AM17">
            <v>104592</v>
          </cell>
          <cell r="AP17">
            <v>469002</v>
          </cell>
          <cell r="AQ17">
            <v>66675</v>
          </cell>
          <cell r="AR17">
            <v>202</v>
          </cell>
          <cell r="AS17">
            <v>17393</v>
          </cell>
          <cell r="AT17">
            <v>23240</v>
          </cell>
          <cell r="AU17">
            <v>4156</v>
          </cell>
          <cell r="AV17">
            <v>4148</v>
          </cell>
          <cell r="AW17">
            <v>24007</v>
          </cell>
          <cell r="AX17">
            <v>86383</v>
          </cell>
          <cell r="AY17">
            <v>80941</v>
          </cell>
          <cell r="AZ17">
            <v>16340</v>
          </cell>
          <cell r="BA17">
            <v>37826</v>
          </cell>
          <cell r="BB17">
            <v>81733</v>
          </cell>
          <cell r="BC17">
            <v>20668</v>
          </cell>
          <cell r="BD17">
            <v>51737</v>
          </cell>
          <cell r="BE17">
            <v>52585</v>
          </cell>
        </row>
        <row r="18">
          <cell r="A18" t="str">
            <v>DPT-22</v>
          </cell>
          <cell r="B18">
            <v>3</v>
          </cell>
          <cell r="C18">
            <v>52</v>
          </cell>
          <cell r="D18">
            <v>111</v>
          </cell>
          <cell r="E18">
            <v>2364</v>
          </cell>
          <cell r="F18">
            <v>18</v>
          </cell>
          <cell r="G18">
            <v>203</v>
          </cell>
          <cell r="N18">
            <v>2619</v>
          </cell>
          <cell r="U18">
            <v>125</v>
          </cell>
          <cell r="V18">
            <v>1323</v>
          </cell>
          <cell r="W18">
            <v>254</v>
          </cell>
          <cell r="X18">
            <v>18</v>
          </cell>
          <cell r="Y18">
            <v>28</v>
          </cell>
          <cell r="Z18">
            <v>488</v>
          </cell>
          <cell r="AA18">
            <v>15</v>
          </cell>
          <cell r="AB18">
            <v>89</v>
          </cell>
          <cell r="AC18">
            <v>269</v>
          </cell>
          <cell r="AD18">
            <v>20</v>
          </cell>
          <cell r="AE18">
            <v>111</v>
          </cell>
          <cell r="AF18">
            <v>106</v>
          </cell>
          <cell r="AG18">
            <v>1863</v>
          </cell>
          <cell r="AH18">
            <v>15</v>
          </cell>
          <cell r="AI18">
            <v>258</v>
          </cell>
          <cell r="AL18">
            <v>1</v>
          </cell>
          <cell r="AM18">
            <v>2</v>
          </cell>
          <cell r="AP18">
            <v>2202</v>
          </cell>
          <cell r="AV18">
            <v>30</v>
          </cell>
          <cell r="AW18">
            <v>113</v>
          </cell>
          <cell r="AX18">
            <v>679</v>
          </cell>
          <cell r="AY18">
            <v>104</v>
          </cell>
          <cell r="AZ18">
            <v>10</v>
          </cell>
          <cell r="BA18">
            <v>232</v>
          </cell>
          <cell r="BB18">
            <v>802</v>
          </cell>
          <cell r="BC18">
            <v>16</v>
          </cell>
          <cell r="BD18">
            <v>88</v>
          </cell>
          <cell r="BE18">
            <v>98</v>
          </cell>
        </row>
        <row r="19">
          <cell r="A19" t="str">
            <v>DPT-29</v>
          </cell>
          <cell r="B19">
            <v>41</v>
          </cell>
          <cell r="C19">
            <v>312</v>
          </cell>
          <cell r="D19">
            <v>284</v>
          </cell>
          <cell r="E19">
            <v>5538</v>
          </cell>
          <cell r="F19">
            <v>47</v>
          </cell>
          <cell r="G19">
            <v>842</v>
          </cell>
          <cell r="J19">
            <v>77</v>
          </cell>
          <cell r="K19">
            <v>2708</v>
          </cell>
          <cell r="N19">
            <v>6678</v>
          </cell>
          <cell r="T19">
            <v>14</v>
          </cell>
          <cell r="U19">
            <v>685</v>
          </cell>
          <cell r="V19">
            <v>881</v>
          </cell>
          <cell r="W19">
            <v>714</v>
          </cell>
          <cell r="X19">
            <v>56</v>
          </cell>
          <cell r="Y19">
            <v>597</v>
          </cell>
          <cell r="Z19">
            <v>2447</v>
          </cell>
          <cell r="AA19">
            <v>434</v>
          </cell>
          <cell r="AB19">
            <v>425</v>
          </cell>
          <cell r="AC19">
            <v>142</v>
          </cell>
          <cell r="AD19">
            <v>33</v>
          </cell>
          <cell r="AE19">
            <v>394</v>
          </cell>
          <cell r="AF19">
            <v>278</v>
          </cell>
          <cell r="AG19">
            <v>5599</v>
          </cell>
          <cell r="AH19">
            <v>41</v>
          </cell>
          <cell r="AI19">
            <v>910</v>
          </cell>
          <cell r="AJ19">
            <v>1</v>
          </cell>
          <cell r="AK19">
            <v>1</v>
          </cell>
          <cell r="AL19">
            <v>66</v>
          </cell>
          <cell r="AM19">
            <v>2691</v>
          </cell>
          <cell r="AP19">
            <v>6900</v>
          </cell>
          <cell r="AV19">
            <v>4</v>
          </cell>
          <cell r="AW19">
            <v>263</v>
          </cell>
          <cell r="AX19">
            <v>632</v>
          </cell>
          <cell r="AY19">
            <v>1382</v>
          </cell>
          <cell r="AZ19">
            <v>13</v>
          </cell>
          <cell r="BA19">
            <v>807</v>
          </cell>
          <cell r="BB19">
            <v>2380</v>
          </cell>
          <cell r="BC19">
            <v>320</v>
          </cell>
          <cell r="BD19">
            <v>691</v>
          </cell>
          <cell r="BE19">
            <v>25</v>
          </cell>
        </row>
        <row r="20">
          <cell r="A20" t="str">
            <v>DPT-35</v>
          </cell>
          <cell r="B20">
            <v>11</v>
          </cell>
          <cell r="C20">
            <v>169</v>
          </cell>
          <cell r="D20">
            <v>388</v>
          </cell>
          <cell r="E20">
            <v>5617</v>
          </cell>
          <cell r="F20">
            <v>106</v>
          </cell>
          <cell r="G20">
            <v>2092</v>
          </cell>
          <cell r="J20">
            <v>371</v>
          </cell>
          <cell r="K20">
            <v>5704</v>
          </cell>
          <cell r="N20">
            <v>7878</v>
          </cell>
          <cell r="U20">
            <v>309</v>
          </cell>
          <cell r="V20">
            <v>1575</v>
          </cell>
          <cell r="W20">
            <v>2046</v>
          </cell>
          <cell r="X20">
            <v>393</v>
          </cell>
          <cell r="Y20">
            <v>390</v>
          </cell>
          <cell r="Z20">
            <v>1045</v>
          </cell>
          <cell r="AA20">
            <v>236</v>
          </cell>
          <cell r="AB20">
            <v>255</v>
          </cell>
          <cell r="AC20">
            <v>552</v>
          </cell>
          <cell r="AD20">
            <v>23</v>
          </cell>
          <cell r="AE20">
            <v>269</v>
          </cell>
          <cell r="AF20">
            <v>339</v>
          </cell>
          <cell r="AG20">
            <v>5458</v>
          </cell>
          <cell r="AH20">
            <v>108</v>
          </cell>
          <cell r="AI20">
            <v>2831</v>
          </cell>
          <cell r="AL20">
            <v>300</v>
          </cell>
          <cell r="AM20">
            <v>6384</v>
          </cell>
          <cell r="AP20">
            <v>8491</v>
          </cell>
          <cell r="AV20">
            <v>67</v>
          </cell>
          <cell r="AW20">
            <v>256</v>
          </cell>
          <cell r="AX20">
            <v>1251</v>
          </cell>
          <cell r="AY20">
            <v>2167</v>
          </cell>
          <cell r="AZ20">
            <v>485</v>
          </cell>
          <cell r="BA20">
            <v>841</v>
          </cell>
          <cell r="BB20">
            <v>1064</v>
          </cell>
          <cell r="BC20">
            <v>194</v>
          </cell>
          <cell r="BD20">
            <v>355</v>
          </cell>
          <cell r="BE20">
            <v>503</v>
          </cell>
        </row>
        <row r="21">
          <cell r="A21" t="str">
            <v>DPT-56</v>
          </cell>
          <cell r="B21">
            <v>6</v>
          </cell>
          <cell r="C21">
            <v>142</v>
          </cell>
          <cell r="D21">
            <v>130</v>
          </cell>
          <cell r="E21">
            <v>3405</v>
          </cell>
          <cell r="F21">
            <v>75</v>
          </cell>
          <cell r="G21">
            <v>1573</v>
          </cell>
          <cell r="J21">
            <v>5</v>
          </cell>
          <cell r="K21">
            <v>79</v>
          </cell>
          <cell r="N21">
            <v>5120</v>
          </cell>
          <cell r="U21">
            <v>416</v>
          </cell>
          <cell r="V21">
            <v>655</v>
          </cell>
          <cell r="W21">
            <v>1608</v>
          </cell>
          <cell r="X21">
            <v>49</v>
          </cell>
          <cell r="Y21">
            <v>187</v>
          </cell>
          <cell r="Z21">
            <v>630</v>
          </cell>
          <cell r="AA21">
            <v>669</v>
          </cell>
          <cell r="AB21">
            <v>179</v>
          </cell>
          <cell r="AC21">
            <v>681</v>
          </cell>
          <cell r="AD21">
            <v>3</v>
          </cell>
          <cell r="AE21">
            <v>57</v>
          </cell>
          <cell r="AF21">
            <v>108</v>
          </cell>
          <cell r="AG21">
            <v>3282</v>
          </cell>
          <cell r="AH21">
            <v>92</v>
          </cell>
          <cell r="AI21">
            <v>2359</v>
          </cell>
          <cell r="AJ21">
            <v>1</v>
          </cell>
          <cell r="AK21">
            <v>7</v>
          </cell>
          <cell r="AL21">
            <v>9</v>
          </cell>
          <cell r="AM21">
            <v>111</v>
          </cell>
          <cell r="AP21">
            <v>5705</v>
          </cell>
          <cell r="AW21">
            <v>157</v>
          </cell>
          <cell r="AX21">
            <v>1867</v>
          </cell>
          <cell r="AY21">
            <v>1609</v>
          </cell>
          <cell r="AZ21">
            <v>197</v>
          </cell>
          <cell r="BA21">
            <v>168</v>
          </cell>
          <cell r="BB21">
            <v>625</v>
          </cell>
          <cell r="BC21">
            <v>244</v>
          </cell>
          <cell r="BD21">
            <v>158</v>
          </cell>
          <cell r="BE21">
            <v>248</v>
          </cell>
        </row>
        <row r="22">
          <cell r="A22" t="str">
            <v>FRANCE</v>
          </cell>
          <cell r="B22">
            <v>1521</v>
          </cell>
          <cell r="C22">
            <v>71484.5</v>
          </cell>
          <cell r="D22">
            <v>10196</v>
          </cell>
          <cell r="E22">
            <v>357889</v>
          </cell>
          <cell r="F22">
            <v>4822</v>
          </cell>
          <cell r="G22">
            <v>172449</v>
          </cell>
          <cell r="H22">
            <v>1548</v>
          </cell>
          <cell r="I22">
            <v>86662.5</v>
          </cell>
          <cell r="J22">
            <v>4061</v>
          </cell>
          <cell r="K22">
            <v>105712</v>
          </cell>
          <cell r="N22">
            <v>574909.5</v>
          </cell>
          <cell r="O22">
            <v>69828.5</v>
          </cell>
          <cell r="Q22">
            <v>17374</v>
          </cell>
          <cell r="R22">
            <v>20538</v>
          </cell>
          <cell r="S22">
            <v>4116</v>
          </cell>
          <cell r="T22">
            <v>1719</v>
          </cell>
          <cell r="U22">
            <v>32270.5</v>
          </cell>
          <cell r="V22">
            <v>119622</v>
          </cell>
          <cell r="W22">
            <v>95760</v>
          </cell>
          <cell r="X22">
            <v>20322</v>
          </cell>
          <cell r="Y22">
            <v>45543</v>
          </cell>
          <cell r="Z22">
            <v>101706</v>
          </cell>
          <cell r="AA22">
            <v>26322</v>
          </cell>
          <cell r="AB22">
            <v>62694</v>
          </cell>
          <cell r="AC22">
            <v>56581</v>
          </cell>
          <cell r="AD22">
            <v>1805</v>
          </cell>
          <cell r="AE22">
            <v>63424</v>
          </cell>
          <cell r="AF22">
            <v>10843</v>
          </cell>
          <cell r="AG22">
            <v>357677</v>
          </cell>
          <cell r="AH22">
            <v>5288</v>
          </cell>
          <cell r="AI22">
            <v>181590</v>
          </cell>
          <cell r="AJ22">
            <v>1345</v>
          </cell>
          <cell r="AK22">
            <v>75173</v>
          </cell>
          <cell r="AL22">
            <v>4219</v>
          </cell>
          <cell r="AM22">
            <v>104592</v>
          </cell>
          <cell r="AP22">
            <v>559715</v>
          </cell>
          <cell r="AQ22">
            <v>66675</v>
          </cell>
          <cell r="AR22">
            <v>928</v>
          </cell>
          <cell r="AS22">
            <v>18115</v>
          </cell>
          <cell r="AT22">
            <v>24127</v>
          </cell>
          <cell r="AU22">
            <v>4156</v>
          </cell>
          <cell r="AV22">
            <v>4148</v>
          </cell>
          <cell r="AW22">
            <v>27402</v>
          </cell>
          <cell r="AX22">
            <v>118787</v>
          </cell>
          <cell r="AY22">
            <v>103189</v>
          </cell>
          <cell r="AZ22">
            <v>20350</v>
          </cell>
          <cell r="BA22">
            <v>42025</v>
          </cell>
          <cell r="BB22">
            <v>91829</v>
          </cell>
          <cell r="BC22">
            <v>21480</v>
          </cell>
          <cell r="BD22">
            <v>64419</v>
          </cell>
          <cell r="BE22">
            <v>53031</v>
          </cell>
        </row>
        <row r="23">
          <cell r="A23" t="str">
            <v>OQN</v>
          </cell>
          <cell r="F23">
            <v>2</v>
          </cell>
          <cell r="G23">
            <v>33</v>
          </cell>
          <cell r="N23">
            <v>33</v>
          </cell>
          <cell r="U23">
            <v>25</v>
          </cell>
          <cell r="V23">
            <v>8</v>
          </cell>
          <cell r="AH23">
            <v>2</v>
          </cell>
          <cell r="AI23">
            <v>30</v>
          </cell>
          <cell r="AP23">
            <v>30</v>
          </cell>
          <cell r="AX23">
            <v>16</v>
          </cell>
          <cell r="BB23">
            <v>14</v>
          </cell>
        </row>
        <row r="24">
          <cell r="A24" t="str">
            <v>OQN_NAT</v>
          </cell>
          <cell r="B24">
            <v>28</v>
          </cell>
          <cell r="C24">
            <v>1272</v>
          </cell>
          <cell r="D24">
            <v>970</v>
          </cell>
          <cell r="E24">
            <v>48091</v>
          </cell>
          <cell r="F24">
            <v>768</v>
          </cell>
          <cell r="G24">
            <v>37653</v>
          </cell>
          <cell r="N24">
            <v>86658</v>
          </cell>
          <cell r="Q24">
            <v>74</v>
          </cell>
          <cell r="R24">
            <v>284</v>
          </cell>
          <cell r="U24">
            <v>4171</v>
          </cell>
          <cell r="V24">
            <v>28184</v>
          </cell>
          <cell r="W24">
            <v>20261</v>
          </cell>
          <cell r="X24">
            <v>6328</v>
          </cell>
          <cell r="Y24">
            <v>2693</v>
          </cell>
          <cell r="Z24">
            <v>11120</v>
          </cell>
          <cell r="AA24">
            <v>1251</v>
          </cell>
          <cell r="AB24">
            <v>11665</v>
          </cell>
          <cell r="AC24">
            <v>251</v>
          </cell>
          <cell r="AD24">
            <v>43</v>
          </cell>
          <cell r="AE24">
            <v>1578</v>
          </cell>
          <cell r="AF24">
            <v>1094</v>
          </cell>
          <cell r="AG24">
            <v>51664</v>
          </cell>
          <cell r="AH24">
            <v>780</v>
          </cell>
          <cell r="AI24">
            <v>39806</v>
          </cell>
          <cell r="AP24">
            <v>90713</v>
          </cell>
          <cell r="AR24">
            <v>726</v>
          </cell>
          <cell r="AS24">
            <v>722</v>
          </cell>
          <cell r="AT24">
            <v>887</v>
          </cell>
          <cell r="AW24">
            <v>3395</v>
          </cell>
          <cell r="AX24">
            <v>32404</v>
          </cell>
          <cell r="AY24">
            <v>22248</v>
          </cell>
          <cell r="AZ24">
            <v>4010</v>
          </cell>
          <cell r="BA24">
            <v>4199</v>
          </cell>
          <cell r="BB24">
            <v>10096</v>
          </cell>
          <cell r="BC24">
            <v>812</v>
          </cell>
          <cell r="BD24">
            <v>12682</v>
          </cell>
          <cell r="BE24">
            <v>446</v>
          </cell>
        </row>
        <row r="25">
          <cell r="A25" t="str">
            <v>REG-11</v>
          </cell>
          <cell r="B25">
            <v>333</v>
          </cell>
          <cell r="C25">
            <v>19268</v>
          </cell>
          <cell r="D25">
            <v>1489</v>
          </cell>
          <cell r="E25">
            <v>70728</v>
          </cell>
          <cell r="F25">
            <v>844</v>
          </cell>
          <cell r="G25">
            <v>39343</v>
          </cell>
          <cell r="H25">
            <v>588</v>
          </cell>
          <cell r="I25">
            <v>21778</v>
          </cell>
          <cell r="J25">
            <v>134</v>
          </cell>
          <cell r="K25">
            <v>4894</v>
          </cell>
          <cell r="N25">
            <v>123936</v>
          </cell>
          <cell r="O25">
            <v>16749</v>
          </cell>
          <cell r="R25">
            <v>9644</v>
          </cell>
          <cell r="T25">
            <v>788</v>
          </cell>
          <cell r="U25">
            <v>11713</v>
          </cell>
          <cell r="V25">
            <v>40875</v>
          </cell>
          <cell r="W25">
            <v>14550</v>
          </cell>
          <cell r="X25">
            <v>5125</v>
          </cell>
          <cell r="Y25">
            <v>16048</v>
          </cell>
          <cell r="Z25">
            <v>13824</v>
          </cell>
          <cell r="AA25">
            <v>4344</v>
          </cell>
          <cell r="AB25">
            <v>13119</v>
          </cell>
          <cell r="AC25">
            <v>1879</v>
          </cell>
          <cell r="AD25">
            <v>407</v>
          </cell>
          <cell r="AE25">
            <v>17431</v>
          </cell>
          <cell r="AF25">
            <v>1679</v>
          </cell>
          <cell r="AG25">
            <v>68081</v>
          </cell>
          <cell r="AH25">
            <v>867</v>
          </cell>
          <cell r="AI25">
            <v>35922</v>
          </cell>
          <cell r="AJ25">
            <v>380</v>
          </cell>
          <cell r="AK25">
            <v>12476</v>
          </cell>
          <cell r="AL25">
            <v>200</v>
          </cell>
          <cell r="AM25">
            <v>6147</v>
          </cell>
          <cell r="AP25">
            <v>109257</v>
          </cell>
          <cell r="AQ25">
            <v>13074</v>
          </cell>
          <cell r="AR25">
            <v>726</v>
          </cell>
          <cell r="AT25">
            <v>9457</v>
          </cell>
          <cell r="AV25">
            <v>1396</v>
          </cell>
          <cell r="AW25">
            <v>7987</v>
          </cell>
          <cell r="AX25">
            <v>33012</v>
          </cell>
          <cell r="AY25">
            <v>15862</v>
          </cell>
          <cell r="AZ25">
            <v>5762</v>
          </cell>
          <cell r="BA25">
            <v>14431</v>
          </cell>
          <cell r="BB25">
            <v>11459</v>
          </cell>
          <cell r="BC25">
            <v>3260</v>
          </cell>
          <cell r="BD25">
            <v>12979</v>
          </cell>
          <cell r="BE25">
            <v>2431</v>
          </cell>
        </row>
        <row r="26">
          <cell r="A26" t="str">
            <v>REG-24</v>
          </cell>
          <cell r="B26">
            <v>40</v>
          </cell>
          <cell r="C26">
            <v>1747</v>
          </cell>
          <cell r="D26">
            <v>242</v>
          </cell>
          <cell r="E26">
            <v>8583</v>
          </cell>
          <cell r="F26">
            <v>118</v>
          </cell>
          <cell r="G26">
            <v>2714</v>
          </cell>
          <cell r="H26">
            <v>34</v>
          </cell>
          <cell r="I26">
            <v>1036</v>
          </cell>
          <cell r="J26">
            <v>207</v>
          </cell>
          <cell r="K26">
            <v>4287</v>
          </cell>
          <cell r="N26">
            <v>10036</v>
          </cell>
          <cell r="O26">
            <v>3458</v>
          </cell>
          <cell r="R26">
            <v>570</v>
          </cell>
          <cell r="T26">
            <v>16</v>
          </cell>
          <cell r="U26">
            <v>880</v>
          </cell>
          <cell r="V26">
            <v>962</v>
          </cell>
          <cell r="W26">
            <v>1760</v>
          </cell>
          <cell r="X26">
            <v>348</v>
          </cell>
          <cell r="Y26">
            <v>947</v>
          </cell>
          <cell r="Z26">
            <v>2218</v>
          </cell>
          <cell r="AA26">
            <v>703</v>
          </cell>
          <cell r="AB26">
            <v>1313</v>
          </cell>
          <cell r="AC26">
            <v>29</v>
          </cell>
          <cell r="AD26">
            <v>55</v>
          </cell>
          <cell r="AE26">
            <v>1994</v>
          </cell>
          <cell r="AF26">
            <v>290</v>
          </cell>
          <cell r="AG26">
            <v>10142</v>
          </cell>
          <cell r="AH26">
            <v>132</v>
          </cell>
          <cell r="AI26">
            <v>2562</v>
          </cell>
          <cell r="AJ26">
            <v>28</v>
          </cell>
          <cell r="AK26">
            <v>864</v>
          </cell>
          <cell r="AL26">
            <v>206</v>
          </cell>
          <cell r="AM26">
            <v>4403</v>
          </cell>
          <cell r="AP26">
            <v>10876</v>
          </cell>
          <cell r="AQ26">
            <v>3773</v>
          </cell>
          <cell r="AT26">
            <v>792</v>
          </cell>
          <cell r="AV26">
            <v>121</v>
          </cell>
          <cell r="AW26">
            <v>615</v>
          </cell>
          <cell r="AX26">
            <v>1224</v>
          </cell>
          <cell r="AY26">
            <v>2318</v>
          </cell>
          <cell r="AZ26">
            <v>253</v>
          </cell>
          <cell r="BA26">
            <v>1362</v>
          </cell>
          <cell r="BB26">
            <v>1993</v>
          </cell>
          <cell r="BC26">
            <v>311</v>
          </cell>
          <cell r="BD26">
            <v>1362</v>
          </cell>
          <cell r="BE26">
            <v>26</v>
          </cell>
        </row>
        <row r="27">
          <cell r="A27" t="str">
            <v>REG-27</v>
          </cell>
          <cell r="B27">
            <v>16</v>
          </cell>
          <cell r="C27">
            <v>1282</v>
          </cell>
          <cell r="D27">
            <v>440</v>
          </cell>
          <cell r="E27">
            <v>16915</v>
          </cell>
          <cell r="F27">
            <v>198</v>
          </cell>
          <cell r="G27">
            <v>6986</v>
          </cell>
          <cell r="J27">
            <v>217</v>
          </cell>
          <cell r="K27">
            <v>5145</v>
          </cell>
          <cell r="N27">
            <v>23937</v>
          </cell>
          <cell r="O27">
            <v>1172</v>
          </cell>
          <cell r="T27">
            <v>74</v>
          </cell>
          <cell r="U27">
            <v>734</v>
          </cell>
          <cell r="V27">
            <v>4761</v>
          </cell>
          <cell r="W27">
            <v>5587</v>
          </cell>
          <cell r="X27">
            <v>530</v>
          </cell>
          <cell r="Y27">
            <v>594</v>
          </cell>
          <cell r="Z27">
            <v>6956</v>
          </cell>
          <cell r="AA27">
            <v>362</v>
          </cell>
          <cell r="AB27">
            <v>1755</v>
          </cell>
          <cell r="AC27">
            <v>928</v>
          </cell>
          <cell r="AD27">
            <v>47</v>
          </cell>
          <cell r="AE27">
            <v>1265</v>
          </cell>
          <cell r="AF27">
            <v>568</v>
          </cell>
          <cell r="AG27">
            <v>16119</v>
          </cell>
          <cell r="AH27">
            <v>217</v>
          </cell>
          <cell r="AI27">
            <v>7335</v>
          </cell>
          <cell r="AJ27">
            <v>3</v>
          </cell>
          <cell r="AK27">
            <v>27</v>
          </cell>
          <cell r="AL27">
            <v>231</v>
          </cell>
          <cell r="AM27">
            <v>5281</v>
          </cell>
          <cell r="AP27">
            <v>23498</v>
          </cell>
          <cell r="AQ27">
            <v>898</v>
          </cell>
          <cell r="AV27">
            <v>350</v>
          </cell>
          <cell r="AW27">
            <v>746</v>
          </cell>
          <cell r="AX27">
            <v>4380</v>
          </cell>
          <cell r="AY27">
            <v>5033</v>
          </cell>
          <cell r="AZ27">
            <v>456</v>
          </cell>
          <cell r="BA27">
            <v>918</v>
          </cell>
          <cell r="BB27">
            <v>7653</v>
          </cell>
          <cell r="BC27">
            <v>834</v>
          </cell>
          <cell r="BD27">
            <v>1681</v>
          </cell>
          <cell r="BE27">
            <v>975</v>
          </cell>
        </row>
        <row r="28">
          <cell r="A28" t="str">
            <v>REG-28</v>
          </cell>
          <cell r="B28">
            <v>70</v>
          </cell>
          <cell r="C28">
            <v>9470</v>
          </cell>
          <cell r="D28">
            <v>375</v>
          </cell>
          <cell r="E28">
            <v>23240</v>
          </cell>
          <cell r="F28">
            <v>256</v>
          </cell>
          <cell r="G28">
            <v>8994</v>
          </cell>
          <cell r="H28">
            <v>14</v>
          </cell>
          <cell r="I28">
            <v>2681</v>
          </cell>
          <cell r="J28">
            <v>343</v>
          </cell>
          <cell r="K28">
            <v>7181</v>
          </cell>
          <cell r="N28">
            <v>22731</v>
          </cell>
          <cell r="O28">
            <v>20986</v>
          </cell>
          <cell r="Q28">
            <v>74</v>
          </cell>
          <cell r="R28">
            <v>568</v>
          </cell>
          <cell r="T28">
            <v>26</v>
          </cell>
          <cell r="U28">
            <v>599</v>
          </cell>
          <cell r="V28">
            <v>3813</v>
          </cell>
          <cell r="W28">
            <v>5549</v>
          </cell>
          <cell r="X28">
            <v>714</v>
          </cell>
          <cell r="Y28">
            <v>2299</v>
          </cell>
          <cell r="Z28">
            <v>5425</v>
          </cell>
          <cell r="AA28">
            <v>441</v>
          </cell>
          <cell r="AB28">
            <v>3406</v>
          </cell>
          <cell r="AD28">
            <v>93</v>
          </cell>
          <cell r="AE28">
            <v>7815</v>
          </cell>
          <cell r="AF28">
            <v>458</v>
          </cell>
          <cell r="AG28">
            <v>27280</v>
          </cell>
          <cell r="AH28">
            <v>280</v>
          </cell>
          <cell r="AI28">
            <v>9323</v>
          </cell>
          <cell r="AJ28">
            <v>18</v>
          </cell>
          <cell r="AK28">
            <v>2407</v>
          </cell>
          <cell r="AL28">
            <v>388</v>
          </cell>
          <cell r="AM28">
            <v>8574</v>
          </cell>
          <cell r="AP28">
            <v>23181</v>
          </cell>
          <cell r="AQ28">
            <v>22268</v>
          </cell>
          <cell r="AS28">
            <v>589</v>
          </cell>
          <cell r="AT28">
            <v>645</v>
          </cell>
          <cell r="AV28">
            <v>142</v>
          </cell>
          <cell r="AW28">
            <v>916</v>
          </cell>
          <cell r="AX28">
            <v>4894</v>
          </cell>
          <cell r="AY28">
            <v>4429</v>
          </cell>
          <cell r="AZ28">
            <v>851</v>
          </cell>
          <cell r="BA28">
            <v>3062</v>
          </cell>
          <cell r="BB28">
            <v>4490</v>
          </cell>
          <cell r="BC28">
            <v>1004</v>
          </cell>
          <cell r="BD28">
            <v>3158</v>
          </cell>
          <cell r="BE28">
            <v>64</v>
          </cell>
        </row>
        <row r="29">
          <cell r="A29" t="str">
            <v>REG-32</v>
          </cell>
          <cell r="B29">
            <v>136</v>
          </cell>
          <cell r="C29">
            <v>5085.5</v>
          </cell>
          <cell r="D29">
            <v>903</v>
          </cell>
          <cell r="E29">
            <v>29986</v>
          </cell>
          <cell r="F29">
            <v>329</v>
          </cell>
          <cell r="G29">
            <v>10587</v>
          </cell>
          <cell r="H29">
            <v>14</v>
          </cell>
          <cell r="I29">
            <v>954</v>
          </cell>
          <cell r="J29">
            <v>331</v>
          </cell>
          <cell r="K29">
            <v>8298</v>
          </cell>
          <cell r="N29">
            <v>40057</v>
          </cell>
          <cell r="O29">
            <v>4808.5</v>
          </cell>
          <cell r="R29">
            <v>1523</v>
          </cell>
          <cell r="T29">
            <v>224</v>
          </cell>
          <cell r="U29">
            <v>1860</v>
          </cell>
          <cell r="V29">
            <v>6746</v>
          </cell>
          <cell r="W29">
            <v>12225</v>
          </cell>
          <cell r="X29">
            <v>1200</v>
          </cell>
          <cell r="Y29">
            <v>2205</v>
          </cell>
          <cell r="Z29">
            <v>7614</v>
          </cell>
          <cell r="AA29">
            <v>2014</v>
          </cell>
          <cell r="AB29">
            <v>2754</v>
          </cell>
          <cell r="AC29">
            <v>2920</v>
          </cell>
          <cell r="AD29">
            <v>171</v>
          </cell>
          <cell r="AE29">
            <v>4104</v>
          </cell>
          <cell r="AF29">
            <v>1024</v>
          </cell>
          <cell r="AG29">
            <v>31497</v>
          </cell>
          <cell r="AH29">
            <v>389</v>
          </cell>
          <cell r="AI29">
            <v>12245</v>
          </cell>
          <cell r="AJ29">
            <v>6</v>
          </cell>
          <cell r="AK29">
            <v>910</v>
          </cell>
          <cell r="AL29">
            <v>469</v>
          </cell>
          <cell r="AM29">
            <v>8573</v>
          </cell>
          <cell r="AP29">
            <v>39964</v>
          </cell>
          <cell r="AQ29">
            <v>4857</v>
          </cell>
          <cell r="AS29">
            <v>150</v>
          </cell>
          <cell r="AT29">
            <v>3468</v>
          </cell>
          <cell r="AV29">
            <v>317</v>
          </cell>
          <cell r="AW29">
            <v>1405</v>
          </cell>
          <cell r="AX29">
            <v>7243</v>
          </cell>
          <cell r="AY29">
            <v>13614</v>
          </cell>
          <cell r="AZ29">
            <v>1566</v>
          </cell>
          <cell r="BA29">
            <v>2337</v>
          </cell>
          <cell r="BB29">
            <v>6777</v>
          </cell>
          <cell r="BC29">
            <v>1064</v>
          </cell>
          <cell r="BD29">
            <v>2490</v>
          </cell>
          <cell r="BE29">
            <v>3129</v>
          </cell>
        </row>
        <row r="30">
          <cell r="A30" t="str">
            <v>REG-44</v>
          </cell>
          <cell r="B30">
            <v>123</v>
          </cell>
          <cell r="C30">
            <v>5696</v>
          </cell>
          <cell r="D30">
            <v>714</v>
          </cell>
          <cell r="E30">
            <v>25924</v>
          </cell>
          <cell r="F30">
            <v>437</v>
          </cell>
          <cell r="G30">
            <v>16197</v>
          </cell>
          <cell r="H30">
            <v>64</v>
          </cell>
          <cell r="I30">
            <v>1686</v>
          </cell>
          <cell r="J30">
            <v>142</v>
          </cell>
          <cell r="K30">
            <v>4489</v>
          </cell>
          <cell r="N30">
            <v>45117</v>
          </cell>
          <cell r="O30">
            <v>4266</v>
          </cell>
          <cell r="R30">
            <v>31</v>
          </cell>
          <cell r="T30">
            <v>89</v>
          </cell>
          <cell r="U30">
            <v>2356</v>
          </cell>
          <cell r="V30">
            <v>7881</v>
          </cell>
          <cell r="W30">
            <v>12780</v>
          </cell>
          <cell r="X30">
            <v>1862</v>
          </cell>
          <cell r="Y30">
            <v>1954</v>
          </cell>
          <cell r="Z30">
            <v>9384</v>
          </cell>
          <cell r="AA30">
            <v>1666</v>
          </cell>
          <cell r="AB30">
            <v>5908</v>
          </cell>
          <cell r="AC30">
            <v>582</v>
          </cell>
          <cell r="AD30">
            <v>166</v>
          </cell>
          <cell r="AE30">
            <v>5730</v>
          </cell>
          <cell r="AF30">
            <v>777</v>
          </cell>
          <cell r="AG30">
            <v>26647</v>
          </cell>
          <cell r="AH30">
            <v>509</v>
          </cell>
          <cell r="AI30">
            <v>16478</v>
          </cell>
          <cell r="AJ30">
            <v>72</v>
          </cell>
          <cell r="AK30">
            <v>1851</v>
          </cell>
          <cell r="AL30">
            <v>161</v>
          </cell>
          <cell r="AM30">
            <v>4406</v>
          </cell>
          <cell r="AP30">
            <v>46216</v>
          </cell>
          <cell r="AQ30">
            <v>4036</v>
          </cell>
          <cell r="AT30">
            <v>8</v>
          </cell>
          <cell r="AV30">
            <v>446</v>
          </cell>
          <cell r="AW30">
            <v>2480</v>
          </cell>
          <cell r="AX30">
            <v>9101</v>
          </cell>
          <cell r="AY30">
            <v>12478</v>
          </cell>
          <cell r="AZ30">
            <v>1269</v>
          </cell>
          <cell r="BA30">
            <v>1525</v>
          </cell>
          <cell r="BB30">
            <v>9348</v>
          </cell>
          <cell r="BC30">
            <v>1347</v>
          </cell>
          <cell r="BD30">
            <v>6499</v>
          </cell>
          <cell r="BE30">
            <v>1077</v>
          </cell>
        </row>
        <row r="31">
          <cell r="A31" t="str">
            <v>REG-52</v>
          </cell>
          <cell r="B31">
            <v>119</v>
          </cell>
          <cell r="C31">
            <v>3371</v>
          </cell>
          <cell r="D31">
            <v>545</v>
          </cell>
          <cell r="E31">
            <v>19729</v>
          </cell>
          <cell r="F31">
            <v>232</v>
          </cell>
          <cell r="G31">
            <v>9902</v>
          </cell>
          <cell r="H31">
            <v>29</v>
          </cell>
          <cell r="I31">
            <v>405</v>
          </cell>
          <cell r="J31">
            <v>227</v>
          </cell>
          <cell r="K31">
            <v>7593</v>
          </cell>
          <cell r="N31">
            <v>25510</v>
          </cell>
          <cell r="O31">
            <v>2476</v>
          </cell>
          <cell r="Q31">
            <v>5392</v>
          </cell>
          <cell r="R31">
            <v>14</v>
          </cell>
          <cell r="T31">
            <v>15</v>
          </cell>
          <cell r="U31">
            <v>1636</v>
          </cell>
          <cell r="V31">
            <v>3011</v>
          </cell>
          <cell r="W31">
            <v>3616</v>
          </cell>
          <cell r="X31">
            <v>1512</v>
          </cell>
          <cell r="Y31">
            <v>2642</v>
          </cell>
          <cell r="Z31">
            <v>8070</v>
          </cell>
          <cell r="AA31">
            <v>2076</v>
          </cell>
          <cell r="AB31">
            <v>860</v>
          </cell>
          <cell r="AC31">
            <v>1743</v>
          </cell>
          <cell r="AD31">
            <v>123</v>
          </cell>
          <cell r="AE31">
            <v>2212</v>
          </cell>
          <cell r="AF31">
            <v>584</v>
          </cell>
          <cell r="AG31">
            <v>19440</v>
          </cell>
          <cell r="AH31">
            <v>232</v>
          </cell>
          <cell r="AI31">
            <v>9467</v>
          </cell>
          <cell r="AJ31">
            <v>34</v>
          </cell>
          <cell r="AK31">
            <v>165</v>
          </cell>
          <cell r="AL31">
            <v>267</v>
          </cell>
          <cell r="AM31">
            <v>6563</v>
          </cell>
          <cell r="AP31">
            <v>23435</v>
          </cell>
          <cell r="AQ31">
            <v>2128</v>
          </cell>
          <cell r="AS31">
            <v>5528</v>
          </cell>
          <cell r="AT31">
            <v>63</v>
          </cell>
          <cell r="AV31">
            <v>130</v>
          </cell>
          <cell r="AW31">
            <v>2026</v>
          </cell>
          <cell r="AX31">
            <v>4190</v>
          </cell>
          <cell r="AY31">
            <v>3853</v>
          </cell>
          <cell r="AZ31">
            <v>1535</v>
          </cell>
          <cell r="BA31">
            <v>2358</v>
          </cell>
          <cell r="BB31">
            <v>6075</v>
          </cell>
          <cell r="BC31">
            <v>1017</v>
          </cell>
          <cell r="BD31">
            <v>837</v>
          </cell>
          <cell r="BE31">
            <v>1166</v>
          </cell>
        </row>
        <row r="32">
          <cell r="A32" t="str">
            <v>REG-53</v>
          </cell>
          <cell r="B32">
            <v>61</v>
          </cell>
          <cell r="C32">
            <v>675</v>
          </cell>
          <cell r="D32">
            <v>903</v>
          </cell>
          <cell r="E32">
            <v>16924</v>
          </cell>
          <cell r="F32">
            <v>246</v>
          </cell>
          <cell r="G32">
            <v>4710</v>
          </cell>
          <cell r="J32">
            <v>453</v>
          </cell>
          <cell r="K32">
            <v>8491</v>
          </cell>
          <cell r="N32">
            <v>22295</v>
          </cell>
          <cell r="T32">
            <v>14</v>
          </cell>
          <cell r="U32">
            <v>1535</v>
          </cell>
          <cell r="V32">
            <v>4434</v>
          </cell>
          <cell r="W32">
            <v>4622</v>
          </cell>
          <cell r="X32">
            <v>516</v>
          </cell>
          <cell r="Y32">
            <v>1202</v>
          </cell>
          <cell r="Z32">
            <v>4610</v>
          </cell>
          <cell r="AA32">
            <v>1354</v>
          </cell>
          <cell r="AB32">
            <v>948</v>
          </cell>
          <cell r="AC32">
            <v>1644</v>
          </cell>
          <cell r="AD32">
            <v>79</v>
          </cell>
          <cell r="AE32">
            <v>831</v>
          </cell>
          <cell r="AF32">
            <v>827</v>
          </cell>
          <cell r="AG32">
            <v>16202</v>
          </cell>
          <cell r="AH32">
            <v>255</v>
          </cell>
          <cell r="AI32">
            <v>6358</v>
          </cell>
          <cell r="AJ32">
            <v>2</v>
          </cell>
          <cell r="AK32">
            <v>8</v>
          </cell>
          <cell r="AL32">
            <v>375</v>
          </cell>
          <cell r="AM32">
            <v>9188</v>
          </cell>
          <cell r="AP32">
            <v>23298</v>
          </cell>
          <cell r="AV32">
            <v>101</v>
          </cell>
          <cell r="AW32">
            <v>789</v>
          </cell>
          <cell r="AX32">
            <v>4429</v>
          </cell>
          <cell r="AY32">
            <v>5262</v>
          </cell>
          <cell r="AZ32">
            <v>705</v>
          </cell>
          <cell r="BA32">
            <v>2048</v>
          </cell>
          <cell r="BB32">
            <v>4871</v>
          </cell>
          <cell r="BC32">
            <v>774</v>
          </cell>
          <cell r="BD32">
            <v>1292</v>
          </cell>
          <cell r="BE32">
            <v>874</v>
          </cell>
        </row>
        <row r="33">
          <cell r="A33" t="str">
            <v>REG-75</v>
          </cell>
          <cell r="B33">
            <v>226</v>
          </cell>
          <cell r="C33">
            <v>13704</v>
          </cell>
          <cell r="D33">
            <v>1247</v>
          </cell>
          <cell r="E33">
            <v>36430</v>
          </cell>
          <cell r="F33">
            <v>642</v>
          </cell>
          <cell r="G33">
            <v>19309</v>
          </cell>
          <cell r="H33">
            <v>107</v>
          </cell>
          <cell r="I33">
            <v>12740</v>
          </cell>
          <cell r="J33">
            <v>944</v>
          </cell>
          <cell r="K33">
            <v>30810</v>
          </cell>
          <cell r="N33">
            <v>52717</v>
          </cell>
          <cell r="O33">
            <v>8707</v>
          </cell>
          <cell r="Q33">
            <v>11908</v>
          </cell>
          <cell r="R33">
            <v>4608</v>
          </cell>
          <cell r="S33">
            <v>4116</v>
          </cell>
          <cell r="T33">
            <v>127</v>
          </cell>
          <cell r="U33">
            <v>1290</v>
          </cell>
          <cell r="V33">
            <v>11519</v>
          </cell>
          <cell r="W33">
            <v>11323</v>
          </cell>
          <cell r="X33">
            <v>1284</v>
          </cell>
          <cell r="Y33">
            <v>4080</v>
          </cell>
          <cell r="Z33">
            <v>12000</v>
          </cell>
          <cell r="AA33">
            <v>3885</v>
          </cell>
          <cell r="AB33">
            <v>5038</v>
          </cell>
          <cell r="AC33">
            <v>553</v>
          </cell>
          <cell r="AD33">
            <v>270</v>
          </cell>
          <cell r="AE33">
            <v>13815</v>
          </cell>
          <cell r="AF33">
            <v>1257</v>
          </cell>
          <cell r="AG33">
            <v>34744</v>
          </cell>
          <cell r="AH33">
            <v>626</v>
          </cell>
          <cell r="AI33">
            <v>19383</v>
          </cell>
          <cell r="AJ33">
            <v>116</v>
          </cell>
          <cell r="AK33">
            <v>13158</v>
          </cell>
          <cell r="AL33">
            <v>979</v>
          </cell>
          <cell r="AM33">
            <v>30871</v>
          </cell>
          <cell r="AP33">
            <v>51833</v>
          </cell>
          <cell r="AQ33">
            <v>8380</v>
          </cell>
          <cell r="AS33">
            <v>11848</v>
          </cell>
          <cell r="AT33">
            <v>4566</v>
          </cell>
          <cell r="AU33">
            <v>4156</v>
          </cell>
          <cell r="AV33">
            <v>317</v>
          </cell>
          <cell r="AW33">
            <v>1823</v>
          </cell>
          <cell r="AX33">
            <v>11488</v>
          </cell>
          <cell r="AY33">
            <v>12787</v>
          </cell>
          <cell r="AZ33">
            <v>1324</v>
          </cell>
          <cell r="BA33">
            <v>2335</v>
          </cell>
          <cell r="BB33">
            <v>9021</v>
          </cell>
          <cell r="BC33">
            <v>5459</v>
          </cell>
          <cell r="BD33">
            <v>5306</v>
          </cell>
          <cell r="BE33">
            <v>560</v>
          </cell>
        </row>
        <row r="34">
          <cell r="A34" t="str">
            <v>REG-76</v>
          </cell>
          <cell r="B34">
            <v>163</v>
          </cell>
          <cell r="C34">
            <v>4675</v>
          </cell>
          <cell r="D34">
            <v>1215</v>
          </cell>
          <cell r="E34">
            <v>31846</v>
          </cell>
          <cell r="F34">
            <v>501</v>
          </cell>
          <cell r="G34">
            <v>14525</v>
          </cell>
          <cell r="H34">
            <v>11</v>
          </cell>
          <cell r="I34">
            <v>76</v>
          </cell>
          <cell r="J34">
            <v>434</v>
          </cell>
          <cell r="K34">
            <v>8045</v>
          </cell>
          <cell r="N34">
            <v>46890</v>
          </cell>
          <cell r="O34">
            <v>1721</v>
          </cell>
          <cell r="R34">
            <v>2276</v>
          </cell>
          <cell r="T34">
            <v>235</v>
          </cell>
          <cell r="U34">
            <v>2195</v>
          </cell>
          <cell r="V34">
            <v>7668</v>
          </cell>
          <cell r="W34">
            <v>5535</v>
          </cell>
          <cell r="X34">
            <v>1154</v>
          </cell>
          <cell r="Y34">
            <v>6417</v>
          </cell>
          <cell r="Z34">
            <v>8843</v>
          </cell>
          <cell r="AA34">
            <v>6682</v>
          </cell>
          <cell r="AB34">
            <v>6558</v>
          </cell>
          <cell r="AC34">
            <v>948</v>
          </cell>
          <cell r="AD34">
            <v>140</v>
          </cell>
          <cell r="AE34">
            <v>4120</v>
          </cell>
          <cell r="AF34">
            <v>1386</v>
          </cell>
          <cell r="AG34">
            <v>35238</v>
          </cell>
          <cell r="AH34">
            <v>603</v>
          </cell>
          <cell r="AI34">
            <v>14180</v>
          </cell>
          <cell r="AJ34">
            <v>7</v>
          </cell>
          <cell r="AK34">
            <v>47</v>
          </cell>
          <cell r="AL34">
            <v>462</v>
          </cell>
          <cell r="AM34">
            <v>6727</v>
          </cell>
          <cell r="AP34">
            <v>45820</v>
          </cell>
          <cell r="AQ34">
            <v>2754</v>
          </cell>
          <cell r="AT34">
            <v>4645</v>
          </cell>
          <cell r="AV34">
            <v>366</v>
          </cell>
          <cell r="AW34">
            <v>1775</v>
          </cell>
          <cell r="AX34">
            <v>8567</v>
          </cell>
          <cell r="AY34">
            <v>7866</v>
          </cell>
          <cell r="AZ34">
            <v>1214</v>
          </cell>
          <cell r="BA34">
            <v>4333</v>
          </cell>
          <cell r="BB34">
            <v>8972</v>
          </cell>
          <cell r="BC34">
            <v>4229</v>
          </cell>
          <cell r="BD34">
            <v>6994</v>
          </cell>
          <cell r="BE34">
            <v>844</v>
          </cell>
        </row>
        <row r="35">
          <cell r="A35" t="str">
            <v>REG-84</v>
          </cell>
          <cell r="B35">
            <v>178</v>
          </cell>
          <cell r="C35">
            <v>5035</v>
          </cell>
          <cell r="D35">
            <v>1439</v>
          </cell>
          <cell r="E35">
            <v>47168</v>
          </cell>
          <cell r="F35">
            <v>649</v>
          </cell>
          <cell r="G35">
            <v>26261</v>
          </cell>
          <cell r="H35">
            <v>3</v>
          </cell>
          <cell r="I35">
            <v>422</v>
          </cell>
          <cell r="J35">
            <v>438</v>
          </cell>
          <cell r="K35">
            <v>12238</v>
          </cell>
          <cell r="N35">
            <v>73768</v>
          </cell>
          <cell r="O35">
            <v>4989</v>
          </cell>
          <cell r="R35">
            <v>51</v>
          </cell>
          <cell r="T35">
            <v>78</v>
          </cell>
          <cell r="U35">
            <v>3254</v>
          </cell>
          <cell r="V35">
            <v>18516</v>
          </cell>
          <cell r="W35">
            <v>9758</v>
          </cell>
          <cell r="X35">
            <v>2544</v>
          </cell>
          <cell r="Y35">
            <v>4774</v>
          </cell>
          <cell r="Z35">
            <v>16601</v>
          </cell>
          <cell r="AA35">
            <v>1155</v>
          </cell>
          <cell r="AB35">
            <v>13490</v>
          </cell>
          <cell r="AC35">
            <v>1657</v>
          </cell>
          <cell r="AD35">
            <v>156</v>
          </cell>
          <cell r="AE35">
            <v>2822</v>
          </cell>
          <cell r="AF35">
            <v>1327</v>
          </cell>
          <cell r="AG35">
            <v>44759</v>
          </cell>
          <cell r="AH35">
            <v>819</v>
          </cell>
          <cell r="AI35">
            <v>34508</v>
          </cell>
          <cell r="AJ35">
            <v>12</v>
          </cell>
          <cell r="AK35">
            <v>364</v>
          </cell>
          <cell r="AL35">
            <v>309</v>
          </cell>
          <cell r="AM35">
            <v>10100</v>
          </cell>
          <cell r="AP35">
            <v>77778</v>
          </cell>
          <cell r="AQ35">
            <v>4142</v>
          </cell>
          <cell r="AR35">
            <v>202</v>
          </cell>
          <cell r="AT35">
            <v>28</v>
          </cell>
          <cell r="AV35">
            <v>303</v>
          </cell>
          <cell r="AW35">
            <v>3582</v>
          </cell>
          <cell r="AX35">
            <v>18595</v>
          </cell>
          <cell r="AY35">
            <v>10869</v>
          </cell>
          <cell r="AZ35">
            <v>3559</v>
          </cell>
          <cell r="BA35">
            <v>3981</v>
          </cell>
          <cell r="BB35">
            <v>15688</v>
          </cell>
          <cell r="BC35">
            <v>1004</v>
          </cell>
          <cell r="BD35">
            <v>15235</v>
          </cell>
          <cell r="BE35">
            <v>2023</v>
          </cell>
        </row>
        <row r="36">
          <cell r="A36" t="str">
            <v>REG-93</v>
          </cell>
          <cell r="B36">
            <v>52</v>
          </cell>
          <cell r="C36">
            <v>1189</v>
          </cell>
          <cell r="D36">
            <v>658</v>
          </cell>
          <cell r="E36">
            <v>27818</v>
          </cell>
          <cell r="F36">
            <v>369</v>
          </cell>
          <cell r="G36">
            <v>11708</v>
          </cell>
          <cell r="H36">
            <v>14</v>
          </cell>
          <cell r="I36">
            <v>426</v>
          </cell>
          <cell r="J36">
            <v>197</v>
          </cell>
          <cell r="K36">
            <v>4241</v>
          </cell>
          <cell r="N36">
            <v>39359</v>
          </cell>
          <cell r="O36">
            <v>496</v>
          </cell>
          <cell r="R36">
            <v>1253</v>
          </cell>
          <cell r="T36">
            <v>33</v>
          </cell>
          <cell r="U36">
            <v>2511</v>
          </cell>
          <cell r="V36">
            <v>8110</v>
          </cell>
          <cell r="W36">
            <v>8222</v>
          </cell>
          <cell r="X36">
            <v>3010</v>
          </cell>
          <cell r="Y36">
            <v>1998</v>
          </cell>
          <cell r="Z36">
            <v>5429</v>
          </cell>
          <cell r="AA36">
            <v>1562</v>
          </cell>
          <cell r="AB36">
            <v>6702</v>
          </cell>
          <cell r="AC36">
            <v>983</v>
          </cell>
          <cell r="AD36">
            <v>86</v>
          </cell>
          <cell r="AE36">
            <v>936</v>
          </cell>
          <cell r="AF36">
            <v>648</v>
          </cell>
          <cell r="AG36">
            <v>25037</v>
          </cell>
          <cell r="AH36">
            <v>347</v>
          </cell>
          <cell r="AI36">
            <v>12277</v>
          </cell>
          <cell r="AJ36">
            <v>22</v>
          </cell>
          <cell r="AK36">
            <v>658</v>
          </cell>
          <cell r="AL36">
            <v>178</v>
          </cell>
          <cell r="AM36">
            <v>3759</v>
          </cell>
          <cell r="AP36">
            <v>37929</v>
          </cell>
          <cell r="AQ36">
            <v>365</v>
          </cell>
          <cell r="AT36">
            <v>455</v>
          </cell>
          <cell r="AV36">
            <v>159</v>
          </cell>
          <cell r="AW36">
            <v>2142</v>
          </cell>
          <cell r="AX36">
            <v>8886</v>
          </cell>
          <cell r="AY36">
            <v>8237</v>
          </cell>
          <cell r="AZ36">
            <v>1804</v>
          </cell>
          <cell r="BA36">
            <v>2510</v>
          </cell>
          <cell r="BB36">
            <v>5009</v>
          </cell>
          <cell r="BC36">
            <v>1103</v>
          </cell>
          <cell r="BD36">
            <v>6446</v>
          </cell>
          <cell r="BE36">
            <v>410</v>
          </cell>
        </row>
        <row r="37">
          <cell r="A37" t="str">
            <v>REG-94</v>
          </cell>
          <cell r="B37">
            <v>7</v>
          </cell>
          <cell r="C37">
            <v>287</v>
          </cell>
          <cell r="D37">
            <v>75</v>
          </cell>
          <cell r="E37">
            <v>2598</v>
          </cell>
          <cell r="F37">
            <v>32</v>
          </cell>
          <cell r="G37">
            <v>1213</v>
          </cell>
          <cell r="H37">
            <v>670</v>
          </cell>
          <cell r="I37">
            <v>44458.5</v>
          </cell>
          <cell r="N37">
            <v>48556.5</v>
          </cell>
          <cell r="U37">
            <v>1707.5</v>
          </cell>
          <cell r="V37">
            <v>1326</v>
          </cell>
          <cell r="W37">
            <v>233</v>
          </cell>
          <cell r="X37">
            <v>523</v>
          </cell>
          <cell r="Y37">
            <v>383</v>
          </cell>
          <cell r="Z37">
            <v>732</v>
          </cell>
          <cell r="AA37">
            <v>78</v>
          </cell>
          <cell r="AB37">
            <v>843</v>
          </cell>
          <cell r="AC37">
            <v>42715</v>
          </cell>
          <cell r="AD37">
            <v>12</v>
          </cell>
          <cell r="AE37">
            <v>349</v>
          </cell>
          <cell r="AF37">
            <v>73</v>
          </cell>
          <cell r="AG37">
            <v>2491</v>
          </cell>
          <cell r="AH37">
            <v>39</v>
          </cell>
          <cell r="AI37">
            <v>1552</v>
          </cell>
          <cell r="AJ37">
            <v>645</v>
          </cell>
          <cell r="AK37">
            <v>42238</v>
          </cell>
          <cell r="AP37">
            <v>46630</v>
          </cell>
          <cell r="AW37">
            <v>1116</v>
          </cell>
          <cell r="AX37">
            <v>2778</v>
          </cell>
          <cell r="AY37">
            <v>581</v>
          </cell>
          <cell r="AZ37">
            <v>52</v>
          </cell>
          <cell r="BA37">
            <v>825</v>
          </cell>
          <cell r="BB37">
            <v>473</v>
          </cell>
          <cell r="BC37">
            <v>74</v>
          </cell>
          <cell r="BD37">
            <v>140</v>
          </cell>
          <cell r="BE37">
            <v>39452</v>
          </cell>
        </row>
        <row r="38">
          <cell r="A38" t="str">
            <v>TDS-1-FPA</v>
          </cell>
          <cell r="B38">
            <v>41</v>
          </cell>
          <cell r="C38">
            <v>312</v>
          </cell>
          <cell r="D38">
            <v>284</v>
          </cell>
          <cell r="E38">
            <v>5538</v>
          </cell>
          <cell r="F38">
            <v>47</v>
          </cell>
          <cell r="G38">
            <v>842</v>
          </cell>
          <cell r="J38">
            <v>77</v>
          </cell>
          <cell r="K38">
            <v>2708</v>
          </cell>
          <cell r="N38">
            <v>6678</v>
          </cell>
          <cell r="T38">
            <v>14</v>
          </cell>
          <cell r="U38">
            <v>685</v>
          </cell>
          <cell r="V38">
            <v>881</v>
          </cell>
          <cell r="W38">
            <v>714</v>
          </cell>
          <cell r="X38">
            <v>56</v>
          </cell>
          <cell r="Y38">
            <v>597</v>
          </cell>
          <cell r="Z38">
            <v>2447</v>
          </cell>
          <cell r="AA38">
            <v>434</v>
          </cell>
          <cell r="AB38">
            <v>425</v>
          </cell>
          <cell r="AC38">
            <v>142</v>
          </cell>
          <cell r="AD38">
            <v>33</v>
          </cell>
          <cell r="AE38">
            <v>394</v>
          </cell>
          <cell r="AF38">
            <v>278</v>
          </cell>
          <cell r="AG38">
            <v>5599</v>
          </cell>
          <cell r="AH38">
            <v>41</v>
          </cell>
          <cell r="AI38">
            <v>910</v>
          </cell>
          <cell r="AJ38">
            <v>1</v>
          </cell>
          <cell r="AK38">
            <v>1</v>
          </cell>
          <cell r="AL38">
            <v>66</v>
          </cell>
          <cell r="AM38">
            <v>2691</v>
          </cell>
          <cell r="AP38">
            <v>6900</v>
          </cell>
          <cell r="AV38">
            <v>4</v>
          </cell>
          <cell r="AW38">
            <v>263</v>
          </cell>
          <cell r="AX38">
            <v>632</v>
          </cell>
          <cell r="AY38">
            <v>1382</v>
          </cell>
          <cell r="AZ38">
            <v>13</v>
          </cell>
          <cell r="BA38">
            <v>807</v>
          </cell>
          <cell r="BB38">
            <v>2380</v>
          </cell>
          <cell r="BC38">
            <v>320</v>
          </cell>
          <cell r="BD38">
            <v>691</v>
          </cell>
          <cell r="BE38">
            <v>25</v>
          </cell>
        </row>
        <row r="39">
          <cell r="A39" t="str">
            <v>TDS-2-LQ</v>
          </cell>
          <cell r="B39">
            <v>6</v>
          </cell>
          <cell r="C39">
            <v>142</v>
          </cell>
          <cell r="D39">
            <v>46</v>
          </cell>
          <cell r="E39">
            <v>1695</v>
          </cell>
          <cell r="F39">
            <v>11</v>
          </cell>
          <cell r="G39">
            <v>333</v>
          </cell>
          <cell r="N39">
            <v>2170</v>
          </cell>
          <cell r="U39">
            <v>220</v>
          </cell>
          <cell r="V39">
            <v>276</v>
          </cell>
          <cell r="W39">
            <v>503</v>
          </cell>
          <cell r="X39">
            <v>35</v>
          </cell>
          <cell r="Y39">
            <v>85</v>
          </cell>
          <cell r="Z39">
            <v>291</v>
          </cell>
          <cell r="AA39">
            <v>315</v>
          </cell>
          <cell r="AB39">
            <v>89</v>
          </cell>
          <cell r="AC39">
            <v>326</v>
          </cell>
          <cell r="AD39">
            <v>3</v>
          </cell>
          <cell r="AE39">
            <v>57</v>
          </cell>
          <cell r="AF39">
            <v>36</v>
          </cell>
          <cell r="AG39">
            <v>1635</v>
          </cell>
          <cell r="AH39">
            <v>15</v>
          </cell>
          <cell r="AI39">
            <v>915</v>
          </cell>
          <cell r="AP39">
            <v>2607</v>
          </cell>
          <cell r="AW39">
            <v>26</v>
          </cell>
          <cell r="AX39">
            <v>1001</v>
          </cell>
          <cell r="AY39">
            <v>365</v>
          </cell>
          <cell r="AZ39">
            <v>7</v>
          </cell>
          <cell r="BA39">
            <v>77</v>
          </cell>
          <cell r="BB39">
            <v>483</v>
          </cell>
          <cell r="BC39">
            <v>120</v>
          </cell>
          <cell r="BD39">
            <v>36</v>
          </cell>
          <cell r="BE39">
            <v>139</v>
          </cell>
        </row>
        <row r="40">
          <cell r="A40" t="str">
            <v>TDS-3-BA</v>
          </cell>
          <cell r="D40">
            <v>85</v>
          </cell>
          <cell r="E40">
            <v>1710</v>
          </cell>
          <cell r="F40">
            <v>64</v>
          </cell>
          <cell r="G40">
            <v>1240</v>
          </cell>
          <cell r="J40">
            <v>5</v>
          </cell>
          <cell r="K40">
            <v>79</v>
          </cell>
          <cell r="N40">
            <v>2950</v>
          </cell>
          <cell r="U40">
            <v>196</v>
          </cell>
          <cell r="V40">
            <v>379</v>
          </cell>
          <cell r="W40">
            <v>1105</v>
          </cell>
          <cell r="X40">
            <v>14</v>
          </cell>
          <cell r="Y40">
            <v>102</v>
          </cell>
          <cell r="Z40">
            <v>339</v>
          </cell>
          <cell r="AA40">
            <v>354</v>
          </cell>
          <cell r="AB40">
            <v>90</v>
          </cell>
          <cell r="AC40">
            <v>355</v>
          </cell>
          <cell r="AF40">
            <v>73</v>
          </cell>
          <cell r="AG40">
            <v>1647</v>
          </cell>
          <cell r="AH40">
            <v>77</v>
          </cell>
          <cell r="AI40">
            <v>1444</v>
          </cell>
          <cell r="AJ40">
            <v>1</v>
          </cell>
          <cell r="AK40">
            <v>7</v>
          </cell>
          <cell r="AL40">
            <v>9</v>
          </cell>
          <cell r="AM40">
            <v>111</v>
          </cell>
          <cell r="AP40">
            <v>3098</v>
          </cell>
          <cell r="AW40">
            <v>131</v>
          </cell>
          <cell r="AX40">
            <v>866</v>
          </cell>
          <cell r="AY40">
            <v>1244</v>
          </cell>
          <cell r="AZ40">
            <v>190</v>
          </cell>
          <cell r="BA40">
            <v>91</v>
          </cell>
          <cell r="BB40">
            <v>142</v>
          </cell>
          <cell r="BC40">
            <v>124</v>
          </cell>
          <cell r="BD40">
            <v>122</v>
          </cell>
          <cell r="BE40">
            <v>109</v>
          </cell>
        </row>
        <row r="41">
          <cell r="A41" t="str">
            <v>TDS-4-HB</v>
          </cell>
          <cell r="B41">
            <v>8</v>
          </cell>
          <cell r="C41">
            <v>122</v>
          </cell>
          <cell r="D41">
            <v>280</v>
          </cell>
          <cell r="E41">
            <v>3570</v>
          </cell>
          <cell r="F41">
            <v>98</v>
          </cell>
          <cell r="G41">
            <v>1946</v>
          </cell>
          <cell r="J41">
            <v>367</v>
          </cell>
          <cell r="K41">
            <v>5626</v>
          </cell>
          <cell r="N41">
            <v>5638</v>
          </cell>
          <cell r="U41">
            <v>260</v>
          </cell>
          <cell r="V41">
            <v>1351</v>
          </cell>
          <cell r="W41">
            <v>1369</v>
          </cell>
          <cell r="X41">
            <v>382</v>
          </cell>
          <cell r="Y41">
            <v>370</v>
          </cell>
          <cell r="Z41">
            <v>798</v>
          </cell>
          <cell r="AA41">
            <v>76</v>
          </cell>
          <cell r="AB41">
            <v>99</v>
          </cell>
          <cell r="AC41">
            <v>552</v>
          </cell>
          <cell r="AD41">
            <v>18</v>
          </cell>
          <cell r="AE41">
            <v>213</v>
          </cell>
          <cell r="AF41">
            <v>210</v>
          </cell>
          <cell r="AG41">
            <v>3516</v>
          </cell>
          <cell r="AH41">
            <v>70</v>
          </cell>
          <cell r="AI41">
            <v>1750</v>
          </cell>
          <cell r="AL41">
            <v>263</v>
          </cell>
          <cell r="AM41">
            <v>5420</v>
          </cell>
          <cell r="AP41">
            <v>5420</v>
          </cell>
          <cell r="AV41">
            <v>59</v>
          </cell>
          <cell r="AW41">
            <v>210</v>
          </cell>
          <cell r="AX41">
            <v>784</v>
          </cell>
          <cell r="AY41">
            <v>1028</v>
          </cell>
          <cell r="AZ41">
            <v>435</v>
          </cell>
          <cell r="BA41">
            <v>806</v>
          </cell>
          <cell r="BB41">
            <v>728</v>
          </cell>
          <cell r="BC41">
            <v>79</v>
          </cell>
          <cell r="BD41">
            <v>87</v>
          </cell>
          <cell r="BE41">
            <v>503</v>
          </cell>
        </row>
        <row r="42">
          <cell r="A42" t="str">
            <v>TDS-5-SMD</v>
          </cell>
          <cell r="B42">
            <v>3</v>
          </cell>
          <cell r="C42">
            <v>47</v>
          </cell>
          <cell r="D42">
            <v>110</v>
          </cell>
          <cell r="E42">
            <v>2047</v>
          </cell>
          <cell r="F42">
            <v>10</v>
          </cell>
          <cell r="G42">
            <v>146</v>
          </cell>
          <cell r="J42">
            <v>5</v>
          </cell>
          <cell r="K42">
            <v>78</v>
          </cell>
          <cell r="N42">
            <v>2240</v>
          </cell>
          <cell r="U42">
            <v>49</v>
          </cell>
          <cell r="V42">
            <v>224</v>
          </cell>
          <cell r="W42">
            <v>677</v>
          </cell>
          <cell r="X42">
            <v>11</v>
          </cell>
          <cell r="Y42">
            <v>20</v>
          </cell>
          <cell r="Z42">
            <v>247</v>
          </cell>
          <cell r="AA42">
            <v>160</v>
          </cell>
          <cell r="AB42">
            <v>156</v>
          </cell>
          <cell r="AD42">
            <v>5</v>
          </cell>
          <cell r="AE42">
            <v>56</v>
          </cell>
          <cell r="AF42">
            <v>129</v>
          </cell>
          <cell r="AG42">
            <v>1942</v>
          </cell>
          <cell r="AH42">
            <v>38</v>
          </cell>
          <cell r="AI42">
            <v>1081</v>
          </cell>
          <cell r="AL42">
            <v>37</v>
          </cell>
          <cell r="AM42">
            <v>964</v>
          </cell>
          <cell r="AP42">
            <v>3071</v>
          </cell>
          <cell r="AV42">
            <v>8</v>
          </cell>
          <cell r="AW42">
            <v>46</v>
          </cell>
          <cell r="AX42">
            <v>467</v>
          </cell>
          <cell r="AY42">
            <v>1139</v>
          </cell>
          <cell r="AZ42">
            <v>50</v>
          </cell>
          <cell r="BA42">
            <v>35</v>
          </cell>
          <cell r="BB42">
            <v>336</v>
          </cell>
          <cell r="BC42">
            <v>115</v>
          </cell>
          <cell r="BD42">
            <v>268</v>
          </cell>
        </row>
        <row r="43">
          <cell r="A43" t="str">
            <v>TDS-6-A</v>
          </cell>
          <cell r="B43">
            <v>3</v>
          </cell>
          <cell r="C43">
            <v>52</v>
          </cell>
          <cell r="D43">
            <v>111</v>
          </cell>
          <cell r="E43">
            <v>2364</v>
          </cell>
          <cell r="F43">
            <v>18</v>
          </cell>
          <cell r="G43">
            <v>203</v>
          </cell>
          <cell r="N43">
            <v>2619</v>
          </cell>
          <cell r="U43">
            <v>125</v>
          </cell>
          <cell r="V43">
            <v>1323</v>
          </cell>
          <cell r="W43">
            <v>254</v>
          </cell>
          <cell r="X43">
            <v>18</v>
          </cell>
          <cell r="Y43">
            <v>28</v>
          </cell>
          <cell r="Z43">
            <v>488</v>
          </cell>
          <cell r="AA43">
            <v>15</v>
          </cell>
          <cell r="AB43">
            <v>89</v>
          </cell>
          <cell r="AC43">
            <v>269</v>
          </cell>
          <cell r="AD43">
            <v>20</v>
          </cell>
          <cell r="AE43">
            <v>111</v>
          </cell>
          <cell r="AF43">
            <v>106</v>
          </cell>
          <cell r="AG43">
            <v>1863</v>
          </cell>
          <cell r="AH43">
            <v>15</v>
          </cell>
          <cell r="AI43">
            <v>258</v>
          </cell>
          <cell r="AL43">
            <v>1</v>
          </cell>
          <cell r="AM43">
            <v>2</v>
          </cell>
          <cell r="AP43">
            <v>2202</v>
          </cell>
          <cell r="AV43">
            <v>30</v>
          </cell>
          <cell r="AW43">
            <v>113</v>
          </cell>
          <cell r="AX43">
            <v>679</v>
          </cell>
          <cell r="AY43">
            <v>104</v>
          </cell>
          <cell r="AZ43">
            <v>10</v>
          </cell>
          <cell r="BA43">
            <v>232</v>
          </cell>
          <cell r="BB43">
            <v>802</v>
          </cell>
          <cell r="BC43">
            <v>16</v>
          </cell>
          <cell r="BD43">
            <v>88</v>
          </cell>
          <cell r="BE43">
            <v>98</v>
          </cell>
        </row>
        <row r="44">
          <cell r="A44" t="str">
            <v>TS-1</v>
          </cell>
          <cell r="B44">
            <v>38</v>
          </cell>
          <cell r="C44">
            <v>300</v>
          </cell>
          <cell r="D44">
            <v>227</v>
          </cell>
          <cell r="E44">
            <v>3388</v>
          </cell>
          <cell r="F44">
            <v>31</v>
          </cell>
          <cell r="G44">
            <v>429</v>
          </cell>
          <cell r="J44">
            <v>1</v>
          </cell>
          <cell r="K44">
            <v>141</v>
          </cell>
          <cell r="N44">
            <v>4111</v>
          </cell>
          <cell r="T44">
            <v>6</v>
          </cell>
          <cell r="U44">
            <v>638</v>
          </cell>
          <cell r="V44">
            <v>323</v>
          </cell>
          <cell r="W44">
            <v>309</v>
          </cell>
          <cell r="X44">
            <v>15</v>
          </cell>
          <cell r="Y44">
            <v>484</v>
          </cell>
          <cell r="Z44">
            <v>1427</v>
          </cell>
          <cell r="AA44">
            <v>434</v>
          </cell>
          <cell r="AB44">
            <v>246</v>
          </cell>
          <cell r="AD44">
            <v>32</v>
          </cell>
          <cell r="AE44">
            <v>371</v>
          </cell>
          <cell r="AF44">
            <v>227</v>
          </cell>
          <cell r="AG44">
            <v>3658</v>
          </cell>
          <cell r="AH44">
            <v>31</v>
          </cell>
          <cell r="AI44">
            <v>347</v>
          </cell>
          <cell r="AJ44">
            <v>1</v>
          </cell>
          <cell r="AK44">
            <v>1</v>
          </cell>
          <cell r="AL44">
            <v>2</v>
          </cell>
          <cell r="AM44">
            <v>164</v>
          </cell>
          <cell r="AP44">
            <v>4377</v>
          </cell>
          <cell r="AW44">
            <v>259</v>
          </cell>
          <cell r="AX44">
            <v>178</v>
          </cell>
          <cell r="AY44">
            <v>664</v>
          </cell>
          <cell r="AZ44">
            <v>13</v>
          </cell>
          <cell r="BA44">
            <v>430</v>
          </cell>
          <cell r="BB44">
            <v>1469</v>
          </cell>
          <cell r="BC44">
            <v>320</v>
          </cell>
          <cell r="BD44">
            <v>678</v>
          </cell>
        </row>
        <row r="45">
          <cell r="A45" t="str">
            <v>TS-2</v>
          </cell>
          <cell r="B45">
            <v>4</v>
          </cell>
          <cell r="C45">
            <v>12</v>
          </cell>
          <cell r="D45">
            <v>62</v>
          </cell>
          <cell r="E45">
            <v>2150</v>
          </cell>
          <cell r="F45">
            <v>16</v>
          </cell>
          <cell r="G45">
            <v>413</v>
          </cell>
          <cell r="J45">
            <v>76</v>
          </cell>
          <cell r="K45">
            <v>2567</v>
          </cell>
          <cell r="N45">
            <v>2567</v>
          </cell>
          <cell r="T45">
            <v>8</v>
          </cell>
          <cell r="U45">
            <v>47</v>
          </cell>
          <cell r="V45">
            <v>558</v>
          </cell>
          <cell r="W45">
            <v>405</v>
          </cell>
          <cell r="X45">
            <v>41</v>
          </cell>
          <cell r="Y45">
            <v>113</v>
          </cell>
          <cell r="Z45">
            <v>1020</v>
          </cell>
          <cell r="AB45">
            <v>179</v>
          </cell>
          <cell r="AC45">
            <v>142</v>
          </cell>
          <cell r="AD45">
            <v>2</v>
          </cell>
          <cell r="AE45">
            <v>23</v>
          </cell>
          <cell r="AF45">
            <v>56</v>
          </cell>
          <cell r="AG45">
            <v>1941</v>
          </cell>
          <cell r="AH45">
            <v>10</v>
          </cell>
          <cell r="AI45">
            <v>563</v>
          </cell>
          <cell r="AL45">
            <v>65</v>
          </cell>
          <cell r="AM45">
            <v>2527</v>
          </cell>
          <cell r="AP45">
            <v>2523</v>
          </cell>
          <cell r="AV45">
            <v>4</v>
          </cell>
          <cell r="AW45">
            <v>4</v>
          </cell>
          <cell r="AX45">
            <v>454</v>
          </cell>
          <cell r="AY45">
            <v>718</v>
          </cell>
          <cell r="BA45">
            <v>377</v>
          </cell>
          <cell r="BB45">
            <v>911</v>
          </cell>
          <cell r="BD45">
            <v>13</v>
          </cell>
          <cell r="BE45">
            <v>25</v>
          </cell>
        </row>
        <row r="46">
          <cell r="A46" t="str">
            <v>TS-3</v>
          </cell>
          <cell r="B46">
            <v>6</v>
          </cell>
          <cell r="C46">
            <v>142</v>
          </cell>
          <cell r="D46">
            <v>46</v>
          </cell>
          <cell r="E46">
            <v>1695</v>
          </cell>
          <cell r="F46">
            <v>11</v>
          </cell>
          <cell r="G46">
            <v>333</v>
          </cell>
          <cell r="N46">
            <v>2170</v>
          </cell>
          <cell r="U46">
            <v>220</v>
          </cell>
          <cell r="V46">
            <v>276</v>
          </cell>
          <cell r="W46">
            <v>503</v>
          </cell>
          <cell r="X46">
            <v>35</v>
          </cell>
          <cell r="Y46">
            <v>85</v>
          </cell>
          <cell r="Z46">
            <v>291</v>
          </cell>
          <cell r="AA46">
            <v>315</v>
          </cell>
          <cell r="AB46">
            <v>89</v>
          </cell>
          <cell r="AC46">
            <v>326</v>
          </cell>
          <cell r="AD46">
            <v>3</v>
          </cell>
          <cell r="AE46">
            <v>57</v>
          </cell>
          <cell r="AF46">
            <v>36</v>
          </cell>
          <cell r="AG46">
            <v>1635</v>
          </cell>
          <cell r="AH46">
            <v>15</v>
          </cell>
          <cell r="AI46">
            <v>915</v>
          </cell>
          <cell r="AP46">
            <v>2607</v>
          </cell>
          <cell r="AW46">
            <v>26</v>
          </cell>
          <cell r="AX46">
            <v>1001</v>
          </cell>
          <cell r="AY46">
            <v>365</v>
          </cell>
          <cell r="AZ46">
            <v>7</v>
          </cell>
          <cell r="BA46">
            <v>77</v>
          </cell>
          <cell r="BB46">
            <v>483</v>
          </cell>
          <cell r="BC46">
            <v>120</v>
          </cell>
          <cell r="BD46">
            <v>36</v>
          </cell>
          <cell r="BE46">
            <v>139</v>
          </cell>
        </row>
        <row r="47">
          <cell r="A47" t="str">
            <v>TS-4</v>
          </cell>
          <cell r="D47">
            <v>85</v>
          </cell>
          <cell r="E47">
            <v>1710</v>
          </cell>
          <cell r="F47">
            <v>64</v>
          </cell>
          <cell r="G47">
            <v>1240</v>
          </cell>
          <cell r="J47">
            <v>5</v>
          </cell>
          <cell r="K47">
            <v>79</v>
          </cell>
          <cell r="N47">
            <v>2950</v>
          </cell>
          <cell r="U47">
            <v>196</v>
          </cell>
          <cell r="V47">
            <v>379</v>
          </cell>
          <cell r="W47">
            <v>1105</v>
          </cell>
          <cell r="X47">
            <v>14</v>
          </cell>
          <cell r="Y47">
            <v>102</v>
          </cell>
          <cell r="Z47">
            <v>339</v>
          </cell>
          <cell r="AA47">
            <v>354</v>
          </cell>
          <cell r="AB47">
            <v>90</v>
          </cell>
          <cell r="AC47">
            <v>355</v>
          </cell>
          <cell r="AF47">
            <v>73</v>
          </cell>
          <cell r="AG47">
            <v>1647</v>
          </cell>
          <cell r="AH47">
            <v>77</v>
          </cell>
          <cell r="AI47">
            <v>1444</v>
          </cell>
          <cell r="AJ47">
            <v>1</v>
          </cell>
          <cell r="AK47">
            <v>7</v>
          </cell>
          <cell r="AL47">
            <v>9</v>
          </cell>
          <cell r="AM47">
            <v>111</v>
          </cell>
          <cell r="AP47">
            <v>3098</v>
          </cell>
          <cell r="AW47">
            <v>131</v>
          </cell>
          <cell r="AX47">
            <v>866</v>
          </cell>
          <cell r="AY47">
            <v>1244</v>
          </cell>
          <cell r="AZ47">
            <v>190</v>
          </cell>
          <cell r="BA47">
            <v>91</v>
          </cell>
          <cell r="BB47">
            <v>142</v>
          </cell>
          <cell r="BC47">
            <v>124</v>
          </cell>
          <cell r="BD47">
            <v>122</v>
          </cell>
          <cell r="BE47">
            <v>109</v>
          </cell>
        </row>
        <row r="48">
          <cell r="A48" t="str">
            <v>TS-5</v>
          </cell>
          <cell r="B48">
            <v>8</v>
          </cell>
          <cell r="C48">
            <v>122</v>
          </cell>
          <cell r="D48">
            <v>280</v>
          </cell>
          <cell r="E48">
            <v>3570</v>
          </cell>
          <cell r="F48">
            <v>98</v>
          </cell>
          <cell r="G48">
            <v>1946</v>
          </cell>
          <cell r="J48">
            <v>367</v>
          </cell>
          <cell r="K48">
            <v>5626</v>
          </cell>
          <cell r="N48">
            <v>5638</v>
          </cell>
          <cell r="U48">
            <v>260</v>
          </cell>
          <cell r="V48">
            <v>1351</v>
          </cell>
          <cell r="W48">
            <v>1369</v>
          </cell>
          <cell r="X48">
            <v>382</v>
          </cell>
          <cell r="Y48">
            <v>370</v>
          </cell>
          <cell r="Z48">
            <v>798</v>
          </cell>
          <cell r="AA48">
            <v>76</v>
          </cell>
          <cell r="AB48">
            <v>99</v>
          </cell>
          <cell r="AC48">
            <v>552</v>
          </cell>
          <cell r="AD48">
            <v>18</v>
          </cell>
          <cell r="AE48">
            <v>213</v>
          </cell>
          <cell r="AF48">
            <v>210</v>
          </cell>
          <cell r="AG48">
            <v>3516</v>
          </cell>
          <cell r="AH48">
            <v>70</v>
          </cell>
          <cell r="AI48">
            <v>1750</v>
          </cell>
          <cell r="AL48">
            <v>263</v>
          </cell>
          <cell r="AM48">
            <v>5420</v>
          </cell>
          <cell r="AP48">
            <v>5420</v>
          </cell>
          <cell r="AV48">
            <v>59</v>
          </cell>
          <cell r="AW48">
            <v>210</v>
          </cell>
          <cell r="AX48">
            <v>784</v>
          </cell>
          <cell r="AY48">
            <v>1028</v>
          </cell>
          <cell r="AZ48">
            <v>435</v>
          </cell>
          <cell r="BA48">
            <v>806</v>
          </cell>
          <cell r="BB48">
            <v>728</v>
          </cell>
          <cell r="BC48">
            <v>79</v>
          </cell>
          <cell r="BD48">
            <v>87</v>
          </cell>
          <cell r="BE48">
            <v>503</v>
          </cell>
        </row>
        <row r="49">
          <cell r="A49" t="str">
            <v>TS-6</v>
          </cell>
          <cell r="B49">
            <v>3</v>
          </cell>
          <cell r="C49">
            <v>47</v>
          </cell>
          <cell r="D49">
            <v>110</v>
          </cell>
          <cell r="E49">
            <v>2047</v>
          </cell>
          <cell r="F49">
            <v>10</v>
          </cell>
          <cell r="G49">
            <v>146</v>
          </cell>
          <cell r="J49">
            <v>5</v>
          </cell>
          <cell r="K49">
            <v>78</v>
          </cell>
          <cell r="N49">
            <v>2240</v>
          </cell>
          <cell r="U49">
            <v>49</v>
          </cell>
          <cell r="V49">
            <v>224</v>
          </cell>
          <cell r="W49">
            <v>677</v>
          </cell>
          <cell r="X49">
            <v>11</v>
          </cell>
          <cell r="Y49">
            <v>20</v>
          </cell>
          <cell r="Z49">
            <v>247</v>
          </cell>
          <cell r="AA49">
            <v>160</v>
          </cell>
          <cell r="AB49">
            <v>156</v>
          </cell>
          <cell r="AD49">
            <v>5</v>
          </cell>
          <cell r="AE49">
            <v>56</v>
          </cell>
          <cell r="AF49">
            <v>129</v>
          </cell>
          <cell r="AG49">
            <v>1942</v>
          </cell>
          <cell r="AH49">
            <v>38</v>
          </cell>
          <cell r="AI49">
            <v>1081</v>
          </cell>
          <cell r="AL49">
            <v>37</v>
          </cell>
          <cell r="AM49">
            <v>964</v>
          </cell>
          <cell r="AP49">
            <v>3071</v>
          </cell>
          <cell r="AV49">
            <v>8</v>
          </cell>
          <cell r="AW49">
            <v>46</v>
          </cell>
          <cell r="AX49">
            <v>467</v>
          </cell>
          <cell r="AY49">
            <v>1139</v>
          </cell>
          <cell r="AZ49">
            <v>50</v>
          </cell>
          <cell r="BA49">
            <v>35</v>
          </cell>
          <cell r="BB49">
            <v>336</v>
          </cell>
          <cell r="BC49">
            <v>115</v>
          </cell>
          <cell r="BD49">
            <v>268</v>
          </cell>
        </row>
        <row r="50">
          <cell r="A50" t="str">
            <v>TS-7</v>
          </cell>
          <cell r="B50">
            <v>3</v>
          </cell>
          <cell r="C50">
            <v>52</v>
          </cell>
          <cell r="D50">
            <v>111</v>
          </cell>
          <cell r="E50">
            <v>2364</v>
          </cell>
          <cell r="F50">
            <v>18</v>
          </cell>
          <cell r="G50">
            <v>203</v>
          </cell>
          <cell r="N50">
            <v>2619</v>
          </cell>
          <cell r="U50">
            <v>125</v>
          </cell>
          <cell r="V50">
            <v>1323</v>
          </cell>
          <cell r="W50">
            <v>254</v>
          </cell>
          <cell r="X50">
            <v>18</v>
          </cell>
          <cell r="Y50">
            <v>28</v>
          </cell>
          <cell r="Z50">
            <v>488</v>
          </cell>
          <cell r="AA50">
            <v>15</v>
          </cell>
          <cell r="AB50">
            <v>89</v>
          </cell>
          <cell r="AC50">
            <v>269</v>
          </cell>
          <cell r="AD50">
            <v>20</v>
          </cell>
          <cell r="AE50">
            <v>111</v>
          </cell>
          <cell r="AF50">
            <v>106</v>
          </cell>
          <cell r="AG50">
            <v>1863</v>
          </cell>
          <cell r="AH50">
            <v>15</v>
          </cell>
          <cell r="AI50">
            <v>258</v>
          </cell>
          <cell r="AL50">
            <v>1</v>
          </cell>
          <cell r="AM50">
            <v>2</v>
          </cell>
          <cell r="AP50">
            <v>2202</v>
          </cell>
          <cell r="AV50">
            <v>30</v>
          </cell>
          <cell r="AW50">
            <v>113</v>
          </cell>
          <cell r="AX50">
            <v>679</v>
          </cell>
          <cell r="AY50">
            <v>104</v>
          </cell>
          <cell r="AZ50">
            <v>10</v>
          </cell>
          <cell r="BA50">
            <v>232</v>
          </cell>
          <cell r="BB50">
            <v>802</v>
          </cell>
          <cell r="BC50">
            <v>16</v>
          </cell>
          <cell r="BD50">
            <v>88</v>
          </cell>
          <cell r="BE50">
            <v>98</v>
          </cell>
        </row>
      </sheetData>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row r="1">
          <cell r="A1" t="str">
            <v>nvselect</v>
          </cell>
          <cell r="B1" t="str">
            <v>pop16</v>
          </cell>
          <cell r="C1" t="str">
            <v>HTP_19</v>
          </cell>
          <cell r="D1" t="str">
            <v>Global_TxSd_HTP_19</v>
          </cell>
          <cell r="E1" t="str">
            <v>HP_19</v>
          </cell>
          <cell r="F1" t="str">
            <v>Global_TxSd_HP_19</v>
          </cell>
          <cell r="G1" t="str">
            <v>R3A_19</v>
          </cell>
          <cell r="H1" t="str">
            <v>Global_TxSd_R3A_19</v>
          </cell>
          <cell r="I1" t="str">
            <v>pop17</v>
          </cell>
          <cell r="J1" t="str">
            <v>HTP_20</v>
          </cell>
          <cell r="K1" t="str">
            <v>Global_TxSd_HTP_20</v>
          </cell>
          <cell r="L1" t="str">
            <v>HP_20</v>
          </cell>
          <cell r="M1" t="str">
            <v>Global_TxSd_HP_20</v>
          </cell>
          <cell r="N1" t="str">
            <v>R3A_20</v>
          </cell>
          <cell r="O1" t="str">
            <v>Global_TxSd_R3A_20</v>
          </cell>
          <cell r="P1" t="str">
            <v>pop19</v>
          </cell>
          <cell r="Q1" t="str">
            <v>HTP_22</v>
          </cell>
          <cell r="R1" t="str">
            <v>Global_TxSd_HTP_22</v>
          </cell>
          <cell r="S1" t="str">
            <v>HP_22</v>
          </cell>
          <cell r="T1" t="str">
            <v>Global_TxSd_HP_22</v>
          </cell>
          <cell r="U1" t="str">
            <v>R3A_22</v>
          </cell>
          <cell r="V1" t="str">
            <v>Global_TxSd_R3A_22</v>
          </cell>
        </row>
        <row r="2">
          <cell r="B2">
            <v>2286296.91</v>
          </cell>
          <cell r="C2">
            <v>401034</v>
          </cell>
          <cell r="D2">
            <v>1898.7058059999999</v>
          </cell>
          <cell r="E2">
            <v>80633.5</v>
          </cell>
          <cell r="F2">
            <v>357.25587610000002</v>
          </cell>
          <cell r="G2">
            <v>525107</v>
          </cell>
          <cell r="H2">
            <v>2246.6813440000001</v>
          </cell>
          <cell r="I2">
            <v>2341348.85</v>
          </cell>
          <cell r="J2">
            <v>409174</v>
          </cell>
          <cell r="K2">
            <v>1897.209891</v>
          </cell>
          <cell r="L2">
            <v>61127</v>
          </cell>
          <cell r="M2">
            <v>263.93479880000001</v>
          </cell>
          <cell r="N2">
            <v>521390</v>
          </cell>
          <cell r="O2">
            <v>2171.6587810000001</v>
          </cell>
          <cell r="P2">
            <v>2335637.85</v>
          </cell>
          <cell r="Q2">
            <v>449872</v>
          </cell>
          <cell r="R2">
            <v>2074.933892</v>
          </cell>
          <cell r="S2">
            <v>83714</v>
          </cell>
          <cell r="T2">
            <v>366.45918080000001</v>
          </cell>
          <cell r="U2">
            <v>603995</v>
          </cell>
          <cell r="V2">
            <v>2490.7334529999998</v>
          </cell>
        </row>
        <row r="3">
          <cell r="A3" t="str">
            <v>220000236</v>
          </cell>
          <cell r="B3">
            <v>141565</v>
          </cell>
          <cell r="C3">
            <v>56522</v>
          </cell>
          <cell r="D3">
            <v>3993.0147870000001</v>
          </cell>
          <cell r="E3">
            <v>22730</v>
          </cell>
          <cell r="F3">
            <v>1648.120997</v>
          </cell>
          <cell r="G3">
            <v>103137</v>
          </cell>
          <cell r="H3">
            <v>7349.0651859999998</v>
          </cell>
          <cell r="I3">
            <v>142364</v>
          </cell>
          <cell r="J3">
            <v>53356</v>
          </cell>
          <cell r="K3">
            <v>3735.9972859999998</v>
          </cell>
          <cell r="L3">
            <v>13807.5</v>
          </cell>
          <cell r="M3">
            <v>1002.883137</v>
          </cell>
          <cell r="N3">
            <v>110403</v>
          </cell>
          <cell r="O3">
            <v>7940.428688</v>
          </cell>
          <cell r="P3">
            <v>143242</v>
          </cell>
          <cell r="Q3">
            <v>53401</v>
          </cell>
          <cell r="R3">
            <v>3766.9997939999998</v>
          </cell>
          <cell r="S3">
            <v>17353.5</v>
          </cell>
          <cell r="T3">
            <v>1253.116892</v>
          </cell>
          <cell r="U3">
            <v>109879</v>
          </cell>
          <cell r="V3">
            <v>7820.3090780000002</v>
          </cell>
        </row>
        <row r="4">
          <cell r="A4" t="str">
            <v>220000608</v>
          </cell>
          <cell r="B4">
            <v>222795</v>
          </cell>
          <cell r="C4">
            <v>67657</v>
          </cell>
          <cell r="D4">
            <v>3151.0040130000002</v>
          </cell>
          <cell r="E4">
            <v>21247.5</v>
          </cell>
          <cell r="F4">
            <v>1076.3930740000001</v>
          </cell>
          <cell r="G4">
            <v>107360</v>
          </cell>
          <cell r="H4">
            <v>5022.9068900000002</v>
          </cell>
          <cell r="I4">
            <v>226551</v>
          </cell>
          <cell r="J4">
            <v>65930</v>
          </cell>
          <cell r="K4">
            <v>2977.4764909999999</v>
          </cell>
          <cell r="L4">
            <v>14564</v>
          </cell>
          <cell r="M4">
            <v>730.35594249999997</v>
          </cell>
          <cell r="N4">
            <v>104016</v>
          </cell>
          <cell r="O4">
            <v>4865.526449</v>
          </cell>
          <cell r="P4">
            <v>228750</v>
          </cell>
          <cell r="Q4">
            <v>65561</v>
          </cell>
          <cell r="R4">
            <v>2998.393646</v>
          </cell>
          <cell r="S4">
            <v>21002.5</v>
          </cell>
          <cell r="T4">
            <v>1025.3039240000001</v>
          </cell>
          <cell r="U4">
            <v>118765</v>
          </cell>
          <cell r="V4">
            <v>5675.9658069999996</v>
          </cell>
        </row>
        <row r="5">
          <cell r="A5" t="str">
            <v>220000616</v>
          </cell>
          <cell r="B5">
            <v>282852</v>
          </cell>
          <cell r="C5">
            <v>48095</v>
          </cell>
          <cell r="D5">
            <v>1649.1017489999999</v>
          </cell>
          <cell r="E5">
            <v>13170</v>
          </cell>
          <cell r="F5">
            <v>458.93831219999998</v>
          </cell>
          <cell r="G5">
            <v>48305</v>
          </cell>
          <cell r="H5">
            <v>1732.0890870000001</v>
          </cell>
          <cell r="I5">
            <v>283931</v>
          </cell>
          <cell r="J5">
            <v>69297</v>
          </cell>
          <cell r="K5">
            <v>2456.9087709999999</v>
          </cell>
          <cell r="L5">
            <v>15004</v>
          </cell>
          <cell r="M5">
            <v>537.02635480000004</v>
          </cell>
          <cell r="N5">
            <v>54953</v>
          </cell>
          <cell r="O5">
            <v>1979.9129700000001</v>
          </cell>
          <cell r="P5">
            <v>291312</v>
          </cell>
          <cell r="Q5">
            <v>92794</v>
          </cell>
          <cell r="R5">
            <v>3211.9712909999998</v>
          </cell>
          <cell r="S5">
            <v>28088.5</v>
          </cell>
          <cell r="T5">
            <v>973.13287500000001</v>
          </cell>
          <cell r="U5">
            <v>88057</v>
          </cell>
          <cell r="V5">
            <v>3088.8829270000001</v>
          </cell>
        </row>
        <row r="6">
          <cell r="A6" t="str">
            <v>290000017</v>
          </cell>
          <cell r="B6">
            <v>296682</v>
          </cell>
          <cell r="C6">
            <v>113629</v>
          </cell>
          <cell r="D6">
            <v>3862.3406110000001</v>
          </cell>
          <cell r="E6">
            <v>32815</v>
          </cell>
          <cell r="F6">
            <v>1115.5876519999999</v>
          </cell>
          <cell r="G6">
            <v>95281</v>
          </cell>
          <cell r="H6">
            <v>3236.1596570000002</v>
          </cell>
          <cell r="I6">
            <v>301488</v>
          </cell>
          <cell r="J6">
            <v>106800</v>
          </cell>
          <cell r="K6">
            <v>3538.0020330000002</v>
          </cell>
          <cell r="L6">
            <v>20492.5</v>
          </cell>
          <cell r="M6">
            <v>691.9609021</v>
          </cell>
          <cell r="N6">
            <v>98639</v>
          </cell>
          <cell r="O6">
            <v>3305.9318349999999</v>
          </cell>
          <cell r="P6">
            <v>303698</v>
          </cell>
          <cell r="Q6">
            <v>114184</v>
          </cell>
          <cell r="R6">
            <v>3796.6729839999998</v>
          </cell>
          <cell r="S6">
            <v>24106.5</v>
          </cell>
          <cell r="T6">
            <v>810.24487429999999</v>
          </cell>
          <cell r="U6">
            <v>112058</v>
          </cell>
          <cell r="V6">
            <v>3727.924994</v>
          </cell>
        </row>
        <row r="7">
          <cell r="A7" t="str">
            <v>290000041</v>
          </cell>
          <cell r="B7">
            <v>71956</v>
          </cell>
          <cell r="C7">
            <v>28348</v>
          </cell>
          <cell r="D7">
            <v>3971.7098980000001</v>
          </cell>
          <cell r="E7">
            <v>11970</v>
          </cell>
          <cell r="F7">
            <v>1581.983606</v>
          </cell>
          <cell r="G7">
            <v>38225</v>
          </cell>
          <cell r="H7">
            <v>5295.1321959999996</v>
          </cell>
          <cell r="I7">
            <v>72442</v>
          </cell>
          <cell r="J7">
            <v>29220</v>
          </cell>
          <cell r="K7">
            <v>4051.3152319999999</v>
          </cell>
          <cell r="L7">
            <v>8165</v>
          </cell>
          <cell r="M7">
            <v>1044.7617720000001</v>
          </cell>
          <cell r="N7">
            <v>34422</v>
          </cell>
          <cell r="O7">
            <v>4781.3212919999996</v>
          </cell>
          <cell r="P7">
            <v>72496</v>
          </cell>
          <cell r="Q7">
            <v>24992.5</v>
          </cell>
          <cell r="R7">
            <v>3470.6132859999998</v>
          </cell>
          <cell r="S7">
            <v>13015.5</v>
          </cell>
          <cell r="T7">
            <v>1814.7668610000001</v>
          </cell>
          <cell r="U7">
            <v>40036</v>
          </cell>
          <cell r="V7">
            <v>5712.7844660000001</v>
          </cell>
        </row>
        <row r="8">
          <cell r="A8" t="str">
            <v>290000298</v>
          </cell>
          <cell r="B8">
            <v>283080</v>
          </cell>
          <cell r="C8">
            <v>93403</v>
          </cell>
          <cell r="D8">
            <v>3217.5419390000002</v>
          </cell>
          <cell r="E8">
            <v>32142.5</v>
          </cell>
          <cell r="F8">
            <v>1111.183593</v>
          </cell>
          <cell r="G8">
            <v>135854</v>
          </cell>
          <cell r="H8">
            <v>4945.4127109999999</v>
          </cell>
          <cell r="I8">
            <v>283534</v>
          </cell>
          <cell r="J8">
            <v>91077</v>
          </cell>
          <cell r="K8">
            <v>3098.0495770000002</v>
          </cell>
          <cell r="L8">
            <v>19959</v>
          </cell>
          <cell r="M8">
            <v>697.58896700000003</v>
          </cell>
          <cell r="N8">
            <v>125205</v>
          </cell>
          <cell r="O8">
            <v>4571.9236119999996</v>
          </cell>
          <cell r="P8">
            <v>282975</v>
          </cell>
          <cell r="Q8">
            <v>92265</v>
          </cell>
          <cell r="R8">
            <v>3163.63969</v>
          </cell>
          <cell r="S8">
            <v>25859.5</v>
          </cell>
          <cell r="T8">
            <v>906.79370519999998</v>
          </cell>
          <cell r="U8">
            <v>137987</v>
          </cell>
          <cell r="V8">
            <v>5128.5314170000001</v>
          </cell>
        </row>
        <row r="9">
          <cell r="A9" t="str">
            <v>290021542</v>
          </cell>
          <cell r="B9">
            <v>188308</v>
          </cell>
          <cell r="C9">
            <v>69587</v>
          </cell>
          <cell r="D9">
            <v>3642.9500560000001</v>
          </cell>
          <cell r="E9">
            <v>23752</v>
          </cell>
          <cell r="F9">
            <v>1209.041661</v>
          </cell>
          <cell r="G9">
            <v>60209</v>
          </cell>
          <cell r="H9">
            <v>3128.0170520000001</v>
          </cell>
          <cell r="I9">
            <v>189049</v>
          </cell>
          <cell r="J9">
            <v>63665</v>
          </cell>
          <cell r="K9">
            <v>3276.2105019999999</v>
          </cell>
          <cell r="L9">
            <v>13782.5</v>
          </cell>
          <cell r="M9">
            <v>699.27281440000002</v>
          </cell>
          <cell r="N9">
            <v>57182</v>
          </cell>
          <cell r="O9">
            <v>3014.9381119999998</v>
          </cell>
          <cell r="P9">
            <v>188813</v>
          </cell>
          <cell r="Q9">
            <v>66448</v>
          </cell>
          <cell r="R9">
            <v>3508.4034099999999</v>
          </cell>
          <cell r="S9">
            <v>16859</v>
          </cell>
          <cell r="T9">
            <v>864.97003329999995</v>
          </cell>
          <cell r="U9">
            <v>57237</v>
          </cell>
          <cell r="V9">
            <v>3132.4199760000001</v>
          </cell>
        </row>
        <row r="10">
          <cell r="A10" t="str">
            <v>350000022</v>
          </cell>
          <cell r="B10">
            <v>153646</v>
          </cell>
          <cell r="C10">
            <v>49745</v>
          </cell>
          <cell r="D10">
            <v>3329.7950810000002</v>
          </cell>
          <cell r="E10">
            <v>9118</v>
          </cell>
          <cell r="F10">
            <v>694.66883580000001</v>
          </cell>
          <cell r="G10">
            <v>76340</v>
          </cell>
          <cell r="H10">
            <v>5487.1524689999997</v>
          </cell>
          <cell r="I10">
            <v>154804</v>
          </cell>
          <cell r="J10">
            <v>43732</v>
          </cell>
          <cell r="K10">
            <v>2911.4526599999999</v>
          </cell>
          <cell r="L10">
            <v>4825</v>
          </cell>
          <cell r="M10">
            <v>361.53058329999999</v>
          </cell>
          <cell r="N10">
            <v>72263</v>
          </cell>
          <cell r="O10">
            <v>5196.8275240000003</v>
          </cell>
          <cell r="P10">
            <v>158212</v>
          </cell>
          <cell r="Q10">
            <v>38571</v>
          </cell>
          <cell r="R10">
            <v>2556.3986</v>
          </cell>
          <cell r="S10">
            <v>7311</v>
          </cell>
          <cell r="T10">
            <v>525.19370449999997</v>
          </cell>
          <cell r="U10">
            <v>72024</v>
          </cell>
          <cell r="V10">
            <v>5066.0883020000001</v>
          </cell>
        </row>
        <row r="11">
          <cell r="A11" t="str">
            <v>350000048</v>
          </cell>
          <cell r="B11">
            <v>65835</v>
          </cell>
          <cell r="C11">
            <v>18353</v>
          </cell>
          <cell r="D11">
            <v>2841.5046309999998</v>
          </cell>
          <cell r="E11">
            <v>4745.5</v>
          </cell>
          <cell r="F11">
            <v>723.04950080000003</v>
          </cell>
          <cell r="G11">
            <v>30601</v>
          </cell>
          <cell r="H11">
            <v>4568.9194520000001</v>
          </cell>
          <cell r="I11">
            <v>68246</v>
          </cell>
          <cell r="J11">
            <v>17868</v>
          </cell>
          <cell r="K11">
            <v>2625.4930250000002</v>
          </cell>
          <cell r="L11">
            <v>3438.5</v>
          </cell>
          <cell r="M11">
            <v>517.91863620000004</v>
          </cell>
          <cell r="N11">
            <v>27907</v>
          </cell>
          <cell r="O11">
            <v>4033.5736919999999</v>
          </cell>
          <cell r="P11">
            <v>68530</v>
          </cell>
          <cell r="Q11">
            <v>16343</v>
          </cell>
          <cell r="R11">
            <v>2446.1501250000001</v>
          </cell>
          <cell r="S11">
            <v>4461.5</v>
          </cell>
          <cell r="T11">
            <v>706.42679529999998</v>
          </cell>
          <cell r="U11">
            <v>28153</v>
          </cell>
          <cell r="V11">
            <v>4049.013367</v>
          </cell>
        </row>
        <row r="12">
          <cell r="A12" t="str">
            <v>350000246</v>
          </cell>
          <cell r="B12">
            <v>834890</v>
          </cell>
          <cell r="C12">
            <v>257527</v>
          </cell>
          <cell r="D12">
            <v>3190.2607149999999</v>
          </cell>
          <cell r="E12">
            <v>73935</v>
          </cell>
          <cell r="F12">
            <v>886.7996071</v>
          </cell>
          <cell r="G12">
            <v>295072</v>
          </cell>
          <cell r="H12">
            <v>3563.7882199999999</v>
          </cell>
          <cell r="I12">
            <v>850260</v>
          </cell>
          <cell r="J12">
            <v>248296</v>
          </cell>
          <cell r="K12">
            <v>3004.4266710000002</v>
          </cell>
          <cell r="L12">
            <v>51059</v>
          </cell>
          <cell r="M12">
            <v>599.43109249999998</v>
          </cell>
          <cell r="N12">
            <v>303985</v>
          </cell>
          <cell r="O12">
            <v>3591.346869</v>
          </cell>
          <cell r="P12">
            <v>871761</v>
          </cell>
          <cell r="Q12">
            <v>242298</v>
          </cell>
          <cell r="R12">
            <v>2854.5272369999998</v>
          </cell>
          <cell r="S12">
            <v>54008</v>
          </cell>
          <cell r="T12">
            <v>621.72242200000005</v>
          </cell>
          <cell r="U12">
            <v>292002</v>
          </cell>
          <cell r="V12">
            <v>3359.0844659999998</v>
          </cell>
        </row>
        <row r="13">
          <cell r="A13" t="str">
            <v>560002032</v>
          </cell>
          <cell r="B13">
            <v>408555</v>
          </cell>
          <cell r="C13">
            <v>126658</v>
          </cell>
          <cell r="D13">
            <v>3066.756617</v>
          </cell>
          <cell r="E13">
            <v>46244.5</v>
          </cell>
          <cell r="F13">
            <v>1183.4456029999999</v>
          </cell>
          <cell r="G13">
            <v>162224</v>
          </cell>
          <cell r="H13">
            <v>4041.0760359999999</v>
          </cell>
          <cell r="I13">
            <v>411423</v>
          </cell>
          <cell r="J13">
            <v>121723</v>
          </cell>
          <cell r="K13">
            <v>2922.9902149999998</v>
          </cell>
          <cell r="L13">
            <v>23903</v>
          </cell>
          <cell r="M13">
            <v>628.0946404</v>
          </cell>
          <cell r="N13">
            <v>159942</v>
          </cell>
          <cell r="O13">
            <v>3979.785969</v>
          </cell>
          <cell r="P13">
            <v>416661</v>
          </cell>
          <cell r="Q13">
            <v>111117</v>
          </cell>
          <cell r="R13">
            <v>2707.6073540000002</v>
          </cell>
          <cell r="S13">
            <v>27921</v>
          </cell>
          <cell r="T13">
            <v>713.46187269999996</v>
          </cell>
          <cell r="U13">
            <v>181616</v>
          </cell>
          <cell r="V13">
            <v>4526.3518270000004</v>
          </cell>
        </row>
        <row r="14">
          <cell r="A14" t="str">
            <v>560002677</v>
          </cell>
          <cell r="B14">
            <v>228965</v>
          </cell>
          <cell r="C14">
            <v>87506</v>
          </cell>
          <cell r="D14">
            <v>3763.045294</v>
          </cell>
          <cell r="E14">
            <v>20695.5</v>
          </cell>
          <cell r="F14">
            <v>929.90209549999997</v>
          </cell>
          <cell r="G14">
            <v>106191</v>
          </cell>
          <cell r="H14">
            <v>4874.4534519999997</v>
          </cell>
          <cell r="I14">
            <v>229627</v>
          </cell>
          <cell r="J14">
            <v>82116</v>
          </cell>
          <cell r="K14">
            <v>3558.8079309999998</v>
          </cell>
          <cell r="L14">
            <v>11909.5</v>
          </cell>
          <cell r="M14">
            <v>541.81400199999996</v>
          </cell>
          <cell r="N14">
            <v>98768</v>
          </cell>
          <cell r="O14">
            <v>4501.4837100000004</v>
          </cell>
          <cell r="P14">
            <v>231244</v>
          </cell>
          <cell r="Q14">
            <v>76637</v>
          </cell>
          <cell r="R14">
            <v>3325.7964229999998</v>
          </cell>
          <cell r="S14">
            <v>16525.5</v>
          </cell>
          <cell r="T14">
            <v>732.87821059999999</v>
          </cell>
          <cell r="U14">
            <v>107197</v>
          </cell>
          <cell r="V14">
            <v>4925.232978</v>
          </cell>
        </row>
        <row r="15">
          <cell r="A15" t="str">
            <v>560005746</v>
          </cell>
          <cell r="B15">
            <v>60669</v>
          </cell>
          <cell r="C15">
            <v>15740</v>
          </cell>
          <cell r="D15">
            <v>2707.9596299999998</v>
          </cell>
          <cell r="E15">
            <v>7419.5</v>
          </cell>
          <cell r="F15">
            <v>1244.0156569999999</v>
          </cell>
          <cell r="G15">
            <v>20779</v>
          </cell>
          <cell r="H15">
            <v>3573.5304299999998</v>
          </cell>
          <cell r="I15">
            <v>60866</v>
          </cell>
          <cell r="J15">
            <v>14869</v>
          </cell>
          <cell r="K15">
            <v>2556.0999489999999</v>
          </cell>
          <cell r="L15">
            <v>2947.5</v>
          </cell>
          <cell r="M15">
            <v>522.19366390000005</v>
          </cell>
          <cell r="N15">
            <v>20020</v>
          </cell>
          <cell r="O15">
            <v>3532.8282939999999</v>
          </cell>
          <cell r="P15">
            <v>61046</v>
          </cell>
          <cell r="Q15">
            <v>16774</v>
          </cell>
          <cell r="R15">
            <v>2745.9754320000002</v>
          </cell>
          <cell r="S15">
            <v>4788</v>
          </cell>
          <cell r="T15">
            <v>765.53018220000001</v>
          </cell>
          <cell r="U15">
            <v>22411</v>
          </cell>
          <cell r="V15">
            <v>3913.6493799999998</v>
          </cell>
        </row>
        <row r="16">
          <cell r="A16" t="str">
            <v>DPT-22</v>
          </cell>
          <cell r="B16">
            <v>582871</v>
          </cell>
          <cell r="C16">
            <v>140479</v>
          </cell>
          <cell r="D16">
            <v>2413.1736460000002</v>
          </cell>
          <cell r="E16">
            <v>44811</v>
          </cell>
          <cell r="F16">
            <v>799.59814189999997</v>
          </cell>
          <cell r="G16">
            <v>203243</v>
          </cell>
          <cell r="H16">
            <v>3560.2997580000001</v>
          </cell>
          <cell r="I16">
            <v>588852</v>
          </cell>
          <cell r="J16">
            <v>162034</v>
          </cell>
          <cell r="K16">
            <v>2776.1724009999998</v>
          </cell>
          <cell r="L16">
            <v>36199.5</v>
          </cell>
          <cell r="M16">
            <v>649.39439279999999</v>
          </cell>
          <cell r="N16">
            <v>211909</v>
          </cell>
          <cell r="O16">
            <v>3728.9176400000001</v>
          </cell>
          <cell r="P16">
            <v>598814</v>
          </cell>
          <cell r="Q16">
            <v>184852</v>
          </cell>
          <cell r="R16">
            <v>3155.6987880000001</v>
          </cell>
          <cell r="S16">
            <v>56903.5</v>
          </cell>
          <cell r="T16">
            <v>992.20726749999994</v>
          </cell>
          <cell r="U16">
            <v>258586</v>
          </cell>
          <cell r="V16">
            <v>4523.1088659999996</v>
          </cell>
        </row>
        <row r="17">
          <cell r="A17" t="str">
            <v>DPT-29</v>
          </cell>
          <cell r="B17">
            <v>900695</v>
          </cell>
          <cell r="C17">
            <v>320707</v>
          </cell>
          <cell r="D17">
            <v>3520.347006</v>
          </cell>
          <cell r="E17">
            <v>108099</v>
          </cell>
          <cell r="F17">
            <v>1180.019994</v>
          </cell>
          <cell r="G17">
            <v>350348</v>
          </cell>
          <cell r="H17">
            <v>3924.4842509999999</v>
          </cell>
          <cell r="I17">
            <v>907379</v>
          </cell>
          <cell r="J17">
            <v>305631</v>
          </cell>
          <cell r="K17">
            <v>3294.0836429999999</v>
          </cell>
          <cell r="L17">
            <v>65346.5</v>
          </cell>
          <cell r="M17">
            <v>710.91438089999997</v>
          </cell>
          <cell r="N17">
            <v>335468</v>
          </cell>
          <cell r="O17">
            <v>3760.8410469999999</v>
          </cell>
          <cell r="P17">
            <v>909028</v>
          </cell>
          <cell r="Q17">
            <v>314663.5</v>
          </cell>
          <cell r="R17">
            <v>3429.636943</v>
          </cell>
          <cell r="S17">
            <v>84628.5</v>
          </cell>
          <cell r="T17">
            <v>924.79580799999997</v>
          </cell>
          <cell r="U17">
            <v>369729</v>
          </cell>
          <cell r="V17">
            <v>4185.0707620000003</v>
          </cell>
        </row>
        <row r="18">
          <cell r="A18" t="str">
            <v>DPT-35</v>
          </cell>
          <cell r="B18">
            <v>1019036</v>
          </cell>
          <cell r="C18">
            <v>313833</v>
          </cell>
          <cell r="D18">
            <v>3147.476948</v>
          </cell>
          <cell r="E18">
            <v>84247</v>
          </cell>
          <cell r="F18">
            <v>831.79429379999999</v>
          </cell>
          <cell r="G18">
            <v>385415</v>
          </cell>
          <cell r="H18">
            <v>3820.8999450000001</v>
          </cell>
          <cell r="I18">
            <v>1035162</v>
          </cell>
          <cell r="J18">
            <v>297939</v>
          </cell>
          <cell r="K18">
            <v>2938.8615110000001</v>
          </cell>
          <cell r="L18">
            <v>56910.5</v>
          </cell>
          <cell r="M18">
            <v>552.76733509999997</v>
          </cell>
          <cell r="N18">
            <v>387936</v>
          </cell>
          <cell r="O18">
            <v>3782.3356690000001</v>
          </cell>
          <cell r="P18">
            <v>1060199</v>
          </cell>
          <cell r="Q18">
            <v>287145</v>
          </cell>
          <cell r="R18">
            <v>2754.5351340000002</v>
          </cell>
          <cell r="S18">
            <v>62833</v>
          </cell>
          <cell r="T18">
            <v>597.60882270000002</v>
          </cell>
          <cell r="U18">
            <v>376431</v>
          </cell>
          <cell r="V18">
            <v>3583.6667969999999</v>
          </cell>
        </row>
        <row r="19">
          <cell r="A19" t="str">
            <v>DPT-56</v>
          </cell>
          <cell r="B19">
            <v>737196</v>
          </cell>
          <cell r="C19">
            <v>257751</v>
          </cell>
          <cell r="D19">
            <v>3462.0637339999998</v>
          </cell>
          <cell r="E19">
            <v>82828</v>
          </cell>
          <cell r="F19">
            <v>1165.719619</v>
          </cell>
          <cell r="G19">
            <v>340572</v>
          </cell>
          <cell r="H19">
            <v>4727.1186870000001</v>
          </cell>
          <cell r="I19">
            <v>743192</v>
          </cell>
          <cell r="J19">
            <v>242345</v>
          </cell>
          <cell r="K19">
            <v>3237.2340429999999</v>
          </cell>
          <cell r="L19">
            <v>45400.5</v>
          </cell>
          <cell r="M19">
            <v>647.39500810000004</v>
          </cell>
          <cell r="N19">
            <v>332392</v>
          </cell>
          <cell r="O19">
            <v>4592.6016319999999</v>
          </cell>
          <cell r="P19">
            <v>750699</v>
          </cell>
          <cell r="Q19">
            <v>224725</v>
          </cell>
          <cell r="R19">
            <v>3021.2896390000001</v>
          </cell>
          <cell r="S19">
            <v>56935</v>
          </cell>
          <cell r="T19">
            <v>794.67644770000004</v>
          </cell>
          <cell r="U19">
            <v>362676</v>
          </cell>
          <cell r="V19">
            <v>5030.3644510000004</v>
          </cell>
        </row>
        <row r="20">
          <cell r="A20" t="str">
            <v>France</v>
          </cell>
          <cell r="B20">
            <v>65639858.909999996</v>
          </cell>
          <cell r="C20">
            <v>16948327</v>
          </cell>
          <cell r="D20">
            <v>2595.7642350000001</v>
          </cell>
          <cell r="E20">
            <v>4901031.5</v>
          </cell>
          <cell r="F20">
            <v>753.06666010000004</v>
          </cell>
          <cell r="G20">
            <v>24568586</v>
          </cell>
          <cell r="H20">
            <v>3779.876045</v>
          </cell>
          <cell r="I20">
            <v>66240946.850000001</v>
          </cell>
          <cell r="J20">
            <v>16019812</v>
          </cell>
          <cell r="K20">
            <v>2429.9477919999999</v>
          </cell>
          <cell r="L20">
            <v>3207853.5</v>
          </cell>
          <cell r="M20">
            <v>491.20731260000002</v>
          </cell>
          <cell r="N20">
            <v>23439412</v>
          </cell>
          <cell r="O20">
            <v>3586.2838630000001</v>
          </cell>
          <cell r="P20">
            <v>66826913.850000001</v>
          </cell>
          <cell r="Q20">
            <v>15604005</v>
          </cell>
          <cell r="R20">
            <v>2356.7001460000001</v>
          </cell>
          <cell r="S20">
            <v>4296119</v>
          </cell>
          <cell r="T20">
            <v>653.19884290000005</v>
          </cell>
          <cell r="U20">
            <v>25623277</v>
          </cell>
          <cell r="V20">
            <v>3923.1539790000002</v>
          </cell>
        </row>
        <row r="21">
          <cell r="A21" t="str">
            <v>REG-11</v>
          </cell>
          <cell r="B21">
            <v>12000501</v>
          </cell>
          <cell r="C21">
            <v>2740050.5</v>
          </cell>
          <cell r="D21">
            <v>2318.6139240000002</v>
          </cell>
          <cell r="E21">
            <v>996370</v>
          </cell>
          <cell r="F21">
            <v>821.72948899999994</v>
          </cell>
          <cell r="G21">
            <v>4522701</v>
          </cell>
          <cell r="H21">
            <v>3692.024872</v>
          </cell>
          <cell r="I21">
            <v>12059887</v>
          </cell>
          <cell r="J21">
            <v>2514918</v>
          </cell>
          <cell r="K21">
            <v>2121.9919610000002</v>
          </cell>
          <cell r="L21">
            <v>760572</v>
          </cell>
          <cell r="M21">
            <v>625.22527669999999</v>
          </cell>
          <cell r="N21">
            <v>4371270</v>
          </cell>
          <cell r="O21">
            <v>3552.4726970000002</v>
          </cell>
          <cell r="P21">
            <v>12174880</v>
          </cell>
          <cell r="Q21">
            <v>2372017.5</v>
          </cell>
          <cell r="R21">
            <v>1974.2219930000001</v>
          </cell>
          <cell r="S21">
            <v>1222472</v>
          </cell>
          <cell r="T21">
            <v>996.75744840000004</v>
          </cell>
          <cell r="U21">
            <v>4842581</v>
          </cell>
          <cell r="V21">
            <v>3898.8071049999999</v>
          </cell>
        </row>
        <row r="22">
          <cell r="A22" t="str">
            <v>REG-24</v>
          </cell>
          <cell r="B22">
            <v>2558926</v>
          </cell>
          <cell r="C22">
            <v>669850</v>
          </cell>
          <cell r="D22">
            <v>2614.0601339999998</v>
          </cell>
          <cell r="E22">
            <v>229200</v>
          </cell>
          <cell r="F22">
            <v>902.73088150000001</v>
          </cell>
          <cell r="G22">
            <v>697948</v>
          </cell>
          <cell r="H22">
            <v>2797.1131879999998</v>
          </cell>
          <cell r="I22">
            <v>2570169</v>
          </cell>
          <cell r="J22">
            <v>640287</v>
          </cell>
          <cell r="K22">
            <v>2493.6970150000002</v>
          </cell>
          <cell r="L22">
            <v>127434.5</v>
          </cell>
          <cell r="M22">
            <v>506.81499350000001</v>
          </cell>
          <cell r="N22">
            <v>718688</v>
          </cell>
          <cell r="O22">
            <v>2877.199658</v>
          </cell>
          <cell r="P22">
            <v>2576252</v>
          </cell>
          <cell r="Q22">
            <v>616422</v>
          </cell>
          <cell r="R22">
            <v>2422.9951249999999</v>
          </cell>
          <cell r="S22">
            <v>155859</v>
          </cell>
          <cell r="T22">
            <v>621.70102850000001</v>
          </cell>
          <cell r="U22">
            <v>745931</v>
          </cell>
          <cell r="V22">
            <v>2996.0020599999998</v>
          </cell>
        </row>
        <row r="23">
          <cell r="A23" t="str">
            <v>REG-27</v>
          </cell>
          <cell r="B23">
            <v>2662964</v>
          </cell>
          <cell r="C23">
            <v>792843.5</v>
          </cell>
          <cell r="D23">
            <v>2953.1453409999999</v>
          </cell>
          <cell r="E23">
            <v>165694.5</v>
          </cell>
          <cell r="F23">
            <v>635.13177229999997</v>
          </cell>
          <cell r="G23">
            <v>809211</v>
          </cell>
          <cell r="H23">
            <v>3111.631938</v>
          </cell>
          <cell r="I23">
            <v>2668708</v>
          </cell>
          <cell r="J23">
            <v>768888</v>
          </cell>
          <cell r="K23">
            <v>2862.3301999999999</v>
          </cell>
          <cell r="L23">
            <v>95688</v>
          </cell>
          <cell r="M23">
            <v>370.98315059999999</v>
          </cell>
          <cell r="N23">
            <v>762689</v>
          </cell>
          <cell r="O23">
            <v>2945.7963450000002</v>
          </cell>
          <cell r="P23">
            <v>2668792</v>
          </cell>
          <cell r="Q23">
            <v>721564</v>
          </cell>
          <cell r="R23">
            <v>2725.8166139999998</v>
          </cell>
          <cell r="S23">
            <v>129342</v>
          </cell>
          <cell r="T23">
            <v>503.6408715</v>
          </cell>
          <cell r="U23">
            <v>923827</v>
          </cell>
          <cell r="V23">
            <v>3634.556376</v>
          </cell>
        </row>
        <row r="24">
          <cell r="A24" t="str">
            <v>REG-28</v>
          </cell>
          <cell r="B24">
            <v>3248260</v>
          </cell>
          <cell r="C24">
            <v>783451</v>
          </cell>
          <cell r="D24">
            <v>2439.6359459999999</v>
          </cell>
          <cell r="E24">
            <v>235324.5</v>
          </cell>
          <cell r="F24">
            <v>736.59020750000002</v>
          </cell>
          <cell r="G24">
            <v>1317511</v>
          </cell>
          <cell r="H24">
            <v>4119.1420879999996</v>
          </cell>
          <cell r="I24">
            <v>3313892</v>
          </cell>
          <cell r="J24">
            <v>764092.5</v>
          </cell>
          <cell r="K24">
            <v>2338.1758359999999</v>
          </cell>
          <cell r="L24">
            <v>140680.5</v>
          </cell>
          <cell r="M24">
            <v>434.2200057</v>
          </cell>
          <cell r="N24">
            <v>1220845</v>
          </cell>
          <cell r="O24">
            <v>3751.789119</v>
          </cell>
          <cell r="P24">
            <v>3328694</v>
          </cell>
          <cell r="Q24">
            <v>751233</v>
          </cell>
          <cell r="R24">
            <v>2296.8280650000002</v>
          </cell>
          <cell r="S24">
            <v>175733</v>
          </cell>
          <cell r="T24">
            <v>543.2829706</v>
          </cell>
          <cell r="U24">
            <v>1305242</v>
          </cell>
          <cell r="V24">
            <v>4028.7015980000001</v>
          </cell>
        </row>
        <row r="25">
          <cell r="A25" t="str">
            <v>REG-32</v>
          </cell>
          <cell r="B25">
            <v>5999202</v>
          </cell>
          <cell r="C25">
            <v>1331971</v>
          </cell>
          <cell r="D25">
            <v>2259.7096259999998</v>
          </cell>
          <cell r="E25">
            <v>360356</v>
          </cell>
          <cell r="F25">
            <v>597.75317559999996</v>
          </cell>
          <cell r="G25">
            <v>2732226</v>
          </cell>
          <cell r="H25">
            <v>4510.224545</v>
          </cell>
          <cell r="I25">
            <v>6005197</v>
          </cell>
          <cell r="J25">
            <v>1241186</v>
          </cell>
          <cell r="K25">
            <v>2105.9046450000001</v>
          </cell>
          <cell r="L25">
            <v>211036.5</v>
          </cell>
          <cell r="M25">
            <v>352.24029380000002</v>
          </cell>
          <cell r="N25">
            <v>2541725</v>
          </cell>
          <cell r="O25">
            <v>4223.6493650000002</v>
          </cell>
          <cell r="P25">
            <v>6003737</v>
          </cell>
          <cell r="Q25">
            <v>1183972</v>
          </cell>
          <cell r="R25">
            <v>2011.671601</v>
          </cell>
          <cell r="S25">
            <v>297550</v>
          </cell>
          <cell r="T25">
            <v>496.85630459999999</v>
          </cell>
          <cell r="U25">
            <v>2598227</v>
          </cell>
          <cell r="V25">
            <v>4344.545674</v>
          </cell>
        </row>
        <row r="26">
          <cell r="A26" t="str">
            <v>REG-44</v>
          </cell>
          <cell r="B26">
            <v>5544784</v>
          </cell>
          <cell r="C26">
            <v>1189624</v>
          </cell>
          <cell r="D26">
            <v>2120.814574</v>
          </cell>
          <cell r="E26">
            <v>359608</v>
          </cell>
          <cell r="F26">
            <v>648.21403969999994</v>
          </cell>
          <cell r="G26">
            <v>2172826</v>
          </cell>
          <cell r="H26">
            <v>3967.926269</v>
          </cell>
          <cell r="I26">
            <v>5555214</v>
          </cell>
          <cell r="J26">
            <v>1091630</v>
          </cell>
          <cell r="K26">
            <v>1935.514533</v>
          </cell>
          <cell r="L26">
            <v>185479.5</v>
          </cell>
          <cell r="M26">
            <v>337.18889849999999</v>
          </cell>
          <cell r="N26">
            <v>1946368</v>
          </cell>
          <cell r="O26">
            <v>3545.620617</v>
          </cell>
          <cell r="P26">
            <v>5549586</v>
          </cell>
          <cell r="Q26">
            <v>1073405</v>
          </cell>
          <cell r="R26">
            <v>1920.5527320000001</v>
          </cell>
          <cell r="S26">
            <v>242414.5</v>
          </cell>
          <cell r="T26">
            <v>442.56660369999997</v>
          </cell>
          <cell r="U26">
            <v>2047257</v>
          </cell>
          <cell r="V26">
            <v>3781.8429230000002</v>
          </cell>
        </row>
        <row r="27">
          <cell r="A27" t="str">
            <v>REG-52</v>
          </cell>
          <cell r="B27">
            <v>3559612</v>
          </cell>
          <cell r="C27">
            <v>708873</v>
          </cell>
          <cell r="D27">
            <v>2045.9367130000001</v>
          </cell>
          <cell r="E27">
            <v>226665</v>
          </cell>
          <cell r="F27">
            <v>650.83867129999999</v>
          </cell>
          <cell r="G27">
            <v>1182331</v>
          </cell>
          <cell r="H27">
            <v>3352.8277349999998</v>
          </cell>
          <cell r="I27">
            <v>3633530</v>
          </cell>
          <cell r="J27">
            <v>681130</v>
          </cell>
          <cell r="K27">
            <v>1925.9984300000001</v>
          </cell>
          <cell r="L27">
            <v>143624</v>
          </cell>
          <cell r="M27">
            <v>406.54994790000001</v>
          </cell>
          <cell r="N27">
            <v>1103481</v>
          </cell>
          <cell r="O27">
            <v>3084.9529109999999</v>
          </cell>
          <cell r="P27">
            <v>3756282</v>
          </cell>
          <cell r="Q27">
            <v>674482</v>
          </cell>
          <cell r="R27">
            <v>1845.555433</v>
          </cell>
          <cell r="S27">
            <v>144953.5</v>
          </cell>
          <cell r="T27">
            <v>396.8717911</v>
          </cell>
          <cell r="U27">
            <v>1223266</v>
          </cell>
          <cell r="V27">
            <v>3340.8072699999998</v>
          </cell>
        </row>
        <row r="28">
          <cell r="A28" t="str">
            <v>REG-53</v>
          </cell>
          <cell r="B28">
            <v>3239798</v>
          </cell>
          <cell r="C28">
            <v>1032770</v>
          </cell>
          <cell r="D28">
            <v>3183.8620970000002</v>
          </cell>
          <cell r="E28">
            <v>319985</v>
          </cell>
          <cell r="F28">
            <v>1001.19773</v>
          </cell>
          <cell r="G28">
            <v>1279578</v>
          </cell>
          <cell r="H28">
            <v>4009.2923529999998</v>
          </cell>
          <cell r="I28">
            <v>3274585</v>
          </cell>
          <cell r="J28">
            <v>1007949</v>
          </cell>
          <cell r="K28">
            <v>3068.3542000000002</v>
          </cell>
          <cell r="L28">
            <v>203857</v>
          </cell>
          <cell r="M28">
            <v>634.41392340000004</v>
          </cell>
          <cell r="N28">
            <v>1267705</v>
          </cell>
          <cell r="O28">
            <v>3953.1120139999998</v>
          </cell>
          <cell r="P28">
            <v>3318740</v>
          </cell>
          <cell r="Q28">
            <v>1011385.5</v>
          </cell>
          <cell r="R28">
            <v>3056.2484450000002</v>
          </cell>
          <cell r="S28">
            <v>261300</v>
          </cell>
          <cell r="T28">
            <v>800.81476529999998</v>
          </cell>
          <cell r="U28">
            <v>1367422</v>
          </cell>
          <cell r="V28">
            <v>4232.2654899999998</v>
          </cell>
        </row>
        <row r="29">
          <cell r="A29" t="str">
            <v>REG-75</v>
          </cell>
          <cell r="B29">
            <v>5818142</v>
          </cell>
          <cell r="C29">
            <v>1634186</v>
          </cell>
          <cell r="D29">
            <v>2803.3163300000001</v>
          </cell>
          <cell r="E29">
            <v>521800</v>
          </cell>
          <cell r="F29">
            <v>922.90785860000005</v>
          </cell>
          <cell r="G29">
            <v>2080470</v>
          </cell>
          <cell r="H29">
            <v>3691.9269009999998</v>
          </cell>
          <cell r="I29">
            <v>5872980</v>
          </cell>
          <cell r="J29">
            <v>1470493.5</v>
          </cell>
          <cell r="K29">
            <v>2502.6041570000002</v>
          </cell>
          <cell r="L29">
            <v>348504</v>
          </cell>
          <cell r="M29">
            <v>620.10264270000005</v>
          </cell>
          <cell r="N29">
            <v>2142524</v>
          </cell>
          <cell r="O29">
            <v>3774.3002710000001</v>
          </cell>
          <cell r="P29">
            <v>5955561</v>
          </cell>
          <cell r="Q29">
            <v>1480901</v>
          </cell>
          <cell r="R29">
            <v>2517.56522</v>
          </cell>
          <cell r="S29">
            <v>417399</v>
          </cell>
          <cell r="T29">
            <v>736.65350309999997</v>
          </cell>
          <cell r="U29">
            <v>2218387</v>
          </cell>
          <cell r="V29">
            <v>3915.4294629999999</v>
          </cell>
        </row>
        <row r="30">
          <cell r="A30" t="str">
            <v>REG-76</v>
          </cell>
          <cell r="B30">
            <v>5717979</v>
          </cell>
          <cell r="C30">
            <v>1761370.5</v>
          </cell>
          <cell r="D30">
            <v>3068.8846920000001</v>
          </cell>
          <cell r="E30">
            <v>452181</v>
          </cell>
          <cell r="F30">
            <v>805.34892669999999</v>
          </cell>
          <cell r="G30">
            <v>1962415</v>
          </cell>
          <cell r="H30">
            <v>3537.197823</v>
          </cell>
          <cell r="I30">
            <v>5767088</v>
          </cell>
          <cell r="J30">
            <v>1678176</v>
          </cell>
          <cell r="K30">
            <v>2894.1474929999999</v>
          </cell>
          <cell r="L30">
            <v>293564</v>
          </cell>
          <cell r="M30">
            <v>523.1413834</v>
          </cell>
          <cell r="N30">
            <v>1876213</v>
          </cell>
          <cell r="O30">
            <v>3356.349702</v>
          </cell>
          <cell r="P30">
            <v>5845102</v>
          </cell>
          <cell r="Q30">
            <v>1663301</v>
          </cell>
          <cell r="R30">
            <v>2851.063369</v>
          </cell>
          <cell r="S30">
            <v>377114</v>
          </cell>
          <cell r="T30">
            <v>665.04253870000002</v>
          </cell>
          <cell r="U30">
            <v>2081124</v>
          </cell>
          <cell r="V30">
            <v>3725.6646799999999</v>
          </cell>
        </row>
        <row r="31">
          <cell r="A31" t="str">
            <v>REG-84</v>
          </cell>
          <cell r="B31">
            <v>7697371</v>
          </cell>
          <cell r="C31">
            <v>2151653.5</v>
          </cell>
          <cell r="D31">
            <v>2808.525498</v>
          </cell>
          <cell r="E31">
            <v>561872.5</v>
          </cell>
          <cell r="F31">
            <v>735.58236629999999</v>
          </cell>
          <cell r="G31">
            <v>2674120</v>
          </cell>
          <cell r="H31">
            <v>3508.074055</v>
          </cell>
          <cell r="I31">
            <v>7843619</v>
          </cell>
          <cell r="J31">
            <v>2042986</v>
          </cell>
          <cell r="K31">
            <v>2614.104632</v>
          </cell>
          <cell r="L31">
            <v>391689</v>
          </cell>
          <cell r="M31">
            <v>505.73500259999997</v>
          </cell>
          <cell r="N31">
            <v>2520675</v>
          </cell>
          <cell r="O31">
            <v>3254.1744290000001</v>
          </cell>
          <cell r="P31">
            <v>7947822</v>
          </cell>
          <cell r="Q31">
            <v>1964343</v>
          </cell>
          <cell r="R31">
            <v>2494.157596</v>
          </cell>
          <cell r="S31">
            <v>453086.5</v>
          </cell>
          <cell r="T31">
            <v>579.50919150000004</v>
          </cell>
          <cell r="U31">
            <v>2766894</v>
          </cell>
          <cell r="V31">
            <v>3554.3906400000001</v>
          </cell>
        </row>
        <row r="32">
          <cell r="A32" t="str">
            <v>REG-93</v>
          </cell>
          <cell r="B32">
            <v>4981811</v>
          </cell>
          <cell r="C32">
            <v>1634027</v>
          </cell>
          <cell r="D32">
            <v>3273.3266239999998</v>
          </cell>
          <cell r="E32">
            <v>367675.5</v>
          </cell>
          <cell r="F32">
            <v>756.94472029999997</v>
          </cell>
          <cell r="G32">
            <v>2495404</v>
          </cell>
          <cell r="H32">
            <v>5253.1551609999997</v>
          </cell>
          <cell r="I32">
            <v>5007446</v>
          </cell>
          <cell r="J32">
            <v>1597604</v>
          </cell>
          <cell r="K32">
            <v>3173.1277260000002</v>
          </cell>
          <cell r="L32">
            <v>230064</v>
          </cell>
          <cell r="M32">
            <v>475.76675560000001</v>
          </cell>
          <cell r="N32">
            <v>2407030</v>
          </cell>
          <cell r="O32">
            <v>5070.5616760000003</v>
          </cell>
          <cell r="P32">
            <v>5030890</v>
          </cell>
          <cell r="Q32">
            <v>1541106</v>
          </cell>
          <cell r="R32">
            <v>3082.915117</v>
          </cell>
          <cell r="S32">
            <v>317591</v>
          </cell>
          <cell r="T32">
            <v>650.15133920000005</v>
          </cell>
          <cell r="U32">
            <v>2767038</v>
          </cell>
          <cell r="V32">
            <v>5899.6056319999998</v>
          </cell>
        </row>
        <row r="33">
          <cell r="A33" t="str">
            <v>REG-94</v>
          </cell>
          <cell r="B33">
            <v>324212</v>
          </cell>
          <cell r="C33">
            <v>116623</v>
          </cell>
          <cell r="D33">
            <v>3404.7891970000001</v>
          </cell>
          <cell r="E33">
            <v>23666</v>
          </cell>
          <cell r="F33">
            <v>741.01832520000005</v>
          </cell>
          <cell r="G33">
            <v>116738</v>
          </cell>
          <cell r="H33">
            <v>3881.9579319999998</v>
          </cell>
          <cell r="I33">
            <v>327283</v>
          </cell>
          <cell r="J33">
            <v>111298</v>
          </cell>
          <cell r="K33">
            <v>3193.1892830000002</v>
          </cell>
          <cell r="L33">
            <v>14533.5</v>
          </cell>
          <cell r="M33">
            <v>446.9929813</v>
          </cell>
          <cell r="N33">
            <v>38809</v>
          </cell>
          <cell r="O33">
            <v>1309.248024</v>
          </cell>
          <cell r="P33">
            <v>334938</v>
          </cell>
          <cell r="Q33">
            <v>100001</v>
          </cell>
          <cell r="R33">
            <v>2826.2014909999998</v>
          </cell>
          <cell r="S33">
            <v>17590.5</v>
          </cell>
          <cell r="T33">
            <v>525.82552669999995</v>
          </cell>
          <cell r="U33">
            <v>132086</v>
          </cell>
          <cell r="V33">
            <v>4312.9070300000003</v>
          </cell>
        </row>
        <row r="34">
          <cell r="A34" t="str">
            <v>TDS-1-TFP</v>
          </cell>
          <cell r="B34">
            <v>848203</v>
          </cell>
          <cell r="C34">
            <v>305171</v>
          </cell>
          <cell r="D34">
            <v>3553.8122499999999</v>
          </cell>
          <cell r="E34">
            <v>100919</v>
          </cell>
          <cell r="F34">
            <v>1168.3686049999999</v>
          </cell>
          <cell r="G34">
            <v>331000</v>
          </cell>
          <cell r="H34">
            <v>3930.39734</v>
          </cell>
          <cell r="I34">
            <v>854658</v>
          </cell>
          <cell r="J34">
            <v>290907</v>
          </cell>
          <cell r="K34">
            <v>3326.5210360000001</v>
          </cell>
          <cell r="L34">
            <v>62856</v>
          </cell>
          <cell r="M34">
            <v>725.04749360000005</v>
          </cell>
          <cell r="N34">
            <v>317300</v>
          </cell>
          <cell r="O34">
            <v>3770.9948300000001</v>
          </cell>
          <cell r="P34">
            <v>856062</v>
          </cell>
          <cell r="Q34">
            <v>298837.5</v>
          </cell>
          <cell r="R34">
            <v>3459.9220439999999</v>
          </cell>
          <cell r="S34">
            <v>80455</v>
          </cell>
          <cell r="T34">
            <v>933.95086830000002</v>
          </cell>
          <cell r="U34">
            <v>348893</v>
          </cell>
          <cell r="V34">
            <v>4185.868907</v>
          </cell>
        </row>
        <row r="35">
          <cell r="A35" t="str">
            <v>TDS-2-TLQ</v>
          </cell>
          <cell r="B35">
            <v>295429</v>
          </cell>
          <cell r="C35">
            <v>106350</v>
          </cell>
          <cell r="D35">
            <v>3563.7310859999998</v>
          </cell>
          <cell r="E35">
            <v>29223</v>
          </cell>
          <cell r="F35">
            <v>1014.706067</v>
          </cell>
          <cell r="G35">
            <v>135509</v>
          </cell>
          <cell r="H35">
            <v>4805.8803269999999</v>
          </cell>
          <cell r="I35">
            <v>296138</v>
          </cell>
          <cell r="J35">
            <v>99871</v>
          </cell>
          <cell r="K35">
            <v>3366.4099620000002</v>
          </cell>
          <cell r="L35">
            <v>15443.5</v>
          </cell>
          <cell r="M35">
            <v>546.0485132</v>
          </cell>
          <cell r="N35">
            <v>126643</v>
          </cell>
          <cell r="O35">
            <v>4478.3561520000003</v>
          </cell>
          <cell r="P35">
            <v>297607</v>
          </cell>
          <cell r="Q35">
            <v>96482</v>
          </cell>
          <cell r="R35">
            <v>3248.7355889999999</v>
          </cell>
          <cell r="S35">
            <v>21936</v>
          </cell>
          <cell r="T35">
            <v>746.10857129999999</v>
          </cell>
          <cell r="U35">
            <v>138148</v>
          </cell>
          <cell r="V35">
            <v>4929.8336669999999</v>
          </cell>
        </row>
        <row r="36">
          <cell r="A36" t="str">
            <v>TDS-3-TBA</v>
          </cell>
          <cell r="B36">
            <v>391658</v>
          </cell>
          <cell r="C36">
            <v>135281</v>
          </cell>
          <cell r="D36">
            <v>3411.8081860000002</v>
          </cell>
          <cell r="E36">
            <v>49281.5</v>
          </cell>
          <cell r="F36">
            <v>1315.8141149999999</v>
          </cell>
          <cell r="G36">
            <v>173645</v>
          </cell>
          <cell r="H36">
            <v>4507.0399219999999</v>
          </cell>
          <cell r="I36">
            <v>394522</v>
          </cell>
          <cell r="J36">
            <v>129915</v>
          </cell>
          <cell r="K36">
            <v>3249.9723650000001</v>
          </cell>
          <cell r="L36">
            <v>25226.5</v>
          </cell>
          <cell r="M36">
            <v>691.60596529999998</v>
          </cell>
          <cell r="N36">
            <v>171736</v>
          </cell>
          <cell r="O36">
            <v>4448.88526</v>
          </cell>
          <cell r="P36">
            <v>399575</v>
          </cell>
          <cell r="Q36">
            <v>118795</v>
          </cell>
          <cell r="R36">
            <v>3011.2050829999998</v>
          </cell>
          <cell r="S36">
            <v>30055.5</v>
          </cell>
          <cell r="T36">
            <v>800.21268250000003</v>
          </cell>
          <cell r="U36">
            <v>192483</v>
          </cell>
          <cell r="V36">
            <v>4995.04295</v>
          </cell>
        </row>
        <row r="37">
          <cell r="A37" t="str">
            <v>TDS-4-THB</v>
          </cell>
          <cell r="B37">
            <v>900725</v>
          </cell>
          <cell r="C37">
            <v>270035</v>
          </cell>
          <cell r="D37">
            <v>3090.1373709999998</v>
          </cell>
          <cell r="E37">
            <v>76508.5</v>
          </cell>
          <cell r="F37">
            <v>850.16272460000005</v>
          </cell>
          <cell r="G37">
            <v>317514</v>
          </cell>
          <cell r="H37">
            <v>3554.7698839999998</v>
          </cell>
          <cell r="I37">
            <v>918506</v>
          </cell>
          <cell r="J37">
            <v>259832</v>
          </cell>
          <cell r="K37">
            <v>2902.704154</v>
          </cell>
          <cell r="L37">
            <v>53439</v>
          </cell>
          <cell r="M37">
            <v>581.12946109999996</v>
          </cell>
          <cell r="N37">
            <v>323319</v>
          </cell>
          <cell r="O37">
            <v>3539.0252930000001</v>
          </cell>
          <cell r="P37">
            <v>940291</v>
          </cell>
          <cell r="Q37">
            <v>252990</v>
          </cell>
          <cell r="R37">
            <v>2754.2170289999999</v>
          </cell>
          <cell r="S37">
            <v>56736.5</v>
          </cell>
          <cell r="T37">
            <v>605.21099990000005</v>
          </cell>
          <cell r="U37">
            <v>312759</v>
          </cell>
          <cell r="V37">
            <v>3340.0089600000001</v>
          </cell>
        </row>
        <row r="38">
          <cell r="A38" t="str">
            <v>TDS-5-TSM</v>
          </cell>
          <cell r="B38">
            <v>257470</v>
          </cell>
          <cell r="C38">
            <v>62776</v>
          </cell>
          <cell r="D38">
            <v>2490.8865150000001</v>
          </cell>
          <cell r="E38">
            <v>11615</v>
          </cell>
          <cell r="F38">
            <v>509.28910020000001</v>
          </cell>
          <cell r="G38">
            <v>95379</v>
          </cell>
          <cell r="H38">
            <v>4001.7306079999998</v>
          </cell>
          <cell r="I38">
            <v>259261</v>
          </cell>
          <cell r="J38">
            <v>64974</v>
          </cell>
          <cell r="K38">
            <v>2595.7177299999998</v>
          </cell>
          <cell r="L38">
            <v>10041.5</v>
          </cell>
          <cell r="M38">
            <v>427.30785959999997</v>
          </cell>
          <cell r="N38">
            <v>95611</v>
          </cell>
          <cell r="O38">
            <v>4014.1925190000002</v>
          </cell>
          <cell r="P38">
            <v>266531</v>
          </cell>
          <cell r="Q38">
            <v>71551</v>
          </cell>
          <cell r="R38">
            <v>2768.2366980000002</v>
          </cell>
          <cell r="S38">
            <v>19054</v>
          </cell>
          <cell r="T38">
            <v>771.01883459999999</v>
          </cell>
          <cell r="U38">
            <v>113598</v>
          </cell>
          <cell r="V38">
            <v>4575.0869579999999</v>
          </cell>
        </row>
        <row r="39">
          <cell r="A39" t="str">
            <v>TDS-6-TA</v>
          </cell>
          <cell r="B39">
            <v>408620</v>
          </cell>
          <cell r="C39">
            <v>105749</v>
          </cell>
          <cell r="D39">
            <v>2593.7863379999999</v>
          </cell>
          <cell r="E39">
            <v>33661.5</v>
          </cell>
          <cell r="F39">
            <v>870.66094280000004</v>
          </cell>
          <cell r="G39">
            <v>143322</v>
          </cell>
          <cell r="H39">
            <v>3606.2889850000001</v>
          </cell>
          <cell r="I39">
            <v>412727</v>
          </cell>
          <cell r="J39">
            <v>118669</v>
          </cell>
          <cell r="K39">
            <v>2891.3304459999999</v>
          </cell>
          <cell r="L39">
            <v>25541</v>
          </cell>
          <cell r="M39">
            <v>659.98981939999999</v>
          </cell>
          <cell r="N39">
            <v>142522</v>
          </cell>
          <cell r="O39">
            <v>3596.8984070000001</v>
          </cell>
          <cell r="P39">
            <v>418328</v>
          </cell>
          <cell r="Q39">
            <v>129475</v>
          </cell>
          <cell r="R39">
            <v>3183.9523170000002</v>
          </cell>
          <cell r="S39">
            <v>38796.5</v>
          </cell>
          <cell r="T39">
            <v>971.2264351</v>
          </cell>
          <cell r="U39">
            <v>172749</v>
          </cell>
          <cell r="V39">
            <v>4394.0747069999998</v>
          </cell>
        </row>
        <row r="40">
          <cell r="A40" t="str">
            <v>TDS-7-TCB</v>
          </cell>
          <cell r="B40">
            <v>137693</v>
          </cell>
          <cell r="C40">
            <v>47408</v>
          </cell>
          <cell r="D40">
            <v>3461.409858</v>
          </cell>
          <cell r="E40">
            <v>18776.5</v>
          </cell>
          <cell r="F40">
            <v>1380.5479760000001</v>
          </cell>
          <cell r="G40">
            <v>83209</v>
          </cell>
          <cell r="H40">
            <v>6058.9697470000001</v>
          </cell>
          <cell r="I40">
            <v>138773</v>
          </cell>
          <cell r="J40">
            <v>43781</v>
          </cell>
          <cell r="K40">
            <v>3157.949404</v>
          </cell>
          <cell r="L40">
            <v>11309.5</v>
          </cell>
          <cell r="M40">
            <v>829.38336289999995</v>
          </cell>
          <cell r="N40">
            <v>90574</v>
          </cell>
          <cell r="O40">
            <v>6627.7228439999999</v>
          </cell>
          <cell r="P40">
            <v>140346</v>
          </cell>
          <cell r="Q40">
            <v>43255</v>
          </cell>
          <cell r="R40">
            <v>3105.6962109999999</v>
          </cell>
          <cell r="S40">
            <v>14266.5</v>
          </cell>
          <cell r="T40">
            <v>1052.4680410000001</v>
          </cell>
          <cell r="U40">
            <v>88792</v>
          </cell>
          <cell r="V40">
            <v>6379.3860130000003</v>
          </cell>
        </row>
        <row r="41">
          <cell r="A41" t="str">
            <v>TS-1</v>
          </cell>
        </row>
        <row r="42">
          <cell r="A42" t="str">
            <v>TS-2</v>
          </cell>
        </row>
        <row r="43">
          <cell r="A43" t="str">
            <v>TS-3</v>
          </cell>
        </row>
        <row r="44">
          <cell r="A44" t="str">
            <v>TS-4</v>
          </cell>
        </row>
        <row r="45">
          <cell r="A45" t="str">
            <v>TS-5</v>
          </cell>
        </row>
        <row r="46">
          <cell r="A46" t="str">
            <v>TS-6</v>
          </cell>
        </row>
        <row r="47">
          <cell r="A47" t="str">
            <v>TS-7</v>
          </cell>
        </row>
        <row r="48">
          <cell r="A48" t="str">
            <v>TS-8</v>
          </cell>
        </row>
      </sheetData>
      <sheetData sheetId="85"/>
      <sheetData sheetId="86">
        <row r="1">
          <cell r="A1" t="str">
            <v>nvselect</v>
          </cell>
          <cell r="B1" t="str">
            <v>pop16</v>
          </cell>
          <cell r="C1" t="str">
            <v>HTP_19</v>
          </cell>
          <cell r="D1" t="str">
            <v>GEN_TxSd_HTP_19</v>
          </cell>
          <cell r="E1" t="str">
            <v>HP_19</v>
          </cell>
          <cell r="F1" t="str">
            <v>GEN_TxSd_HP_19</v>
          </cell>
          <cell r="G1" t="str">
            <v>R3A_19</v>
          </cell>
          <cell r="H1" t="str">
            <v>GEN_TxSd_R3A_19</v>
          </cell>
          <cell r="I1" t="str">
            <v>pop17</v>
          </cell>
          <cell r="J1" t="str">
            <v>HTP_20</v>
          </cell>
          <cell r="K1" t="str">
            <v>GEN_TxSd_HTP_20</v>
          </cell>
          <cell r="L1" t="str">
            <v>HP_20</v>
          </cell>
          <cell r="M1" t="str">
            <v>GEN_TxSd_HP_20</v>
          </cell>
          <cell r="N1" t="str">
            <v>R3A_20</v>
          </cell>
          <cell r="O1" t="str">
            <v>GEN_TxSd_R3A_20</v>
          </cell>
          <cell r="P1" t="str">
            <v>pop19</v>
          </cell>
          <cell r="Q1" t="str">
            <v>HTP_22</v>
          </cell>
          <cell r="R1" t="str">
            <v>GEN_TxSd_HTP_22</v>
          </cell>
          <cell r="S1" t="str">
            <v>HP_22</v>
          </cell>
          <cell r="T1" t="str">
            <v>GEN_TxSd_HP_22</v>
          </cell>
          <cell r="U1" t="str">
            <v>R3A_22</v>
          </cell>
          <cell r="V1" t="str">
            <v>GEN_TxSd_R3A_22</v>
          </cell>
        </row>
        <row r="2">
          <cell r="B2">
            <v>1638863.8089999999</v>
          </cell>
          <cell r="C2">
            <v>389885</v>
          </cell>
          <cell r="D2">
            <v>2360.5095529999999</v>
          </cell>
          <cell r="E2">
            <v>62663</v>
          </cell>
          <cell r="F2">
            <v>379.8609409</v>
          </cell>
          <cell r="G2">
            <v>353484</v>
          </cell>
          <cell r="H2">
            <v>2131.0857959999998</v>
          </cell>
          <cell r="I2">
            <v>1676033.889</v>
          </cell>
          <cell r="J2">
            <v>397716</v>
          </cell>
          <cell r="K2">
            <v>2359.8964270000001</v>
          </cell>
          <cell r="L2">
            <v>48272</v>
          </cell>
          <cell r="M2">
            <v>283.9175224</v>
          </cell>
          <cell r="N2">
            <v>341224</v>
          </cell>
          <cell r="O2">
            <v>2017.0608299999999</v>
          </cell>
          <cell r="P2">
            <v>1684347.656</v>
          </cell>
          <cell r="Q2">
            <v>433666</v>
          </cell>
          <cell r="R2">
            <v>2564.7296569999999</v>
          </cell>
          <cell r="S2">
            <v>65940</v>
          </cell>
          <cell r="T2">
            <v>392.01188880000001</v>
          </cell>
          <cell r="U2">
            <v>362839</v>
          </cell>
          <cell r="V2">
            <v>2143.1075930000002</v>
          </cell>
        </row>
        <row r="3">
          <cell r="A3" t="str">
            <v>220000236</v>
          </cell>
          <cell r="B3">
            <v>113767.0799</v>
          </cell>
          <cell r="C3">
            <v>56098</v>
          </cell>
          <cell r="D3">
            <v>5029.2907679999998</v>
          </cell>
          <cell r="E3">
            <v>18457.5</v>
          </cell>
          <cell r="F3">
            <v>1675.2453820000001</v>
          </cell>
          <cell r="G3">
            <v>81216</v>
          </cell>
          <cell r="H3">
            <v>7237.0782829999998</v>
          </cell>
          <cell r="I3">
            <v>114563.5031</v>
          </cell>
          <cell r="J3">
            <v>52568</v>
          </cell>
          <cell r="K3">
            <v>4673.0709340000003</v>
          </cell>
          <cell r="L3">
            <v>10760</v>
          </cell>
          <cell r="M3">
            <v>981.14665190000005</v>
          </cell>
          <cell r="N3">
            <v>89694</v>
          </cell>
          <cell r="O3">
            <v>8116.2637690000001</v>
          </cell>
          <cell r="P3">
            <v>115611.7634</v>
          </cell>
          <cell r="Q3">
            <v>52080</v>
          </cell>
          <cell r="R3">
            <v>4653.8604850000002</v>
          </cell>
          <cell r="S3">
            <v>14398</v>
          </cell>
          <cell r="T3">
            <v>1310.5396410000001</v>
          </cell>
          <cell r="U3">
            <v>84038</v>
          </cell>
          <cell r="V3">
            <v>7481.9483170000003</v>
          </cell>
        </row>
        <row r="4">
          <cell r="A4" t="str">
            <v>220000608</v>
          </cell>
          <cell r="B4">
            <v>180062.9712</v>
          </cell>
          <cell r="C4">
            <v>67282</v>
          </cell>
          <cell r="D4">
            <v>3978.103795</v>
          </cell>
          <cell r="E4">
            <v>14798.5</v>
          </cell>
          <cell r="F4">
            <v>962.13918579999995</v>
          </cell>
          <cell r="G4">
            <v>80510</v>
          </cell>
          <cell r="H4">
            <v>4740.6585409999998</v>
          </cell>
          <cell r="I4">
            <v>183539.7009</v>
          </cell>
          <cell r="J4">
            <v>65220</v>
          </cell>
          <cell r="K4">
            <v>3739.7424810000002</v>
          </cell>
          <cell r="L4">
            <v>10154.5</v>
          </cell>
          <cell r="M4">
            <v>654.57663769999999</v>
          </cell>
          <cell r="N4">
            <v>81405</v>
          </cell>
          <cell r="O4">
            <v>4808.8778279999997</v>
          </cell>
          <cell r="P4">
            <v>186428.6372</v>
          </cell>
          <cell r="Q4">
            <v>64446</v>
          </cell>
          <cell r="R4">
            <v>3739.531262</v>
          </cell>
          <cell r="S4">
            <v>13688</v>
          </cell>
          <cell r="T4">
            <v>840.71929969999997</v>
          </cell>
          <cell r="U4">
            <v>86593</v>
          </cell>
          <cell r="V4">
            <v>5226.4076249999998</v>
          </cell>
        </row>
        <row r="5">
          <cell r="A5" t="str">
            <v>220000616</v>
          </cell>
          <cell r="B5">
            <v>224520.8946</v>
          </cell>
          <cell r="C5">
            <v>47605</v>
          </cell>
          <cell r="D5">
            <v>2069.2524720000001</v>
          </cell>
          <cell r="E5">
            <v>11956</v>
          </cell>
          <cell r="F5">
            <v>527.43851389999998</v>
          </cell>
          <cell r="G5">
            <v>31114</v>
          </cell>
          <cell r="H5">
            <v>1420.394211</v>
          </cell>
          <cell r="I5">
            <v>225364.51949999999</v>
          </cell>
          <cell r="J5">
            <v>68078</v>
          </cell>
          <cell r="K5">
            <v>3065.670991</v>
          </cell>
          <cell r="L5">
            <v>12277</v>
          </cell>
          <cell r="M5">
            <v>558.89086029999999</v>
          </cell>
          <cell r="N5">
            <v>39266</v>
          </cell>
          <cell r="O5">
            <v>1807.2553069999999</v>
          </cell>
          <cell r="P5">
            <v>231802.09099999999</v>
          </cell>
          <cell r="Q5">
            <v>91313</v>
          </cell>
          <cell r="R5">
            <v>4011.57215</v>
          </cell>
          <cell r="S5">
            <v>23966.5</v>
          </cell>
          <cell r="T5">
            <v>1052.3144600000001</v>
          </cell>
          <cell r="U5">
            <v>60267</v>
          </cell>
          <cell r="V5">
            <v>2686.3079659999999</v>
          </cell>
        </row>
        <row r="6">
          <cell r="A6" t="str">
            <v>290000017</v>
          </cell>
          <cell r="B6">
            <v>237380.31830000001</v>
          </cell>
          <cell r="C6">
            <v>110828</v>
          </cell>
          <cell r="D6">
            <v>4771.2033650000003</v>
          </cell>
          <cell r="E6">
            <v>28340.5</v>
          </cell>
          <cell r="F6">
            <v>1214.952115</v>
          </cell>
          <cell r="G6">
            <v>75084</v>
          </cell>
          <cell r="H6">
            <v>3196.0099749999999</v>
          </cell>
          <cell r="I6">
            <v>241492.5686</v>
          </cell>
          <cell r="J6">
            <v>104413</v>
          </cell>
          <cell r="K6">
            <v>4378.1110849999995</v>
          </cell>
          <cell r="L6">
            <v>16588</v>
          </cell>
          <cell r="M6">
            <v>706.35258969999995</v>
          </cell>
          <cell r="N6">
            <v>80836</v>
          </cell>
          <cell r="O6">
            <v>3407.365671</v>
          </cell>
          <cell r="P6">
            <v>243702.1715</v>
          </cell>
          <cell r="Q6">
            <v>111080</v>
          </cell>
          <cell r="R6">
            <v>4679.0804230000003</v>
          </cell>
          <cell r="S6">
            <v>21138</v>
          </cell>
          <cell r="T6">
            <v>894.88253940000004</v>
          </cell>
          <cell r="U6">
            <v>89864</v>
          </cell>
          <cell r="V6">
            <v>3757.8856519999999</v>
          </cell>
        </row>
        <row r="7">
          <cell r="A7" t="str">
            <v>290000041</v>
          </cell>
          <cell r="B7">
            <v>56099.833659999997</v>
          </cell>
          <cell r="C7">
            <v>27681</v>
          </cell>
          <cell r="D7">
            <v>4924.6690129999997</v>
          </cell>
          <cell r="E7">
            <v>10686.5</v>
          </cell>
          <cell r="F7">
            <v>1792.3924340000001</v>
          </cell>
          <cell r="G7">
            <v>33028</v>
          </cell>
          <cell r="H7">
            <v>5854.8681610000003</v>
          </cell>
          <cell r="I7">
            <v>56541.849069999997</v>
          </cell>
          <cell r="J7">
            <v>28429</v>
          </cell>
          <cell r="K7">
            <v>5017.1604790000001</v>
          </cell>
          <cell r="L7">
            <v>7170.5</v>
          </cell>
          <cell r="M7">
            <v>1158.398514</v>
          </cell>
          <cell r="N7">
            <v>30374</v>
          </cell>
          <cell r="O7">
            <v>5407.3815430000004</v>
          </cell>
          <cell r="P7">
            <v>57052.041620000004</v>
          </cell>
          <cell r="Q7">
            <v>23750.5</v>
          </cell>
          <cell r="R7">
            <v>4194.8424070000001</v>
          </cell>
          <cell r="S7">
            <v>12217</v>
          </cell>
          <cell r="T7">
            <v>2169.8723220000002</v>
          </cell>
          <cell r="U7">
            <v>33809</v>
          </cell>
          <cell r="V7">
            <v>6199.6482219999998</v>
          </cell>
        </row>
        <row r="8">
          <cell r="A8" t="str">
            <v>290000298</v>
          </cell>
          <cell r="B8">
            <v>230539.3983</v>
          </cell>
          <cell r="C8">
            <v>89963</v>
          </cell>
          <cell r="D8">
            <v>3911.9509790000002</v>
          </cell>
          <cell r="E8">
            <v>25674.5</v>
          </cell>
          <cell r="F8">
            <v>1081.3327119999999</v>
          </cell>
          <cell r="G8">
            <v>112421</v>
          </cell>
          <cell r="H8">
            <v>5107.7606800000003</v>
          </cell>
          <cell r="I8">
            <v>231314.9474</v>
          </cell>
          <cell r="J8">
            <v>88083</v>
          </cell>
          <cell r="K8">
            <v>3780.7907399999999</v>
          </cell>
          <cell r="L8">
            <v>14971.5</v>
          </cell>
          <cell r="M8">
            <v>632.79623909999998</v>
          </cell>
          <cell r="N8">
            <v>104132</v>
          </cell>
          <cell r="O8">
            <v>4748.7927010000003</v>
          </cell>
          <cell r="P8">
            <v>232334.1874</v>
          </cell>
          <cell r="Q8">
            <v>89742</v>
          </cell>
          <cell r="R8">
            <v>3891.7895370000001</v>
          </cell>
          <cell r="S8">
            <v>20498.5</v>
          </cell>
          <cell r="T8">
            <v>874.48976560000006</v>
          </cell>
          <cell r="U8">
            <v>109665</v>
          </cell>
          <cell r="V8">
            <v>5062.5817010000001</v>
          </cell>
        </row>
        <row r="9">
          <cell r="A9" t="str">
            <v>290021542</v>
          </cell>
          <cell r="B9">
            <v>150599.56599999999</v>
          </cell>
          <cell r="C9">
            <v>66916</v>
          </cell>
          <cell r="D9">
            <v>4428.9529030000003</v>
          </cell>
          <cell r="E9">
            <v>21071</v>
          </cell>
          <cell r="F9">
            <v>1345.3737659999999</v>
          </cell>
          <cell r="G9">
            <v>49134</v>
          </cell>
          <cell r="H9">
            <v>3189.0036650000002</v>
          </cell>
          <cell r="I9">
            <v>151555.15650000001</v>
          </cell>
          <cell r="J9">
            <v>61962</v>
          </cell>
          <cell r="K9">
            <v>4040.2277210000002</v>
          </cell>
          <cell r="L9">
            <v>10509</v>
          </cell>
          <cell r="M9">
            <v>661.6600072</v>
          </cell>
          <cell r="N9">
            <v>46939</v>
          </cell>
          <cell r="O9">
            <v>3111.3751699999998</v>
          </cell>
          <cell r="P9">
            <v>151840.04209999999</v>
          </cell>
          <cell r="Q9">
            <v>64237</v>
          </cell>
          <cell r="R9">
            <v>4302.470448</v>
          </cell>
          <cell r="S9">
            <v>13639.5</v>
          </cell>
          <cell r="T9">
            <v>870.55940329999999</v>
          </cell>
          <cell r="U9">
            <v>44292</v>
          </cell>
          <cell r="V9">
            <v>3058.8212920000001</v>
          </cell>
        </row>
        <row r="10">
          <cell r="A10" t="str">
            <v>350000022</v>
          </cell>
          <cell r="B10">
            <v>124162.75290000001</v>
          </cell>
          <cell r="C10">
            <v>47441</v>
          </cell>
          <cell r="D10">
            <v>4019.4408090000002</v>
          </cell>
          <cell r="E10">
            <v>6703.5</v>
          </cell>
          <cell r="F10">
            <v>661.80131419999998</v>
          </cell>
          <cell r="G10">
            <v>51406</v>
          </cell>
          <cell r="H10">
            <v>4645.3506260000004</v>
          </cell>
          <cell r="I10">
            <v>125546.9777</v>
          </cell>
          <cell r="J10">
            <v>41755</v>
          </cell>
          <cell r="K10">
            <v>3516.4153209999999</v>
          </cell>
          <cell r="L10">
            <v>2922</v>
          </cell>
          <cell r="M10">
            <v>285.62441260000003</v>
          </cell>
          <cell r="N10">
            <v>46634</v>
          </cell>
          <cell r="O10">
            <v>4181.4411790000004</v>
          </cell>
          <cell r="P10">
            <v>128946.4059</v>
          </cell>
          <cell r="Q10">
            <v>35656</v>
          </cell>
          <cell r="R10">
            <v>2987.4592170000001</v>
          </cell>
          <cell r="S10">
            <v>5447.5</v>
          </cell>
          <cell r="T10">
            <v>504.26543550000002</v>
          </cell>
          <cell r="U10">
            <v>46445</v>
          </cell>
          <cell r="V10">
            <v>4047.6875770000001</v>
          </cell>
        </row>
        <row r="11">
          <cell r="A11" t="str">
            <v>350000048</v>
          </cell>
          <cell r="B11">
            <v>51428.647969999998</v>
          </cell>
          <cell r="C11">
            <v>17954</v>
          </cell>
          <cell r="D11">
            <v>3531.812261</v>
          </cell>
          <cell r="E11">
            <v>3266</v>
          </cell>
          <cell r="F11">
            <v>649.54379359999996</v>
          </cell>
          <cell r="G11">
            <v>23954</v>
          </cell>
          <cell r="H11">
            <v>4575.647602</v>
          </cell>
          <cell r="I11">
            <v>53378.563110000003</v>
          </cell>
          <cell r="J11">
            <v>17607</v>
          </cell>
          <cell r="K11">
            <v>3291.0455900000002</v>
          </cell>
          <cell r="L11">
            <v>2554.5</v>
          </cell>
          <cell r="M11">
            <v>500.81544100000002</v>
          </cell>
          <cell r="N11">
            <v>21970</v>
          </cell>
          <cell r="O11">
            <v>4052.656935</v>
          </cell>
          <cell r="P11">
            <v>54046.173739999998</v>
          </cell>
          <cell r="Q11">
            <v>15993</v>
          </cell>
          <cell r="R11">
            <v>3051.3628079999999</v>
          </cell>
          <cell r="S11">
            <v>3189</v>
          </cell>
          <cell r="T11">
            <v>672.95993840000006</v>
          </cell>
          <cell r="U11">
            <v>22345</v>
          </cell>
          <cell r="V11">
            <v>4106.857285</v>
          </cell>
        </row>
        <row r="12">
          <cell r="A12" t="str">
            <v>350000246</v>
          </cell>
          <cell r="B12">
            <v>649916.06229999999</v>
          </cell>
          <cell r="C12">
            <v>252496</v>
          </cell>
          <cell r="D12">
            <v>3965.788665</v>
          </cell>
          <cell r="E12">
            <v>58747</v>
          </cell>
          <cell r="F12">
            <v>905.22386040000004</v>
          </cell>
          <cell r="G12">
            <v>234892</v>
          </cell>
          <cell r="H12">
            <v>3649.4866809999999</v>
          </cell>
          <cell r="I12">
            <v>661175.54509999999</v>
          </cell>
          <cell r="J12">
            <v>243229</v>
          </cell>
          <cell r="K12">
            <v>3733.0826510000002</v>
          </cell>
          <cell r="L12">
            <v>39320.5</v>
          </cell>
          <cell r="M12">
            <v>595.46759540000005</v>
          </cell>
          <cell r="N12">
            <v>240868</v>
          </cell>
          <cell r="O12">
            <v>3663.7061210000002</v>
          </cell>
          <cell r="P12">
            <v>679176.74509999994</v>
          </cell>
          <cell r="Q12">
            <v>236521</v>
          </cell>
          <cell r="R12">
            <v>3535.6098350000002</v>
          </cell>
          <cell r="S12">
            <v>42147.5</v>
          </cell>
          <cell r="T12">
            <v>627.2968932</v>
          </cell>
          <cell r="U12">
            <v>236363</v>
          </cell>
          <cell r="V12">
            <v>3496.1675019999998</v>
          </cell>
        </row>
        <row r="13">
          <cell r="A13" t="str">
            <v>560002032</v>
          </cell>
          <cell r="B13">
            <v>324798.48469999997</v>
          </cell>
          <cell r="C13">
            <v>125008</v>
          </cell>
          <cell r="D13">
            <v>3836.9872</v>
          </cell>
          <cell r="E13">
            <v>36298.5</v>
          </cell>
          <cell r="F13">
            <v>1189.5231570000001</v>
          </cell>
          <cell r="G13">
            <v>129189</v>
          </cell>
          <cell r="H13">
            <v>4058.0154640000001</v>
          </cell>
          <cell r="I13">
            <v>327462.7096</v>
          </cell>
          <cell r="J13">
            <v>119748</v>
          </cell>
          <cell r="K13">
            <v>3643.7656849999998</v>
          </cell>
          <cell r="L13">
            <v>18633</v>
          </cell>
          <cell r="M13">
            <v>632.79580999999996</v>
          </cell>
          <cell r="N13">
            <v>132066</v>
          </cell>
          <cell r="O13">
            <v>4155.1556129999999</v>
          </cell>
          <cell r="P13">
            <v>333488.1263</v>
          </cell>
          <cell r="Q13">
            <v>108924</v>
          </cell>
          <cell r="R13">
            <v>3363.3526489999999</v>
          </cell>
          <cell r="S13">
            <v>21589.5</v>
          </cell>
          <cell r="T13">
            <v>705.87672120000002</v>
          </cell>
          <cell r="U13">
            <v>138076</v>
          </cell>
          <cell r="V13">
            <v>4256.4834529999998</v>
          </cell>
        </row>
        <row r="14">
          <cell r="A14" t="str">
            <v>560002677</v>
          </cell>
          <cell r="B14">
            <v>184893.65100000001</v>
          </cell>
          <cell r="C14">
            <v>85715</v>
          </cell>
          <cell r="D14">
            <v>4668.5718280000001</v>
          </cell>
          <cell r="E14">
            <v>12803</v>
          </cell>
          <cell r="F14">
            <v>705.30330679999997</v>
          </cell>
          <cell r="G14">
            <v>75139</v>
          </cell>
          <cell r="H14">
            <v>4259.7500879999998</v>
          </cell>
          <cell r="I14">
            <v>185500.61910000001</v>
          </cell>
          <cell r="J14">
            <v>80114</v>
          </cell>
          <cell r="K14">
            <v>4397.578794</v>
          </cell>
          <cell r="L14">
            <v>6697.5</v>
          </cell>
          <cell r="M14">
            <v>374.39356340000001</v>
          </cell>
          <cell r="N14">
            <v>76751</v>
          </cell>
          <cell r="O14">
            <v>4364.427291</v>
          </cell>
          <cell r="P14">
            <v>187425.86309999999</v>
          </cell>
          <cell r="Q14">
            <v>74226</v>
          </cell>
          <cell r="R14">
            <v>4078.1019759999999</v>
          </cell>
          <cell r="S14">
            <v>11421</v>
          </cell>
          <cell r="T14">
            <v>625.97283110000001</v>
          </cell>
          <cell r="U14">
            <v>83319</v>
          </cell>
          <cell r="V14">
            <v>4780.1284969999997</v>
          </cell>
        </row>
        <row r="15">
          <cell r="A15" t="str">
            <v>560005746</v>
          </cell>
          <cell r="B15">
            <v>48822.891250000001</v>
          </cell>
          <cell r="C15">
            <v>15435</v>
          </cell>
          <cell r="D15">
            <v>3381.8927319999998</v>
          </cell>
          <cell r="E15">
            <v>5625</v>
          </cell>
          <cell r="F15">
            <v>1190.690456</v>
          </cell>
          <cell r="G15">
            <v>15608</v>
          </cell>
          <cell r="H15">
            <v>3394.8282949999998</v>
          </cell>
          <cell r="I15">
            <v>49020.56306</v>
          </cell>
          <cell r="J15">
            <v>14592</v>
          </cell>
          <cell r="K15">
            <v>3205.787041</v>
          </cell>
          <cell r="L15">
            <v>1854.5</v>
          </cell>
          <cell r="M15">
            <v>431.16815079999998</v>
          </cell>
          <cell r="N15">
            <v>15850</v>
          </cell>
          <cell r="O15">
            <v>3587.013164</v>
          </cell>
          <cell r="P15">
            <v>49343.685680000002</v>
          </cell>
          <cell r="Q15">
            <v>16333</v>
          </cell>
          <cell r="R15">
            <v>3385.7081680000001</v>
          </cell>
          <cell r="S15">
            <v>3762</v>
          </cell>
          <cell r="T15">
            <v>747.29421279999997</v>
          </cell>
          <cell r="U15">
            <v>16272</v>
          </cell>
          <cell r="V15">
            <v>3596.766228</v>
          </cell>
        </row>
        <row r="16">
          <cell r="A16" t="str">
            <v>DPT-22</v>
          </cell>
          <cell r="B16">
            <v>466664.78730000003</v>
          </cell>
          <cell r="C16">
            <v>139505</v>
          </cell>
          <cell r="D16">
            <v>3041.382102</v>
          </cell>
          <cell r="E16">
            <v>35821</v>
          </cell>
          <cell r="F16">
            <v>807.90058669999996</v>
          </cell>
          <cell r="G16">
            <v>148714</v>
          </cell>
          <cell r="H16">
            <v>3284.6227180000001</v>
          </cell>
          <cell r="I16">
            <v>472006.21230000001</v>
          </cell>
          <cell r="J16">
            <v>159452</v>
          </cell>
          <cell r="K16">
            <v>3469.149265</v>
          </cell>
          <cell r="L16">
            <v>27626.5</v>
          </cell>
          <cell r="M16">
            <v>629.76634369999999</v>
          </cell>
          <cell r="N16">
            <v>162709</v>
          </cell>
          <cell r="O16">
            <v>3627.1659399999999</v>
          </cell>
          <cell r="P16">
            <v>481811.95880000002</v>
          </cell>
          <cell r="Q16">
            <v>181675</v>
          </cell>
          <cell r="R16">
            <v>3934.9798930000002</v>
          </cell>
          <cell r="S16">
            <v>44275.5</v>
          </cell>
          <cell r="T16">
            <v>972.30375040000001</v>
          </cell>
          <cell r="U16">
            <v>184983</v>
          </cell>
          <cell r="V16">
            <v>4089.6568109999998</v>
          </cell>
        </row>
        <row r="17">
          <cell r="A17" t="str">
            <v>DPT-29</v>
          </cell>
          <cell r="B17">
            <v>723442.0074</v>
          </cell>
          <cell r="C17">
            <v>310823</v>
          </cell>
          <cell r="D17">
            <v>4316.7807249999996</v>
          </cell>
          <cell r="E17">
            <v>91397.5</v>
          </cell>
          <cell r="F17">
            <v>1247.8458929999999</v>
          </cell>
          <cell r="G17">
            <v>285275</v>
          </cell>
          <cell r="H17">
            <v>4006.9444480000002</v>
          </cell>
          <cell r="I17">
            <v>729925.08459999994</v>
          </cell>
          <cell r="J17">
            <v>297479</v>
          </cell>
          <cell r="K17">
            <v>4057.014036</v>
          </cell>
          <cell r="L17">
            <v>51093.5</v>
          </cell>
          <cell r="M17">
            <v>691.09971840000003</v>
          </cell>
          <cell r="N17">
            <v>278131</v>
          </cell>
          <cell r="O17">
            <v>3919.118183</v>
          </cell>
          <cell r="P17">
            <v>734272.12840000005</v>
          </cell>
          <cell r="Q17">
            <v>305142.5</v>
          </cell>
          <cell r="R17">
            <v>4210.3067840000003</v>
          </cell>
          <cell r="S17">
            <v>71255</v>
          </cell>
          <cell r="T17">
            <v>972.16767579999998</v>
          </cell>
          <cell r="U17">
            <v>293902</v>
          </cell>
          <cell r="V17">
            <v>4175.8397699999996</v>
          </cell>
        </row>
        <row r="18">
          <cell r="A18" t="str">
            <v>DPT-35</v>
          </cell>
          <cell r="B18">
            <v>797422.89060000004</v>
          </cell>
          <cell r="C18">
            <v>306332</v>
          </cell>
          <cell r="D18">
            <v>3895.3892860000001</v>
          </cell>
          <cell r="E18">
            <v>66193.5</v>
          </cell>
          <cell r="F18">
            <v>838.13193239999998</v>
          </cell>
          <cell r="G18">
            <v>297009</v>
          </cell>
          <cell r="H18">
            <v>3779.8080479999999</v>
          </cell>
          <cell r="I18">
            <v>809764.02800000005</v>
          </cell>
          <cell r="J18">
            <v>290780</v>
          </cell>
          <cell r="K18">
            <v>3638.2342199999998</v>
          </cell>
          <cell r="L18">
            <v>42962.5</v>
          </cell>
          <cell r="M18">
            <v>537.37994979999996</v>
          </cell>
          <cell r="N18">
            <v>296557</v>
          </cell>
          <cell r="O18">
            <v>3713.9076700000001</v>
          </cell>
          <cell r="P18">
            <v>831493.82059999998</v>
          </cell>
          <cell r="Q18">
            <v>278392</v>
          </cell>
          <cell r="R18">
            <v>3388.2725620000001</v>
          </cell>
          <cell r="S18">
            <v>48634</v>
          </cell>
          <cell r="T18">
            <v>596.12815009999997</v>
          </cell>
          <cell r="U18">
            <v>292906</v>
          </cell>
          <cell r="V18">
            <v>3575.756421</v>
          </cell>
        </row>
        <row r="19">
          <cell r="A19" t="str">
            <v>DPT-56</v>
          </cell>
          <cell r="B19">
            <v>589462.86659999995</v>
          </cell>
          <cell r="C19">
            <v>253762</v>
          </cell>
          <cell r="D19">
            <v>4319.653695</v>
          </cell>
          <cell r="E19">
            <v>61015.5</v>
          </cell>
          <cell r="F19">
            <v>1089.362451</v>
          </cell>
          <cell r="G19">
            <v>261697</v>
          </cell>
          <cell r="H19">
            <v>4552.1655879999998</v>
          </cell>
          <cell r="I19">
            <v>594761.89769999997</v>
          </cell>
          <cell r="J19">
            <v>238087</v>
          </cell>
          <cell r="K19">
            <v>4031.426888</v>
          </cell>
          <cell r="L19">
            <v>32730</v>
          </cell>
          <cell r="M19">
            <v>596.97319749999997</v>
          </cell>
          <cell r="N19">
            <v>269388</v>
          </cell>
          <cell r="O19">
            <v>4688.076967</v>
          </cell>
          <cell r="P19">
            <v>603620.02630000003</v>
          </cell>
          <cell r="Q19">
            <v>219092</v>
          </cell>
          <cell r="R19">
            <v>3732.6480740000002</v>
          </cell>
          <cell r="S19">
            <v>42937.5</v>
          </cell>
          <cell r="T19">
            <v>760.19126019999999</v>
          </cell>
          <cell r="U19">
            <v>279557</v>
          </cell>
          <cell r="V19">
            <v>4824.4667920000002</v>
          </cell>
        </row>
        <row r="20">
          <cell r="A20" t="str">
            <v>France</v>
          </cell>
          <cell r="B20">
            <v>51879419.259999998</v>
          </cell>
          <cell r="C20">
            <v>16381513.5</v>
          </cell>
          <cell r="D20">
            <v>3178.6250460000001</v>
          </cell>
          <cell r="E20">
            <v>3752429</v>
          </cell>
          <cell r="F20">
            <v>732.46558830000004</v>
          </cell>
          <cell r="G20">
            <v>16442344</v>
          </cell>
          <cell r="H20">
            <v>3207.0765959999999</v>
          </cell>
          <cell r="I20">
            <v>52378973.840000004</v>
          </cell>
          <cell r="J20">
            <v>15519059.5</v>
          </cell>
          <cell r="K20">
            <v>2982.9996190000002</v>
          </cell>
          <cell r="L20">
            <v>2385793.5</v>
          </cell>
          <cell r="M20">
            <v>465.11102060000002</v>
          </cell>
          <cell r="N20">
            <v>16027621</v>
          </cell>
          <cell r="O20">
            <v>3107.5256789999999</v>
          </cell>
          <cell r="P20">
            <v>52967152.759999998</v>
          </cell>
          <cell r="Q20">
            <v>15026597</v>
          </cell>
          <cell r="R20">
            <v>2876.0725729999999</v>
          </cell>
          <cell r="S20">
            <v>3131356</v>
          </cell>
          <cell r="T20">
            <v>604.97975469999994</v>
          </cell>
          <cell r="U20">
            <v>16301619</v>
          </cell>
          <cell r="V20">
            <v>3145.9735209999999</v>
          </cell>
        </row>
        <row r="21">
          <cell r="A21" t="str">
            <v>REG-11</v>
          </cell>
          <cell r="B21">
            <v>9350254.5470000003</v>
          </cell>
          <cell r="C21">
            <v>2610302</v>
          </cell>
          <cell r="D21">
            <v>2801.9210280000002</v>
          </cell>
          <cell r="E21">
            <v>733650</v>
          </cell>
          <cell r="F21">
            <v>773.24099120000005</v>
          </cell>
          <cell r="G21">
            <v>2616762</v>
          </cell>
          <cell r="H21">
            <v>2796.6393640000001</v>
          </cell>
          <cell r="I21">
            <v>9395301.9189999998</v>
          </cell>
          <cell r="J21">
            <v>2413559</v>
          </cell>
          <cell r="K21">
            <v>2582.5671560000001</v>
          </cell>
          <cell r="L21">
            <v>544011.5</v>
          </cell>
          <cell r="M21">
            <v>571.56959229999995</v>
          </cell>
          <cell r="N21">
            <v>2511263</v>
          </cell>
          <cell r="O21">
            <v>2668.6026660000002</v>
          </cell>
          <cell r="P21">
            <v>9494616.1370000001</v>
          </cell>
          <cell r="Q21">
            <v>2261838.5</v>
          </cell>
          <cell r="R21">
            <v>2387.8949149999999</v>
          </cell>
          <cell r="S21">
            <v>777505</v>
          </cell>
          <cell r="T21">
            <v>818.01385749999997</v>
          </cell>
          <cell r="U21">
            <v>2523396</v>
          </cell>
          <cell r="V21">
            <v>2652.249804</v>
          </cell>
        </row>
        <row r="22">
          <cell r="A22" t="str">
            <v>REG-24</v>
          </cell>
          <cell r="B22">
            <v>2033519.4939999999</v>
          </cell>
          <cell r="C22">
            <v>654921</v>
          </cell>
          <cell r="D22">
            <v>3236.551297</v>
          </cell>
          <cell r="E22">
            <v>188484</v>
          </cell>
          <cell r="F22">
            <v>939.78660579999996</v>
          </cell>
          <cell r="G22">
            <v>475892</v>
          </cell>
          <cell r="H22">
            <v>2423.3666130000001</v>
          </cell>
          <cell r="I22">
            <v>2044145.8589999999</v>
          </cell>
          <cell r="J22">
            <v>624056</v>
          </cell>
          <cell r="K22">
            <v>3078.9872599999999</v>
          </cell>
          <cell r="L22">
            <v>95393.5</v>
          </cell>
          <cell r="M22">
            <v>481.38191769999997</v>
          </cell>
          <cell r="N22">
            <v>495046</v>
          </cell>
          <cell r="O22">
            <v>2514.3253399999999</v>
          </cell>
          <cell r="P22">
            <v>2052348.2560000001</v>
          </cell>
          <cell r="Q22">
            <v>599129</v>
          </cell>
          <cell r="R22">
            <v>2986.0386159999998</v>
          </cell>
          <cell r="S22">
            <v>117055</v>
          </cell>
          <cell r="T22">
            <v>592.60167079999997</v>
          </cell>
          <cell r="U22">
            <v>507806</v>
          </cell>
          <cell r="V22">
            <v>2594.3676529999998</v>
          </cell>
        </row>
        <row r="23">
          <cell r="A23" t="str">
            <v>REG-27</v>
          </cell>
          <cell r="B23">
            <v>2136173.71</v>
          </cell>
          <cell r="C23">
            <v>770862</v>
          </cell>
          <cell r="D23">
            <v>3633.0516590000002</v>
          </cell>
          <cell r="E23">
            <v>122480.5</v>
          </cell>
          <cell r="F23">
            <v>588.47530900000004</v>
          </cell>
          <cell r="G23">
            <v>605253</v>
          </cell>
          <cell r="H23">
            <v>2919.6057099999998</v>
          </cell>
          <cell r="I23">
            <v>2142938.1090000002</v>
          </cell>
          <cell r="J23">
            <v>746966</v>
          </cell>
          <cell r="K23">
            <v>3518.9192520000001</v>
          </cell>
          <cell r="L23">
            <v>69182.5</v>
          </cell>
          <cell r="M23">
            <v>337.3182582</v>
          </cell>
          <cell r="N23">
            <v>564573</v>
          </cell>
          <cell r="O23">
            <v>2736.3666920000001</v>
          </cell>
          <cell r="P23">
            <v>2149143.156</v>
          </cell>
          <cell r="Q23">
            <v>698520</v>
          </cell>
          <cell r="R23">
            <v>3340.5236989999999</v>
          </cell>
          <cell r="S23">
            <v>93991</v>
          </cell>
          <cell r="T23">
            <v>459.96394429999998</v>
          </cell>
          <cell r="U23">
            <v>625865</v>
          </cell>
          <cell r="V23">
            <v>3047.9846259999999</v>
          </cell>
        </row>
        <row r="24">
          <cell r="A24" t="str">
            <v>REG-28</v>
          </cell>
          <cell r="B24">
            <v>2568520.9840000002</v>
          </cell>
          <cell r="C24">
            <v>753919.5</v>
          </cell>
          <cell r="D24">
            <v>2977.9075990000001</v>
          </cell>
          <cell r="E24">
            <v>191268</v>
          </cell>
          <cell r="F24">
            <v>762.24618390000001</v>
          </cell>
          <cell r="G24">
            <v>958262</v>
          </cell>
          <cell r="H24">
            <v>3820.0275350000002</v>
          </cell>
          <cell r="I24">
            <v>2622119.2340000002</v>
          </cell>
          <cell r="J24">
            <v>737440.5</v>
          </cell>
          <cell r="K24">
            <v>2862.9733259999998</v>
          </cell>
          <cell r="L24">
            <v>110224</v>
          </cell>
          <cell r="M24">
            <v>434.46848920000002</v>
          </cell>
          <cell r="N24">
            <v>876044</v>
          </cell>
          <cell r="O24">
            <v>3432.9283059999998</v>
          </cell>
          <cell r="P24">
            <v>2642386.8330000001</v>
          </cell>
          <cell r="Q24">
            <v>724778</v>
          </cell>
          <cell r="R24">
            <v>2811.68676</v>
          </cell>
          <cell r="S24">
            <v>135379</v>
          </cell>
          <cell r="T24">
            <v>534.7168739</v>
          </cell>
          <cell r="U24">
            <v>891014</v>
          </cell>
          <cell r="V24">
            <v>3498.9194579999998</v>
          </cell>
        </row>
        <row r="25">
          <cell r="A25" t="str">
            <v>REG-32</v>
          </cell>
          <cell r="B25">
            <v>4649922.0549999997</v>
          </cell>
          <cell r="C25">
            <v>1288060</v>
          </cell>
          <cell r="D25">
            <v>2776.0705859999998</v>
          </cell>
          <cell r="E25">
            <v>267353.5</v>
          </cell>
          <cell r="F25">
            <v>574.07835130000001</v>
          </cell>
          <cell r="G25">
            <v>1685365</v>
          </cell>
          <cell r="H25">
            <v>3630.0622969999999</v>
          </cell>
          <cell r="I25">
            <v>4659786.4809999997</v>
          </cell>
          <cell r="J25">
            <v>1201794</v>
          </cell>
          <cell r="K25">
            <v>2590.5048870000001</v>
          </cell>
          <cell r="L25">
            <v>160010</v>
          </cell>
          <cell r="M25">
            <v>345.48869380000002</v>
          </cell>
          <cell r="N25">
            <v>1689634</v>
          </cell>
          <cell r="O25">
            <v>3644.8277130000001</v>
          </cell>
          <cell r="P25">
            <v>4670638.483</v>
          </cell>
          <cell r="Q25">
            <v>1137280</v>
          </cell>
          <cell r="R25">
            <v>2456.3785619999999</v>
          </cell>
          <cell r="S25">
            <v>224107</v>
          </cell>
          <cell r="T25">
            <v>483.26066250000002</v>
          </cell>
          <cell r="U25">
            <v>1602587</v>
          </cell>
          <cell r="V25">
            <v>3465.038489</v>
          </cell>
        </row>
        <row r="26">
          <cell r="A26" t="str">
            <v>REG-44</v>
          </cell>
          <cell r="B26">
            <v>4432444.108</v>
          </cell>
          <cell r="C26">
            <v>1130337</v>
          </cell>
          <cell r="D26">
            <v>2543.3922189999998</v>
          </cell>
          <cell r="E26">
            <v>259802</v>
          </cell>
          <cell r="F26">
            <v>581.92327120000004</v>
          </cell>
          <cell r="G26">
            <v>1544601</v>
          </cell>
          <cell r="H26">
            <v>3513.3282669999999</v>
          </cell>
          <cell r="I26">
            <v>4447311.6739999996</v>
          </cell>
          <cell r="J26">
            <v>1048560</v>
          </cell>
          <cell r="K26">
            <v>2348.4714359999998</v>
          </cell>
          <cell r="L26">
            <v>125900.5</v>
          </cell>
          <cell r="M26">
            <v>284.13847199999998</v>
          </cell>
          <cell r="N26">
            <v>1465061</v>
          </cell>
          <cell r="O26">
            <v>3333.3163049999998</v>
          </cell>
          <cell r="P26">
            <v>4456302.6220000004</v>
          </cell>
          <cell r="Q26">
            <v>1019273</v>
          </cell>
          <cell r="R26">
            <v>2301.3783279999998</v>
          </cell>
          <cell r="S26">
            <v>162072.5</v>
          </cell>
          <cell r="T26">
            <v>365.81494420000001</v>
          </cell>
          <cell r="U26">
            <v>1448792</v>
          </cell>
          <cell r="V26">
            <v>3320.097424</v>
          </cell>
        </row>
        <row r="27">
          <cell r="A27" t="str">
            <v>REG-52</v>
          </cell>
          <cell r="B27">
            <v>2782999.75</v>
          </cell>
          <cell r="C27">
            <v>674348</v>
          </cell>
          <cell r="D27">
            <v>2473.6150779999998</v>
          </cell>
          <cell r="E27">
            <v>176564</v>
          </cell>
          <cell r="F27">
            <v>651.4961399</v>
          </cell>
          <cell r="G27">
            <v>819440</v>
          </cell>
          <cell r="H27">
            <v>2999.2020229999998</v>
          </cell>
          <cell r="I27">
            <v>2841437.534</v>
          </cell>
          <cell r="J27">
            <v>652351</v>
          </cell>
          <cell r="K27">
            <v>2345.2916270000001</v>
          </cell>
          <cell r="L27">
            <v>110749</v>
          </cell>
          <cell r="M27">
            <v>403.31902830000001</v>
          </cell>
          <cell r="N27">
            <v>777562</v>
          </cell>
          <cell r="O27">
            <v>2798.5888799999998</v>
          </cell>
          <cell r="P27">
            <v>2948090.9750000001</v>
          </cell>
          <cell r="Q27">
            <v>643958</v>
          </cell>
          <cell r="R27">
            <v>2240.8206399999999</v>
          </cell>
          <cell r="S27">
            <v>116739</v>
          </cell>
          <cell r="T27">
            <v>410.63970089999998</v>
          </cell>
          <cell r="U27">
            <v>831903</v>
          </cell>
          <cell r="V27">
            <v>2916.3531680000001</v>
          </cell>
        </row>
        <row r="28">
          <cell r="A28" t="str">
            <v>REG-53</v>
          </cell>
          <cell r="B28">
            <v>2576992.5520000001</v>
          </cell>
          <cell r="C28">
            <v>1010422</v>
          </cell>
          <cell r="D28">
            <v>3946.7593780000002</v>
          </cell>
          <cell r="E28">
            <v>254427.5</v>
          </cell>
          <cell r="F28">
            <v>1008.833278</v>
          </cell>
          <cell r="G28">
            <v>992695</v>
          </cell>
          <cell r="H28">
            <v>3932.1312469999998</v>
          </cell>
          <cell r="I28">
            <v>2606457.2230000002</v>
          </cell>
          <cell r="J28">
            <v>985798</v>
          </cell>
          <cell r="K28">
            <v>3803.133832</v>
          </cell>
          <cell r="L28">
            <v>154412.5</v>
          </cell>
          <cell r="M28">
            <v>610.08004689999996</v>
          </cell>
          <cell r="N28">
            <v>1006785</v>
          </cell>
          <cell r="O28">
            <v>3976.3874730000002</v>
          </cell>
          <cell r="P28">
            <v>2651197.9339999999</v>
          </cell>
          <cell r="Q28">
            <v>984301.5</v>
          </cell>
          <cell r="R28">
            <v>3770.0626649999999</v>
          </cell>
          <cell r="S28">
            <v>207102</v>
          </cell>
          <cell r="T28">
            <v>803.67794830000003</v>
          </cell>
          <cell r="U28">
            <v>1051348</v>
          </cell>
          <cell r="V28">
            <v>4109.833388</v>
          </cell>
        </row>
        <row r="29">
          <cell r="A29" t="str">
            <v>REG-75</v>
          </cell>
          <cell r="B29">
            <v>4726317.0839999998</v>
          </cell>
          <cell r="C29">
            <v>1587875</v>
          </cell>
          <cell r="D29">
            <v>3442.39579</v>
          </cell>
          <cell r="E29">
            <v>401109.5</v>
          </cell>
          <cell r="F29">
            <v>877.83620499999995</v>
          </cell>
          <cell r="G29">
            <v>1565617</v>
          </cell>
          <cell r="H29">
            <v>3429.8023889999999</v>
          </cell>
          <cell r="I29">
            <v>4773729.9419999998</v>
          </cell>
          <cell r="J29">
            <v>1423313.5</v>
          </cell>
          <cell r="K29">
            <v>3059.99946</v>
          </cell>
          <cell r="L29">
            <v>256446.5</v>
          </cell>
          <cell r="M29">
            <v>565.07230979999997</v>
          </cell>
          <cell r="N29">
            <v>1639973</v>
          </cell>
          <cell r="O29">
            <v>3570.629856</v>
          </cell>
          <cell r="P29">
            <v>4853143.4960000003</v>
          </cell>
          <cell r="Q29">
            <v>1426195</v>
          </cell>
          <cell r="R29">
            <v>3059.9680990000002</v>
          </cell>
          <cell r="S29">
            <v>300797.5</v>
          </cell>
          <cell r="T29">
            <v>653.44212140000002</v>
          </cell>
          <cell r="U29">
            <v>1642138</v>
          </cell>
          <cell r="V29">
            <v>3576.2469409999999</v>
          </cell>
        </row>
        <row r="30">
          <cell r="A30" t="str">
            <v>REG-76</v>
          </cell>
          <cell r="B30">
            <v>4612585.0410000002</v>
          </cell>
          <cell r="C30">
            <v>1716650.5</v>
          </cell>
          <cell r="D30">
            <v>3782.3482770000001</v>
          </cell>
          <cell r="E30">
            <v>348185</v>
          </cell>
          <cell r="F30">
            <v>772.08975220000002</v>
          </cell>
          <cell r="G30">
            <v>1438844</v>
          </cell>
          <cell r="H30">
            <v>3219.7945</v>
          </cell>
          <cell r="I30">
            <v>4655546.21</v>
          </cell>
          <cell r="J30">
            <v>1636388.5</v>
          </cell>
          <cell r="K30">
            <v>3569.0969209999998</v>
          </cell>
          <cell r="L30">
            <v>217175</v>
          </cell>
          <cell r="M30">
            <v>481.86596880000002</v>
          </cell>
          <cell r="N30">
            <v>1410411</v>
          </cell>
          <cell r="O30">
            <v>3138.8891349999999</v>
          </cell>
          <cell r="P30">
            <v>4728274.4390000002</v>
          </cell>
          <cell r="Q30">
            <v>1615527</v>
          </cell>
          <cell r="R30">
            <v>3502.1301360000002</v>
          </cell>
          <cell r="S30">
            <v>295318</v>
          </cell>
          <cell r="T30">
            <v>650.6937964</v>
          </cell>
          <cell r="U30">
            <v>1450576</v>
          </cell>
          <cell r="V30">
            <v>3196.348563</v>
          </cell>
        </row>
        <row r="31">
          <cell r="A31" t="str">
            <v>REG-84</v>
          </cell>
          <cell r="B31">
            <v>6082153.0080000004</v>
          </cell>
          <cell r="C31">
            <v>2086087.5</v>
          </cell>
          <cell r="D31">
            <v>3448.9473739999999</v>
          </cell>
          <cell r="E31">
            <v>436844</v>
          </cell>
          <cell r="F31">
            <v>726.56459489999997</v>
          </cell>
          <cell r="G31">
            <v>1698734</v>
          </cell>
          <cell r="H31">
            <v>2832.454534</v>
          </cell>
          <cell r="I31">
            <v>6200339.432</v>
          </cell>
          <cell r="J31">
            <v>1982457</v>
          </cell>
          <cell r="K31">
            <v>3213.5477550000001</v>
          </cell>
          <cell r="L31">
            <v>303570.5</v>
          </cell>
          <cell r="M31">
            <v>499.096836</v>
          </cell>
          <cell r="N31">
            <v>1706633</v>
          </cell>
          <cell r="O31">
            <v>2799.7718249999998</v>
          </cell>
          <cell r="P31">
            <v>6292617.2240000004</v>
          </cell>
          <cell r="Q31">
            <v>1883929</v>
          </cell>
          <cell r="R31">
            <v>3030.4330559999999</v>
          </cell>
          <cell r="S31">
            <v>367720</v>
          </cell>
          <cell r="T31">
            <v>597.27774499999998</v>
          </cell>
          <cell r="U31">
            <v>1711047</v>
          </cell>
          <cell r="V31">
            <v>2782.1968320000001</v>
          </cell>
        </row>
        <row r="32">
          <cell r="A32" t="str">
            <v>REG-93</v>
          </cell>
          <cell r="B32">
            <v>4021412.108</v>
          </cell>
          <cell r="C32">
            <v>1594284</v>
          </cell>
          <cell r="D32">
            <v>4038.6325069999998</v>
          </cell>
          <cell r="E32">
            <v>291504.5</v>
          </cell>
          <cell r="F32">
            <v>747.90536950000001</v>
          </cell>
          <cell r="G32">
            <v>1627523</v>
          </cell>
          <cell r="H32">
            <v>4218.2043679999997</v>
          </cell>
          <cell r="I32">
            <v>4043911.9</v>
          </cell>
          <cell r="J32">
            <v>1560309</v>
          </cell>
          <cell r="K32">
            <v>3918.7979580000001</v>
          </cell>
          <cell r="L32">
            <v>178412</v>
          </cell>
          <cell r="M32">
            <v>460.4659795</v>
          </cell>
          <cell r="N32">
            <v>1525661</v>
          </cell>
          <cell r="O32">
            <v>3946.4691379999999</v>
          </cell>
          <cell r="P32">
            <v>4067477.6120000002</v>
          </cell>
          <cell r="Q32">
            <v>1502687</v>
          </cell>
          <cell r="R32">
            <v>3801.1116219999999</v>
          </cell>
          <cell r="S32">
            <v>252296</v>
          </cell>
          <cell r="T32">
            <v>644.09090890000004</v>
          </cell>
          <cell r="U32">
            <v>1588627</v>
          </cell>
          <cell r="V32">
            <v>4126.5559780000003</v>
          </cell>
        </row>
        <row r="33">
          <cell r="A33" t="str">
            <v>REG-94</v>
          </cell>
          <cell r="B33">
            <v>267261.01049999997</v>
          </cell>
          <cell r="C33">
            <v>113560</v>
          </cell>
          <cell r="D33">
            <v>4176.2651839999999</v>
          </cell>
          <cell r="E33">
            <v>18093.5</v>
          </cell>
          <cell r="F33">
            <v>681.86858689999997</v>
          </cell>
          <cell r="G33">
            <v>59872</v>
          </cell>
          <cell r="H33">
            <v>2276.0823489999998</v>
          </cell>
          <cell r="I33">
            <v>269914.43170000002</v>
          </cell>
          <cell r="J33">
            <v>108351</v>
          </cell>
          <cell r="K33">
            <v>3908.8680089999998</v>
          </cell>
          <cell r="L33">
            <v>12034</v>
          </cell>
          <cell r="M33">
            <v>452.88651779999998</v>
          </cell>
          <cell r="N33">
            <v>17751</v>
          </cell>
          <cell r="O33">
            <v>689.14521479999996</v>
          </cell>
          <cell r="P33">
            <v>276567.93579999998</v>
          </cell>
          <cell r="Q33">
            <v>95515</v>
          </cell>
          <cell r="R33">
            <v>3373.4211</v>
          </cell>
          <cell r="S33">
            <v>15334</v>
          </cell>
          <cell r="T33">
            <v>567.66883389999998</v>
          </cell>
          <cell r="U33">
            <v>63681</v>
          </cell>
          <cell r="V33">
            <v>2378.6248540000001</v>
          </cell>
        </row>
        <row r="34">
          <cell r="A34" t="str">
            <v>TDS-1-TFP</v>
          </cell>
          <cell r="B34">
            <v>681321.61010000005</v>
          </cell>
          <cell r="C34">
            <v>295885</v>
          </cell>
          <cell r="D34">
            <v>4359.8409590000001</v>
          </cell>
          <cell r="E34">
            <v>85999.5</v>
          </cell>
          <cell r="F34">
            <v>1245.5217869999999</v>
          </cell>
          <cell r="G34">
            <v>271060</v>
          </cell>
          <cell r="H34">
            <v>4035.2263200000002</v>
          </cell>
          <cell r="I34">
            <v>687601.05279999995</v>
          </cell>
          <cell r="J34">
            <v>283029</v>
          </cell>
          <cell r="K34">
            <v>4094.9858519999998</v>
          </cell>
          <cell r="L34">
            <v>49552.5</v>
          </cell>
          <cell r="M34">
            <v>710.70564579999996</v>
          </cell>
          <cell r="N34">
            <v>263927</v>
          </cell>
          <cell r="O34">
            <v>3940.9275480000001</v>
          </cell>
          <cell r="P34">
            <v>691651.77520000003</v>
          </cell>
          <cell r="Q34">
            <v>289753.5</v>
          </cell>
          <cell r="R34">
            <v>4246.5660820000003</v>
          </cell>
          <cell r="S34">
            <v>68131.5</v>
          </cell>
          <cell r="T34">
            <v>987.43316179999999</v>
          </cell>
          <cell r="U34">
            <v>279076</v>
          </cell>
          <cell r="V34">
            <v>4200.09728</v>
          </cell>
        </row>
        <row r="35">
          <cell r="A35" t="str">
            <v>TDS-2-TLQ</v>
          </cell>
          <cell r="B35">
            <v>238524.9976</v>
          </cell>
          <cell r="C35">
            <v>103946</v>
          </cell>
          <cell r="D35">
            <v>4410.5684220000003</v>
          </cell>
          <cell r="E35">
            <v>19166</v>
          </cell>
          <cell r="F35">
            <v>820.7960789</v>
          </cell>
          <cell r="G35">
            <v>96694</v>
          </cell>
          <cell r="H35">
            <v>4244.1860660000002</v>
          </cell>
          <cell r="I35">
            <v>239259.99400000001</v>
          </cell>
          <cell r="J35">
            <v>97486</v>
          </cell>
          <cell r="K35">
            <v>4163.2573869999997</v>
          </cell>
          <cell r="L35">
            <v>8859.5</v>
          </cell>
          <cell r="M35">
            <v>388.44128499999999</v>
          </cell>
          <cell r="N35">
            <v>98585</v>
          </cell>
          <cell r="O35">
            <v>4360.7495520000002</v>
          </cell>
          <cell r="P35">
            <v>241236.15849999999</v>
          </cell>
          <cell r="Q35">
            <v>93619</v>
          </cell>
          <cell r="R35">
            <v>3991.953454</v>
          </cell>
          <cell r="S35">
            <v>15763.5</v>
          </cell>
          <cell r="T35">
            <v>662.77347529999997</v>
          </cell>
          <cell r="U35">
            <v>106004</v>
          </cell>
          <cell r="V35">
            <v>4732.1734859999997</v>
          </cell>
        </row>
        <row r="36">
          <cell r="A36" t="str">
            <v>TDS-3-TBA</v>
          </cell>
          <cell r="B36">
            <v>311962.92479999998</v>
          </cell>
          <cell r="C36">
            <v>133462</v>
          </cell>
          <cell r="D36">
            <v>4266.4553509999996</v>
          </cell>
          <cell r="E36">
            <v>38498.5</v>
          </cell>
          <cell r="F36">
            <v>1313.4129</v>
          </cell>
          <cell r="G36">
            <v>138288</v>
          </cell>
          <cell r="H36">
            <v>4516.873079</v>
          </cell>
          <cell r="I36">
            <v>314599.1997</v>
          </cell>
          <cell r="J36">
            <v>127860</v>
          </cell>
          <cell r="K36">
            <v>4053.3945530000001</v>
          </cell>
          <cell r="L36">
            <v>19634</v>
          </cell>
          <cell r="M36">
            <v>694.0918441</v>
          </cell>
          <cell r="N36">
            <v>141697</v>
          </cell>
          <cell r="O36">
            <v>4632.3520040000003</v>
          </cell>
          <cell r="P36">
            <v>320453.87819999998</v>
          </cell>
          <cell r="Q36">
            <v>116458</v>
          </cell>
          <cell r="R36">
            <v>3740.8859750000001</v>
          </cell>
          <cell r="S36">
            <v>23068.5</v>
          </cell>
          <cell r="T36">
            <v>784.03900869999995</v>
          </cell>
          <cell r="U36">
            <v>146681</v>
          </cell>
          <cell r="V36">
            <v>4698.0937569999996</v>
          </cell>
        </row>
        <row r="37">
          <cell r="A37" t="str">
            <v>TDS-4-THB</v>
          </cell>
          <cell r="B37">
            <v>701344.71019999997</v>
          </cell>
          <cell r="C37">
            <v>264757</v>
          </cell>
          <cell r="D37">
            <v>3841.4732869999998</v>
          </cell>
          <cell r="E37">
            <v>60458.5</v>
          </cell>
          <cell r="F37">
            <v>863.79609809999999</v>
          </cell>
          <cell r="G37">
            <v>252423</v>
          </cell>
          <cell r="H37">
            <v>3636.6027479999998</v>
          </cell>
          <cell r="I37">
            <v>714554.10820000002</v>
          </cell>
          <cell r="J37">
            <v>254584</v>
          </cell>
          <cell r="K37">
            <v>3607.612087</v>
          </cell>
          <cell r="L37">
            <v>41077</v>
          </cell>
          <cell r="M37">
            <v>576.60683740000002</v>
          </cell>
          <cell r="N37">
            <v>255940</v>
          </cell>
          <cell r="O37">
            <v>3607.9722449999999</v>
          </cell>
          <cell r="P37">
            <v>733222.91890000005</v>
          </cell>
          <cell r="Q37">
            <v>247001</v>
          </cell>
          <cell r="R37">
            <v>3411.9490780000001</v>
          </cell>
          <cell r="S37">
            <v>44140</v>
          </cell>
          <cell r="T37">
            <v>608.89102360000004</v>
          </cell>
          <cell r="U37">
            <v>252815</v>
          </cell>
          <cell r="V37">
            <v>3472.4096939999999</v>
          </cell>
        </row>
        <row r="38">
          <cell r="A38" t="str">
            <v>TDS-5-TSM</v>
          </cell>
          <cell r="B38">
            <v>206625.39989999999</v>
          </cell>
          <cell r="C38">
            <v>60190</v>
          </cell>
          <cell r="D38">
            <v>3026.630091</v>
          </cell>
          <cell r="E38">
            <v>8361.5</v>
          </cell>
          <cell r="F38">
            <v>475.63970449999999</v>
          </cell>
          <cell r="G38">
            <v>61503</v>
          </cell>
          <cell r="H38">
            <v>3267.165148</v>
          </cell>
          <cell r="I38">
            <v>208545.09710000001</v>
          </cell>
          <cell r="J38">
            <v>62584</v>
          </cell>
          <cell r="K38">
            <v>3171.9233749999999</v>
          </cell>
          <cell r="L38">
            <v>6624</v>
          </cell>
          <cell r="M38">
            <v>362.51054210000001</v>
          </cell>
          <cell r="N38">
            <v>60858</v>
          </cell>
          <cell r="O38">
            <v>3225.0623540000001</v>
          </cell>
          <cell r="P38">
            <v>215199.13709999999</v>
          </cell>
          <cell r="Q38">
            <v>67921</v>
          </cell>
          <cell r="R38">
            <v>3331.5474640000002</v>
          </cell>
          <cell r="S38">
            <v>14858.5</v>
          </cell>
          <cell r="T38">
            <v>767.23491890000003</v>
          </cell>
          <cell r="U38">
            <v>71818</v>
          </cell>
          <cell r="V38">
            <v>3614.0275320000001</v>
          </cell>
        </row>
        <row r="39">
          <cell r="A39" t="str">
            <v>TDS-6-TA</v>
          </cell>
          <cell r="B39">
            <v>327687.03470000002</v>
          </cell>
          <cell r="C39">
            <v>105165</v>
          </cell>
          <cell r="D39">
            <v>3271.7877789999998</v>
          </cell>
          <cell r="E39">
            <v>26587</v>
          </cell>
          <cell r="F39">
            <v>871.49599139999998</v>
          </cell>
          <cell r="G39">
            <v>105891</v>
          </cell>
          <cell r="H39">
            <v>3363.746744</v>
          </cell>
          <cell r="I39">
            <v>331403.28830000001</v>
          </cell>
          <cell r="J39">
            <v>116820</v>
          </cell>
          <cell r="K39">
            <v>3611.041909</v>
          </cell>
          <cell r="L39">
            <v>19563</v>
          </cell>
          <cell r="M39">
            <v>643.19989720000001</v>
          </cell>
          <cell r="N39">
            <v>111029</v>
          </cell>
          <cell r="O39">
            <v>3550.884368</v>
          </cell>
          <cell r="P39">
            <v>337395.27679999999</v>
          </cell>
          <cell r="Q39">
            <v>127299</v>
          </cell>
          <cell r="R39">
            <v>3970.0637459999998</v>
          </cell>
          <cell r="S39">
            <v>29389</v>
          </cell>
          <cell r="T39">
            <v>924.23791800000004</v>
          </cell>
          <cell r="U39">
            <v>126633</v>
          </cell>
          <cell r="V39">
            <v>4080.2467040000001</v>
          </cell>
        </row>
        <row r="40">
          <cell r="A40" t="str">
            <v>TDS-7-TCB</v>
          </cell>
          <cell r="B40">
            <v>109525.8746</v>
          </cell>
          <cell r="C40">
            <v>47017</v>
          </cell>
          <cell r="D40">
            <v>4358.4858439999998</v>
          </cell>
          <cell r="E40">
            <v>15356.5</v>
          </cell>
          <cell r="F40">
            <v>1424.5827839999999</v>
          </cell>
          <cell r="G40">
            <v>66836</v>
          </cell>
          <cell r="H40">
            <v>6150.2634090000001</v>
          </cell>
          <cell r="I40">
            <v>110494.4826</v>
          </cell>
          <cell r="J40">
            <v>43435</v>
          </cell>
          <cell r="K40">
            <v>3981.7948459999998</v>
          </cell>
          <cell r="L40">
            <v>9102.5</v>
          </cell>
          <cell r="M40">
            <v>843.7938987</v>
          </cell>
          <cell r="N40">
            <v>74749</v>
          </cell>
          <cell r="O40">
            <v>6932.2300530000002</v>
          </cell>
          <cell r="P40">
            <v>112038.7895</v>
          </cell>
          <cell r="Q40">
            <v>42250</v>
          </cell>
          <cell r="R40">
            <v>3846.0254009999999</v>
          </cell>
          <cell r="S40">
            <v>11751</v>
          </cell>
          <cell r="T40">
            <v>1102.2367039999999</v>
          </cell>
          <cell r="U40">
            <v>68321</v>
          </cell>
          <cell r="V40">
            <v>6203.7108589999998</v>
          </cell>
        </row>
        <row r="41">
          <cell r="A41" t="str">
            <v>TS-1</v>
          </cell>
        </row>
        <row r="42">
          <cell r="A42" t="str">
            <v>TS-2</v>
          </cell>
        </row>
        <row r="43">
          <cell r="A43" t="str">
            <v>TS-3</v>
          </cell>
        </row>
        <row r="44">
          <cell r="A44" t="str">
            <v>TS-4</v>
          </cell>
          <cell r="W44">
            <v>30</v>
          </cell>
          <cell r="X44">
            <v>31</v>
          </cell>
          <cell r="Y44">
            <v>32</v>
          </cell>
          <cell r="Z44">
            <v>33</v>
          </cell>
          <cell r="AA44">
            <v>34</v>
          </cell>
          <cell r="AB44">
            <v>35</v>
          </cell>
          <cell r="AC44">
            <v>36</v>
          </cell>
          <cell r="AD44">
            <v>37</v>
          </cell>
          <cell r="AE44">
            <v>38</v>
          </cell>
          <cell r="AF44">
            <v>39</v>
          </cell>
          <cell r="AG44">
            <v>40</v>
          </cell>
          <cell r="AH44">
            <v>41</v>
          </cell>
          <cell r="AI44">
            <v>42</v>
          </cell>
          <cell r="AJ44">
            <v>43</v>
          </cell>
          <cell r="AK44">
            <v>44</v>
          </cell>
          <cell r="AL44">
            <v>45</v>
          </cell>
          <cell r="AM44">
            <v>46</v>
          </cell>
          <cell r="AN44">
            <v>47</v>
          </cell>
          <cell r="AO44">
            <v>48</v>
          </cell>
          <cell r="AP44">
            <v>49</v>
          </cell>
          <cell r="AQ44">
            <v>50</v>
          </cell>
          <cell r="AR44">
            <v>51</v>
          </cell>
          <cell r="AS44">
            <v>52</v>
          </cell>
          <cell r="AT44">
            <v>53</v>
          </cell>
          <cell r="AU44">
            <v>54</v>
          </cell>
          <cell r="AV44">
            <v>55</v>
          </cell>
          <cell r="AW44">
            <v>56</v>
          </cell>
          <cell r="AX44">
            <v>57</v>
          </cell>
          <cell r="AY44">
            <v>58</v>
          </cell>
          <cell r="AZ44">
            <v>59</v>
          </cell>
          <cell r="BA44">
            <v>60</v>
          </cell>
          <cell r="BB44">
            <v>61</v>
          </cell>
          <cell r="BC44">
            <v>62</v>
          </cell>
          <cell r="BD44">
            <v>63</v>
          </cell>
          <cell r="BE44">
            <v>64</v>
          </cell>
          <cell r="BF44">
            <v>65</v>
          </cell>
          <cell r="BG44">
            <v>66</v>
          </cell>
          <cell r="BH44">
            <v>67</v>
          </cell>
          <cell r="BI44">
            <v>68</v>
          </cell>
          <cell r="BJ44">
            <v>69</v>
          </cell>
          <cell r="BK44">
            <v>70</v>
          </cell>
          <cell r="BL44">
            <v>71</v>
          </cell>
          <cell r="BM44">
            <v>72</v>
          </cell>
          <cell r="BN44">
            <v>73</v>
          </cell>
          <cell r="BO44">
            <v>74</v>
          </cell>
          <cell r="BP44">
            <v>75</v>
          </cell>
          <cell r="BQ44">
            <v>76</v>
          </cell>
          <cell r="BR44">
            <v>77</v>
          </cell>
          <cell r="BS44">
            <v>78</v>
          </cell>
          <cell r="BT44">
            <v>79</v>
          </cell>
          <cell r="BU44">
            <v>80</v>
          </cell>
          <cell r="BV44">
            <v>81</v>
          </cell>
          <cell r="BW44">
            <v>82</v>
          </cell>
          <cell r="BX44">
            <v>83</v>
          </cell>
          <cell r="BY44">
            <v>84</v>
          </cell>
          <cell r="BZ44">
            <v>85</v>
          </cell>
          <cell r="CA44">
            <v>86</v>
          </cell>
          <cell r="CB44">
            <v>87</v>
          </cell>
          <cell r="CC44">
            <v>88</v>
          </cell>
          <cell r="CD44">
            <v>89</v>
          </cell>
          <cell r="CE44">
            <v>90</v>
          </cell>
          <cell r="CF44">
            <v>91</v>
          </cell>
          <cell r="CG44">
            <v>92</v>
          </cell>
          <cell r="CH44">
            <v>93</v>
          </cell>
          <cell r="CI44">
            <v>94</v>
          </cell>
          <cell r="CJ44">
            <v>95</v>
          </cell>
          <cell r="CK44">
            <v>96</v>
          </cell>
        </row>
        <row r="45">
          <cell r="A45" t="str">
            <v>TS-5</v>
          </cell>
        </row>
        <row r="46">
          <cell r="A46" t="str">
            <v>TS-6</v>
          </cell>
        </row>
        <row r="47">
          <cell r="A47" t="str">
            <v>TS-7</v>
          </cell>
        </row>
        <row r="48">
          <cell r="A48" t="str">
            <v>TS-8</v>
          </cell>
        </row>
        <row r="100">
          <cell r="A100" t="str">
            <v>1</v>
          </cell>
          <cell r="B100">
            <v>9</v>
          </cell>
          <cell r="C100">
            <v>10</v>
          </cell>
          <cell r="D100">
            <v>11</v>
          </cell>
          <cell r="E100">
            <v>12</v>
          </cell>
          <cell r="F100">
            <v>13</v>
          </cell>
          <cell r="G100">
            <v>14</v>
          </cell>
          <cell r="H100">
            <v>15</v>
          </cell>
          <cell r="I100">
            <v>16</v>
          </cell>
          <cell r="J100">
            <v>17</v>
          </cell>
          <cell r="K100">
            <v>18</v>
          </cell>
          <cell r="L100">
            <v>19</v>
          </cell>
          <cell r="M100">
            <v>20</v>
          </cell>
          <cell r="N100">
            <v>21</v>
          </cell>
          <cell r="O100">
            <v>22</v>
          </cell>
          <cell r="P100">
            <v>23</v>
          </cell>
          <cell r="Q100">
            <v>24</v>
          </cell>
          <cell r="R100">
            <v>25</v>
          </cell>
          <cell r="S100">
            <v>26</v>
          </cell>
          <cell r="T100">
            <v>27</v>
          </cell>
          <cell r="U100">
            <v>28</v>
          </cell>
          <cell r="V100">
            <v>29</v>
          </cell>
          <cell r="W100">
            <v>30</v>
          </cell>
          <cell r="X100">
            <v>31</v>
          </cell>
          <cell r="Y100">
            <v>32</v>
          </cell>
          <cell r="Z100">
            <v>33</v>
          </cell>
          <cell r="AA100">
            <v>34</v>
          </cell>
          <cell r="AB100">
            <v>35</v>
          </cell>
          <cell r="AC100">
            <v>36</v>
          </cell>
          <cell r="AD100">
            <v>37</v>
          </cell>
          <cell r="AE100">
            <v>38</v>
          </cell>
          <cell r="AF100">
            <v>39</v>
          </cell>
          <cell r="AG100">
            <v>40</v>
          </cell>
          <cell r="AH100">
            <v>41</v>
          </cell>
          <cell r="AI100">
            <v>42</v>
          </cell>
          <cell r="AJ100">
            <v>43</v>
          </cell>
          <cell r="AK100">
            <v>44</v>
          </cell>
          <cell r="AL100">
            <v>45</v>
          </cell>
          <cell r="AM100">
            <v>46</v>
          </cell>
          <cell r="AN100">
            <v>47</v>
          </cell>
          <cell r="AO100">
            <v>48</v>
          </cell>
          <cell r="AP100">
            <v>49</v>
          </cell>
          <cell r="AQ100">
            <v>50</v>
          </cell>
          <cell r="AR100">
            <v>51</v>
          </cell>
          <cell r="AS100">
            <v>52</v>
          </cell>
          <cell r="AT100">
            <v>53</v>
          </cell>
          <cell r="AU100">
            <v>54</v>
          </cell>
          <cell r="AV100">
            <v>55</v>
          </cell>
          <cell r="AW100">
            <v>56</v>
          </cell>
          <cell r="AX100">
            <v>57</v>
          </cell>
          <cell r="AY100">
            <v>58</v>
          </cell>
          <cell r="AZ100">
            <v>59</v>
          </cell>
          <cell r="BA100">
            <v>60</v>
          </cell>
          <cell r="BB100">
            <v>61</v>
          </cell>
          <cell r="BC100">
            <v>62</v>
          </cell>
          <cell r="BD100">
            <v>63</v>
          </cell>
          <cell r="BE100">
            <v>64</v>
          </cell>
          <cell r="BF100">
            <v>65</v>
          </cell>
          <cell r="BG100">
            <v>66</v>
          </cell>
          <cell r="BH100">
            <v>67</v>
          </cell>
          <cell r="BI100">
            <v>68</v>
          </cell>
          <cell r="BJ100">
            <v>69</v>
          </cell>
          <cell r="BK100">
            <v>70</v>
          </cell>
          <cell r="BL100">
            <v>71</v>
          </cell>
          <cell r="BM100">
            <v>72</v>
          </cell>
          <cell r="BN100">
            <v>73</v>
          </cell>
          <cell r="BO100">
            <v>74</v>
          </cell>
          <cell r="BP100">
            <v>75</v>
          </cell>
          <cell r="BQ100">
            <v>76</v>
          </cell>
          <cell r="BR100">
            <v>77</v>
          </cell>
          <cell r="BS100">
            <v>78</v>
          </cell>
          <cell r="BT100">
            <v>79</v>
          </cell>
          <cell r="BU100">
            <v>80</v>
          </cell>
          <cell r="BV100">
            <v>81</v>
          </cell>
          <cell r="BW100">
            <v>82</v>
          </cell>
          <cell r="BX100">
            <v>83</v>
          </cell>
          <cell r="BY100">
            <v>84</v>
          </cell>
          <cell r="BZ100">
            <v>85</v>
          </cell>
          <cell r="CA100">
            <v>86</v>
          </cell>
          <cell r="CB100">
            <v>87</v>
          </cell>
          <cell r="CC100">
            <v>88</v>
          </cell>
          <cell r="CD100">
            <v>89</v>
          </cell>
          <cell r="CE100">
            <v>90</v>
          </cell>
          <cell r="CF100">
            <v>91</v>
          </cell>
          <cell r="CG100">
            <v>92</v>
          </cell>
          <cell r="CH100">
            <v>93</v>
          </cell>
          <cell r="CI100">
            <v>94</v>
          </cell>
          <cell r="CJ100">
            <v>95</v>
          </cell>
          <cell r="CK100">
            <v>96</v>
          </cell>
        </row>
      </sheetData>
      <sheetData sheetId="87"/>
      <sheetData sheetId="88" refreshError="1"/>
      <sheetData sheetId="89">
        <row r="1">
          <cell r="A1" t="str">
            <v>nvselect</v>
          </cell>
          <cell r="B1" t="str">
            <v>pop16</v>
          </cell>
          <cell r="C1" t="str">
            <v>HTP_19</v>
          </cell>
          <cell r="D1" t="str">
            <v>INF_TxSd_HTP_19</v>
          </cell>
          <cell r="E1" t="str">
            <v>HP_19</v>
          </cell>
          <cell r="F1" t="str">
            <v>INF_TxSd_HP_19</v>
          </cell>
          <cell r="G1" t="str">
            <v>R3A_19</v>
          </cell>
          <cell r="H1" t="str">
            <v>INF_TxSd_R3A_19</v>
          </cell>
          <cell r="I1" t="str">
            <v>pop17</v>
          </cell>
          <cell r="J1" t="str">
            <v>HTP_20</v>
          </cell>
          <cell r="K1" t="str">
            <v>INF_TxSd_HTP_20</v>
          </cell>
          <cell r="L1" t="str">
            <v>HP_20</v>
          </cell>
          <cell r="M1" t="str">
            <v>INF_TxSd_HP_20</v>
          </cell>
          <cell r="N1" t="str">
            <v>R3A_20</v>
          </cell>
          <cell r="O1" t="str">
            <v>INF_TxSd_R3A_20</v>
          </cell>
          <cell r="P1" t="str">
            <v>pop19</v>
          </cell>
          <cell r="Q1" t="str">
            <v>HTP_22</v>
          </cell>
          <cell r="R1" t="str">
            <v>INF_TxSd_HTP_22</v>
          </cell>
          <cell r="S1" t="str">
            <v>HP_22</v>
          </cell>
          <cell r="T1" t="str">
            <v>INF_TxSd_HP_22</v>
          </cell>
          <cell r="U1" t="str">
            <v>R3A_22</v>
          </cell>
          <cell r="V1" t="str">
            <v>INF_TxSd_R3A_22</v>
          </cell>
        </row>
        <row r="2">
          <cell r="B2">
            <v>647433.10069999995</v>
          </cell>
          <cell r="C2">
            <v>11149</v>
          </cell>
          <cell r="D2">
            <v>175.33739800000001</v>
          </cell>
          <cell r="E2">
            <v>17970.5</v>
          </cell>
          <cell r="F2">
            <v>273.34817070000003</v>
          </cell>
          <cell r="G2">
            <v>171623</v>
          </cell>
          <cell r="H2">
            <v>2673.1709940000001</v>
          </cell>
          <cell r="I2">
            <v>665314.96140000003</v>
          </cell>
          <cell r="J2">
            <v>11458</v>
          </cell>
          <cell r="K2">
            <v>172.95969289999999</v>
          </cell>
          <cell r="L2">
            <v>12855</v>
          </cell>
          <cell r="M2">
            <v>191.09878649999999</v>
          </cell>
          <cell r="N2">
            <v>180166</v>
          </cell>
          <cell r="O2">
            <v>2741.4520269999998</v>
          </cell>
          <cell r="P2">
            <v>651290.19350000005</v>
          </cell>
          <cell r="Q2">
            <v>16206</v>
          </cell>
          <cell r="R2">
            <v>246.18398149999999</v>
          </cell>
          <cell r="S2">
            <v>17774</v>
          </cell>
          <cell r="T2">
            <v>270.24964039999998</v>
          </cell>
          <cell r="U2">
            <v>241156</v>
          </cell>
          <cell r="V2">
            <v>3775.0589110000001</v>
          </cell>
        </row>
        <row r="3">
          <cell r="A3" t="str">
            <v>220000236</v>
          </cell>
          <cell r="B3">
            <v>27797.92008</v>
          </cell>
          <cell r="C3">
            <v>424</v>
          </cell>
          <cell r="D3">
            <v>145.3244469</v>
          </cell>
          <cell r="E3">
            <v>4272.5</v>
          </cell>
          <cell r="F3">
            <v>1539.795621</v>
          </cell>
          <cell r="G3">
            <v>21921</v>
          </cell>
          <cell r="H3">
            <v>7755.1475700000001</v>
          </cell>
          <cell r="I3">
            <v>27800.496910000002</v>
          </cell>
          <cell r="J3">
            <v>788</v>
          </cell>
          <cell r="K3">
            <v>284.12465040000001</v>
          </cell>
          <cell r="L3">
            <v>3047.5</v>
          </cell>
          <cell r="M3">
            <v>1080.945602</v>
          </cell>
          <cell r="N3">
            <v>20709</v>
          </cell>
          <cell r="O3">
            <v>7256.4362179999998</v>
          </cell>
          <cell r="P3">
            <v>27630.236639999999</v>
          </cell>
          <cell r="Q3">
            <v>1321</v>
          </cell>
          <cell r="R3">
            <v>448.94584639999999</v>
          </cell>
          <cell r="S3">
            <v>2955.5</v>
          </cell>
          <cell r="T3">
            <v>1035.76161</v>
          </cell>
          <cell r="U3">
            <v>25841</v>
          </cell>
          <cell r="V3">
            <v>9025.9665399999994</v>
          </cell>
        </row>
        <row r="4">
          <cell r="A4" t="str">
            <v>220000608</v>
          </cell>
          <cell r="B4">
            <v>42732.02882</v>
          </cell>
          <cell r="C4">
            <v>375</v>
          </cell>
          <cell r="D4">
            <v>86.824166759999997</v>
          </cell>
          <cell r="E4">
            <v>6449</v>
          </cell>
          <cell r="F4">
            <v>1501.572253</v>
          </cell>
          <cell r="G4">
            <v>26850</v>
          </cell>
          <cell r="H4">
            <v>6063.3306750000002</v>
          </cell>
          <cell r="I4">
            <v>43011.29909</v>
          </cell>
          <cell r="J4">
            <v>710</v>
          </cell>
          <cell r="K4">
            <v>154.22703530000001</v>
          </cell>
          <cell r="L4">
            <v>4409.5</v>
          </cell>
          <cell r="M4">
            <v>1012.492296</v>
          </cell>
          <cell r="N4">
            <v>22611</v>
          </cell>
          <cell r="O4">
            <v>5061.8153050000001</v>
          </cell>
          <cell r="P4">
            <v>42321.36277</v>
          </cell>
          <cell r="Q4">
            <v>1115</v>
          </cell>
          <cell r="R4">
            <v>242.5764897</v>
          </cell>
          <cell r="S4">
            <v>7314.5</v>
          </cell>
          <cell r="T4">
            <v>1696.0346549999999</v>
          </cell>
          <cell r="U4">
            <v>32172</v>
          </cell>
          <cell r="V4">
            <v>7300.3372399999998</v>
          </cell>
        </row>
        <row r="5">
          <cell r="A5" t="str">
            <v>220000616</v>
          </cell>
          <cell r="B5">
            <v>58331.10542</v>
          </cell>
          <cell r="C5">
            <v>490</v>
          </cell>
          <cell r="D5">
            <v>84.367434489999994</v>
          </cell>
          <cell r="E5">
            <v>1214</v>
          </cell>
          <cell r="F5">
            <v>202.53878270000001</v>
          </cell>
          <cell r="G5">
            <v>17191</v>
          </cell>
          <cell r="H5">
            <v>2895.1716409999999</v>
          </cell>
          <cell r="I5">
            <v>58566.480530000001</v>
          </cell>
          <cell r="J5">
            <v>1219</v>
          </cell>
          <cell r="K5">
            <v>201.60348970000001</v>
          </cell>
          <cell r="L5">
            <v>2727</v>
          </cell>
          <cell r="M5">
            <v>458.66546670000002</v>
          </cell>
          <cell r="N5">
            <v>15687</v>
          </cell>
          <cell r="O5">
            <v>2619.0522099999998</v>
          </cell>
          <cell r="P5">
            <v>59509.909010000003</v>
          </cell>
          <cell r="Q5">
            <v>1481</v>
          </cell>
          <cell r="R5">
            <v>245.31766930000001</v>
          </cell>
          <cell r="S5">
            <v>4122</v>
          </cell>
          <cell r="T5">
            <v>677.51382990000002</v>
          </cell>
          <cell r="U5">
            <v>27790</v>
          </cell>
          <cell r="V5">
            <v>4564.5170310000003</v>
          </cell>
        </row>
        <row r="6">
          <cell r="A6" t="str">
            <v>290000017</v>
          </cell>
          <cell r="B6">
            <v>75157.84809</v>
          </cell>
          <cell r="C6">
            <v>3468</v>
          </cell>
          <cell r="D6">
            <v>459.16797969999999</v>
          </cell>
          <cell r="E6">
            <v>5758</v>
          </cell>
          <cell r="F6">
            <v>751.04385790000003</v>
          </cell>
          <cell r="G6">
            <v>25394</v>
          </cell>
          <cell r="H6">
            <v>3358.3028250000002</v>
          </cell>
          <cell r="I6">
            <v>75895.582330000005</v>
          </cell>
          <cell r="J6">
            <v>3178</v>
          </cell>
          <cell r="K6">
            <v>413.84744019999999</v>
          </cell>
          <cell r="L6">
            <v>4899</v>
          </cell>
          <cell r="M6">
            <v>633.63708689999999</v>
          </cell>
          <cell r="N6">
            <v>21851</v>
          </cell>
          <cell r="O6">
            <v>2855.6431750000002</v>
          </cell>
          <cell r="P6">
            <v>75439.786829999997</v>
          </cell>
          <cell r="Q6">
            <v>4346</v>
          </cell>
          <cell r="R6">
            <v>557.07889060000002</v>
          </cell>
          <cell r="S6">
            <v>3767</v>
          </cell>
          <cell r="T6">
            <v>495.39140300000003</v>
          </cell>
          <cell r="U6">
            <v>28421</v>
          </cell>
          <cell r="V6">
            <v>3696.5662280000001</v>
          </cell>
        </row>
        <row r="7">
          <cell r="A7" t="str">
            <v>290000298</v>
          </cell>
          <cell r="B7">
            <v>64386.710469999998</v>
          </cell>
          <cell r="C7">
            <v>4053</v>
          </cell>
          <cell r="D7">
            <v>594.87566379999998</v>
          </cell>
          <cell r="E7">
            <v>8478.5</v>
          </cell>
          <cell r="F7">
            <v>1300.5661680000001</v>
          </cell>
          <cell r="G7">
            <v>29614</v>
          </cell>
          <cell r="H7">
            <v>4461.8683739999997</v>
          </cell>
          <cell r="I7">
            <v>64064.489529999999</v>
          </cell>
          <cell r="J7">
            <v>3420</v>
          </cell>
          <cell r="K7">
            <v>498.7979196</v>
          </cell>
          <cell r="L7">
            <v>6292.5</v>
          </cell>
          <cell r="M7">
            <v>955.63219809999998</v>
          </cell>
          <cell r="N7">
            <v>25952</v>
          </cell>
          <cell r="O7">
            <v>3904.152235</v>
          </cell>
          <cell r="P7">
            <v>62343.126920000002</v>
          </cell>
          <cell r="Q7">
            <v>3015</v>
          </cell>
          <cell r="R7">
            <v>439.98199249999999</v>
          </cell>
          <cell r="S7">
            <v>6429</v>
          </cell>
          <cell r="T7">
            <v>996.7495083</v>
          </cell>
          <cell r="U7">
            <v>35324</v>
          </cell>
          <cell r="V7">
            <v>5425.1717189999999</v>
          </cell>
        </row>
        <row r="8">
          <cell r="A8" t="str">
            <v>290021542</v>
          </cell>
          <cell r="B8">
            <v>37708.434000000001</v>
          </cell>
          <cell r="C8">
            <v>2363</v>
          </cell>
          <cell r="D8">
            <v>617.38089590000004</v>
          </cell>
          <cell r="E8">
            <v>2465</v>
          </cell>
          <cell r="F8">
            <v>640.03213459999995</v>
          </cell>
          <cell r="G8">
            <v>10065</v>
          </cell>
          <cell r="H8">
            <v>2605.3748460000002</v>
          </cell>
          <cell r="I8">
            <v>37493.843489999999</v>
          </cell>
          <cell r="J8">
            <v>1554</v>
          </cell>
          <cell r="K8">
            <v>398.6693075</v>
          </cell>
          <cell r="L8">
            <v>3061.5</v>
          </cell>
          <cell r="M8">
            <v>785.69032110000001</v>
          </cell>
          <cell r="N8">
            <v>9534</v>
          </cell>
          <cell r="O8">
            <v>2460.4125760000002</v>
          </cell>
          <cell r="P8">
            <v>36972.957860000002</v>
          </cell>
          <cell r="Q8">
            <v>2160</v>
          </cell>
          <cell r="R8">
            <v>551.03514849999999</v>
          </cell>
          <cell r="S8">
            <v>3177.5</v>
          </cell>
          <cell r="T8">
            <v>825.46357720000003</v>
          </cell>
          <cell r="U8">
            <v>12082</v>
          </cell>
          <cell r="V8">
            <v>3181.464547</v>
          </cell>
        </row>
        <row r="9">
          <cell r="A9" t="str">
            <v>350000022</v>
          </cell>
          <cell r="B9">
            <v>29483.247090000001</v>
          </cell>
          <cell r="C9">
            <v>2304</v>
          </cell>
          <cell r="D9">
            <v>751.48736280000003</v>
          </cell>
          <cell r="E9">
            <v>2414.5</v>
          </cell>
          <cell r="F9">
            <v>815.61603500000001</v>
          </cell>
          <cell r="G9">
            <v>24934</v>
          </cell>
          <cell r="H9">
            <v>8613.3271380000006</v>
          </cell>
          <cell r="I9">
            <v>29257.022300000001</v>
          </cell>
          <cell r="J9">
            <v>1977</v>
          </cell>
          <cell r="K9">
            <v>646.38220809999996</v>
          </cell>
          <cell r="L9">
            <v>1903</v>
          </cell>
          <cell r="M9">
            <v>642.94741399999998</v>
          </cell>
          <cell r="N9">
            <v>25629</v>
          </cell>
          <cell r="O9">
            <v>8997.9813169999998</v>
          </cell>
          <cell r="P9">
            <v>29265.59405</v>
          </cell>
          <cell r="Q9">
            <v>2915</v>
          </cell>
          <cell r="R9">
            <v>947.92291220000004</v>
          </cell>
          <cell r="S9">
            <v>1863.5</v>
          </cell>
          <cell r="T9">
            <v>608.20952809999994</v>
          </cell>
          <cell r="U9">
            <v>25579</v>
          </cell>
          <cell r="V9">
            <v>8864.8845820000006</v>
          </cell>
        </row>
        <row r="10">
          <cell r="A10" t="str">
            <v>350000246</v>
          </cell>
          <cell r="B10">
            <v>199380.2898</v>
          </cell>
          <cell r="C10">
            <v>5430</v>
          </cell>
          <cell r="D10">
            <v>281.59522070000003</v>
          </cell>
          <cell r="E10">
            <v>16667.5</v>
          </cell>
          <cell r="F10">
            <v>827.42330040000002</v>
          </cell>
          <cell r="G10">
            <v>66827</v>
          </cell>
          <cell r="H10">
            <v>3339.161803</v>
          </cell>
          <cell r="I10">
            <v>203951.89180000001</v>
          </cell>
          <cell r="J10">
            <v>5328</v>
          </cell>
          <cell r="K10">
            <v>266.16433089999998</v>
          </cell>
          <cell r="L10">
            <v>12622.5</v>
          </cell>
          <cell r="M10">
            <v>610.17909450000002</v>
          </cell>
          <cell r="N10">
            <v>69054</v>
          </cell>
          <cell r="O10">
            <v>3365.2133610000001</v>
          </cell>
          <cell r="P10">
            <v>207068.08110000001</v>
          </cell>
          <cell r="Q10">
            <v>6127</v>
          </cell>
          <cell r="R10">
            <v>295.727013</v>
          </cell>
          <cell r="S10">
            <v>13133</v>
          </cell>
          <cell r="T10">
            <v>615.87808129999996</v>
          </cell>
          <cell r="U10">
            <v>61447</v>
          </cell>
          <cell r="V10">
            <v>2917.4168119999999</v>
          </cell>
        </row>
        <row r="11">
          <cell r="A11" t="str">
            <v>560002032</v>
          </cell>
          <cell r="B11">
            <v>83756.515339999998</v>
          </cell>
          <cell r="C11">
            <v>1650</v>
          </cell>
          <cell r="D11">
            <v>195.12972930000001</v>
          </cell>
          <cell r="E11">
            <v>9946</v>
          </cell>
          <cell r="F11">
            <v>1163.6136839999999</v>
          </cell>
          <cell r="G11">
            <v>33035</v>
          </cell>
          <cell r="H11">
            <v>3980.743614</v>
          </cell>
          <cell r="I11">
            <v>83960.290439999997</v>
          </cell>
          <cell r="J11">
            <v>1975</v>
          </cell>
          <cell r="K11">
            <v>230.12288889999999</v>
          </cell>
          <cell r="L11">
            <v>5270</v>
          </cell>
          <cell r="M11">
            <v>616.22518230000003</v>
          </cell>
          <cell r="N11">
            <v>27876</v>
          </cell>
          <cell r="O11">
            <v>3330.6579109999998</v>
          </cell>
          <cell r="P11">
            <v>83172.873739999995</v>
          </cell>
          <cell r="Q11">
            <v>2193</v>
          </cell>
          <cell r="R11">
            <v>254.91351030000001</v>
          </cell>
          <cell r="S11">
            <v>6331.5</v>
          </cell>
          <cell r="T11">
            <v>740.83500879999997</v>
          </cell>
          <cell r="U11">
            <v>43540</v>
          </cell>
          <cell r="V11">
            <v>5530.7171859999999</v>
          </cell>
        </row>
        <row r="12">
          <cell r="A12" t="str">
            <v>560002677</v>
          </cell>
          <cell r="B12">
            <v>44071.348980000002</v>
          </cell>
          <cell r="C12">
            <v>1791</v>
          </cell>
          <cell r="D12">
            <v>380.5511396</v>
          </cell>
          <cell r="E12">
            <v>7892.5</v>
          </cell>
          <cell r="F12">
            <v>1770.9167749999999</v>
          </cell>
          <cell r="G12">
            <v>31052</v>
          </cell>
          <cell r="H12">
            <v>7163.8810620000004</v>
          </cell>
          <cell r="I12">
            <v>44126.38091</v>
          </cell>
          <cell r="J12">
            <v>2002</v>
          </cell>
          <cell r="K12">
            <v>422.82974780000001</v>
          </cell>
          <cell r="L12">
            <v>5212</v>
          </cell>
          <cell r="M12">
            <v>1168.7893240000001</v>
          </cell>
          <cell r="N12">
            <v>22017</v>
          </cell>
          <cell r="O12">
            <v>4998.4134610000001</v>
          </cell>
          <cell r="P12">
            <v>43818.136930000001</v>
          </cell>
          <cell r="Q12">
            <v>2411</v>
          </cell>
          <cell r="R12">
            <v>517.5053193</v>
          </cell>
          <cell r="S12">
            <v>5104.5</v>
          </cell>
          <cell r="T12">
            <v>1135.4951249999999</v>
          </cell>
          <cell r="U12">
            <v>23878</v>
          </cell>
          <cell r="V12">
            <v>5462.0441190000001</v>
          </cell>
        </row>
        <row r="13">
          <cell r="A13" t="str">
            <v>DPT-22</v>
          </cell>
          <cell r="B13">
            <v>116206.2127</v>
          </cell>
          <cell r="C13">
            <v>974</v>
          </cell>
          <cell r="D13">
            <v>83.135106719999996</v>
          </cell>
          <cell r="E13">
            <v>8990</v>
          </cell>
          <cell r="F13">
            <v>767.17653959999996</v>
          </cell>
          <cell r="G13">
            <v>54529</v>
          </cell>
          <cell r="H13">
            <v>4581.5434320000004</v>
          </cell>
          <cell r="I13">
            <v>116845.7877</v>
          </cell>
          <cell r="J13">
            <v>2582</v>
          </cell>
          <cell r="K13">
            <v>213.5445545</v>
          </cell>
          <cell r="L13">
            <v>8573</v>
          </cell>
          <cell r="M13">
            <v>724.0016339</v>
          </cell>
          <cell r="N13">
            <v>49200</v>
          </cell>
          <cell r="O13">
            <v>4095.816918</v>
          </cell>
          <cell r="P13">
            <v>117002.04120000001</v>
          </cell>
          <cell r="Q13">
            <v>3177</v>
          </cell>
          <cell r="R13">
            <v>259.41245459999999</v>
          </cell>
          <cell r="S13">
            <v>12628</v>
          </cell>
          <cell r="T13">
            <v>1058.5528609999999</v>
          </cell>
          <cell r="U13">
            <v>73603</v>
          </cell>
          <cell r="V13">
            <v>6099.6539110000003</v>
          </cell>
        </row>
        <row r="14">
          <cell r="A14" t="str">
            <v>DPT-29</v>
          </cell>
          <cell r="B14">
            <v>177252.9926</v>
          </cell>
          <cell r="C14">
            <v>9884</v>
          </cell>
          <cell r="D14">
            <v>542.60713559999999</v>
          </cell>
          <cell r="E14">
            <v>16701.5</v>
          </cell>
          <cell r="F14">
            <v>926.40247750000003</v>
          </cell>
          <cell r="G14">
            <v>65073</v>
          </cell>
          <cell r="H14">
            <v>3612.4720510000002</v>
          </cell>
          <cell r="I14">
            <v>177453.9154</v>
          </cell>
          <cell r="J14">
            <v>8152</v>
          </cell>
          <cell r="K14">
            <v>441.92511059999998</v>
          </cell>
          <cell r="L14">
            <v>14253</v>
          </cell>
          <cell r="M14">
            <v>784.04530469999997</v>
          </cell>
          <cell r="N14">
            <v>57337</v>
          </cell>
          <cell r="O14">
            <v>3164.7151330000002</v>
          </cell>
          <cell r="P14">
            <v>174755.87160000001</v>
          </cell>
          <cell r="Q14">
            <v>9521</v>
          </cell>
          <cell r="R14">
            <v>512.02153980000003</v>
          </cell>
          <cell r="S14">
            <v>13373.5</v>
          </cell>
          <cell r="T14">
            <v>747.56856760000005</v>
          </cell>
          <cell r="U14">
            <v>75827</v>
          </cell>
          <cell r="V14">
            <v>4216.5221970000002</v>
          </cell>
        </row>
        <row r="15">
          <cell r="A15" t="str">
            <v>DPT-35</v>
          </cell>
          <cell r="B15">
            <v>221613.10939999999</v>
          </cell>
          <cell r="C15">
            <v>7501</v>
          </cell>
          <cell r="D15">
            <v>346.76388129999998</v>
          </cell>
          <cell r="E15">
            <v>18053.5</v>
          </cell>
          <cell r="F15">
            <v>806.12207090000004</v>
          </cell>
          <cell r="G15">
            <v>88406</v>
          </cell>
          <cell r="H15">
            <v>3978.8652900000002</v>
          </cell>
          <cell r="I15">
            <v>225397.97200000001</v>
          </cell>
          <cell r="J15">
            <v>7159</v>
          </cell>
          <cell r="K15">
            <v>321.30558050000002</v>
          </cell>
          <cell r="L15">
            <v>13948</v>
          </cell>
          <cell r="M15">
            <v>609.90946719999999</v>
          </cell>
          <cell r="N15">
            <v>91379</v>
          </cell>
          <cell r="O15">
            <v>4040.1798760000001</v>
          </cell>
          <cell r="P15">
            <v>228705.17939999999</v>
          </cell>
          <cell r="Q15">
            <v>8753</v>
          </cell>
          <cell r="R15">
            <v>381.05059469999998</v>
          </cell>
          <cell r="S15">
            <v>14199</v>
          </cell>
          <cell r="T15">
            <v>602.32755810000003</v>
          </cell>
          <cell r="U15">
            <v>83525</v>
          </cell>
          <cell r="V15">
            <v>3614.9978379999998</v>
          </cell>
        </row>
        <row r="16">
          <cell r="A16" t="str">
            <v>DPT-56</v>
          </cell>
          <cell r="B16">
            <v>147733.13339999999</v>
          </cell>
          <cell r="C16">
            <v>3989</v>
          </cell>
          <cell r="D16">
            <v>262.18130380000002</v>
          </cell>
          <cell r="E16">
            <v>21812.5</v>
          </cell>
          <cell r="F16">
            <v>1452.0166549999999</v>
          </cell>
          <cell r="G16">
            <v>78875</v>
          </cell>
          <cell r="H16">
            <v>5377.1652130000002</v>
          </cell>
          <cell r="I16">
            <v>148430.1023</v>
          </cell>
          <cell r="J16">
            <v>4258</v>
          </cell>
          <cell r="K16">
            <v>275.29444869999998</v>
          </cell>
          <cell r="L16">
            <v>12670.5</v>
          </cell>
          <cell r="M16">
            <v>839.06691260000002</v>
          </cell>
          <cell r="N16">
            <v>63004</v>
          </cell>
          <cell r="O16">
            <v>4232.198292</v>
          </cell>
          <cell r="P16">
            <v>147078.9737</v>
          </cell>
          <cell r="Q16">
            <v>5633</v>
          </cell>
          <cell r="R16">
            <v>364.68775699999998</v>
          </cell>
          <cell r="S16">
            <v>13997.5</v>
          </cell>
          <cell r="T16">
            <v>924.26847910000004</v>
          </cell>
          <cell r="U16">
            <v>83119</v>
          </cell>
          <cell r="V16">
            <v>5788.302807</v>
          </cell>
        </row>
        <row r="17">
          <cell r="A17" t="str">
            <v>France</v>
          </cell>
          <cell r="B17">
            <v>13760439.65</v>
          </cell>
          <cell r="C17">
            <v>566813.5</v>
          </cell>
          <cell r="D17">
            <v>418.12019079999999</v>
          </cell>
          <cell r="E17">
            <v>1148602.5</v>
          </cell>
          <cell r="F17">
            <v>829.92091170000003</v>
          </cell>
          <cell r="G17">
            <v>8126242</v>
          </cell>
          <cell r="H17">
            <v>5918.485216</v>
          </cell>
          <cell r="I17">
            <v>13861973.01</v>
          </cell>
          <cell r="J17">
            <v>500752.5</v>
          </cell>
          <cell r="K17">
            <v>364.3005867</v>
          </cell>
          <cell r="L17">
            <v>822060</v>
          </cell>
          <cell r="M17">
            <v>588.44972889999997</v>
          </cell>
          <cell r="N17">
            <v>7411791</v>
          </cell>
          <cell r="O17">
            <v>5372.5387899999996</v>
          </cell>
          <cell r="P17">
            <v>13859761.09</v>
          </cell>
          <cell r="Q17">
            <v>577408</v>
          </cell>
          <cell r="R17">
            <v>416.85220379999998</v>
          </cell>
          <cell r="S17">
            <v>1164763</v>
          </cell>
          <cell r="T17">
            <v>832.66059689999997</v>
          </cell>
          <cell r="U17">
            <v>9321658</v>
          </cell>
          <cell r="V17">
            <v>6823.0175589999999</v>
          </cell>
        </row>
        <row r="18">
          <cell r="A18" t="str">
            <v>REG-11</v>
          </cell>
          <cell r="B18">
            <v>2650246.4530000002</v>
          </cell>
          <cell r="C18">
            <v>129748.5</v>
          </cell>
          <cell r="D18">
            <v>512.65094639999995</v>
          </cell>
          <cell r="E18">
            <v>262720</v>
          </cell>
          <cell r="F18">
            <v>1002.9539559999999</v>
          </cell>
          <cell r="G18">
            <v>1905939</v>
          </cell>
          <cell r="H18">
            <v>7039.2489750000004</v>
          </cell>
          <cell r="I18">
            <v>2664585.0809999998</v>
          </cell>
          <cell r="J18">
            <v>101359</v>
          </cell>
          <cell r="K18">
            <v>402.0883437</v>
          </cell>
          <cell r="L18">
            <v>216560.5</v>
          </cell>
          <cell r="M18">
            <v>825.41489149999995</v>
          </cell>
          <cell r="N18">
            <v>1860007</v>
          </cell>
          <cell r="O18">
            <v>6855.8639929999999</v>
          </cell>
          <cell r="P18">
            <v>2680263.8629999999</v>
          </cell>
          <cell r="Q18">
            <v>110179</v>
          </cell>
          <cell r="R18">
            <v>429.26616319999999</v>
          </cell>
          <cell r="S18">
            <v>444967</v>
          </cell>
          <cell r="T18">
            <v>1663.98848</v>
          </cell>
          <cell r="U18">
            <v>2319185</v>
          </cell>
          <cell r="V18">
            <v>8557.851525</v>
          </cell>
        </row>
        <row r="19">
          <cell r="A19" t="str">
            <v>REG-24</v>
          </cell>
          <cell r="B19">
            <v>525406.5061</v>
          </cell>
          <cell r="C19">
            <v>14929</v>
          </cell>
          <cell r="D19">
            <v>288.82611989999998</v>
          </cell>
          <cell r="E19">
            <v>40716</v>
          </cell>
          <cell r="F19">
            <v>763.99691640000003</v>
          </cell>
          <cell r="G19">
            <v>222056</v>
          </cell>
          <cell r="H19">
            <v>4186.1484799999998</v>
          </cell>
          <cell r="I19">
            <v>526023.1409</v>
          </cell>
          <cell r="J19">
            <v>16231</v>
          </cell>
          <cell r="K19">
            <v>310.30140490000002</v>
          </cell>
          <cell r="L19">
            <v>32041</v>
          </cell>
          <cell r="M19">
            <v>601.02317500000004</v>
          </cell>
          <cell r="N19">
            <v>223642</v>
          </cell>
          <cell r="O19">
            <v>4221.3601669999998</v>
          </cell>
          <cell r="P19">
            <v>523903.74440000003</v>
          </cell>
          <cell r="Q19">
            <v>17293</v>
          </cell>
          <cell r="R19">
            <v>326.10146789999999</v>
          </cell>
          <cell r="S19">
            <v>38804</v>
          </cell>
          <cell r="T19">
            <v>728.31041470000002</v>
          </cell>
          <cell r="U19">
            <v>238125</v>
          </cell>
          <cell r="V19">
            <v>4481.3263610000004</v>
          </cell>
        </row>
        <row r="20">
          <cell r="A20" t="str">
            <v>REG-27</v>
          </cell>
          <cell r="B20">
            <v>526790.28949999996</v>
          </cell>
          <cell r="C20">
            <v>21981.5</v>
          </cell>
          <cell r="D20">
            <v>413.21385170000002</v>
          </cell>
          <cell r="E20">
            <v>43214</v>
          </cell>
          <cell r="F20">
            <v>809.26444519999995</v>
          </cell>
          <cell r="G20">
            <v>203958</v>
          </cell>
          <cell r="H20">
            <v>3825.2244700000001</v>
          </cell>
          <cell r="I20">
            <v>525769.89099999995</v>
          </cell>
          <cell r="J20">
            <v>21922</v>
          </cell>
          <cell r="K20">
            <v>409.500854</v>
          </cell>
          <cell r="L20">
            <v>26505.5</v>
          </cell>
          <cell r="M20">
            <v>495.77970770000002</v>
          </cell>
          <cell r="N20">
            <v>198116</v>
          </cell>
          <cell r="O20">
            <v>3723.1303419999999</v>
          </cell>
          <cell r="P20">
            <v>519648.84450000001</v>
          </cell>
          <cell r="Q20">
            <v>23044</v>
          </cell>
          <cell r="R20">
            <v>428.83480459999998</v>
          </cell>
          <cell r="S20">
            <v>35351</v>
          </cell>
          <cell r="T20">
            <v>665.81713190000005</v>
          </cell>
          <cell r="U20">
            <v>297962</v>
          </cell>
          <cell r="V20">
            <v>5819.3852280000001</v>
          </cell>
        </row>
        <row r="21">
          <cell r="A21" t="str">
            <v>REG-28</v>
          </cell>
          <cell r="B21">
            <v>679739.01619999995</v>
          </cell>
          <cell r="C21">
            <v>29531.5</v>
          </cell>
          <cell r="D21">
            <v>429.72066080000002</v>
          </cell>
          <cell r="E21">
            <v>44056.5</v>
          </cell>
          <cell r="F21">
            <v>640.46049700000003</v>
          </cell>
          <cell r="G21">
            <v>359249</v>
          </cell>
          <cell r="H21">
            <v>5231.384857</v>
          </cell>
          <cell r="I21">
            <v>691772.76639999996</v>
          </cell>
          <cell r="J21">
            <v>26652</v>
          </cell>
          <cell r="K21">
            <v>379.25452569999999</v>
          </cell>
          <cell r="L21">
            <v>30456.5</v>
          </cell>
          <cell r="M21">
            <v>433.08653820000001</v>
          </cell>
          <cell r="N21">
            <v>344801</v>
          </cell>
          <cell r="O21">
            <v>4937.619146</v>
          </cell>
          <cell r="P21">
            <v>686307.16720000003</v>
          </cell>
          <cell r="Q21">
            <v>26455</v>
          </cell>
          <cell r="R21">
            <v>373.81197800000001</v>
          </cell>
          <cell r="S21">
            <v>40354</v>
          </cell>
          <cell r="T21">
            <v>575.20552810000004</v>
          </cell>
          <cell r="U21">
            <v>414228</v>
          </cell>
          <cell r="V21">
            <v>5999.0377790000002</v>
          </cell>
        </row>
        <row r="22">
          <cell r="A22" t="str">
            <v>REG-32</v>
          </cell>
          <cell r="B22">
            <v>1349279.9450000001</v>
          </cell>
          <cell r="C22">
            <v>43911</v>
          </cell>
          <cell r="D22">
            <v>330.14943469999997</v>
          </cell>
          <cell r="E22">
            <v>93002.5</v>
          </cell>
          <cell r="F22">
            <v>686.32556790000001</v>
          </cell>
          <cell r="G22">
            <v>1046861</v>
          </cell>
          <cell r="H22">
            <v>7798.2475139999997</v>
          </cell>
          <cell r="I22">
            <v>1345410.5190000001</v>
          </cell>
          <cell r="J22">
            <v>39392</v>
          </cell>
          <cell r="K22">
            <v>295.1573606</v>
          </cell>
          <cell r="L22">
            <v>51026.5</v>
          </cell>
          <cell r="M22">
            <v>377.51570429999998</v>
          </cell>
          <cell r="N22">
            <v>852091</v>
          </cell>
          <cell r="O22">
            <v>6384.9610549999998</v>
          </cell>
          <cell r="P22">
            <v>1333098.517</v>
          </cell>
          <cell r="Q22">
            <v>46692</v>
          </cell>
          <cell r="R22">
            <v>349.71314260000003</v>
          </cell>
          <cell r="S22">
            <v>73443</v>
          </cell>
          <cell r="T22">
            <v>547.72095360000003</v>
          </cell>
          <cell r="U22">
            <v>995640</v>
          </cell>
          <cell r="V22">
            <v>7628.2588409999998</v>
          </cell>
        </row>
        <row r="23">
          <cell r="A23" t="str">
            <v>REG-44</v>
          </cell>
          <cell r="B23">
            <v>1112339.892</v>
          </cell>
          <cell r="C23">
            <v>59287</v>
          </cell>
          <cell r="D23">
            <v>541.76338269999997</v>
          </cell>
          <cell r="E23">
            <v>99806</v>
          </cell>
          <cell r="F23">
            <v>896.31623109999998</v>
          </cell>
          <cell r="G23">
            <v>628225</v>
          </cell>
          <cell r="H23">
            <v>5665.1648709999999</v>
          </cell>
          <cell r="I23">
            <v>1107902.3259999999</v>
          </cell>
          <cell r="J23">
            <v>43070</v>
          </cell>
          <cell r="K23">
            <v>392.09086250000001</v>
          </cell>
          <cell r="L23">
            <v>59579</v>
          </cell>
          <cell r="M23">
            <v>535.68076129999997</v>
          </cell>
          <cell r="N23">
            <v>481307</v>
          </cell>
          <cell r="O23">
            <v>4336.1864939999996</v>
          </cell>
          <cell r="P23">
            <v>1093283.378</v>
          </cell>
          <cell r="Q23">
            <v>54132</v>
          </cell>
          <cell r="R23">
            <v>497.33305309999997</v>
          </cell>
          <cell r="S23">
            <v>80342</v>
          </cell>
          <cell r="T23">
            <v>729.52683509999997</v>
          </cell>
          <cell r="U23">
            <v>598465</v>
          </cell>
          <cell r="V23">
            <v>5503.9590500000004</v>
          </cell>
        </row>
        <row r="24">
          <cell r="A24" t="str">
            <v>REG-52</v>
          </cell>
          <cell r="B24">
            <v>776612.25020000001</v>
          </cell>
          <cell r="C24">
            <v>34525</v>
          </cell>
          <cell r="D24">
            <v>450.75588829999998</v>
          </cell>
          <cell r="E24">
            <v>50101</v>
          </cell>
          <cell r="F24">
            <v>648.56427510000003</v>
          </cell>
          <cell r="G24">
            <v>362891</v>
          </cell>
          <cell r="H24">
            <v>4668.1463720000002</v>
          </cell>
          <cell r="I24">
            <v>792092.4656</v>
          </cell>
          <cell r="J24">
            <v>28779</v>
          </cell>
          <cell r="K24">
            <v>364.96186669999997</v>
          </cell>
          <cell r="L24">
            <v>32875</v>
          </cell>
          <cell r="M24">
            <v>418.68510600000002</v>
          </cell>
          <cell r="N24">
            <v>325919</v>
          </cell>
          <cell r="O24">
            <v>4147.6003549999996</v>
          </cell>
          <cell r="P24">
            <v>808191.02529999998</v>
          </cell>
          <cell r="Q24">
            <v>30524</v>
          </cell>
          <cell r="R24">
            <v>372.33133340000001</v>
          </cell>
          <cell r="S24">
            <v>28214.5</v>
          </cell>
          <cell r="T24">
            <v>344.93458520000001</v>
          </cell>
          <cell r="U24">
            <v>391363</v>
          </cell>
          <cell r="V24">
            <v>4916.9510929999997</v>
          </cell>
        </row>
        <row r="25">
          <cell r="A25" t="str">
            <v>REG-53</v>
          </cell>
          <cell r="B25">
            <v>662805.44810000004</v>
          </cell>
          <cell r="C25">
            <v>22348</v>
          </cell>
          <cell r="D25">
            <v>333.78231629999999</v>
          </cell>
          <cell r="E25">
            <v>65557.5</v>
          </cell>
          <cell r="F25">
            <v>973.00530900000001</v>
          </cell>
          <cell r="G25">
            <v>286883</v>
          </cell>
          <cell r="H25">
            <v>4295.0785809999998</v>
          </cell>
          <cell r="I25">
            <v>668127.77740000002</v>
          </cell>
          <cell r="J25">
            <v>22151</v>
          </cell>
          <cell r="K25">
            <v>324.68202389999999</v>
          </cell>
          <cell r="L25">
            <v>49444.5</v>
          </cell>
          <cell r="M25">
            <v>725.54197399999998</v>
          </cell>
          <cell r="N25">
            <v>260920</v>
          </cell>
          <cell r="O25">
            <v>3862.9903410000002</v>
          </cell>
          <cell r="P25">
            <v>667542.06590000005</v>
          </cell>
          <cell r="Q25">
            <v>27084</v>
          </cell>
          <cell r="R25">
            <v>390.05996470000002</v>
          </cell>
          <cell r="S25">
            <v>54198</v>
          </cell>
          <cell r="T25">
            <v>790.07807460000004</v>
          </cell>
          <cell r="U25">
            <v>316074</v>
          </cell>
          <cell r="V25">
            <v>4685.090518</v>
          </cell>
        </row>
        <row r="26">
          <cell r="A26" t="str">
            <v>REG-75</v>
          </cell>
          <cell r="B26">
            <v>1091824.916</v>
          </cell>
          <cell r="C26">
            <v>46311</v>
          </cell>
          <cell r="D26">
            <v>416.5198383</v>
          </cell>
          <cell r="E26">
            <v>120690.5</v>
          </cell>
          <cell r="F26">
            <v>1090.288822</v>
          </cell>
          <cell r="G26">
            <v>514853</v>
          </cell>
          <cell r="H26">
            <v>4668.5586329999996</v>
          </cell>
          <cell r="I26">
            <v>1099250.058</v>
          </cell>
          <cell r="J26">
            <v>47180</v>
          </cell>
          <cell r="K26">
            <v>421.32236119999999</v>
          </cell>
          <cell r="L26">
            <v>92057.5</v>
          </cell>
          <cell r="M26">
            <v>824.94383189999996</v>
          </cell>
          <cell r="N26">
            <v>502551</v>
          </cell>
          <cell r="O26">
            <v>4531.7546599999996</v>
          </cell>
          <cell r="P26">
            <v>1102417.504</v>
          </cell>
          <cell r="Q26">
            <v>54706</v>
          </cell>
          <cell r="R26">
            <v>492.82597199999998</v>
          </cell>
          <cell r="S26">
            <v>116601.5</v>
          </cell>
          <cell r="T26">
            <v>1046.567517</v>
          </cell>
          <cell r="U26">
            <v>576249</v>
          </cell>
          <cell r="V26">
            <v>5177.6124739999996</v>
          </cell>
        </row>
        <row r="27">
          <cell r="A27" t="str">
            <v>REG-76</v>
          </cell>
          <cell r="B27">
            <v>1105393.959</v>
          </cell>
          <cell r="C27">
            <v>44720</v>
          </cell>
          <cell r="D27">
            <v>401.32442220000001</v>
          </cell>
          <cell r="E27">
            <v>103996</v>
          </cell>
          <cell r="F27">
            <v>929.40454350000005</v>
          </cell>
          <cell r="G27">
            <v>523571</v>
          </cell>
          <cell r="H27">
            <v>4722.938349</v>
          </cell>
          <cell r="I27">
            <v>1111541.79</v>
          </cell>
          <cell r="J27">
            <v>41787.5</v>
          </cell>
          <cell r="K27">
            <v>370.74994770000001</v>
          </cell>
          <cell r="L27">
            <v>76389</v>
          </cell>
          <cell r="M27">
            <v>677.07233429999997</v>
          </cell>
          <cell r="N27">
            <v>465802</v>
          </cell>
          <cell r="O27">
            <v>4167.9467709999999</v>
          </cell>
          <cell r="P27">
            <v>1116827.561</v>
          </cell>
          <cell r="Q27">
            <v>47774</v>
          </cell>
          <cell r="R27">
            <v>417.04823809999999</v>
          </cell>
          <cell r="S27">
            <v>81796</v>
          </cell>
          <cell r="T27">
            <v>718.49127729999998</v>
          </cell>
          <cell r="U27">
            <v>630548</v>
          </cell>
          <cell r="V27">
            <v>5702.9370019999997</v>
          </cell>
        </row>
        <row r="28">
          <cell r="A28" t="str">
            <v>REG-84</v>
          </cell>
          <cell r="B28">
            <v>1615217.9920000001</v>
          </cell>
          <cell r="C28">
            <v>65566</v>
          </cell>
          <cell r="D28">
            <v>415.75411780000002</v>
          </cell>
          <cell r="E28">
            <v>125028.5</v>
          </cell>
          <cell r="F28">
            <v>769.46520559999999</v>
          </cell>
          <cell r="G28">
            <v>975386</v>
          </cell>
          <cell r="H28">
            <v>6032.0328149999996</v>
          </cell>
          <cell r="I28">
            <v>1643279.568</v>
          </cell>
          <cell r="J28">
            <v>60529</v>
          </cell>
          <cell r="K28">
            <v>374.80708470000002</v>
          </cell>
          <cell r="L28">
            <v>88118.5</v>
          </cell>
          <cell r="M28">
            <v>530.53669030000003</v>
          </cell>
          <cell r="N28">
            <v>814042</v>
          </cell>
          <cell r="O28">
            <v>4950.5990620000002</v>
          </cell>
          <cell r="P28">
            <v>1655204.7760000001</v>
          </cell>
          <cell r="Q28">
            <v>80414</v>
          </cell>
          <cell r="R28">
            <v>490.78751460000001</v>
          </cell>
          <cell r="S28">
            <v>85366.5</v>
          </cell>
          <cell r="T28">
            <v>512.95415330000003</v>
          </cell>
          <cell r="U28">
            <v>1055847</v>
          </cell>
          <cell r="V28">
            <v>6437.4382480000004</v>
          </cell>
        </row>
        <row r="29">
          <cell r="A29" t="str">
            <v>REG-93</v>
          </cell>
          <cell r="B29">
            <v>960398.8922</v>
          </cell>
          <cell r="C29">
            <v>39743</v>
          </cell>
          <cell r="D29">
            <v>411.48865710000001</v>
          </cell>
          <cell r="E29">
            <v>76171</v>
          </cell>
          <cell r="F29">
            <v>790.05305850000002</v>
          </cell>
          <cell r="G29">
            <v>867881</v>
          </cell>
          <cell r="H29">
            <v>9119.6126179999992</v>
          </cell>
          <cell r="I29">
            <v>963534.09970000002</v>
          </cell>
          <cell r="J29">
            <v>37295</v>
          </cell>
          <cell r="K29">
            <v>384.74957410000002</v>
          </cell>
          <cell r="L29">
            <v>51652</v>
          </cell>
          <cell r="M29">
            <v>532.31410530000005</v>
          </cell>
          <cell r="N29">
            <v>881369</v>
          </cell>
          <cell r="O29">
            <v>9269.4391400000004</v>
          </cell>
          <cell r="P29">
            <v>963412.38829999999</v>
          </cell>
          <cell r="Q29">
            <v>38419</v>
          </cell>
          <cell r="R29">
            <v>398.33912070000002</v>
          </cell>
          <cell r="S29">
            <v>65295</v>
          </cell>
          <cell r="T29">
            <v>671.97996279999995</v>
          </cell>
          <cell r="U29">
            <v>1178411</v>
          </cell>
          <cell r="V29">
            <v>12522.54866</v>
          </cell>
        </row>
        <row r="30">
          <cell r="A30" t="str">
            <v>REG-94</v>
          </cell>
          <cell r="B30">
            <v>56950.989500000003</v>
          </cell>
          <cell r="C30">
            <v>3063</v>
          </cell>
          <cell r="D30">
            <v>531.40243429999998</v>
          </cell>
          <cell r="E30">
            <v>5572.5</v>
          </cell>
          <cell r="F30">
            <v>961.52461930000004</v>
          </cell>
          <cell r="G30">
            <v>56866</v>
          </cell>
          <cell r="H30">
            <v>9861.7200080000002</v>
          </cell>
          <cell r="I30">
            <v>57368.568299999999</v>
          </cell>
          <cell r="J30">
            <v>2947</v>
          </cell>
          <cell r="K30">
            <v>516.63371610000002</v>
          </cell>
          <cell r="L30">
            <v>2499.5</v>
          </cell>
          <cell r="M30">
            <v>425.30428189999998</v>
          </cell>
          <cell r="N30">
            <v>21058</v>
          </cell>
          <cell r="O30">
            <v>3617.8071380000001</v>
          </cell>
          <cell r="P30">
            <v>58370.064200000001</v>
          </cell>
          <cell r="Q30">
            <v>4486</v>
          </cell>
          <cell r="R30">
            <v>773.7461485</v>
          </cell>
          <cell r="S30">
            <v>2256.5</v>
          </cell>
          <cell r="T30">
            <v>371.97575260000002</v>
          </cell>
          <cell r="U30">
            <v>68405</v>
          </cell>
          <cell r="V30">
            <v>11503.36932</v>
          </cell>
        </row>
        <row r="31">
          <cell r="A31" t="str">
            <v>TDS-1-TFP</v>
          </cell>
          <cell r="B31">
            <v>166881.38990000001</v>
          </cell>
          <cell r="C31">
            <v>9286</v>
          </cell>
          <cell r="D31">
            <v>540.76093100000003</v>
          </cell>
          <cell r="E31">
            <v>14919.5</v>
          </cell>
          <cell r="F31">
            <v>879.87319620000005</v>
          </cell>
          <cell r="G31">
            <v>59940</v>
          </cell>
          <cell r="H31">
            <v>3535.6279650000001</v>
          </cell>
          <cell r="I31">
            <v>167056.9472</v>
          </cell>
          <cell r="J31">
            <v>7878</v>
          </cell>
          <cell r="K31">
            <v>453.1529625</v>
          </cell>
          <cell r="L31">
            <v>13303.5</v>
          </cell>
          <cell r="M31">
            <v>777.92516039999998</v>
          </cell>
          <cell r="N31">
            <v>53373</v>
          </cell>
          <cell r="O31">
            <v>3132.2557499999998</v>
          </cell>
          <cell r="P31">
            <v>164410.2248</v>
          </cell>
          <cell r="Q31">
            <v>9084</v>
          </cell>
          <cell r="R31">
            <v>519.26315350000004</v>
          </cell>
          <cell r="S31">
            <v>12323.5</v>
          </cell>
          <cell r="T31">
            <v>733.90470819999996</v>
          </cell>
          <cell r="U31">
            <v>69817</v>
          </cell>
          <cell r="V31">
            <v>4131.0998849999996</v>
          </cell>
        </row>
        <row r="32">
          <cell r="A32" t="str">
            <v>TDS-2-TLQ</v>
          </cell>
          <cell r="B32">
            <v>56904.002379999998</v>
          </cell>
          <cell r="C32">
            <v>2404</v>
          </cell>
          <cell r="D32">
            <v>402.56255820000001</v>
          </cell>
          <cell r="E32">
            <v>10057</v>
          </cell>
          <cell r="F32">
            <v>1742.029673</v>
          </cell>
          <cell r="G32">
            <v>38815</v>
          </cell>
          <cell r="H32">
            <v>6895.4892120000004</v>
          </cell>
          <cell r="I32">
            <v>56878.005960000002</v>
          </cell>
          <cell r="J32">
            <v>2385</v>
          </cell>
          <cell r="K32">
            <v>393.0333258</v>
          </cell>
          <cell r="L32">
            <v>6584</v>
          </cell>
          <cell r="M32">
            <v>1137.0820020000001</v>
          </cell>
          <cell r="N32">
            <v>28058</v>
          </cell>
          <cell r="O32">
            <v>4905.3523020000002</v>
          </cell>
          <cell r="P32">
            <v>56370.841529999998</v>
          </cell>
          <cell r="Q32">
            <v>2863</v>
          </cell>
          <cell r="R32">
            <v>477.67030369999998</v>
          </cell>
          <cell r="S32">
            <v>6172.5</v>
          </cell>
          <cell r="T32">
            <v>1060.116483</v>
          </cell>
          <cell r="U32">
            <v>32144</v>
          </cell>
          <cell r="V32">
            <v>5661.9518079999998</v>
          </cell>
        </row>
        <row r="33">
          <cell r="A33" t="str">
            <v>TDS-3-TBA</v>
          </cell>
          <cell r="B33">
            <v>79695.07518</v>
          </cell>
          <cell r="C33">
            <v>1819</v>
          </cell>
          <cell r="D33">
            <v>225.15189520000001</v>
          </cell>
          <cell r="E33">
            <v>10783</v>
          </cell>
          <cell r="F33">
            <v>1326.9743880000001</v>
          </cell>
          <cell r="G33">
            <v>35357</v>
          </cell>
          <cell r="H33">
            <v>4473.188701</v>
          </cell>
          <cell r="I33">
            <v>79922.800340000002</v>
          </cell>
          <cell r="J33">
            <v>2055</v>
          </cell>
          <cell r="K33">
            <v>250.9924867</v>
          </cell>
          <cell r="L33">
            <v>5592.5</v>
          </cell>
          <cell r="M33">
            <v>688.25568529999998</v>
          </cell>
          <cell r="N33">
            <v>30039</v>
          </cell>
          <cell r="O33">
            <v>3769.239493</v>
          </cell>
          <cell r="P33">
            <v>79121.121769999998</v>
          </cell>
          <cell r="Q33">
            <v>2337</v>
          </cell>
          <cell r="R33">
            <v>283.4827631</v>
          </cell>
          <cell r="S33">
            <v>6987</v>
          </cell>
          <cell r="T33">
            <v>859.97984780000002</v>
          </cell>
          <cell r="U33">
            <v>45802</v>
          </cell>
          <cell r="V33">
            <v>6097.6794730000001</v>
          </cell>
        </row>
        <row r="34">
          <cell r="A34" t="str">
            <v>TDS-4-THB</v>
          </cell>
          <cell r="B34">
            <v>199380.2898</v>
          </cell>
          <cell r="C34">
            <v>5278</v>
          </cell>
          <cell r="D34">
            <v>273.79643290000001</v>
          </cell>
          <cell r="E34">
            <v>16050</v>
          </cell>
          <cell r="F34">
            <v>796.48027360000003</v>
          </cell>
          <cell r="G34">
            <v>65091</v>
          </cell>
          <cell r="H34">
            <v>3252.5544420000001</v>
          </cell>
          <cell r="I34">
            <v>203951.89180000001</v>
          </cell>
          <cell r="J34">
            <v>5248</v>
          </cell>
          <cell r="K34">
            <v>262.12052119999998</v>
          </cell>
          <cell r="L34">
            <v>12362</v>
          </cell>
          <cell r="M34">
            <v>597.34339850000003</v>
          </cell>
          <cell r="N34">
            <v>67379</v>
          </cell>
          <cell r="O34">
            <v>3283.292641</v>
          </cell>
          <cell r="P34">
            <v>207068.08110000001</v>
          </cell>
          <cell r="Q34">
            <v>5989</v>
          </cell>
          <cell r="R34">
            <v>289.03842420000001</v>
          </cell>
          <cell r="S34">
            <v>12596.5</v>
          </cell>
          <cell r="T34">
            <v>590.56407850000005</v>
          </cell>
          <cell r="U34">
            <v>59944</v>
          </cell>
          <cell r="V34">
            <v>2846.4542660000002</v>
          </cell>
        </row>
        <row r="35">
          <cell r="A35" t="str">
            <v>TDS-5-TSM</v>
          </cell>
          <cell r="B35">
            <v>50844.600149999998</v>
          </cell>
          <cell r="C35">
            <v>2586</v>
          </cell>
          <cell r="D35">
            <v>495.68729630000001</v>
          </cell>
          <cell r="E35">
            <v>3253.5</v>
          </cell>
          <cell r="F35">
            <v>633.83416309999996</v>
          </cell>
          <cell r="G35">
            <v>33876</v>
          </cell>
          <cell r="H35">
            <v>6731.9477450000004</v>
          </cell>
          <cell r="I35">
            <v>50715.902950000003</v>
          </cell>
          <cell r="J35">
            <v>2390</v>
          </cell>
          <cell r="K35">
            <v>454.37737829999998</v>
          </cell>
          <cell r="L35">
            <v>3417.5</v>
          </cell>
          <cell r="M35">
            <v>670.32224069999995</v>
          </cell>
          <cell r="N35">
            <v>34753</v>
          </cell>
          <cell r="O35">
            <v>6962.9731080000001</v>
          </cell>
          <cell r="P35">
            <v>51331.862939999999</v>
          </cell>
          <cell r="Q35">
            <v>3630</v>
          </cell>
          <cell r="R35">
            <v>675.60675949999995</v>
          </cell>
          <cell r="S35">
            <v>4195.5</v>
          </cell>
          <cell r="T35">
            <v>791.71350910000001</v>
          </cell>
          <cell r="U35">
            <v>41780</v>
          </cell>
          <cell r="V35">
            <v>8135.8557410000003</v>
          </cell>
        </row>
        <row r="36">
          <cell r="A36" t="str">
            <v>TDS-6-TA</v>
          </cell>
          <cell r="B36">
            <v>80932.965320000003</v>
          </cell>
          <cell r="C36">
            <v>584</v>
          </cell>
          <cell r="D36">
            <v>71.703577559999999</v>
          </cell>
          <cell r="E36">
            <v>7074.5</v>
          </cell>
          <cell r="F36">
            <v>866.37677540000004</v>
          </cell>
          <cell r="G36">
            <v>37431</v>
          </cell>
          <cell r="H36">
            <v>4505.9943579999999</v>
          </cell>
          <cell r="I36">
            <v>81323.711689999996</v>
          </cell>
          <cell r="J36">
            <v>1849</v>
          </cell>
          <cell r="K36">
            <v>220.444076</v>
          </cell>
          <cell r="L36">
            <v>5978</v>
          </cell>
          <cell r="M36">
            <v>723.49578180000003</v>
          </cell>
          <cell r="N36">
            <v>31493</v>
          </cell>
          <cell r="O36">
            <v>3761.2446450000002</v>
          </cell>
          <cell r="P36">
            <v>80932.723190000004</v>
          </cell>
          <cell r="Q36">
            <v>2176</v>
          </cell>
          <cell r="R36">
            <v>258.06904989999998</v>
          </cell>
          <cell r="S36">
            <v>9407.5</v>
          </cell>
          <cell r="T36">
            <v>1138.085133</v>
          </cell>
          <cell r="U36">
            <v>46116</v>
          </cell>
          <cell r="V36">
            <v>5533.1577580000003</v>
          </cell>
        </row>
        <row r="37">
          <cell r="A37" t="str">
            <v>TDS-7-TCB</v>
          </cell>
          <cell r="B37">
            <v>28167.125349999998</v>
          </cell>
          <cell r="C37">
            <v>391</v>
          </cell>
          <cell r="D37">
            <v>135.12779710000001</v>
          </cell>
          <cell r="E37">
            <v>3420</v>
          </cell>
          <cell r="F37">
            <v>1210.91875</v>
          </cell>
          <cell r="G37">
            <v>16373</v>
          </cell>
          <cell r="H37">
            <v>5707.637909</v>
          </cell>
          <cell r="I37">
            <v>28278.51741</v>
          </cell>
          <cell r="J37">
            <v>346</v>
          </cell>
          <cell r="K37">
            <v>121.0026417</v>
          </cell>
          <cell r="L37">
            <v>2207</v>
          </cell>
          <cell r="M37">
            <v>772.18279889999997</v>
          </cell>
          <cell r="N37">
            <v>15825</v>
          </cell>
          <cell r="O37">
            <v>5467.1521030000004</v>
          </cell>
          <cell r="P37">
            <v>28307.210500000001</v>
          </cell>
          <cell r="Q37">
            <v>1005</v>
          </cell>
          <cell r="R37">
            <v>339.84631960000002</v>
          </cell>
          <cell r="S37">
            <v>2515.5</v>
          </cell>
          <cell r="T37">
            <v>863.59167720000005</v>
          </cell>
          <cell r="U37">
            <v>20471</v>
          </cell>
          <cell r="V37">
            <v>6989.518787</v>
          </cell>
        </row>
        <row r="38">
          <cell r="A38" t="str">
            <v>TS-1</v>
          </cell>
        </row>
        <row r="39">
          <cell r="A39" t="str">
            <v>TS-2</v>
          </cell>
        </row>
        <row r="40">
          <cell r="A40" t="str">
            <v>TS-3</v>
          </cell>
          <cell r="W40">
            <v>30</v>
          </cell>
          <cell r="X40">
            <v>31</v>
          </cell>
          <cell r="Y40">
            <v>32</v>
          </cell>
          <cell r="Z40">
            <v>33</v>
          </cell>
          <cell r="AA40">
            <v>34</v>
          </cell>
          <cell r="AB40">
            <v>35</v>
          </cell>
          <cell r="AC40">
            <v>36</v>
          </cell>
          <cell r="AD40">
            <v>37</v>
          </cell>
          <cell r="AE40">
            <v>38</v>
          </cell>
          <cell r="AF40">
            <v>39</v>
          </cell>
          <cell r="AG40">
            <v>40</v>
          </cell>
          <cell r="AH40">
            <v>41</v>
          </cell>
          <cell r="AI40">
            <v>42</v>
          </cell>
          <cell r="AJ40">
            <v>43</v>
          </cell>
          <cell r="AK40">
            <v>44</v>
          </cell>
          <cell r="AL40">
            <v>45</v>
          </cell>
          <cell r="AM40">
            <v>46</v>
          </cell>
          <cell r="AN40">
            <v>47</v>
          </cell>
          <cell r="AO40">
            <v>48</v>
          </cell>
          <cell r="AP40">
            <v>49</v>
          </cell>
          <cell r="AQ40">
            <v>50</v>
          </cell>
          <cell r="AR40">
            <v>51</v>
          </cell>
          <cell r="AS40">
            <v>52</v>
          </cell>
          <cell r="AT40">
            <v>53</v>
          </cell>
          <cell r="AU40">
            <v>54</v>
          </cell>
          <cell r="AV40">
            <v>55</v>
          </cell>
          <cell r="AW40">
            <v>56</v>
          </cell>
          <cell r="AX40">
            <v>57</v>
          </cell>
          <cell r="AY40">
            <v>58</v>
          </cell>
          <cell r="AZ40">
            <v>59</v>
          </cell>
          <cell r="BA40">
            <v>60</v>
          </cell>
          <cell r="BB40">
            <v>61</v>
          </cell>
          <cell r="BC40">
            <v>62</v>
          </cell>
          <cell r="BD40">
            <v>63</v>
          </cell>
          <cell r="BE40">
            <v>64</v>
          </cell>
          <cell r="BF40">
            <v>65</v>
          </cell>
          <cell r="BG40">
            <v>66</v>
          </cell>
          <cell r="BH40">
            <v>67</v>
          </cell>
          <cell r="BI40">
            <v>68</v>
          </cell>
          <cell r="BJ40">
            <v>69</v>
          </cell>
          <cell r="BK40">
            <v>70</v>
          </cell>
          <cell r="BL40">
            <v>71</v>
          </cell>
          <cell r="BM40">
            <v>72</v>
          </cell>
          <cell r="BN40">
            <v>73</v>
          </cell>
          <cell r="BO40">
            <v>74</v>
          </cell>
          <cell r="BP40">
            <v>75</v>
          </cell>
          <cell r="BQ40">
            <v>76</v>
          </cell>
          <cell r="BR40">
            <v>77</v>
          </cell>
          <cell r="BS40">
            <v>78</v>
          </cell>
          <cell r="BT40">
            <v>79</v>
          </cell>
          <cell r="BU40">
            <v>80</v>
          </cell>
          <cell r="BV40">
            <v>81</v>
          </cell>
          <cell r="BW40">
            <v>82</v>
          </cell>
          <cell r="BX40">
            <v>83</v>
          </cell>
          <cell r="BY40">
            <v>84</v>
          </cell>
          <cell r="BZ40">
            <v>85</v>
          </cell>
          <cell r="CA40">
            <v>86</v>
          </cell>
          <cell r="CB40">
            <v>87</v>
          </cell>
          <cell r="CC40">
            <v>88</v>
          </cell>
          <cell r="CD40">
            <v>89</v>
          </cell>
          <cell r="CE40">
            <v>90</v>
          </cell>
          <cell r="CF40">
            <v>91</v>
          </cell>
          <cell r="CG40">
            <v>92</v>
          </cell>
          <cell r="CH40">
            <v>93</v>
          </cell>
          <cell r="CI40">
            <v>94</v>
          </cell>
          <cell r="CJ40">
            <v>95</v>
          </cell>
          <cell r="CK40">
            <v>96</v>
          </cell>
        </row>
        <row r="41">
          <cell r="A41" t="str">
            <v>TS-4</v>
          </cell>
        </row>
        <row r="42">
          <cell r="A42" t="str">
            <v>TS-5</v>
          </cell>
        </row>
        <row r="43">
          <cell r="A43" t="str">
            <v>TS-6</v>
          </cell>
        </row>
        <row r="44">
          <cell r="A44" t="str">
            <v>TS-7</v>
          </cell>
        </row>
        <row r="45">
          <cell r="A45" t="str">
            <v>TS-8</v>
          </cell>
        </row>
        <row r="100">
          <cell r="A100">
            <v>1</v>
          </cell>
          <cell r="B100">
            <v>9</v>
          </cell>
          <cell r="C100">
            <v>10</v>
          </cell>
          <cell r="D100">
            <v>11</v>
          </cell>
          <cell r="E100">
            <v>12</v>
          </cell>
          <cell r="F100">
            <v>13</v>
          </cell>
          <cell r="G100">
            <v>14</v>
          </cell>
          <cell r="H100">
            <v>15</v>
          </cell>
          <cell r="I100">
            <v>16</v>
          </cell>
          <cell r="J100">
            <v>17</v>
          </cell>
          <cell r="K100">
            <v>18</v>
          </cell>
          <cell r="L100">
            <v>19</v>
          </cell>
          <cell r="M100">
            <v>20</v>
          </cell>
          <cell r="N100">
            <v>21</v>
          </cell>
          <cell r="O100">
            <v>22</v>
          </cell>
          <cell r="P100">
            <v>23</v>
          </cell>
          <cell r="Q100">
            <v>24</v>
          </cell>
          <cell r="R100">
            <v>25</v>
          </cell>
          <cell r="S100">
            <v>26</v>
          </cell>
          <cell r="T100">
            <v>27</v>
          </cell>
          <cell r="U100">
            <v>28</v>
          </cell>
          <cell r="V100">
            <v>29</v>
          </cell>
          <cell r="W100">
            <v>30</v>
          </cell>
          <cell r="X100">
            <v>31</v>
          </cell>
          <cell r="Y100">
            <v>32</v>
          </cell>
          <cell r="Z100">
            <v>33</v>
          </cell>
          <cell r="AA100">
            <v>34</v>
          </cell>
          <cell r="AB100">
            <v>35</v>
          </cell>
          <cell r="AC100">
            <v>36</v>
          </cell>
          <cell r="AD100">
            <v>37</v>
          </cell>
          <cell r="AE100">
            <v>38</v>
          </cell>
          <cell r="AF100">
            <v>39</v>
          </cell>
          <cell r="AG100">
            <v>40</v>
          </cell>
          <cell r="AH100">
            <v>41</v>
          </cell>
          <cell r="AI100">
            <v>42</v>
          </cell>
          <cell r="AJ100">
            <v>43</v>
          </cell>
          <cell r="AK100">
            <v>44</v>
          </cell>
          <cell r="AL100">
            <v>45</v>
          </cell>
          <cell r="AM100">
            <v>46</v>
          </cell>
          <cell r="AN100">
            <v>47</v>
          </cell>
          <cell r="AO100">
            <v>48</v>
          </cell>
          <cell r="AP100">
            <v>49</v>
          </cell>
          <cell r="AQ100">
            <v>50</v>
          </cell>
          <cell r="AR100">
            <v>51</v>
          </cell>
          <cell r="AS100">
            <v>52</v>
          </cell>
          <cell r="AT100">
            <v>53</v>
          </cell>
          <cell r="AU100">
            <v>54</v>
          </cell>
          <cell r="AV100">
            <v>55</v>
          </cell>
          <cell r="AW100">
            <v>56</v>
          </cell>
          <cell r="AX100">
            <v>57</v>
          </cell>
          <cell r="AY100">
            <v>58</v>
          </cell>
          <cell r="AZ100">
            <v>59</v>
          </cell>
          <cell r="BA100">
            <v>60</v>
          </cell>
          <cell r="BB100">
            <v>61</v>
          </cell>
          <cell r="BC100">
            <v>62</v>
          </cell>
          <cell r="BD100">
            <v>63</v>
          </cell>
          <cell r="BE100">
            <v>64</v>
          </cell>
          <cell r="BF100">
            <v>65</v>
          </cell>
          <cell r="BG100">
            <v>66</v>
          </cell>
          <cell r="BH100">
            <v>67</v>
          </cell>
          <cell r="BI100">
            <v>68</v>
          </cell>
          <cell r="BJ100">
            <v>69</v>
          </cell>
          <cell r="BK100">
            <v>70</v>
          </cell>
          <cell r="BL100">
            <v>71</v>
          </cell>
          <cell r="BM100">
            <v>72</v>
          </cell>
          <cell r="BN100">
            <v>73</v>
          </cell>
          <cell r="BO100">
            <v>74</v>
          </cell>
          <cell r="BP100">
            <v>75</v>
          </cell>
          <cell r="BQ100">
            <v>76</v>
          </cell>
          <cell r="BR100">
            <v>77</v>
          </cell>
          <cell r="BS100">
            <v>78</v>
          </cell>
          <cell r="BT100">
            <v>79</v>
          </cell>
          <cell r="BU100">
            <v>80</v>
          </cell>
          <cell r="BV100">
            <v>81</v>
          </cell>
          <cell r="BW100">
            <v>82</v>
          </cell>
          <cell r="BX100">
            <v>83</v>
          </cell>
          <cell r="BY100">
            <v>84</v>
          </cell>
          <cell r="BZ100">
            <v>85</v>
          </cell>
          <cell r="CA100">
            <v>86</v>
          </cell>
          <cell r="CB100">
            <v>87</v>
          </cell>
          <cell r="CC100">
            <v>88</v>
          </cell>
          <cell r="CD100">
            <v>89</v>
          </cell>
          <cell r="CE100">
            <v>90</v>
          </cell>
          <cell r="CF100">
            <v>91</v>
          </cell>
          <cell r="CG100">
            <v>92</v>
          </cell>
          <cell r="CH100">
            <v>93</v>
          </cell>
          <cell r="CI100">
            <v>94</v>
          </cell>
          <cell r="CJ100">
            <v>95</v>
          </cell>
          <cell r="CK100">
            <v>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_OutilAnnexe"/>
      <sheetName val="NO_1"/>
      <sheetName val="CAPACITE_PSY_TOT"/>
      <sheetName val="BDD_CAPACITE-TOT"/>
      <sheetName val="CAPACITE_PSY_GEN"/>
      <sheetName val="BDD_CAPACITE-GEN"/>
      <sheetName val="CAPACITE_PSY_INF"/>
      <sheetName val="BDD_CAPACITE-INF"/>
      <sheetName val="Graphiques_capacité"/>
      <sheetName val="Liberaux"/>
      <sheetName val="BDD_PS_LIBERAUX"/>
      <sheetName val="NO_2"/>
      <sheetName val="QUALITE_RPSA"/>
      <sheetName val="QUALITE_R3A"/>
      <sheetName val="BDD_QUALITE"/>
      <sheetName val="FINESS_GEO"/>
      <sheetName val="BDD_FINESS_GEO"/>
      <sheetName val="Graphiques_qualité"/>
      <sheetName val="CCAM"/>
      <sheetName val="BDD_CCAM"/>
      <sheetName val="NO_3"/>
      <sheetName val="Activité_globale"/>
      <sheetName val="BDD_ActiviteGlobale"/>
      <sheetName val="FileActive"/>
      <sheetName val="BDD_FileActive"/>
      <sheetName val="Graphique activité globale"/>
      <sheetName val="NO_4"/>
      <sheetName val="Activité_GEN"/>
      <sheetName val="BDD_ActiviteGen"/>
      <sheetName val="Graph ACTVT psyGEN"/>
      <sheetName val="PsyGen_Ambu_FileActv"/>
      <sheetName val="PsyGen_Ambu"/>
      <sheetName val="PsyGen_Ambu_Lieux"/>
      <sheetName val="PsyGen_Ambu_MotifPEC"/>
      <sheetName val="BDD_ActiviteGen_Ambu"/>
      <sheetName val="Graph ACTVT psyGEN_Ambu"/>
      <sheetName val="PsyGen_HP_FileAct"/>
      <sheetName val="PsyGen_HP_FormActv"/>
      <sheetName val="PsyGen_HP_MotifPEC"/>
      <sheetName val="BDD_ActiviteGen_HP"/>
      <sheetName val="Graph ACTVT psyGEN_HP"/>
      <sheetName val="PsyGen_HC_FileAct"/>
      <sheetName val="PsyGen_HC_FormActv"/>
      <sheetName val="PsyGen_HTP_MotifPEC"/>
      <sheetName val="PsyGen_HC_hospLgCrs"/>
      <sheetName val="BDD_ActiviteGen_HC"/>
      <sheetName val="Graph ACTVT psyGEN_HC"/>
      <sheetName val="Activité_GEN_HssC"/>
      <sheetName val="PsyGEN_HssC_MLS"/>
      <sheetName val="BDD_ActiviteGen_HssC"/>
      <sheetName val="PsyGEN_UMspé"/>
      <sheetName val="BDD_ActiviteGen_UMspe"/>
      <sheetName val="NO_5"/>
      <sheetName val="Activité_INF"/>
      <sheetName val="BDD_ActiviteInf"/>
      <sheetName val="Graph ACTVT psyInf"/>
      <sheetName val="PsyInf_Ambu_FileActv"/>
      <sheetName val="PsyInf_Ambu"/>
      <sheetName val="PsyInf_Ambu_Lieux"/>
      <sheetName val="PsyInf_Ambu_MotifPEC"/>
      <sheetName val="BDD_ActiviteInf_Ambu"/>
      <sheetName val="Graph ACTVT psyInf_Ambu"/>
      <sheetName val="PsyInf_HP_FileAct"/>
      <sheetName val="PsyInf_HP_FormActv"/>
      <sheetName val="PsyInf_HP_MotifPEC"/>
      <sheetName val="BDD_ActiviteInf_HP"/>
      <sheetName val="Graph ACTVT psyInf_HP"/>
      <sheetName val="PsyInf_HC_FileAct"/>
      <sheetName val="PsyInf_HC_FormActv"/>
      <sheetName val="PsyInf_HTP_MotifPEC"/>
      <sheetName val="BDD_ActiviteInf_HC"/>
      <sheetName val="Graph ACTVT psyInf_HC"/>
      <sheetName val="NO_6"/>
      <sheetName val="DAF"/>
      <sheetName val="BDD_DAF"/>
      <sheetName val="MontantAM"/>
      <sheetName val="BDD_montantRbs"/>
      <sheetName val="Graph_Financement"/>
      <sheetName val="NO_7"/>
      <sheetName val="PSY_txRecStd"/>
      <sheetName val="BDD_PSY_txRecStd"/>
      <sheetName val="PSYGEN_txRecStd"/>
      <sheetName val="BDD_PSYGEN_txRecStd"/>
      <sheetName val="PSYINF_txRecStd"/>
      <sheetName val="BDD_PSYINF_txRecStd"/>
      <sheetName val="Graph_taux de recours"/>
    </sheetNames>
    <sheetDataSet>
      <sheetData sheetId="0">
        <row r="2">
          <cell r="B2" t="str">
            <v>2017</v>
          </cell>
        </row>
        <row r="4">
          <cell r="B4" t="str">
            <v>2015</v>
          </cell>
        </row>
        <row r="6">
          <cell r="B6" t="str">
            <v>2013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_OutilAnnexe"/>
      <sheetName val="NO_1"/>
      <sheetName val="CAPACITE_PSY_TOT"/>
      <sheetName val="CAPACITE_PSY_GEN"/>
      <sheetName val="CAPACITE_PSY_INF"/>
      <sheetName val="Liberaux"/>
      <sheetName val="NO_2"/>
      <sheetName val="K_RPSA"/>
      <sheetName val="K_R3A"/>
      <sheetName val="NO_3"/>
      <sheetName val="A_GEN"/>
      <sheetName val="Gen_Ambu_FA"/>
      <sheetName val="PsyGen_Ambu"/>
      <sheetName val="PsyGen_Ambu_Lieux"/>
      <sheetName val="PsyGen_Ambu_MotifPEC"/>
      <sheetName val="Gen_HP_FileAct"/>
      <sheetName val="Gen_HP_FormActv"/>
      <sheetName val="Gen_HP_MotifPEC"/>
      <sheetName val="Gen_HC_FA"/>
      <sheetName val="Gen_HC_FoActv"/>
      <sheetName val="Gen_HTP_MotPEC"/>
      <sheetName val="Gen_HC_hospLgCrs"/>
      <sheetName val="PsyGEN_HssC_MLS"/>
      <sheetName val="Acti_GEN_HssC"/>
      <sheetName val="PsyGEN_UMspé"/>
      <sheetName val="NO_4"/>
      <sheetName val="Activité_INF"/>
      <sheetName val="PsyInf_Ambu_FileActv"/>
      <sheetName val="PsyInf_Ambu"/>
      <sheetName val="PsyInf_Ambu_Lieux"/>
      <sheetName val="PsyInf_Ambu_MotifPEC"/>
      <sheetName val="PsyInf_HP_FileAct"/>
      <sheetName val="PsyInf_HP_FormActv"/>
      <sheetName val="PsyInf_HP_MotifPEC"/>
      <sheetName val="PsyInf_HC_FileAct"/>
      <sheetName val="PsyInf_HC_FormActv"/>
      <sheetName val="PsyInf_HTP_MotifPEC"/>
      <sheetName val="NO_5"/>
      <sheetName val="PSY_txRecStd"/>
      <sheetName val="PSYGEN_txRecStd"/>
      <sheetName val="PSYINF_txRecStd"/>
    </sheetNames>
    <sheetDataSet>
      <sheetData sheetId="0">
        <row r="2">
          <cell r="B2" t="str">
            <v>2022</v>
          </cell>
        </row>
        <row r="3">
          <cell r="B3" t="str">
            <v>2021</v>
          </cell>
        </row>
        <row r="4">
          <cell r="B4" t="str">
            <v>2020</v>
          </cell>
        </row>
        <row r="5">
          <cell r="B5" t="str">
            <v>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_2"/>
      <sheetName val="K_RPSA"/>
      <sheetName val="K_R3A"/>
    </sheetNames>
    <sheetDataSet>
      <sheetData sheetId="0"/>
      <sheetData sheetId="1"/>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J63"/>
  <sheetViews>
    <sheetView view="pageLayout" topLeftCell="A13" zoomScaleNormal="100" workbookViewId="0">
      <selection sqref="A1:AB67"/>
    </sheetView>
  </sheetViews>
  <sheetFormatPr baseColWidth="10" defaultColWidth="11.44140625" defaultRowHeight="13.2" x14ac:dyDescent="0.25"/>
  <sheetData>
    <row r="1" spans="1:10" x14ac:dyDescent="0.25">
      <c r="A1" s="1076" t="s">
        <v>355</v>
      </c>
      <c r="B1" s="1076"/>
      <c r="C1" s="1076"/>
      <c r="D1" s="1076"/>
      <c r="E1" s="1076"/>
      <c r="F1" s="1076"/>
      <c r="G1" s="1076"/>
      <c r="H1" s="1076"/>
      <c r="I1" s="1076"/>
      <c r="J1" s="1" t="s">
        <v>1</v>
      </c>
    </row>
    <row r="2" spans="1:10" x14ac:dyDescent="0.25">
      <c r="A2" s="1076"/>
      <c r="B2" s="1076"/>
      <c r="C2" s="1076"/>
      <c r="D2" s="1076"/>
      <c r="E2" s="1076"/>
      <c r="F2" s="1076"/>
      <c r="G2" s="1076"/>
      <c r="H2" s="1076"/>
      <c r="I2" s="1076"/>
    </row>
    <row r="3" spans="1:10" x14ac:dyDescent="0.25">
      <c r="A3" s="1076"/>
      <c r="B3" s="1076"/>
      <c r="C3" s="1076"/>
      <c r="D3" s="1076"/>
      <c r="E3" s="1076"/>
      <c r="F3" s="1076"/>
      <c r="G3" s="1076"/>
      <c r="H3" s="1076"/>
      <c r="I3" s="1076"/>
    </row>
    <row r="4" spans="1:10" x14ac:dyDescent="0.25">
      <c r="A4" s="1076"/>
      <c r="B4" s="1076"/>
      <c r="C4" s="1076"/>
      <c r="D4" s="1076"/>
      <c r="E4" s="1076"/>
      <c r="F4" s="1076"/>
      <c r="G4" s="1076"/>
      <c r="H4" s="1076"/>
      <c r="I4" s="1076"/>
    </row>
    <row r="5" spans="1:10" x14ac:dyDescent="0.25">
      <c r="A5" s="1076"/>
      <c r="B5" s="1076"/>
      <c r="C5" s="1076"/>
      <c r="D5" s="1076"/>
      <c r="E5" s="1076"/>
      <c r="F5" s="1076"/>
      <c r="G5" s="1076"/>
      <c r="H5" s="1076"/>
      <c r="I5" s="1076"/>
    </row>
    <row r="6" spans="1:10" x14ac:dyDescent="0.25">
      <c r="A6" s="1076"/>
      <c r="B6" s="1076"/>
      <c r="C6" s="1076"/>
      <c r="D6" s="1076"/>
      <c r="E6" s="1076"/>
      <c r="F6" s="1076"/>
      <c r="G6" s="1076"/>
      <c r="H6" s="1076"/>
      <c r="I6" s="1076"/>
    </row>
    <row r="7" spans="1:10" x14ac:dyDescent="0.25">
      <c r="A7" s="1076"/>
      <c r="B7" s="1076"/>
      <c r="C7" s="1076"/>
      <c r="D7" s="1076"/>
      <c r="E7" s="1076"/>
      <c r="F7" s="1076"/>
      <c r="G7" s="1076"/>
      <c r="H7" s="1076"/>
      <c r="I7" s="1076"/>
    </row>
    <row r="8" spans="1:10" x14ac:dyDescent="0.25">
      <c r="A8" s="1076"/>
      <c r="B8" s="1076"/>
      <c r="C8" s="1076"/>
      <c r="D8" s="1076"/>
      <c r="E8" s="1076"/>
      <c r="F8" s="1076"/>
      <c r="G8" s="1076"/>
      <c r="H8" s="1076"/>
      <c r="I8" s="1076"/>
    </row>
    <row r="9" spans="1:10" x14ac:dyDescent="0.25">
      <c r="A9" s="1076"/>
      <c r="B9" s="1076"/>
      <c r="C9" s="1076"/>
      <c r="D9" s="1076"/>
      <c r="E9" s="1076"/>
      <c r="F9" s="1076"/>
      <c r="G9" s="1076"/>
      <c r="H9" s="1076"/>
      <c r="I9" s="1076"/>
    </row>
    <row r="10" spans="1:10" x14ac:dyDescent="0.25">
      <c r="A10" s="1076"/>
      <c r="B10" s="1076"/>
      <c r="C10" s="1076"/>
      <c r="D10" s="1076"/>
      <c r="E10" s="1076"/>
      <c r="F10" s="1076"/>
      <c r="G10" s="1076"/>
      <c r="H10" s="1076"/>
      <c r="I10" s="1076"/>
    </row>
    <row r="11" spans="1:10" x14ac:dyDescent="0.25">
      <c r="A11" s="1076"/>
      <c r="B11" s="1076"/>
      <c r="C11" s="1076"/>
      <c r="D11" s="1076"/>
      <c r="E11" s="1076"/>
      <c r="F11" s="1076"/>
      <c r="G11" s="1076"/>
      <c r="H11" s="1076"/>
      <c r="I11" s="1076"/>
    </row>
    <row r="12" spans="1:10" ht="12.75" customHeight="1" x14ac:dyDescent="0.25">
      <c r="A12" s="1076"/>
      <c r="B12" s="1076"/>
      <c r="C12" s="1076"/>
      <c r="D12" s="1076"/>
      <c r="E12" s="1076"/>
      <c r="F12" s="1076"/>
      <c r="G12" s="1076"/>
      <c r="H12" s="1076"/>
      <c r="I12" s="1076"/>
    </row>
    <row r="13" spans="1:10" ht="12.75" customHeight="1" x14ac:dyDescent="0.25">
      <c r="A13" s="1076"/>
      <c r="B13" s="1076"/>
      <c r="C13" s="1076"/>
      <c r="D13" s="1076"/>
      <c r="E13" s="1076"/>
      <c r="F13" s="1076"/>
      <c r="G13" s="1076"/>
      <c r="H13" s="1076"/>
      <c r="I13" s="1076"/>
    </row>
    <row r="14" spans="1:10" ht="12.75" customHeight="1" x14ac:dyDescent="0.25">
      <c r="A14" s="1076"/>
      <c r="B14" s="1076"/>
      <c r="C14" s="1076"/>
      <c r="D14" s="1076"/>
      <c r="E14" s="1076"/>
      <c r="F14" s="1076"/>
      <c r="G14" s="1076"/>
      <c r="H14" s="1076"/>
      <c r="I14" s="1076"/>
    </row>
    <row r="15" spans="1:10" ht="12.75" customHeight="1" x14ac:dyDescent="0.25">
      <c r="A15" s="1076"/>
      <c r="B15" s="1076"/>
      <c r="C15" s="1076"/>
      <c r="D15" s="1076"/>
      <c r="E15" s="1076"/>
      <c r="F15" s="1076"/>
      <c r="G15" s="1076"/>
      <c r="H15" s="1076"/>
      <c r="I15" s="1076"/>
    </row>
    <row r="16" spans="1:10" ht="12.75" customHeight="1" x14ac:dyDescent="0.25">
      <c r="A16" s="1076"/>
      <c r="B16" s="1076"/>
      <c r="C16" s="1076"/>
      <c r="D16" s="1076"/>
      <c r="E16" s="1076"/>
      <c r="F16" s="1076"/>
      <c r="G16" s="1076"/>
      <c r="H16" s="1076"/>
      <c r="I16" s="1076"/>
    </row>
    <row r="17" spans="1:9" ht="12.75" customHeight="1" x14ac:dyDescent="0.25">
      <c r="A17" s="1076"/>
      <c r="B17" s="1076"/>
      <c r="C17" s="1076"/>
      <c r="D17" s="1076"/>
      <c r="E17" s="1076"/>
      <c r="F17" s="1076"/>
      <c r="G17" s="1076"/>
      <c r="H17" s="1076"/>
      <c r="I17" s="1076"/>
    </row>
    <row r="18" spans="1:9" ht="12.75" customHeight="1" x14ac:dyDescent="0.25">
      <c r="A18" s="1076"/>
      <c r="B18" s="1076"/>
      <c r="C18" s="1076"/>
      <c r="D18" s="1076"/>
      <c r="E18" s="1076"/>
      <c r="F18" s="1076"/>
      <c r="G18" s="1076"/>
      <c r="H18" s="1076"/>
      <c r="I18" s="1076"/>
    </row>
    <row r="19" spans="1:9" ht="12.75" customHeight="1" x14ac:dyDescent="0.25">
      <c r="A19" s="1076"/>
      <c r="B19" s="1076"/>
      <c r="C19" s="1076"/>
      <c r="D19" s="1076"/>
      <c r="E19" s="1076"/>
      <c r="F19" s="1076"/>
      <c r="G19" s="1076"/>
      <c r="H19" s="1076"/>
      <c r="I19" s="1076"/>
    </row>
    <row r="20" spans="1:9" ht="12.75" customHeight="1" x14ac:dyDescent="0.25">
      <c r="A20" s="1076"/>
      <c r="B20" s="1076"/>
      <c r="C20" s="1076"/>
      <c r="D20" s="1076"/>
      <c r="E20" s="1076"/>
      <c r="F20" s="1076"/>
      <c r="G20" s="1076"/>
      <c r="H20" s="1076"/>
      <c r="I20" s="1076"/>
    </row>
    <row r="21" spans="1:9" ht="12.75" customHeight="1" x14ac:dyDescent="0.25">
      <c r="A21" s="1076"/>
      <c r="B21" s="1076"/>
      <c r="C21" s="1076"/>
      <c r="D21" s="1076"/>
      <c r="E21" s="1076"/>
      <c r="F21" s="1076"/>
      <c r="G21" s="1076"/>
      <c r="H21" s="1076"/>
      <c r="I21" s="1076"/>
    </row>
    <row r="22" spans="1:9" ht="12.75" customHeight="1" x14ac:dyDescent="0.25">
      <c r="A22" s="1076"/>
      <c r="B22" s="1076"/>
      <c r="C22" s="1076"/>
      <c r="D22" s="1076"/>
      <c r="E22" s="1076"/>
      <c r="F22" s="1076"/>
      <c r="G22" s="1076"/>
      <c r="H22" s="1076"/>
      <c r="I22" s="1076"/>
    </row>
    <row r="23" spans="1:9" ht="12.75" customHeight="1" x14ac:dyDescent="0.25">
      <c r="A23" s="1076"/>
      <c r="B23" s="1076"/>
      <c r="C23" s="1076"/>
      <c r="D23" s="1076"/>
      <c r="E23" s="1076"/>
      <c r="F23" s="1076"/>
      <c r="G23" s="1076"/>
      <c r="H23" s="1076"/>
      <c r="I23" s="1076"/>
    </row>
    <row r="24" spans="1:9" ht="12.75" customHeight="1" x14ac:dyDescent="0.25">
      <c r="A24" s="1076"/>
      <c r="B24" s="1076"/>
      <c r="C24" s="1076"/>
      <c r="D24" s="1076"/>
      <c r="E24" s="1076"/>
      <c r="F24" s="1076"/>
      <c r="G24" s="1076"/>
      <c r="H24" s="1076"/>
      <c r="I24" s="1076"/>
    </row>
    <row r="25" spans="1:9" ht="12.75" customHeight="1" x14ac:dyDescent="0.25">
      <c r="A25" s="1076"/>
      <c r="B25" s="1076"/>
      <c r="C25" s="1076"/>
      <c r="D25" s="1076"/>
      <c r="E25" s="1076"/>
      <c r="F25" s="1076"/>
      <c r="G25" s="1076"/>
      <c r="H25" s="1076"/>
      <c r="I25" s="1076"/>
    </row>
    <row r="26" spans="1:9" x14ac:dyDescent="0.25">
      <c r="A26" s="1076"/>
      <c r="B26" s="1076"/>
      <c r="C26" s="1076"/>
      <c r="D26" s="1076"/>
      <c r="E26" s="1076"/>
      <c r="F26" s="1076"/>
      <c r="G26" s="1076"/>
      <c r="H26" s="1076"/>
      <c r="I26" s="1076"/>
    </row>
    <row r="27" spans="1:9" x14ac:dyDescent="0.25">
      <c r="A27" s="1076"/>
      <c r="B27" s="1076"/>
      <c r="C27" s="1076"/>
      <c r="D27" s="1076"/>
      <c r="E27" s="1076"/>
      <c r="F27" s="1076"/>
      <c r="G27" s="1076"/>
      <c r="H27" s="1076"/>
      <c r="I27" s="1076"/>
    </row>
    <row r="28" spans="1:9" x14ac:dyDescent="0.25">
      <c r="A28" s="1076"/>
      <c r="B28" s="1076"/>
      <c r="C28" s="1076"/>
      <c r="D28" s="1076"/>
      <c r="E28" s="1076"/>
      <c r="F28" s="1076"/>
      <c r="G28" s="1076"/>
      <c r="H28" s="1076"/>
      <c r="I28" s="1076"/>
    </row>
    <row r="29" spans="1:9" x14ac:dyDescent="0.25">
      <c r="A29" s="1076"/>
      <c r="B29" s="1076"/>
      <c r="C29" s="1076"/>
      <c r="D29" s="1076"/>
      <c r="E29" s="1076"/>
      <c r="F29" s="1076"/>
      <c r="G29" s="1076"/>
      <c r="H29" s="1076"/>
      <c r="I29" s="1076"/>
    </row>
    <row r="30" spans="1:9" x14ac:dyDescent="0.25">
      <c r="A30" s="1076"/>
      <c r="B30" s="1076"/>
      <c r="C30" s="1076"/>
      <c r="D30" s="1076"/>
      <c r="E30" s="1076"/>
      <c r="F30" s="1076"/>
      <c r="G30" s="1076"/>
      <c r="H30" s="1076"/>
      <c r="I30" s="1076"/>
    </row>
    <row r="31" spans="1:9" x14ac:dyDescent="0.25">
      <c r="A31" s="1076"/>
      <c r="B31" s="1076"/>
      <c r="C31" s="1076"/>
      <c r="D31" s="1076"/>
      <c r="E31" s="1076"/>
      <c r="F31" s="1076"/>
      <c r="G31" s="1076"/>
      <c r="H31" s="1076"/>
      <c r="I31" s="1076"/>
    </row>
    <row r="32" spans="1:9" x14ac:dyDescent="0.25">
      <c r="A32" s="1076"/>
      <c r="B32" s="1076"/>
      <c r="C32" s="1076"/>
      <c r="D32" s="1076"/>
      <c r="E32" s="1076"/>
      <c r="F32" s="1076"/>
      <c r="G32" s="1076"/>
      <c r="H32" s="1076"/>
      <c r="I32" s="1076"/>
    </row>
    <row r="33" spans="1:9" x14ac:dyDescent="0.25">
      <c r="A33" s="1076"/>
      <c r="B33" s="1076"/>
      <c r="C33" s="1076"/>
      <c r="D33" s="1076"/>
      <c r="E33" s="1076"/>
      <c r="F33" s="1076"/>
      <c r="G33" s="1076"/>
      <c r="H33" s="1076"/>
      <c r="I33" s="1076"/>
    </row>
    <row r="34" spans="1:9" x14ac:dyDescent="0.25">
      <c r="A34" s="1076"/>
      <c r="B34" s="1076"/>
      <c r="C34" s="1076"/>
      <c r="D34" s="1076"/>
      <c r="E34" s="1076"/>
      <c r="F34" s="1076"/>
      <c r="G34" s="1076"/>
      <c r="H34" s="1076"/>
      <c r="I34" s="1076"/>
    </row>
    <row r="35" spans="1:9" x14ac:dyDescent="0.25">
      <c r="A35" s="1076"/>
      <c r="B35" s="1076"/>
      <c r="C35" s="1076"/>
      <c r="D35" s="1076"/>
      <c r="E35" s="1076"/>
      <c r="F35" s="1076"/>
      <c r="G35" s="1076"/>
      <c r="H35" s="1076"/>
      <c r="I35" s="1076"/>
    </row>
    <row r="36" spans="1:9" x14ac:dyDescent="0.25">
      <c r="A36" s="1076"/>
      <c r="B36" s="1076"/>
      <c r="C36" s="1076"/>
      <c r="D36" s="1076"/>
      <c r="E36" s="1076"/>
      <c r="F36" s="1076"/>
      <c r="G36" s="1076"/>
      <c r="H36" s="1076"/>
      <c r="I36" s="1076"/>
    </row>
    <row r="37" spans="1:9" x14ac:dyDescent="0.25">
      <c r="A37" s="1076"/>
      <c r="B37" s="1076"/>
      <c r="C37" s="1076"/>
      <c r="D37" s="1076"/>
      <c r="E37" s="1076"/>
      <c r="F37" s="1076"/>
      <c r="G37" s="1076"/>
      <c r="H37" s="1076"/>
      <c r="I37" s="1076"/>
    </row>
    <row r="38" spans="1:9" x14ac:dyDescent="0.25">
      <c r="A38" s="1076"/>
      <c r="B38" s="1076"/>
      <c r="C38" s="1076"/>
      <c r="D38" s="1076"/>
      <c r="E38" s="1076"/>
      <c r="F38" s="1076"/>
      <c r="G38" s="1076"/>
      <c r="H38" s="1076"/>
      <c r="I38" s="1076"/>
    </row>
    <row r="39" spans="1:9" x14ac:dyDescent="0.25">
      <c r="A39" s="1076"/>
      <c r="B39" s="1076"/>
      <c r="C39" s="1076"/>
      <c r="D39" s="1076"/>
      <c r="E39" s="1076"/>
      <c r="F39" s="1076"/>
      <c r="G39" s="1076"/>
      <c r="H39" s="1076"/>
      <c r="I39" s="1076"/>
    </row>
    <row r="40" spans="1:9" x14ac:dyDescent="0.25">
      <c r="A40" s="1076"/>
      <c r="B40" s="1076"/>
      <c r="C40" s="1076"/>
      <c r="D40" s="1076"/>
      <c r="E40" s="1076"/>
      <c r="F40" s="1076"/>
      <c r="G40" s="1076"/>
      <c r="H40" s="1076"/>
      <c r="I40" s="1076"/>
    </row>
    <row r="41" spans="1:9" x14ac:dyDescent="0.25">
      <c r="A41" s="1076"/>
      <c r="B41" s="1076"/>
      <c r="C41" s="1076"/>
      <c r="D41" s="1076"/>
      <c r="E41" s="1076"/>
      <c r="F41" s="1076"/>
      <c r="G41" s="1076"/>
      <c r="H41" s="1076"/>
      <c r="I41" s="1076"/>
    </row>
    <row r="42" spans="1:9" x14ac:dyDescent="0.25">
      <c r="A42" s="1076"/>
      <c r="B42" s="1076"/>
      <c r="C42" s="1076"/>
      <c r="D42" s="1076"/>
      <c r="E42" s="1076"/>
      <c r="F42" s="1076"/>
      <c r="G42" s="1076"/>
      <c r="H42" s="1076"/>
      <c r="I42" s="1076"/>
    </row>
    <row r="43" spans="1:9" x14ac:dyDescent="0.25">
      <c r="A43" s="1076"/>
      <c r="B43" s="1076"/>
      <c r="C43" s="1076"/>
      <c r="D43" s="1076"/>
      <c r="E43" s="1076"/>
      <c r="F43" s="1076"/>
      <c r="G43" s="1076"/>
      <c r="H43" s="1076"/>
      <c r="I43" s="1076"/>
    </row>
    <row r="44" spans="1:9" x14ac:dyDescent="0.25">
      <c r="A44" s="1076"/>
      <c r="B44" s="1076"/>
      <c r="C44" s="1076"/>
      <c r="D44" s="1076"/>
      <c r="E44" s="1076"/>
      <c r="F44" s="1076"/>
      <c r="G44" s="1076"/>
      <c r="H44" s="1076"/>
      <c r="I44" s="1076"/>
    </row>
    <row r="45" spans="1:9" x14ac:dyDescent="0.25">
      <c r="A45" s="1076"/>
      <c r="B45" s="1076"/>
      <c r="C45" s="1076"/>
      <c r="D45" s="1076"/>
      <c r="E45" s="1076"/>
      <c r="F45" s="1076"/>
      <c r="G45" s="1076"/>
      <c r="H45" s="1076"/>
      <c r="I45" s="1076"/>
    </row>
    <row r="46" spans="1:9" x14ac:dyDescent="0.25">
      <c r="A46" s="1076"/>
      <c r="B46" s="1076"/>
      <c r="C46" s="1076"/>
      <c r="D46" s="1076"/>
      <c r="E46" s="1076"/>
      <c r="F46" s="1076"/>
      <c r="G46" s="1076"/>
      <c r="H46" s="1076"/>
      <c r="I46" s="1076"/>
    </row>
    <row r="47" spans="1:9" x14ac:dyDescent="0.25">
      <c r="A47" s="1076"/>
      <c r="B47" s="1076"/>
      <c r="C47" s="1076"/>
      <c r="D47" s="1076"/>
      <c r="E47" s="1076"/>
      <c r="F47" s="1076"/>
      <c r="G47" s="1076"/>
      <c r="H47" s="1076"/>
      <c r="I47" s="1076"/>
    </row>
    <row r="48" spans="1:9" x14ac:dyDescent="0.25">
      <c r="A48" s="1076"/>
      <c r="B48" s="1076"/>
      <c r="C48" s="1076"/>
      <c r="D48" s="1076"/>
      <c r="E48" s="1076"/>
      <c r="F48" s="1076"/>
      <c r="G48" s="1076"/>
      <c r="H48" s="1076"/>
      <c r="I48" s="1076"/>
    </row>
    <row r="49" spans="1:9" x14ac:dyDescent="0.25">
      <c r="A49" s="1076"/>
      <c r="B49" s="1076"/>
      <c r="C49" s="1076"/>
      <c r="D49" s="1076"/>
      <c r="E49" s="1076"/>
      <c r="F49" s="1076"/>
      <c r="G49" s="1076"/>
      <c r="H49" s="1076"/>
      <c r="I49" s="1076"/>
    </row>
    <row r="50" spans="1:9" x14ac:dyDescent="0.25">
      <c r="A50" s="1076"/>
      <c r="B50" s="1076"/>
      <c r="C50" s="1076"/>
      <c r="D50" s="1076"/>
      <c r="E50" s="1076"/>
      <c r="F50" s="1076"/>
      <c r="G50" s="1076"/>
      <c r="H50" s="1076"/>
      <c r="I50" s="1076"/>
    </row>
    <row r="51" spans="1:9" x14ac:dyDescent="0.25">
      <c r="A51" s="1076"/>
      <c r="B51" s="1076"/>
      <c r="C51" s="1076"/>
      <c r="D51" s="1076"/>
      <c r="E51" s="1076"/>
      <c r="F51" s="1076"/>
      <c r="G51" s="1076"/>
      <c r="H51" s="1076"/>
      <c r="I51" s="1076"/>
    </row>
    <row r="52" spans="1:9" x14ac:dyDescent="0.25">
      <c r="A52" s="1076"/>
      <c r="B52" s="1076"/>
      <c r="C52" s="1076"/>
      <c r="D52" s="1076"/>
      <c r="E52" s="1076"/>
      <c r="F52" s="1076"/>
      <c r="G52" s="1076"/>
      <c r="H52" s="1076"/>
      <c r="I52" s="1076"/>
    </row>
    <row r="53" spans="1:9" x14ac:dyDescent="0.25">
      <c r="A53" s="1076"/>
      <c r="B53" s="1076"/>
      <c r="C53" s="1076"/>
      <c r="D53" s="1076"/>
      <c r="E53" s="1076"/>
      <c r="F53" s="1076"/>
      <c r="G53" s="1076"/>
      <c r="H53" s="1076"/>
      <c r="I53" s="1076"/>
    </row>
    <row r="54" spans="1:9" x14ac:dyDescent="0.25">
      <c r="A54" s="1076"/>
      <c r="B54" s="1076"/>
      <c r="C54" s="1076"/>
      <c r="D54" s="1076"/>
      <c r="E54" s="1076"/>
      <c r="F54" s="1076"/>
      <c r="G54" s="1076"/>
      <c r="H54" s="1076"/>
      <c r="I54" s="1076"/>
    </row>
    <row r="55" spans="1:9" x14ac:dyDescent="0.25">
      <c r="A55" s="1076"/>
      <c r="B55" s="1076"/>
      <c r="C55" s="1076"/>
      <c r="D55" s="1076"/>
      <c r="E55" s="1076"/>
      <c r="F55" s="1076"/>
      <c r="G55" s="1076"/>
      <c r="H55" s="1076"/>
      <c r="I55" s="1076"/>
    </row>
    <row r="56" spans="1:9" x14ac:dyDescent="0.25">
      <c r="A56" s="1076"/>
      <c r="B56" s="1076"/>
      <c r="C56" s="1076"/>
      <c r="D56" s="1076"/>
      <c r="E56" s="1076"/>
      <c r="F56" s="1076"/>
      <c r="G56" s="1076"/>
      <c r="H56" s="1076"/>
      <c r="I56" s="1076"/>
    </row>
    <row r="57" spans="1:9" x14ac:dyDescent="0.25">
      <c r="A57" s="1076"/>
      <c r="B57" s="1076"/>
      <c r="C57" s="1076"/>
      <c r="D57" s="1076"/>
      <c r="E57" s="1076"/>
      <c r="F57" s="1076"/>
      <c r="G57" s="1076"/>
      <c r="H57" s="1076"/>
      <c r="I57" s="1076"/>
    </row>
    <row r="58" spans="1:9" x14ac:dyDescent="0.25">
      <c r="A58" s="1076"/>
      <c r="B58" s="1076"/>
      <c r="C58" s="1076"/>
      <c r="D58" s="1076"/>
      <c r="E58" s="1076"/>
      <c r="F58" s="1076"/>
      <c r="G58" s="1076"/>
      <c r="H58" s="1076"/>
      <c r="I58" s="1076"/>
    </row>
    <row r="59" spans="1:9" x14ac:dyDescent="0.25">
      <c r="A59" s="1076"/>
      <c r="B59" s="1076"/>
      <c r="C59" s="1076"/>
      <c r="D59" s="1076"/>
      <c r="E59" s="1076"/>
      <c r="F59" s="1076"/>
      <c r="G59" s="1076"/>
      <c r="H59" s="1076"/>
      <c r="I59" s="1076"/>
    </row>
    <row r="60" spans="1:9" x14ac:dyDescent="0.25">
      <c r="A60" s="1076"/>
      <c r="B60" s="1076"/>
      <c r="C60" s="1076"/>
      <c r="D60" s="1076"/>
      <c r="E60" s="1076"/>
      <c r="F60" s="1076"/>
      <c r="G60" s="1076"/>
      <c r="H60" s="1076"/>
      <c r="I60" s="1076"/>
    </row>
    <row r="61" spans="1:9" x14ac:dyDescent="0.25">
      <c r="A61" s="1076"/>
      <c r="B61" s="1076"/>
      <c r="C61" s="1076"/>
      <c r="D61" s="1076"/>
      <c r="E61" s="1076"/>
      <c r="F61" s="1076"/>
      <c r="G61" s="1076"/>
      <c r="H61" s="1076"/>
      <c r="I61" s="1076"/>
    </row>
    <row r="62" spans="1:9" x14ac:dyDescent="0.25">
      <c r="A62" s="1076"/>
      <c r="B62" s="1076"/>
      <c r="C62" s="1076"/>
      <c r="D62" s="1076"/>
      <c r="E62" s="1076"/>
      <c r="F62" s="1076"/>
      <c r="G62" s="1076"/>
      <c r="H62" s="1076"/>
      <c r="I62" s="1076"/>
    </row>
    <row r="63" spans="1:9" x14ac:dyDescent="0.25">
      <c r="A63" s="1076"/>
      <c r="B63" s="1076"/>
      <c r="C63" s="1076"/>
      <c r="D63" s="1076"/>
      <c r="E63" s="1076"/>
      <c r="F63" s="1076"/>
      <c r="G63" s="1076"/>
      <c r="H63" s="1076"/>
      <c r="I63" s="1076"/>
    </row>
  </sheetData>
  <mergeCells count="1">
    <mergeCell ref="A1:I63"/>
  </mergeCells>
  <hyperlinks>
    <hyperlink ref="J1" location="Onglet_OutilAnnexe!A1" display="Retour"/>
  </hyperlinks>
  <pageMargins left="0.19685039370078741" right="0.15748031496062992" top="0.19685039370078741" bottom="0.51181102362204722" header="0.31496062992125984" footer="0.27559055118110237"/>
  <pageSetup paperSize="9" scale="59" orientation="landscape" r:id="rId1"/>
  <headerFooter alignWithMargins="0">
    <oddFooter>&amp;L&amp;"Arial,Italique"&amp;7
&amp;CPsychiatrie (RIM-P) – Bilan PMSI 2022</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H71"/>
  <sheetViews>
    <sheetView showZeros="0" view="pageBreakPreview" topLeftCell="C2" zoomScale="60" zoomScaleNormal="100" workbookViewId="0">
      <selection sqref="A1:AD67"/>
    </sheetView>
  </sheetViews>
  <sheetFormatPr baseColWidth="10" defaultColWidth="11.5546875" defaultRowHeight="13.2" x14ac:dyDescent="0.25"/>
  <cols>
    <col min="1" max="1" width="8" style="49" hidden="1" customWidth="1"/>
    <col min="2" max="2" width="2.77734375" style="193" hidden="1" customWidth="1"/>
    <col min="3" max="3" width="9.44140625" style="194" customWidth="1"/>
    <col min="4" max="4" width="21.77734375" style="195" customWidth="1"/>
    <col min="5" max="5" width="8.44140625" style="219" hidden="1" customWidth="1"/>
    <col min="6" max="6" width="9.21875" style="378" customWidth="1"/>
    <col min="7" max="7" width="7.5546875" style="195" customWidth="1"/>
    <col min="8" max="8" width="8.44140625" style="219" hidden="1" customWidth="1"/>
    <col min="9" max="9" width="9.21875" style="378" customWidth="1"/>
    <col min="10" max="10" width="7.5546875" style="195" customWidth="1"/>
    <col min="11" max="11" width="8.77734375" style="193" customWidth="1"/>
    <col min="12" max="12" width="7.77734375" style="193" customWidth="1"/>
    <col min="13" max="18" width="7.77734375" style="379" customWidth="1"/>
    <col min="19" max="30" width="7.77734375" style="381" customWidth="1"/>
    <col min="31" max="16384" width="11.5546875" style="193"/>
  </cols>
  <sheetData>
    <row r="1" spans="1:34" s="216" customFormat="1" hidden="1" x14ac:dyDescent="0.25">
      <c r="A1" s="215"/>
      <c r="C1" s="217"/>
      <c r="D1" s="218"/>
      <c r="E1" s="219"/>
      <c r="F1" s="219"/>
      <c r="G1" s="218"/>
      <c r="H1" s="219"/>
      <c r="I1" s="219"/>
      <c r="J1" s="218"/>
      <c r="K1" s="216">
        <v>2</v>
      </c>
      <c r="L1" s="216">
        <f>K1+21</f>
        <v>23</v>
      </c>
      <c r="M1" s="220">
        <f t="shared" ref="M1:AD1" si="0">K1+1</f>
        <v>3</v>
      </c>
      <c r="N1" s="220">
        <f t="shared" si="0"/>
        <v>24</v>
      </c>
      <c r="O1" s="220">
        <f t="shared" si="0"/>
        <v>4</v>
      </c>
      <c r="P1" s="220">
        <f t="shared" si="0"/>
        <v>25</v>
      </c>
      <c r="Q1" s="220">
        <f t="shared" si="0"/>
        <v>5</v>
      </c>
      <c r="R1" s="220">
        <f t="shared" si="0"/>
        <v>26</v>
      </c>
      <c r="S1" s="220">
        <f t="shared" si="0"/>
        <v>6</v>
      </c>
      <c r="T1" s="220">
        <f t="shared" si="0"/>
        <v>27</v>
      </c>
      <c r="U1" s="220">
        <f t="shared" si="0"/>
        <v>7</v>
      </c>
      <c r="V1" s="220">
        <f t="shared" si="0"/>
        <v>28</v>
      </c>
      <c r="W1" s="220">
        <f t="shared" si="0"/>
        <v>8</v>
      </c>
      <c r="X1" s="220">
        <f t="shared" si="0"/>
        <v>29</v>
      </c>
      <c r="Y1" s="220">
        <f t="shared" si="0"/>
        <v>9</v>
      </c>
      <c r="Z1" s="220">
        <f t="shared" si="0"/>
        <v>30</v>
      </c>
      <c r="AA1" s="220">
        <f t="shared" si="0"/>
        <v>10</v>
      </c>
      <c r="AB1" s="220">
        <f t="shared" si="0"/>
        <v>31</v>
      </c>
      <c r="AC1" s="220">
        <f t="shared" si="0"/>
        <v>11</v>
      </c>
      <c r="AD1" s="220">
        <f t="shared" si="0"/>
        <v>32</v>
      </c>
    </row>
    <row r="2" spans="1:34" s="10" customFormat="1" ht="30" customHeight="1" x14ac:dyDescent="0.25">
      <c r="A2" s="9"/>
      <c r="C2" s="1087" t="s">
        <v>270</v>
      </c>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221"/>
      <c r="AF2" s="221"/>
      <c r="AG2" s="221"/>
      <c r="AH2" s="221"/>
    </row>
    <row r="3" spans="1:34" s="12" customFormat="1" ht="7.5" customHeight="1" thickBot="1" x14ac:dyDescent="0.3">
      <c r="A3" s="11"/>
      <c r="C3" s="386"/>
      <c r="D3" s="222"/>
      <c r="E3" s="222"/>
      <c r="F3" s="387"/>
      <c r="G3" s="223"/>
      <c r="H3" s="223"/>
      <c r="I3" s="223"/>
      <c r="J3" s="223"/>
      <c r="K3" s="223"/>
      <c r="L3" s="388"/>
      <c r="M3" s="223"/>
      <c r="N3" s="223"/>
      <c r="O3" s="388"/>
      <c r="P3" s="223"/>
      <c r="Q3" s="223"/>
      <c r="R3" s="388"/>
      <c r="S3" s="223"/>
      <c r="T3" s="223"/>
      <c r="U3" s="223"/>
      <c r="V3" s="223"/>
      <c r="W3" s="388"/>
      <c r="X3" s="223"/>
      <c r="Y3" s="223"/>
      <c r="Z3" s="223"/>
      <c r="AA3" s="223"/>
      <c r="AB3" s="223"/>
      <c r="AC3" s="223"/>
    </row>
    <row r="4" spans="1:34" ht="24.75" customHeight="1" x14ac:dyDescent="0.25">
      <c r="C4" s="1088" t="s">
        <v>3</v>
      </c>
      <c r="D4" s="1148" t="s">
        <v>4</v>
      </c>
      <c r="E4" s="224"/>
      <c r="F4" s="1150" t="s">
        <v>9</v>
      </c>
      <c r="G4" s="1151"/>
      <c r="H4" s="225"/>
      <c r="I4" s="1156" t="s">
        <v>8</v>
      </c>
      <c r="J4" s="1157"/>
      <c r="K4" s="1162" t="s">
        <v>258</v>
      </c>
      <c r="L4" s="1163"/>
      <c r="M4" s="1163"/>
      <c r="N4" s="1163"/>
      <c r="O4" s="1163"/>
      <c r="P4" s="1163"/>
      <c r="Q4" s="1163"/>
      <c r="R4" s="1163"/>
      <c r="S4" s="1163"/>
      <c r="T4" s="1163"/>
      <c r="U4" s="1163"/>
      <c r="V4" s="1164"/>
      <c r="W4" s="1165" t="s">
        <v>120</v>
      </c>
      <c r="X4" s="1166"/>
      <c r="Y4" s="1166"/>
      <c r="Z4" s="1167"/>
      <c r="AA4" s="1165" t="s">
        <v>121</v>
      </c>
      <c r="AB4" s="1166"/>
      <c r="AC4" s="1166"/>
      <c r="AD4" s="1167"/>
    </row>
    <row r="5" spans="1:34" s="14" customFormat="1" ht="21.75" customHeight="1" x14ac:dyDescent="0.25">
      <c r="A5" s="13"/>
      <c r="C5" s="1089"/>
      <c r="D5" s="1149"/>
      <c r="E5" s="226"/>
      <c r="F5" s="1152"/>
      <c r="G5" s="1153"/>
      <c r="H5" s="227"/>
      <c r="I5" s="1158"/>
      <c r="J5" s="1159"/>
      <c r="K5" s="1171" t="s">
        <v>255</v>
      </c>
      <c r="L5" s="1146"/>
      <c r="M5" s="1146"/>
      <c r="N5" s="1146"/>
      <c r="O5" s="1146" t="s">
        <v>124</v>
      </c>
      <c r="P5" s="1146"/>
      <c r="Q5" s="1146"/>
      <c r="R5" s="1172"/>
      <c r="S5" s="1146" t="s">
        <v>254</v>
      </c>
      <c r="T5" s="1146"/>
      <c r="U5" s="1146"/>
      <c r="V5" s="1147"/>
      <c r="W5" s="1168"/>
      <c r="X5" s="1169"/>
      <c r="Y5" s="1169"/>
      <c r="Z5" s="1170"/>
      <c r="AA5" s="1168"/>
      <c r="AB5" s="1169"/>
      <c r="AC5" s="1169"/>
      <c r="AD5" s="1170"/>
    </row>
    <row r="6" spans="1:34" s="14" customFormat="1" ht="18.75" customHeight="1" x14ac:dyDescent="0.25">
      <c r="A6" s="13"/>
      <c r="C6" s="1089"/>
      <c r="D6" s="1149"/>
      <c r="E6" s="226"/>
      <c r="F6" s="1154"/>
      <c r="G6" s="1155"/>
      <c r="H6" s="228"/>
      <c r="I6" s="1160"/>
      <c r="J6" s="1161"/>
      <c r="K6" s="1138" t="s">
        <v>126</v>
      </c>
      <c r="L6" s="1139"/>
      <c r="M6" s="1140" t="s">
        <v>176</v>
      </c>
      <c r="N6" s="1141"/>
      <c r="O6" s="1140" t="s">
        <v>126</v>
      </c>
      <c r="P6" s="1139"/>
      <c r="Q6" s="1140" t="s">
        <v>176</v>
      </c>
      <c r="R6" s="1141"/>
      <c r="S6" s="1140" t="s">
        <v>126</v>
      </c>
      <c r="T6" s="1139"/>
      <c r="U6" s="1140" t="s">
        <v>176</v>
      </c>
      <c r="V6" s="1142"/>
      <c r="W6" s="1138" t="s">
        <v>126</v>
      </c>
      <c r="X6" s="1139"/>
      <c r="Y6" s="1140" t="s">
        <v>176</v>
      </c>
      <c r="Z6" s="1142"/>
      <c r="AA6" s="1138" t="s">
        <v>126</v>
      </c>
      <c r="AB6" s="1139"/>
      <c r="AC6" s="1140" t="s">
        <v>176</v>
      </c>
      <c r="AD6" s="1142"/>
    </row>
    <row r="7" spans="1:34" s="14" customFormat="1" ht="18.75" customHeight="1" x14ac:dyDescent="0.25">
      <c r="A7" s="13"/>
      <c r="C7" s="1089"/>
      <c r="D7" s="1149"/>
      <c r="E7" s="21" t="str">
        <f>[3]Onglet_OutilAnnexe!$B$3</f>
        <v>2021</v>
      </c>
      <c r="F7" s="22" t="str">
        <f>[3]Onglet_OutilAnnexe!$B$2</f>
        <v>2022</v>
      </c>
      <c r="G7" s="27" t="str">
        <f>CONCATENATE("Evol. / ",[3]Onglet_OutilAnnexe!$B$3)</f>
        <v>Evol. / 2021</v>
      </c>
      <c r="H7" s="230" t="str">
        <f>[3]Onglet_OutilAnnexe!$B$3</f>
        <v>2021</v>
      </c>
      <c r="I7" s="22" t="str">
        <f>[3]Onglet_OutilAnnexe!$B$2</f>
        <v>2022</v>
      </c>
      <c r="J7" s="27" t="str">
        <f>CONCATENATE("Evol. / ",[3]Onglet_OutilAnnexe!$B$3)</f>
        <v>Evol. / 2021</v>
      </c>
      <c r="K7" s="231" t="str">
        <f>[3]Onglet_OutilAnnexe!$B$3</f>
        <v>2021</v>
      </c>
      <c r="L7" s="232" t="str">
        <f>[3]Onglet_OutilAnnexe!$B$2</f>
        <v>2022</v>
      </c>
      <c r="M7" s="233" t="str">
        <f>[3]Onglet_OutilAnnexe!$B$3</f>
        <v>2021</v>
      </c>
      <c r="N7" s="234" t="str">
        <f>[3]Onglet_OutilAnnexe!$B$2</f>
        <v>2022</v>
      </c>
      <c r="O7" s="233" t="str">
        <f>[3]Onglet_OutilAnnexe!$B$3</f>
        <v>2021</v>
      </c>
      <c r="P7" s="232" t="str">
        <f>[3]Onglet_OutilAnnexe!$B$2</f>
        <v>2022</v>
      </c>
      <c r="Q7" s="233" t="str">
        <f>[3]Onglet_OutilAnnexe!$B$3</f>
        <v>2021</v>
      </c>
      <c r="R7" s="234" t="str">
        <f>[3]Onglet_OutilAnnexe!$B$2</f>
        <v>2022</v>
      </c>
      <c r="S7" s="233" t="str">
        <f>[3]Onglet_OutilAnnexe!$B$3</f>
        <v>2021</v>
      </c>
      <c r="T7" s="232" t="str">
        <f>[3]Onglet_OutilAnnexe!$B$2</f>
        <v>2022</v>
      </c>
      <c r="U7" s="233" t="str">
        <f>[3]Onglet_OutilAnnexe!$B$3</f>
        <v>2021</v>
      </c>
      <c r="V7" s="235" t="str">
        <f>[3]Onglet_OutilAnnexe!$B$2</f>
        <v>2022</v>
      </c>
      <c r="W7" s="231" t="str">
        <f>[3]Onglet_OutilAnnexe!$B$3</f>
        <v>2021</v>
      </c>
      <c r="X7" s="232" t="str">
        <f>[3]Onglet_OutilAnnexe!$B$2</f>
        <v>2022</v>
      </c>
      <c r="Y7" s="233" t="str">
        <f>[3]Onglet_OutilAnnexe!$B$3</f>
        <v>2021</v>
      </c>
      <c r="Z7" s="235" t="str">
        <f>[3]Onglet_OutilAnnexe!$B$2</f>
        <v>2022</v>
      </c>
      <c r="AA7" s="231" t="str">
        <f>[3]Onglet_OutilAnnexe!$B$3</f>
        <v>2021</v>
      </c>
      <c r="AB7" s="232" t="str">
        <f>[3]Onglet_OutilAnnexe!$B$2</f>
        <v>2022</v>
      </c>
      <c r="AC7" s="233" t="str">
        <f>[3]Onglet_OutilAnnexe!$B$3</f>
        <v>2021</v>
      </c>
      <c r="AD7" s="235" t="str">
        <f>[3]Onglet_OutilAnnexe!$B$2</f>
        <v>2022</v>
      </c>
    </row>
    <row r="8" spans="1:34" s="14" customFormat="1" x14ac:dyDescent="0.25">
      <c r="A8" s="13"/>
      <c r="C8" s="1143" t="s">
        <v>128</v>
      </c>
      <c r="D8" s="1144"/>
      <c r="E8" s="1144"/>
      <c r="F8" s="1144"/>
      <c r="G8" s="1144"/>
      <c r="H8" s="1144"/>
      <c r="I8" s="1144"/>
      <c r="J8" s="1144"/>
      <c r="K8" s="1144"/>
      <c r="L8" s="1144"/>
      <c r="M8" s="1144"/>
      <c r="N8" s="1144"/>
      <c r="O8" s="1144"/>
      <c r="P8" s="1144"/>
      <c r="Q8" s="1144"/>
      <c r="R8" s="1144"/>
      <c r="S8" s="1144"/>
      <c r="T8" s="1144"/>
      <c r="U8" s="1144"/>
      <c r="V8" s="1144"/>
      <c r="W8" s="1144"/>
      <c r="X8" s="1144"/>
      <c r="Y8" s="1144"/>
      <c r="Z8" s="1144"/>
      <c r="AA8" s="1144"/>
      <c r="AB8" s="1144"/>
      <c r="AC8" s="1144"/>
      <c r="AD8" s="1145"/>
    </row>
    <row r="9" spans="1:34" s="32" customFormat="1" ht="14.1" customHeight="1" x14ac:dyDescent="0.2">
      <c r="A9" s="31" t="s">
        <v>18</v>
      </c>
      <c r="C9" s="237" t="s">
        <v>18</v>
      </c>
      <c r="D9" s="48" t="s">
        <v>19</v>
      </c>
      <c r="E9" s="238">
        <f>VLOOKUP(A9,[3]A_GEN!$A$7:$AB$69,18,FALSE)</f>
        <v>172</v>
      </c>
      <c r="F9" s="239">
        <f>VLOOKUP(A9,[3]A_GEN!$A$7:$AB$69,19,FALSE)</f>
        <v>181</v>
      </c>
      <c r="G9" s="240">
        <f t="shared" ref="G9:G21" si="1">IF(E9=0,"-",F9/E9-1)</f>
        <v>5.232558139534893E-2</v>
      </c>
      <c r="H9" s="241">
        <f>VLOOKUP(A9,[3]A_GEN!$A$7:$AB$69,15,FALSE)</f>
        <v>6348</v>
      </c>
      <c r="I9" s="518">
        <f>VLOOKUP(A9,[3]A_GEN!$A$7:$AB$69,16,FALSE)</f>
        <v>7954</v>
      </c>
      <c r="J9" s="240">
        <f t="shared" ref="J9:J21" si="2">IF(H9=0,"-",I9/H9-1)</f>
        <v>0.25299306868304972</v>
      </c>
      <c r="K9" s="244">
        <f>IF(E9&gt;0,VLOOKUP(A9,[3]BDD_ActiGen_HP!$1:$1048576,Gen_HP_FileAct!K$1,FALSE)/E9,"-")</f>
        <v>0</v>
      </c>
      <c r="L9" s="240">
        <f>IF(F9&gt;0,VLOOKUP(A9,[3]BDD_ActiGen_HP!$1:$1048576,Gen_HP_FileAct!L$1,FALSE)/F9,"-")</f>
        <v>0</v>
      </c>
      <c r="M9" s="245">
        <f>IF(H9&gt;0,VLOOKUP(A9,[3]BDD_ActiGen_HP!$1:$1048576,Gen_HP_FileAct!M$1,FALSE)/H9,"-")</f>
        <v>0</v>
      </c>
      <c r="N9" s="240">
        <f>IF(I9&gt;0,VLOOKUP(A9,[3]BDD_ActiGen_HP!$1:$1048576,Gen_HP_FileAct!N$1,FALSE)/I9,"-")</f>
        <v>0</v>
      </c>
      <c r="O9" s="245">
        <f>IF(E9&gt;0,VLOOKUP(A9,[3]BDD_ActiGen_HP!$1:$1048576,Gen_HP_FileAct!O$1,FALSE)/E9,"-")</f>
        <v>0</v>
      </c>
      <c r="P9" s="240">
        <f>IF(F9&gt;0,VLOOKUP(A9,[3]BDD_ActiGen_HP!$1:$1048576,Gen_HP_FileAct!P$1,FALSE)/F9,"-")</f>
        <v>5.5248618784530384E-3</v>
      </c>
      <c r="Q9" s="245">
        <f>IF(H9&gt;0,VLOOKUP(A9,[3]BDD_ActiGen_HP!$1:$1048576,Gen_HP_FileAct!Q$1,FALSE)/H9,"-")</f>
        <v>0</v>
      </c>
      <c r="R9" s="243">
        <f>IF(I9&gt;0,VLOOKUP(A9,[3]BDD_ActiGen_HP!$1:$1048576,Gen_HP_FileAct!R$1,FALSE)/I9,"-")</f>
        <v>1.8229821473472467E-3</v>
      </c>
      <c r="S9" s="245">
        <f>IF(E9&gt;0,VLOOKUP(A9,[3]BDD_ActiGen_HP!$1:$1048576,Gen_HP_FileAct!S$1,FALSE)/E9,"-")</f>
        <v>1</v>
      </c>
      <c r="T9" s="240">
        <f>IF(F9&gt;0,VLOOKUP(A9,[3]BDD_ActiGen_HP!$1:$1048576,Gen_HP_FileAct!T$1,FALSE)/F9,"-")</f>
        <v>1</v>
      </c>
      <c r="U9" s="245">
        <f>IF(H9&gt;0,VLOOKUP(A9,[3]BDD_ActiGen_HP!$1:$1048576,Gen_HP_FileAct!U$1,FALSE)/H9,"-")</f>
        <v>1</v>
      </c>
      <c r="V9" s="246">
        <f>IF(I9&gt;0,VLOOKUP(A9,[3]BDD_ActiGen_HP!$1:$1048576,Gen_HP_FileAct!V$1,FALSE)/I9,"-")</f>
        <v>0.99817701785265278</v>
      </c>
      <c r="W9" s="244">
        <f>IF(E9&gt;0,VLOOKUP(A9,[3]BDD_ActiGen_HP!$1:$1048576,Gen_HP_FileAct!W$1,FALSE)/E9,"-")</f>
        <v>0.2441860465116279</v>
      </c>
      <c r="X9" s="240">
        <f>IF(F9&gt;0,VLOOKUP(A9,[3]BDD_ActiGen_HP!$1:$1048576,Gen_HP_FileAct!X$1,FALSE)/F9,"-")</f>
        <v>0.20994475138121546</v>
      </c>
      <c r="Y9" s="245">
        <f>IF(H9&gt;0,VLOOKUP(A9,[3]BDD_ActiGen_HP!$1:$1048576,Gen_HP_FileAct!Y$1,FALSE)/H9,"-")</f>
        <v>0.24598298676748581</v>
      </c>
      <c r="Z9" s="240">
        <f>IF(I9&gt;0,VLOOKUP(A9,[3]BDD_ActiGen_HP!$1:$1048576,Gen_HP_FileAct!Z$1,FALSE)/I9,"-")</f>
        <v>0.21108876037213981</v>
      </c>
      <c r="AA9" s="244">
        <f>IF(E9&gt;0,VLOOKUP(A9,[3]BDD_ActiGen_HP!$1:$1048576,Gen_HP_FileAct!AA$1,FALSE)/E9,"-")</f>
        <v>0</v>
      </c>
      <c r="AB9" s="240">
        <f>IF(F9&gt;0,VLOOKUP(A9,[3]BDD_ActiGen_HP!$1:$1048576,Gen_HP_FileAct!AB$1,FALSE)/F9,"-")</f>
        <v>0</v>
      </c>
      <c r="AC9" s="245">
        <f>IF(H9&gt;0,VLOOKUP(A9,[3]BDD_ActiGen_HP!$1:$1048576,Gen_HP_FileAct!AC$1,FALSE)/H9,"-")</f>
        <v>0</v>
      </c>
      <c r="AD9" s="246">
        <f>IF(I9&gt;0,VLOOKUP(A9,[3]BDD_ActiGen_HP!$1:$1048576,Gen_HP_FileAct!AD$1,FALSE)/I9,"-")</f>
        <v>0</v>
      </c>
    </row>
    <row r="10" spans="1:34" s="32" customFormat="1" ht="14.1" customHeight="1" x14ac:dyDescent="0.25">
      <c r="A10" s="44" t="s">
        <v>20</v>
      </c>
      <c r="C10" s="45" t="s">
        <v>20</v>
      </c>
      <c r="D10" s="34" t="s">
        <v>21</v>
      </c>
      <c r="E10" s="248">
        <f>VLOOKUP(A10,[3]A_GEN!$A$7:$AB$69,18,FALSE)</f>
        <v>267</v>
      </c>
      <c r="F10" s="239">
        <f>VLOOKUP(A10,[3]A_GEN!$A$7:$AB$69,19,FALSE)</f>
        <v>276</v>
      </c>
      <c r="G10" s="240">
        <f t="shared" si="1"/>
        <v>3.3707865168539408E-2</v>
      </c>
      <c r="H10" s="241">
        <f>VLOOKUP(A10,[3]A_GEN!$A$7:$AB$69,15,FALSE)</f>
        <v>9728.5</v>
      </c>
      <c r="I10" s="242">
        <f>VLOOKUP(A10,[3]A_GEN!$A$7:$AB$69,16,FALSE)</f>
        <v>10362.5</v>
      </c>
      <c r="J10" s="243">
        <f t="shared" si="2"/>
        <v>6.5169347792568333E-2</v>
      </c>
      <c r="K10" s="244">
        <f>IF(E10&gt;0,VLOOKUP(A10,[3]BDD_ActiGen_HP!$1:$1048576,Gen_HP_FileAct!K$1,FALSE)/E10,"-")</f>
        <v>0</v>
      </c>
      <c r="L10" s="240">
        <f>IF(F10&gt;0,VLOOKUP(A10,[3]BDD_ActiGen_HP!$1:$1048576,Gen_HP_FileAct!L$1,FALSE)/F10,"-")</f>
        <v>0</v>
      </c>
      <c r="M10" s="245">
        <f>IF(H10&gt;0,VLOOKUP(A10,[3]BDD_ActiGen_HP!$1:$1048576,Gen_HP_FileAct!M$1,FALSE)/H10,"-")</f>
        <v>0</v>
      </c>
      <c r="N10" s="243">
        <f>IF(I10&gt;0,VLOOKUP(A10,[3]BDD_ActiGen_HP!$1:$1048576,Gen_HP_FileAct!N$1,FALSE)/I10,"-")</f>
        <v>0</v>
      </c>
      <c r="O10" s="245">
        <f>IF(E10&gt;0,VLOOKUP(A10,[3]BDD_ActiGen_HP!$1:$1048576,Gen_HP_FileAct!O$1,FALSE)/E10,"-")</f>
        <v>1.8726591760299626E-2</v>
      </c>
      <c r="P10" s="240">
        <f>IF(F10&gt;0,VLOOKUP(A10,[3]BDD_ActiGen_HP!$1:$1048576,Gen_HP_FileAct!P$1,FALSE)/F10,"-")</f>
        <v>1.4492753623188406E-2</v>
      </c>
      <c r="Q10" s="245">
        <f>IF(H10&gt;0,VLOOKUP(A10,[3]BDD_ActiGen_HP!$1:$1048576,Gen_HP_FileAct!Q$1,FALSE)/H10,"-")</f>
        <v>1.3876753867502699E-2</v>
      </c>
      <c r="R10" s="243">
        <f>IF(I10&gt;0,VLOOKUP(A10,[3]BDD_ActiGen_HP!$1:$1048576,Gen_HP_FileAct!R$1,FALSE)/I10,"-")</f>
        <v>3.3293124246079613E-3</v>
      </c>
      <c r="S10" s="245">
        <f>IF(E10&gt;0,VLOOKUP(A10,[3]BDD_ActiGen_HP!$1:$1048576,Gen_HP_FileAct!S$1,FALSE)/E10,"-")</f>
        <v>0.98127340823970033</v>
      </c>
      <c r="T10" s="240">
        <f>IF(F10&gt;0,VLOOKUP(A10,[3]BDD_ActiGen_HP!$1:$1048576,Gen_HP_FileAct!T$1,FALSE)/F10,"-")</f>
        <v>0.98550724637681164</v>
      </c>
      <c r="U10" s="245">
        <f>IF(H10&gt;0,VLOOKUP(A10,[3]BDD_ActiGen_HP!$1:$1048576,Gen_HP_FileAct!U$1,FALSE)/H10,"-")</f>
        <v>0.98612324613249736</v>
      </c>
      <c r="V10" s="246">
        <f>IF(I10&gt;0,VLOOKUP(A10,[3]BDD_ActiGen_HP!$1:$1048576,Gen_HP_FileAct!V$1,FALSE)/I10,"-")</f>
        <v>0.99667068757539201</v>
      </c>
      <c r="W10" s="244">
        <f>IF(E10&gt;0,VLOOKUP(A10,[3]BDD_ActiGen_HP!$1:$1048576,Gen_HP_FileAct!W$1,FALSE)/E10,"-")</f>
        <v>0.1348314606741573</v>
      </c>
      <c r="X10" s="240">
        <f>IF(F10&gt;0,VLOOKUP(A10,[3]BDD_ActiGen_HP!$1:$1048576,Gen_HP_FileAct!X$1,FALSE)/F10,"-")</f>
        <v>0.15942028985507245</v>
      </c>
      <c r="Y10" s="245">
        <f>IF(H10&gt;0,VLOOKUP(A10,[3]BDD_ActiGen_HP!$1:$1048576,Gen_HP_FileAct!Y$1,FALSE)/H10,"-")</f>
        <v>0.13660893251785988</v>
      </c>
      <c r="Z10" s="246">
        <f>IF(I10&gt;0,VLOOKUP(A10,[3]BDD_ActiGen_HP!$1:$1048576,Gen_HP_FileAct!Z$1,FALSE)/I10,"-")</f>
        <v>0.14537997587454765</v>
      </c>
      <c r="AA10" s="244">
        <f>IF(E10&gt;0,VLOOKUP(A10,[3]BDD_ActiGen_HP!$1:$1048576,Gen_HP_FileAct!AA$1,FALSE)/E10,"-")</f>
        <v>0</v>
      </c>
      <c r="AB10" s="240">
        <f>IF(F10&gt;0,VLOOKUP(A10,[3]BDD_ActiGen_HP!$1:$1048576,Gen_HP_FileAct!AB$1,FALSE)/F10,"-")</f>
        <v>0</v>
      </c>
      <c r="AC10" s="245">
        <f>IF(H10&gt;0,VLOOKUP(A10,[3]BDD_ActiGen_HP!$1:$1048576,Gen_HP_FileAct!AC$1,FALSE)/H10,"-")</f>
        <v>0</v>
      </c>
      <c r="AD10" s="246">
        <f>IF(I10&gt;0,VLOOKUP(A10,[3]BDD_ActiGen_HP!$1:$1048576,Gen_HP_FileAct!AD$1,FALSE)/I10,"-")</f>
        <v>0</v>
      </c>
    </row>
    <row r="11" spans="1:34" s="32" customFormat="1" ht="14.1" customHeight="1" x14ac:dyDescent="0.2">
      <c r="A11" s="46" t="s">
        <v>22</v>
      </c>
      <c r="C11" s="45" t="s">
        <v>22</v>
      </c>
      <c r="D11" s="34" t="s">
        <v>23</v>
      </c>
      <c r="E11" s="248">
        <f>VLOOKUP(A11,[3]A_GEN!$A$7:$AB$69,18,FALSE)</f>
        <v>495</v>
      </c>
      <c r="F11" s="239">
        <f>VLOOKUP(A11,[3]A_GEN!$A$7:$AB$69,19,FALSE)</f>
        <v>427</v>
      </c>
      <c r="G11" s="240">
        <f t="shared" si="1"/>
        <v>-0.13737373737373737</v>
      </c>
      <c r="H11" s="241">
        <f>VLOOKUP(A11,[3]A_GEN!$A$7:$AB$69,15,FALSE)</f>
        <v>13477</v>
      </c>
      <c r="I11" s="242">
        <f>VLOOKUP(A11,[3]A_GEN!$A$7:$AB$69,16,FALSE)</f>
        <v>14595</v>
      </c>
      <c r="J11" s="243">
        <f t="shared" si="2"/>
        <v>8.2956147510573564E-2</v>
      </c>
      <c r="K11" s="244">
        <f>IF(E11&gt;0,VLOOKUP(A11,[3]BDD_ActiGen_HP!$1:$1048576,Gen_HP_FileAct!K$1,FALSE)/E11,"-")</f>
        <v>0</v>
      </c>
      <c r="L11" s="240">
        <f>IF(F11&gt;0,VLOOKUP(A11,[3]BDD_ActiGen_HP!$1:$1048576,Gen_HP_FileAct!L$1,FALSE)/F11,"-")</f>
        <v>0</v>
      </c>
      <c r="M11" s="245">
        <f>IF(H11&gt;0,VLOOKUP(A11,[3]BDD_ActiGen_HP!$1:$1048576,Gen_HP_FileAct!M$1,FALSE)/H11,"-")</f>
        <v>0</v>
      </c>
      <c r="N11" s="243">
        <f>IF(I11&gt;0,VLOOKUP(A11,[3]BDD_ActiGen_HP!$1:$1048576,Gen_HP_FileAct!N$1,FALSE)/I11,"-")</f>
        <v>0</v>
      </c>
      <c r="O11" s="245">
        <f>IF(E11&gt;0,VLOOKUP(A11,[3]BDD_ActiGen_HP!$1:$1048576,Gen_HP_FileAct!O$1,FALSE)/E11,"-")</f>
        <v>1.0101010101010102E-2</v>
      </c>
      <c r="P11" s="240">
        <f>IF(F11&gt;0,VLOOKUP(A11,[3]BDD_ActiGen_HP!$1:$1048576,Gen_HP_FileAct!P$1,FALSE)/F11,"-")</f>
        <v>7.0257611241217799E-3</v>
      </c>
      <c r="Q11" s="245">
        <f>IF(H11&gt;0,VLOOKUP(A11,[3]BDD_ActiGen_HP!$1:$1048576,Gen_HP_FileAct!Q$1,FALSE)/H11,"-")</f>
        <v>3.0051198337909032E-3</v>
      </c>
      <c r="R11" s="243">
        <f>IF(I11&gt;0,VLOOKUP(A11,[3]BDD_ActiGen_HP!$1:$1048576,Gen_HP_FileAct!R$1,FALSE)/I11,"-")</f>
        <v>2.158273381294964E-3</v>
      </c>
      <c r="S11" s="245">
        <f>IF(E11&gt;0,VLOOKUP(A11,[3]BDD_ActiGen_HP!$1:$1048576,Gen_HP_FileAct!S$1,FALSE)/E11,"-")</f>
        <v>0.99191919191919187</v>
      </c>
      <c r="T11" s="240">
        <f>IF(F11&gt;0,VLOOKUP(A11,[3]BDD_ActiGen_HP!$1:$1048576,Gen_HP_FileAct!T$1,FALSE)/F11,"-")</f>
        <v>0.99297423887587821</v>
      </c>
      <c r="U11" s="245">
        <f>IF(H11&gt;0,VLOOKUP(A11,[3]BDD_ActiGen_HP!$1:$1048576,Gen_HP_FileAct!U$1,FALSE)/H11,"-")</f>
        <v>0.99699488016620907</v>
      </c>
      <c r="V11" s="246">
        <f>IF(I11&gt;0,VLOOKUP(A11,[3]BDD_ActiGen_HP!$1:$1048576,Gen_HP_FileAct!V$1,FALSE)/I11,"-")</f>
        <v>0.99784172661870507</v>
      </c>
      <c r="W11" s="244">
        <f>IF(E11&gt;0,VLOOKUP(A11,[3]BDD_ActiGen_HP!$1:$1048576,Gen_HP_FileAct!W$1,FALSE)/E11,"-")</f>
        <v>0</v>
      </c>
      <c r="X11" s="240">
        <f>IF(F11&gt;0,VLOOKUP(A11,[3]BDD_ActiGen_HP!$1:$1048576,Gen_HP_FileAct!X$1,FALSE)/F11,"-")</f>
        <v>0</v>
      </c>
      <c r="Y11" s="245">
        <f>IF(H11&gt;0,VLOOKUP(A11,[3]BDD_ActiGen_HP!$1:$1048576,Gen_HP_FileAct!Y$1,FALSE)/H11,"-")</f>
        <v>0</v>
      </c>
      <c r="Z11" s="246">
        <f>IF(I11&gt;0,VLOOKUP(A11,[3]BDD_ActiGen_HP!$1:$1048576,Gen_HP_FileAct!Z$1,FALSE)/I11,"-")</f>
        <v>0</v>
      </c>
      <c r="AA11" s="244">
        <f>IF(E11&gt;0,VLOOKUP(A11,[3]BDD_ActiGen_HP!$1:$1048576,Gen_HP_FileAct!AA$1,FALSE)/E11,"-")</f>
        <v>0</v>
      </c>
      <c r="AB11" s="240">
        <f>IF(F11&gt;0,VLOOKUP(A11,[3]BDD_ActiGen_HP!$1:$1048576,Gen_HP_FileAct!AB$1,FALSE)/F11,"-")</f>
        <v>0</v>
      </c>
      <c r="AC11" s="245">
        <f>IF(H11&gt;0,VLOOKUP(A11,[3]BDD_ActiGen_HP!$1:$1048576,Gen_HP_FileAct!AC$1,FALSE)/H11,"-")</f>
        <v>0</v>
      </c>
      <c r="AD11" s="246">
        <f>IF(I11&gt;0,VLOOKUP(A11,[3]BDD_ActiGen_HP!$1:$1048576,Gen_HP_FileAct!AD$1,FALSE)/I11,"-")</f>
        <v>0</v>
      </c>
    </row>
    <row r="12" spans="1:34" s="32" customFormat="1" ht="14.1" customHeight="1" x14ac:dyDescent="0.2">
      <c r="A12" s="46" t="s">
        <v>24</v>
      </c>
      <c r="C12" s="33" t="s">
        <v>24</v>
      </c>
      <c r="D12" s="34" t="s">
        <v>25</v>
      </c>
      <c r="E12" s="248">
        <f>VLOOKUP(A12,[3]A_GEN!$A$7:$AB$69,18,FALSE)</f>
        <v>392</v>
      </c>
      <c r="F12" s="239">
        <f>VLOOKUP(A12,[3]A_GEN!$A$7:$AB$69,19,FALSE)</f>
        <v>393</v>
      </c>
      <c r="G12" s="240">
        <f t="shared" si="1"/>
        <v>2.5510204081633514E-3</v>
      </c>
      <c r="H12" s="241">
        <f>VLOOKUP(A12,[3]A_GEN!$A$7:$AB$69,15,FALSE)</f>
        <v>8520.5</v>
      </c>
      <c r="I12" s="242">
        <f>VLOOKUP(A12,[3]A_GEN!$A$7:$AB$69,16,FALSE)</f>
        <v>8818.5</v>
      </c>
      <c r="J12" s="243">
        <f t="shared" si="2"/>
        <v>3.4974473329030031E-2</v>
      </c>
      <c r="K12" s="244">
        <f>IF(E12&gt;0,VLOOKUP(A12,[3]BDD_ActiGen_HP!$1:$1048576,Gen_HP_FileAct!K$1,FALSE)/E12,"-")</f>
        <v>1.020408163265306E-2</v>
      </c>
      <c r="L12" s="240">
        <f>IF(F12&gt;0,VLOOKUP(A12,[3]BDD_ActiGen_HP!$1:$1048576,Gen_HP_FileAct!L$1,FALSE)/F12,"-")</f>
        <v>7.6335877862595417E-3</v>
      </c>
      <c r="M12" s="245">
        <f>IF(H12&gt;0,VLOOKUP(A12,[3]BDD_ActiGen_HP!$1:$1048576,Gen_HP_FileAct!M$1,FALSE)/H12,"-")</f>
        <v>4.6945601783932869E-4</v>
      </c>
      <c r="N12" s="243">
        <f>IF(I12&gt;0,VLOOKUP(A12,[3]BDD_ActiGen_HP!$1:$1048576,Gen_HP_FileAct!N$1,FALSE)/I12,"-")</f>
        <v>2.8349492544083461E-4</v>
      </c>
      <c r="O12" s="245">
        <f>IF(E12&gt;0,VLOOKUP(A12,[3]BDD_ActiGen_HP!$1:$1048576,Gen_HP_FileAct!O$1,FALSE)/E12,"-")</f>
        <v>3.5714285714285712E-2</v>
      </c>
      <c r="P12" s="240">
        <f>IF(F12&gt;0,VLOOKUP(A12,[3]BDD_ActiGen_HP!$1:$1048576,Gen_HP_FileAct!P$1,FALSE)/F12,"-")</f>
        <v>3.8167938931297711E-2</v>
      </c>
      <c r="Q12" s="245">
        <f>IF(H12&gt;0,VLOOKUP(A12,[3]BDD_ActiGen_HP!$1:$1048576,Gen_HP_FileAct!Q$1,FALSE)/H12,"-")</f>
        <v>3.520920133794965E-3</v>
      </c>
      <c r="R12" s="243">
        <f>IF(I12&gt;0,VLOOKUP(A12,[3]BDD_ActiGen_HP!$1:$1048576,Gen_HP_FileAct!R$1,FALSE)/I12,"-")</f>
        <v>3.8555309859953507E-3</v>
      </c>
      <c r="S12" s="245">
        <f>IF(E12&gt;0,VLOOKUP(A12,[3]BDD_ActiGen_HP!$1:$1048576,Gen_HP_FileAct!S$1,FALSE)/E12,"-")</f>
        <v>0.95663265306122447</v>
      </c>
      <c r="T12" s="240">
        <f>IF(F12&gt;0,VLOOKUP(A12,[3]BDD_ActiGen_HP!$1:$1048576,Gen_HP_FileAct!T$1,FALSE)/F12,"-")</f>
        <v>0.95419847328244278</v>
      </c>
      <c r="U12" s="245">
        <f>IF(H12&gt;0,VLOOKUP(A12,[3]BDD_ActiGen_HP!$1:$1048576,Gen_HP_FileAct!U$1,FALSE)/H12,"-")</f>
        <v>0.99600962384836567</v>
      </c>
      <c r="V12" s="246">
        <f>IF(I12&gt;0,VLOOKUP(A12,[3]BDD_ActiGen_HP!$1:$1048576,Gen_HP_FileAct!V$1,FALSE)/I12,"-")</f>
        <v>0.99586097408856378</v>
      </c>
      <c r="W12" s="244">
        <f>IF(E12&gt;0,VLOOKUP(A12,[3]BDD_ActiGen_HP!$1:$1048576,Gen_HP_FileAct!W$1,FALSE)/E12,"-")</f>
        <v>0.60204081632653061</v>
      </c>
      <c r="X12" s="240">
        <f>IF(F12&gt;0,VLOOKUP(A12,[3]BDD_ActiGen_HP!$1:$1048576,Gen_HP_FileAct!X$1,FALSE)/F12,"-")</f>
        <v>0.56743002544529264</v>
      </c>
      <c r="Y12" s="245">
        <f>IF(H12&gt;0,VLOOKUP(A12,[3]BDD_ActiGen_HP!$1:$1048576,Gen_HP_FileAct!Y$1,FALSE)/H12,"-")</f>
        <v>0.32187078223108972</v>
      </c>
      <c r="Z12" s="246">
        <f>IF(I12&gt;0,VLOOKUP(A12,[3]BDD_ActiGen_HP!$1:$1048576,Gen_HP_FileAct!Z$1,FALSE)/I12,"-")</f>
        <v>0.33412711912456766</v>
      </c>
      <c r="AA12" s="244">
        <f>IF(E12&gt;0,VLOOKUP(A12,[3]BDD_ActiGen_HP!$1:$1048576,Gen_HP_FileAct!AA$1,FALSE)/E12,"-")</f>
        <v>0</v>
      </c>
      <c r="AB12" s="240">
        <f>IF(F12&gt;0,VLOOKUP(A12,[3]BDD_ActiGen_HP!$1:$1048576,Gen_HP_FileAct!AB$1,FALSE)/F12,"-")</f>
        <v>0</v>
      </c>
      <c r="AC12" s="245">
        <f>IF(H12&gt;0,VLOOKUP(A12,[3]BDD_ActiGen_HP!$1:$1048576,Gen_HP_FileAct!AC$1,FALSE)/H12,"-")</f>
        <v>0</v>
      </c>
      <c r="AD12" s="246">
        <f>IF(I12&gt;0,VLOOKUP(A12,[3]BDD_ActiGen_HP!$1:$1048576,Gen_HP_FileAct!AD$1,FALSE)/I12,"-")</f>
        <v>0</v>
      </c>
    </row>
    <row r="13" spans="1:34" s="32" customFormat="1" ht="14.1" customHeight="1" x14ac:dyDescent="0.2">
      <c r="A13" s="31" t="s">
        <v>26</v>
      </c>
      <c r="C13" s="33" t="s">
        <v>26</v>
      </c>
      <c r="D13" s="34" t="s">
        <v>27</v>
      </c>
      <c r="E13" s="248">
        <f>VLOOKUP(A13,[3]A_GEN!$A$7:$AB$69,18,FALSE)</f>
        <v>189</v>
      </c>
      <c r="F13" s="239">
        <f>VLOOKUP(A13,[3]A_GEN!$A$7:$AB$69,19,FALSE)</f>
        <v>201</v>
      </c>
      <c r="G13" s="240">
        <f t="shared" si="1"/>
        <v>6.3492063492063489E-2</v>
      </c>
      <c r="H13" s="241">
        <f>VLOOKUP(A13,[3]A_GEN!$A$7:$AB$69,15,FALSE)</f>
        <v>5714</v>
      </c>
      <c r="I13" s="242">
        <f>VLOOKUP(A13,[3]A_GEN!$A$7:$AB$69,16,FALSE)</f>
        <v>7839</v>
      </c>
      <c r="J13" s="243">
        <f t="shared" si="2"/>
        <v>0.37189359467973393</v>
      </c>
      <c r="K13" s="244">
        <f>IF(E13&gt;0,VLOOKUP(A13,[3]BDD_ActiGen_HP!$1:$1048576,Gen_HP_FileAct!K$1,FALSE)/E13,"-")</f>
        <v>0</v>
      </c>
      <c r="L13" s="240">
        <f>IF(F13&gt;0,VLOOKUP(A13,[3]BDD_ActiGen_HP!$1:$1048576,Gen_HP_FileAct!L$1,FALSE)/F13,"-")</f>
        <v>0</v>
      </c>
      <c r="M13" s="245">
        <f>IF(H13&gt;0,VLOOKUP(A13,[3]BDD_ActiGen_HP!$1:$1048576,Gen_HP_FileAct!M$1,FALSE)/H13,"-")</f>
        <v>0</v>
      </c>
      <c r="N13" s="243">
        <f>IF(I13&gt;0,VLOOKUP(A13,[3]BDD_ActiGen_HP!$1:$1048576,Gen_HP_FileAct!N$1,FALSE)/I13,"-")</f>
        <v>0</v>
      </c>
      <c r="O13" s="245">
        <f>IF(E13&gt;0,VLOOKUP(A13,[3]BDD_ActiGen_HP!$1:$1048576,Gen_HP_FileAct!O$1,FALSE)/E13,"-")</f>
        <v>2.1164021164021163E-2</v>
      </c>
      <c r="P13" s="240">
        <f>IF(F13&gt;0,VLOOKUP(A13,[3]BDD_ActiGen_HP!$1:$1048576,Gen_HP_FileAct!P$1,FALSE)/F13,"-")</f>
        <v>2.9850746268656716E-2</v>
      </c>
      <c r="Q13" s="245">
        <f>IF(H13&gt;0,VLOOKUP(A13,[3]BDD_ActiGen_HP!$1:$1048576,Gen_HP_FileAct!Q$1,FALSE)/H13,"-")</f>
        <v>6.8253412670633536E-3</v>
      </c>
      <c r="R13" s="243">
        <f>IF(I13&gt;0,VLOOKUP(A13,[3]BDD_ActiGen_HP!$1:$1048576,Gen_HP_FileAct!R$1,FALSE)/I13,"-")</f>
        <v>5.4853935450950375E-3</v>
      </c>
      <c r="S13" s="245">
        <f>IF(E13&gt;0,VLOOKUP(A13,[3]BDD_ActiGen_HP!$1:$1048576,Gen_HP_FileAct!S$1,FALSE)/E13,"-")</f>
        <v>0.97883597883597884</v>
      </c>
      <c r="T13" s="240">
        <f>IF(F13&gt;0,VLOOKUP(A13,[3]BDD_ActiGen_HP!$1:$1048576,Gen_HP_FileAct!T$1,FALSE)/F13,"-")</f>
        <v>0.97512437810945274</v>
      </c>
      <c r="U13" s="245">
        <f>IF(H13&gt;0,VLOOKUP(A13,[3]BDD_ActiGen_HP!$1:$1048576,Gen_HP_FileAct!U$1,FALSE)/H13,"-")</f>
        <v>0.99317465873293664</v>
      </c>
      <c r="V13" s="246">
        <f>IF(I13&gt;0,VLOOKUP(A13,[3]BDD_ActiGen_HP!$1:$1048576,Gen_HP_FileAct!V$1,FALSE)/I13,"-")</f>
        <v>0.99451460645490497</v>
      </c>
      <c r="W13" s="244">
        <f>IF(E13&gt;0,VLOOKUP(A13,[3]BDD_ActiGen_HP!$1:$1048576,Gen_HP_FileAct!W$1,FALSE)/E13,"-")</f>
        <v>0</v>
      </c>
      <c r="X13" s="240">
        <f>IF(F13&gt;0,VLOOKUP(A13,[3]BDD_ActiGen_HP!$1:$1048576,Gen_HP_FileAct!X$1,FALSE)/F13,"-")</f>
        <v>0</v>
      </c>
      <c r="Y13" s="245">
        <f>IF(H13&gt;0,VLOOKUP(A13,[3]BDD_ActiGen_HP!$1:$1048576,Gen_HP_FileAct!Y$1,FALSE)/H13,"-")</f>
        <v>0</v>
      </c>
      <c r="Z13" s="246">
        <f>IF(I13&gt;0,VLOOKUP(A13,[3]BDD_ActiGen_HP!$1:$1048576,Gen_HP_FileAct!Z$1,FALSE)/I13,"-")</f>
        <v>0</v>
      </c>
      <c r="AA13" s="244">
        <f>IF(E13&gt;0,VLOOKUP(A13,[3]BDD_ActiGen_HP!$1:$1048576,Gen_HP_FileAct!AA$1,FALSE)/E13,"-")</f>
        <v>0</v>
      </c>
      <c r="AB13" s="240">
        <f>IF(F13&gt;0,VLOOKUP(A13,[3]BDD_ActiGen_HP!$1:$1048576,Gen_HP_FileAct!AB$1,FALSE)/F13,"-")</f>
        <v>0</v>
      </c>
      <c r="AC13" s="245">
        <f>IF(H13&gt;0,VLOOKUP(A13,[3]BDD_ActiGen_HP!$1:$1048576,Gen_HP_FileAct!AC$1,FALSE)/H13,"-")</f>
        <v>0</v>
      </c>
      <c r="AD13" s="246">
        <f>IF(I13&gt;0,VLOOKUP(A13,[3]BDD_ActiGen_HP!$1:$1048576,Gen_HP_FileAct!AD$1,FALSE)/I13,"-")</f>
        <v>0</v>
      </c>
    </row>
    <row r="14" spans="1:34" s="32" customFormat="1" ht="14.1" customHeight="1" x14ac:dyDescent="0.2">
      <c r="A14" s="31" t="s">
        <v>28</v>
      </c>
      <c r="C14" s="33" t="s">
        <v>28</v>
      </c>
      <c r="D14" s="34" t="s">
        <v>29</v>
      </c>
      <c r="E14" s="248">
        <f>VLOOKUP(A14,[3]A_GEN!$A$7:$AB$69,18,FALSE)</f>
        <v>665</v>
      </c>
      <c r="F14" s="239">
        <f>VLOOKUP(A14,[3]A_GEN!$A$7:$AB$69,19,FALSE)</f>
        <v>765</v>
      </c>
      <c r="G14" s="240">
        <f t="shared" si="1"/>
        <v>0.15037593984962405</v>
      </c>
      <c r="H14" s="241">
        <f>VLOOKUP(A14,[3]A_GEN!$A$7:$AB$69,15,FALSE)</f>
        <v>12243.5</v>
      </c>
      <c r="I14" s="242">
        <f>VLOOKUP(A14,[3]A_GEN!$A$7:$AB$69,16,FALSE)</f>
        <v>16454</v>
      </c>
      <c r="J14" s="243">
        <f t="shared" si="2"/>
        <v>0.34389676154694326</v>
      </c>
      <c r="K14" s="244">
        <f>IF(E14&gt;0,VLOOKUP(A14,[3]BDD_ActiGen_HP!$1:$1048576,Gen_HP_FileAct!K$1,FALSE)/E14,"-")</f>
        <v>0</v>
      </c>
      <c r="L14" s="240">
        <f>IF(F14&gt;0,VLOOKUP(A14,[3]BDD_ActiGen_HP!$1:$1048576,Gen_HP_FileAct!L$1,FALSE)/F14,"-")</f>
        <v>0</v>
      </c>
      <c r="M14" s="245">
        <f>IF(H14&gt;0,VLOOKUP(A14,[3]BDD_ActiGen_HP!$1:$1048576,Gen_HP_FileAct!M$1,FALSE)/H14,"-")</f>
        <v>0</v>
      </c>
      <c r="N14" s="243">
        <f>IF(I14&gt;0,VLOOKUP(A14,[3]BDD_ActiGen_HP!$1:$1048576,Gen_HP_FileAct!N$1,FALSE)/I14,"-")</f>
        <v>0</v>
      </c>
      <c r="O14" s="245">
        <f>IF(E14&gt;0,VLOOKUP(A14,[3]BDD_ActiGen_HP!$1:$1048576,Gen_HP_FileAct!O$1,FALSE)/E14,"-")</f>
        <v>2.5563909774436091E-2</v>
      </c>
      <c r="P14" s="240">
        <f>IF(F14&gt;0,VLOOKUP(A14,[3]BDD_ActiGen_HP!$1:$1048576,Gen_HP_FileAct!P$1,FALSE)/F14,"-")</f>
        <v>1.9607843137254902E-2</v>
      </c>
      <c r="Q14" s="245">
        <f>IF(H14&gt;0,VLOOKUP(A14,[3]BDD_ActiGen_HP!$1:$1048576,Gen_HP_FileAct!Q$1,FALSE)/H14,"-")</f>
        <v>2.4339445420018785E-2</v>
      </c>
      <c r="R14" s="243">
        <f>IF(I14&gt;0,VLOOKUP(A14,[3]BDD_ActiGen_HP!$1:$1048576,Gen_HP_FileAct!R$1,FALSE)/I14,"-")</f>
        <v>1.1608119606174791E-2</v>
      </c>
      <c r="S14" s="245">
        <f>IF(E14&gt;0,VLOOKUP(A14,[3]BDD_ActiGen_HP!$1:$1048576,Gen_HP_FileAct!S$1,FALSE)/E14,"-")</f>
        <v>0.97593984962406011</v>
      </c>
      <c r="T14" s="240">
        <f>IF(F14&gt;0,VLOOKUP(A14,[3]BDD_ActiGen_HP!$1:$1048576,Gen_HP_FileAct!T$1,FALSE)/F14,"-")</f>
        <v>0.98562091503267979</v>
      </c>
      <c r="U14" s="245">
        <f>IF(H14&gt;0,VLOOKUP(A14,[3]BDD_ActiGen_HP!$1:$1048576,Gen_HP_FileAct!U$1,FALSE)/H14,"-")</f>
        <v>0.97566055457998124</v>
      </c>
      <c r="V14" s="246">
        <f>IF(I14&gt;0,VLOOKUP(A14,[3]BDD_ActiGen_HP!$1:$1048576,Gen_HP_FileAct!V$1,FALSE)/I14,"-")</f>
        <v>0.9883918803938252</v>
      </c>
      <c r="W14" s="244">
        <f>IF(E14&gt;0,VLOOKUP(A14,[3]BDD_ActiGen_HP!$1:$1048576,Gen_HP_FileAct!W$1,FALSE)/E14,"-")</f>
        <v>0.45864661654135336</v>
      </c>
      <c r="X14" s="240">
        <f>IF(F14&gt;0,VLOOKUP(A14,[3]BDD_ActiGen_HP!$1:$1048576,Gen_HP_FileAct!X$1,FALSE)/F14,"-")</f>
        <v>0.61307189542483664</v>
      </c>
      <c r="Y14" s="245">
        <f>IF(H14&gt;0,VLOOKUP(A14,[3]BDD_ActiGen_HP!$1:$1048576,Gen_HP_FileAct!Y$1,FALSE)/H14,"-")</f>
        <v>0.34663290725691182</v>
      </c>
      <c r="Z14" s="246">
        <f>IF(I14&gt;0,VLOOKUP(A14,[3]BDD_ActiGen_HP!$1:$1048576,Gen_HP_FileAct!Z$1,FALSE)/I14,"-")</f>
        <v>0.50477087638264251</v>
      </c>
      <c r="AA14" s="244">
        <f>IF(E14&gt;0,VLOOKUP(A14,[3]BDD_ActiGen_HP!$1:$1048576,Gen_HP_FileAct!AA$1,FALSE)/E14,"-")</f>
        <v>0</v>
      </c>
      <c r="AB14" s="240">
        <f>IF(F14&gt;0,VLOOKUP(A14,[3]BDD_ActiGen_HP!$1:$1048576,Gen_HP_FileAct!AB$1,FALSE)/F14,"-")</f>
        <v>0</v>
      </c>
      <c r="AC14" s="245">
        <f>IF(H14&gt;0,VLOOKUP(A14,[3]BDD_ActiGen_HP!$1:$1048576,Gen_HP_FileAct!AC$1,FALSE)/H14,"-")</f>
        <v>0</v>
      </c>
      <c r="AD14" s="246">
        <f>IF(I14&gt;0,VLOOKUP(A14,[3]BDD_ActiGen_HP!$1:$1048576,Gen_HP_FileAct!AD$1,FALSE)/I14,"-")</f>
        <v>0</v>
      </c>
    </row>
    <row r="15" spans="1:34" s="32" customFormat="1" ht="14.1" customHeight="1" x14ac:dyDescent="0.25">
      <c r="A15" s="49" t="s">
        <v>34</v>
      </c>
      <c r="C15" s="33" t="s">
        <v>34</v>
      </c>
      <c r="D15" s="34" t="s">
        <v>35</v>
      </c>
      <c r="E15" s="248">
        <f>VLOOKUP(A15,[3]A_GEN!$A$7:$AB$69,18,FALSE)</f>
        <v>284</v>
      </c>
      <c r="F15" s="239">
        <f>VLOOKUP(A15,[3]A_GEN!$A$7:$AB$69,19,FALSE)</f>
        <v>315</v>
      </c>
      <c r="G15" s="240">
        <f t="shared" si="1"/>
        <v>0.10915492957746475</v>
      </c>
      <c r="H15" s="241">
        <f>VLOOKUP(A15,[3]A_GEN!$A$7:$AB$69,15,FALSE)</f>
        <v>12711</v>
      </c>
      <c r="I15" s="242">
        <f>VLOOKUP(A15,[3]A_GEN!$A$7:$AB$69,16,FALSE)</f>
        <v>16271</v>
      </c>
      <c r="J15" s="243">
        <f t="shared" si="2"/>
        <v>0.28007237825505471</v>
      </c>
      <c r="K15" s="244">
        <f>IF(E15&gt;0,VLOOKUP(A15,[3]BDD_ActiGen_HP!$1:$1048576,Gen_HP_FileAct!K$1,FALSE)/E15,"-")</f>
        <v>3.5211267605633804E-3</v>
      </c>
      <c r="L15" s="240">
        <f>IF(F15&gt;0,VLOOKUP(A15,[3]BDD_ActiGen_HP!$1:$1048576,Gen_HP_FileAct!L$1,FALSE)/F15,"-")</f>
        <v>0</v>
      </c>
      <c r="M15" s="245">
        <f>IF(H15&gt;0,VLOOKUP(A15,[3]BDD_ActiGen_HP!$1:$1048576,Gen_HP_FileAct!M$1,FALSE)/H15,"-")</f>
        <v>0</v>
      </c>
      <c r="N15" s="243">
        <f>IF(I15&gt;0,VLOOKUP(A15,[3]BDD_ActiGen_HP!$1:$1048576,Gen_HP_FileAct!N$1,FALSE)/I15,"-")</f>
        <v>0</v>
      </c>
      <c r="O15" s="245">
        <f>IF(E15&gt;0,VLOOKUP(A15,[3]BDD_ActiGen_HP!$1:$1048576,Gen_HP_FileAct!O$1,FALSE)/E15,"-")</f>
        <v>7.0422535211267607E-3</v>
      </c>
      <c r="P15" s="240">
        <f>IF(F15&gt;0,VLOOKUP(A15,[3]BDD_ActiGen_HP!$1:$1048576,Gen_HP_FileAct!P$1,FALSE)/F15,"-")</f>
        <v>6.3492063492063492E-3</v>
      </c>
      <c r="Q15" s="245">
        <f>IF(H15&gt;0,VLOOKUP(A15,[3]BDD_ActiGen_HP!$1:$1048576,Gen_HP_FileAct!Q$1,FALSE)/H15,"-")</f>
        <v>5.1923530800094403E-3</v>
      </c>
      <c r="R15" s="243">
        <f>IF(I15&gt;0,VLOOKUP(A15,[3]BDD_ActiGen_HP!$1:$1048576,Gen_HP_FileAct!R$1,FALSE)/I15,"-")</f>
        <v>1.1615758097228198E-2</v>
      </c>
      <c r="S15" s="245">
        <f>IF(E15&gt;0,VLOOKUP(A15,[3]BDD_ActiGen_HP!$1:$1048576,Gen_HP_FileAct!S$1,FALSE)/E15,"-")</f>
        <v>0.99295774647887325</v>
      </c>
      <c r="T15" s="240">
        <f>IF(F15&gt;0,VLOOKUP(A15,[3]BDD_ActiGen_HP!$1:$1048576,Gen_HP_FileAct!T$1,FALSE)/F15,"-")</f>
        <v>0.99365079365079367</v>
      </c>
      <c r="U15" s="245">
        <f>IF(H15&gt;0,VLOOKUP(A15,[3]BDD_ActiGen_HP!$1:$1048576,Gen_HP_FileAct!U$1,FALSE)/H15,"-")</f>
        <v>0.99480764691999057</v>
      </c>
      <c r="V15" s="246">
        <f>IF(I15&gt;0,VLOOKUP(A15,[3]BDD_ActiGen_HP!$1:$1048576,Gen_HP_FileAct!V$1,FALSE)/I15,"-")</f>
        <v>0.98838424190277185</v>
      </c>
      <c r="W15" s="244">
        <f>IF(E15&gt;0,VLOOKUP(A15,[3]BDD_ActiGen_HP!$1:$1048576,Gen_HP_FileAct!W$1,FALSE)/E15,"-")</f>
        <v>0.1619718309859155</v>
      </c>
      <c r="X15" s="240">
        <f>IF(F15&gt;0,VLOOKUP(A15,[3]BDD_ActiGen_HP!$1:$1048576,Gen_HP_FileAct!X$1,FALSE)/F15,"-")</f>
        <v>9.5238095238095233E-2</v>
      </c>
      <c r="Y15" s="245">
        <f>IF(H15&gt;0,VLOOKUP(A15,[3]BDD_ActiGen_HP!$1:$1048576,Gen_HP_FileAct!Y$1,FALSE)/H15,"-")</f>
        <v>2.1516796475493667E-2</v>
      </c>
      <c r="Z15" s="246">
        <f>IF(I15&gt;0,VLOOKUP(A15,[3]BDD_ActiGen_HP!$1:$1048576,Gen_HP_FileAct!Z$1,FALSE)/I15,"-")</f>
        <v>1.7577284739720977E-2</v>
      </c>
      <c r="AA15" s="244">
        <f>IF(E15&gt;0,VLOOKUP(A15,[3]BDD_ActiGen_HP!$1:$1048576,Gen_HP_FileAct!AA$1,FALSE)/E15,"-")</f>
        <v>0</v>
      </c>
      <c r="AB15" s="240">
        <f>IF(F15&gt;0,VLOOKUP(A15,[3]BDD_ActiGen_HP!$1:$1048576,Gen_HP_FileAct!AB$1,FALSE)/F15,"-")</f>
        <v>0</v>
      </c>
      <c r="AC15" s="245">
        <f>IF(H15&gt;0,VLOOKUP(A15,[3]BDD_ActiGen_HP!$1:$1048576,Gen_HP_FileAct!AC$1,FALSE)/H15,"-")</f>
        <v>0</v>
      </c>
      <c r="AD15" s="246">
        <f>IF(I15&gt;0,VLOOKUP(A15,[3]BDD_ActiGen_HP!$1:$1048576,Gen_HP_FileAct!AD$1,FALSE)/I15,"-")</f>
        <v>0</v>
      </c>
    </row>
    <row r="16" spans="1:34" s="32" customFormat="1" ht="14.1" customHeight="1" x14ac:dyDescent="0.2">
      <c r="A16" s="31" t="s">
        <v>36</v>
      </c>
      <c r="C16" s="33" t="s">
        <v>36</v>
      </c>
      <c r="D16" s="34" t="s">
        <v>37</v>
      </c>
      <c r="E16" s="248">
        <f>VLOOKUP(A16,[3]A_GEN!$A$7:$AB$69,18,FALSE)</f>
        <v>87</v>
      </c>
      <c r="F16" s="239">
        <f>VLOOKUP(A16,[3]A_GEN!$A$7:$AB$69,19,FALSE)</f>
        <v>122</v>
      </c>
      <c r="G16" s="240">
        <f t="shared" si="1"/>
        <v>0.40229885057471271</v>
      </c>
      <c r="H16" s="241">
        <f>VLOOKUP(A16,[3]A_GEN!$A$7:$AB$69,15,FALSE)</f>
        <v>2194</v>
      </c>
      <c r="I16" s="242">
        <f>VLOOKUP(A16,[3]A_GEN!$A$7:$AB$69,16,FALSE)</f>
        <v>3196</v>
      </c>
      <c r="J16" s="243">
        <f t="shared" si="2"/>
        <v>0.45670009115770283</v>
      </c>
      <c r="K16" s="244">
        <f>IF(E16&gt;0,VLOOKUP(A16,[3]BDD_ActiGen_HP!$1:$1048576,Gen_HP_FileAct!K$1,FALSE)/E16,"-")</f>
        <v>0</v>
      </c>
      <c r="L16" s="240">
        <f>IF(F16&gt;0,VLOOKUP(A16,[3]BDD_ActiGen_HP!$1:$1048576,Gen_HP_FileAct!L$1,FALSE)/F16,"-")</f>
        <v>0</v>
      </c>
      <c r="M16" s="245">
        <f>IF(H16&gt;0,VLOOKUP(A16,[3]BDD_ActiGen_HP!$1:$1048576,Gen_HP_FileAct!M$1,FALSE)/H16,"-")</f>
        <v>0</v>
      </c>
      <c r="N16" s="243">
        <f>IF(I16&gt;0,VLOOKUP(A16,[3]BDD_ActiGen_HP!$1:$1048576,Gen_HP_FileAct!N$1,FALSE)/I16,"-")</f>
        <v>0</v>
      </c>
      <c r="O16" s="245">
        <f>IF(E16&gt;0,VLOOKUP(A16,[3]BDD_ActiGen_HP!$1:$1048576,Gen_HP_FileAct!O$1,FALSE)/E16,"-")</f>
        <v>2.2988505747126436E-2</v>
      </c>
      <c r="P16" s="240">
        <f>IF(F16&gt;0,VLOOKUP(A16,[3]BDD_ActiGen_HP!$1:$1048576,Gen_HP_FileAct!P$1,FALSE)/F16,"-")</f>
        <v>1.6393442622950821E-2</v>
      </c>
      <c r="Q16" s="245">
        <f>IF(H16&gt;0,VLOOKUP(A16,[3]BDD_ActiGen_HP!$1:$1048576,Gen_HP_FileAct!Q$1,FALSE)/H16,"-")</f>
        <v>1.2989972652689152E-2</v>
      </c>
      <c r="R16" s="243">
        <f>IF(I16&gt;0,VLOOKUP(A16,[3]BDD_ActiGen_HP!$1:$1048576,Gen_HP_FileAct!R$1,FALSE)/I16,"-")</f>
        <v>4.3804755944931162E-3</v>
      </c>
      <c r="S16" s="245">
        <f>IF(E16&gt;0,VLOOKUP(A16,[3]BDD_ActiGen_HP!$1:$1048576,Gen_HP_FileAct!S$1,FALSE)/E16,"-")</f>
        <v>0.97701149425287359</v>
      </c>
      <c r="T16" s="240">
        <f>IF(F16&gt;0,VLOOKUP(A16,[3]BDD_ActiGen_HP!$1:$1048576,Gen_HP_FileAct!T$1,FALSE)/F16,"-")</f>
        <v>0.99180327868852458</v>
      </c>
      <c r="U16" s="245">
        <f>IF(H16&gt;0,VLOOKUP(A16,[3]BDD_ActiGen_HP!$1:$1048576,Gen_HP_FileAct!U$1,FALSE)/H16,"-")</f>
        <v>0.9870100273473108</v>
      </c>
      <c r="V16" s="246">
        <f>IF(I16&gt;0,VLOOKUP(A16,[3]BDD_ActiGen_HP!$1:$1048576,Gen_HP_FileAct!V$1,FALSE)/I16,"-")</f>
        <v>0.99561952440550683</v>
      </c>
      <c r="W16" s="244">
        <f>IF(E16&gt;0,VLOOKUP(A16,[3]BDD_ActiGen_HP!$1:$1048576,Gen_HP_FileAct!W$1,FALSE)/E16,"-")</f>
        <v>0.67816091954022983</v>
      </c>
      <c r="X16" s="240">
        <f>IF(F16&gt;0,VLOOKUP(A16,[3]BDD_ActiGen_HP!$1:$1048576,Gen_HP_FileAct!X$1,FALSE)/F16,"-")</f>
        <v>0.68852459016393441</v>
      </c>
      <c r="Y16" s="245">
        <f>IF(H16&gt;0,VLOOKUP(A16,[3]BDD_ActiGen_HP!$1:$1048576,Gen_HP_FileAct!Y$1,FALSE)/H16,"-")</f>
        <v>0.76640838650865994</v>
      </c>
      <c r="Z16" s="246">
        <f>IF(I16&gt;0,VLOOKUP(A16,[3]BDD_ActiGen_HP!$1:$1048576,Gen_HP_FileAct!Z$1,FALSE)/I16,"-")</f>
        <v>0.82055694618272845</v>
      </c>
      <c r="AA16" s="244">
        <f>IF(E16&gt;0,VLOOKUP(A16,[3]BDD_ActiGen_HP!$1:$1048576,Gen_HP_FileAct!AA$1,FALSE)/E16,"-")</f>
        <v>0</v>
      </c>
      <c r="AB16" s="240">
        <f>IF(F16&gt;0,VLOOKUP(A16,[3]BDD_ActiGen_HP!$1:$1048576,Gen_HP_FileAct!AB$1,FALSE)/F16,"-")</f>
        <v>0</v>
      </c>
      <c r="AC16" s="245">
        <f>IF(H16&gt;0,VLOOKUP(A16,[3]BDD_ActiGen_HP!$1:$1048576,Gen_HP_FileAct!AC$1,FALSE)/H16,"-")</f>
        <v>0</v>
      </c>
      <c r="AD16" s="246">
        <f>IF(I16&gt;0,VLOOKUP(A16,[3]BDD_ActiGen_HP!$1:$1048576,Gen_HP_FileAct!AD$1,FALSE)/I16,"-")</f>
        <v>0</v>
      </c>
    </row>
    <row r="17" spans="1:30" s="32" customFormat="1" ht="14.1" customHeight="1" x14ac:dyDescent="0.25">
      <c r="A17" s="49" t="s">
        <v>38</v>
      </c>
      <c r="C17" s="33" t="s">
        <v>38</v>
      </c>
      <c r="D17" s="34" t="s">
        <v>39</v>
      </c>
      <c r="E17" s="248">
        <f>VLOOKUP(A17,[3]A_GEN!$A$7:$AB$69,18,FALSE)</f>
        <v>34</v>
      </c>
      <c r="F17" s="239">
        <f>VLOOKUP(A17,[3]A_GEN!$A$7:$AB$69,19,FALSE)</f>
        <v>24</v>
      </c>
      <c r="G17" s="240">
        <f t="shared" si="1"/>
        <v>-0.29411764705882348</v>
      </c>
      <c r="H17" s="241">
        <f>VLOOKUP(A17,[3]A_GEN!$A$7:$AB$69,15,FALSE)</f>
        <v>1382.5</v>
      </c>
      <c r="I17" s="242">
        <f>VLOOKUP(A17,[3]A_GEN!$A$7:$AB$69,16,FALSE)</f>
        <v>1488.5</v>
      </c>
      <c r="J17" s="243">
        <f t="shared" si="2"/>
        <v>7.6672694394213314E-2</v>
      </c>
      <c r="K17" s="244">
        <f>IF(E17&gt;0,VLOOKUP(A17,[3]BDD_ActiGen_HP!$1:$1048576,Gen_HP_FileAct!K$1,FALSE)/E17,"-")</f>
        <v>0</v>
      </c>
      <c r="L17" s="240">
        <f>IF(F17&gt;0,VLOOKUP(A17,[3]BDD_ActiGen_HP!$1:$1048576,Gen_HP_FileAct!L$1,FALSE)/F17,"-")</f>
        <v>0</v>
      </c>
      <c r="M17" s="245">
        <f>IF(H17&gt;0,VLOOKUP(A17,[3]BDD_ActiGen_HP!$1:$1048576,Gen_HP_FileAct!M$1,FALSE)/H17,"-")</f>
        <v>0</v>
      </c>
      <c r="N17" s="243">
        <f>IF(I17&gt;0,VLOOKUP(A17,[3]BDD_ActiGen_HP!$1:$1048576,Gen_HP_FileAct!N$1,FALSE)/I17,"-")</f>
        <v>0</v>
      </c>
      <c r="O17" s="245">
        <f>IF(E17&gt;0,VLOOKUP(A17,[3]BDD_ActiGen_HP!$1:$1048576,Gen_HP_FileAct!O$1,FALSE)/E17,"-")</f>
        <v>0</v>
      </c>
      <c r="P17" s="240">
        <f>IF(F17&gt;0,VLOOKUP(A17,[3]BDD_ActiGen_HP!$1:$1048576,Gen_HP_FileAct!P$1,FALSE)/F17,"-")</f>
        <v>0</v>
      </c>
      <c r="Q17" s="245">
        <f>IF(H17&gt;0,VLOOKUP(A17,[3]BDD_ActiGen_HP!$1:$1048576,Gen_HP_FileAct!Q$1,FALSE)/H17,"-")</f>
        <v>0</v>
      </c>
      <c r="R17" s="243">
        <f>IF(I17&gt;0,VLOOKUP(A17,[3]BDD_ActiGen_HP!$1:$1048576,Gen_HP_FileAct!R$1,FALSE)/I17,"-")</f>
        <v>0</v>
      </c>
      <c r="S17" s="245">
        <f>IF(E17&gt;0,VLOOKUP(A17,[3]BDD_ActiGen_HP!$1:$1048576,Gen_HP_FileAct!S$1,FALSE)/E17,"-")</f>
        <v>1</v>
      </c>
      <c r="T17" s="240">
        <f>IF(F17&gt;0,VLOOKUP(A17,[3]BDD_ActiGen_HP!$1:$1048576,Gen_HP_FileAct!T$1,FALSE)/F17,"-")</f>
        <v>1</v>
      </c>
      <c r="U17" s="245">
        <f>IF(H17&gt;0,VLOOKUP(A17,[3]BDD_ActiGen_HP!$1:$1048576,Gen_HP_FileAct!U$1,FALSE)/H17,"-")</f>
        <v>1</v>
      </c>
      <c r="V17" s="246">
        <f>IF(I17&gt;0,VLOOKUP(A17,[3]BDD_ActiGen_HP!$1:$1048576,Gen_HP_FileAct!V$1,FALSE)/I17,"-")</f>
        <v>1</v>
      </c>
      <c r="W17" s="244">
        <f>IF(E17&gt;0,VLOOKUP(A17,[3]BDD_ActiGen_HP!$1:$1048576,Gen_HP_FileAct!W$1,FALSE)/E17,"-")</f>
        <v>0</v>
      </c>
      <c r="X17" s="240">
        <f>IF(F17&gt;0,VLOOKUP(A17,[3]BDD_ActiGen_HP!$1:$1048576,Gen_HP_FileAct!X$1,FALSE)/F17,"-")</f>
        <v>0</v>
      </c>
      <c r="Y17" s="245">
        <f>IF(H17&gt;0,VLOOKUP(A17,[3]BDD_ActiGen_HP!$1:$1048576,Gen_HP_FileAct!Y$1,FALSE)/H17,"-")</f>
        <v>0</v>
      </c>
      <c r="Z17" s="246">
        <f>IF(I17&gt;0,VLOOKUP(A17,[3]BDD_ActiGen_HP!$1:$1048576,Gen_HP_FileAct!Z$1,FALSE)/I17,"-")</f>
        <v>0</v>
      </c>
      <c r="AA17" s="244">
        <f>IF(E17&gt;0,VLOOKUP(A17,[3]BDD_ActiGen_HP!$1:$1048576,Gen_HP_FileAct!AA$1,FALSE)/E17,"-")</f>
        <v>0</v>
      </c>
      <c r="AB17" s="240">
        <f>IF(F17&gt;0,VLOOKUP(A17,[3]BDD_ActiGen_HP!$1:$1048576,Gen_HP_FileAct!AB$1,FALSE)/F17,"-")</f>
        <v>0</v>
      </c>
      <c r="AC17" s="245">
        <f>IF(H17&gt;0,VLOOKUP(A17,[3]BDD_ActiGen_HP!$1:$1048576,Gen_HP_FileAct!AC$1,FALSE)/H17,"-")</f>
        <v>0</v>
      </c>
      <c r="AD17" s="246">
        <f>IF(I17&gt;0,VLOOKUP(A17,[3]BDD_ActiGen_HP!$1:$1048576,Gen_HP_FileAct!AD$1,FALSE)/I17,"-")</f>
        <v>0</v>
      </c>
    </row>
    <row r="18" spans="1:30" s="32" customFormat="1" ht="14.1" customHeight="1" x14ac:dyDescent="0.2">
      <c r="A18" s="31" t="s">
        <v>40</v>
      </c>
      <c r="C18" s="33" t="s">
        <v>40</v>
      </c>
      <c r="D18" s="34" t="s">
        <v>41</v>
      </c>
      <c r="E18" s="248">
        <f>VLOOKUP(A18,[3]A_GEN!$A$7:$AB$69,18,FALSE)</f>
        <v>1063</v>
      </c>
      <c r="F18" s="239">
        <f>VLOOKUP(A18,[3]A_GEN!$A$7:$AB$69,19,FALSE)</f>
        <v>921</v>
      </c>
      <c r="G18" s="240">
        <f t="shared" si="1"/>
        <v>-0.13358419567262469</v>
      </c>
      <c r="H18" s="241">
        <f>VLOOKUP(A18,[3]A_GEN!$A$7:$AB$69,15,FALSE)</f>
        <v>23622</v>
      </c>
      <c r="I18" s="242">
        <f>VLOOKUP(A18,[3]A_GEN!$A$7:$AB$69,16,FALSE)</f>
        <v>21560.5</v>
      </c>
      <c r="J18" s="243">
        <f t="shared" si="2"/>
        <v>-8.7270341207349111E-2</v>
      </c>
      <c r="K18" s="244">
        <f>IF(E18&gt;0,VLOOKUP(A18,[3]BDD_ActiGen_HP!$1:$1048576,Gen_HP_FileAct!K$1,FALSE)/E18,"-")</f>
        <v>0</v>
      </c>
      <c r="L18" s="240">
        <f>IF(F18&gt;0,VLOOKUP(A18,[3]BDD_ActiGen_HP!$1:$1048576,Gen_HP_FileAct!L$1,FALSE)/F18,"-")</f>
        <v>0</v>
      </c>
      <c r="M18" s="245">
        <f>IF(H18&gt;0,VLOOKUP(A18,[3]BDD_ActiGen_HP!$1:$1048576,Gen_HP_FileAct!M$1,FALSE)/H18,"-")</f>
        <v>0</v>
      </c>
      <c r="N18" s="243">
        <f>IF(I18&gt;0,VLOOKUP(A18,[3]BDD_ActiGen_HP!$1:$1048576,Gen_HP_FileAct!N$1,FALSE)/I18,"-")</f>
        <v>0</v>
      </c>
      <c r="O18" s="245">
        <f>IF(E18&gt;0,VLOOKUP(A18,[3]BDD_ActiGen_HP!$1:$1048576,Gen_HP_FileAct!O$1,FALSE)/E18,"-")</f>
        <v>2.1636876763875823E-2</v>
      </c>
      <c r="P18" s="240">
        <f>IF(F18&gt;0,VLOOKUP(A18,[3]BDD_ActiGen_HP!$1:$1048576,Gen_HP_FileAct!P$1,FALSE)/F18,"-")</f>
        <v>0</v>
      </c>
      <c r="Q18" s="245">
        <f>IF(H18&gt;0,VLOOKUP(A18,[3]BDD_ActiGen_HP!$1:$1048576,Gen_HP_FileAct!Q$1,FALSE)/H18,"-")</f>
        <v>5.905511811023622E-3</v>
      </c>
      <c r="R18" s="243">
        <f>IF(I18&gt;0,VLOOKUP(A18,[3]BDD_ActiGen_HP!$1:$1048576,Gen_HP_FileAct!R$1,FALSE)/I18,"-")</f>
        <v>1.4841956355372093E-2</v>
      </c>
      <c r="S18" s="245">
        <f>IF(E18&gt;0,VLOOKUP(A18,[3]BDD_ActiGen_HP!$1:$1048576,Gen_HP_FileAct!S$1,FALSE)/E18,"-")</f>
        <v>0.98212605832549393</v>
      </c>
      <c r="T18" s="240">
        <f>IF(F18&gt;0,VLOOKUP(A18,[3]BDD_ActiGen_HP!$1:$1048576,Gen_HP_FileAct!T$1,FALSE)/F18,"-")</f>
        <v>0</v>
      </c>
      <c r="U18" s="245">
        <f>IF(H18&gt;0,VLOOKUP(A18,[3]BDD_ActiGen_HP!$1:$1048576,Gen_HP_FileAct!U$1,FALSE)/H18,"-")</f>
        <v>0.99409448818897639</v>
      </c>
      <c r="V18" s="246">
        <f>IF(I18&gt;0,VLOOKUP(A18,[3]BDD_ActiGen_HP!$1:$1048576,Gen_HP_FileAct!V$1,FALSE)/I18,"-")</f>
        <v>0.98515804364462789</v>
      </c>
      <c r="W18" s="244">
        <f>IF(E18&gt;0,VLOOKUP(A18,[3]BDD_ActiGen_HP!$1:$1048576,Gen_HP_FileAct!W$1,FALSE)/E18,"-")</f>
        <v>0.33113828786453436</v>
      </c>
      <c r="X18" s="240">
        <f>IF(F18&gt;0,VLOOKUP(A18,[3]BDD_ActiGen_HP!$1:$1048576,Gen_HP_FileAct!X$1,FALSE)/F18,"-")</f>
        <v>0</v>
      </c>
      <c r="Y18" s="245">
        <f>IF(H18&gt;0,VLOOKUP(A18,[3]BDD_ActiGen_HP!$1:$1048576,Gen_HP_FileAct!Y$1,FALSE)/H18,"-")</f>
        <v>0.2607738548810431</v>
      </c>
      <c r="Z18" s="246">
        <f>IF(I18&gt;0,VLOOKUP(A18,[3]BDD_ActiGen_HP!$1:$1048576,Gen_HP_FileAct!Z$1,FALSE)/I18,"-")</f>
        <v>0.27295285359801491</v>
      </c>
      <c r="AA18" s="244">
        <f>IF(E18&gt;0,VLOOKUP(A18,[3]BDD_ActiGen_HP!$1:$1048576,Gen_HP_FileAct!AA$1,FALSE)/E18,"-")</f>
        <v>4.3273753527751646E-2</v>
      </c>
      <c r="AB18" s="240">
        <f>IF(F18&gt;0,VLOOKUP(A18,[3]BDD_ActiGen_HP!$1:$1048576,Gen_HP_FileAct!AB$1,FALSE)/F18,"-")</f>
        <v>0</v>
      </c>
      <c r="AC18" s="245">
        <f>IF(H18&gt;0,VLOOKUP(A18,[3]BDD_ActiGen_HP!$1:$1048576,Gen_HP_FileAct!AC$1,FALSE)/H18,"-")</f>
        <v>7.2136144272288538E-2</v>
      </c>
      <c r="AD18" s="246">
        <f>IF(I18&gt;0,VLOOKUP(A18,[3]BDD_ActiGen_HP!$1:$1048576,Gen_HP_FileAct!AD$1,FALSE)/I18,"-")</f>
        <v>5.7837248672340622E-2</v>
      </c>
    </row>
    <row r="19" spans="1:30" s="32" customFormat="1" ht="14.1" customHeight="1" x14ac:dyDescent="0.2">
      <c r="A19" s="31" t="s">
        <v>46</v>
      </c>
      <c r="C19" s="33" t="s">
        <v>46</v>
      </c>
      <c r="D19" s="34" t="s">
        <v>47</v>
      </c>
      <c r="E19" s="248">
        <f>VLOOKUP(A19,[3]A_GEN!$A$7:$AB$69,18,FALSE)</f>
        <v>1292</v>
      </c>
      <c r="F19" s="239">
        <f>VLOOKUP(A19,[3]A_GEN!$A$7:$AB$69,19,FALSE)</f>
        <v>1140</v>
      </c>
      <c r="G19" s="240">
        <f t="shared" si="1"/>
        <v>-0.11764705882352944</v>
      </c>
      <c r="H19" s="241">
        <f>VLOOKUP(A19,[3]A_GEN!$A$7:$AB$69,15,FALSE)</f>
        <v>19395.5</v>
      </c>
      <c r="I19" s="242">
        <f>VLOOKUP(A19,[3]A_GEN!$A$7:$AB$69,16,FALSE)</f>
        <v>19199.5</v>
      </c>
      <c r="J19" s="243">
        <f t="shared" si="2"/>
        <v>-1.0105436828130254E-2</v>
      </c>
      <c r="K19" s="244">
        <f>IF(E19&gt;0,VLOOKUP(A19,[3]BDD_ActiGen_HP!$1:$1048576,Gen_HP_FileAct!K$1,FALSE)/E19,"-")</f>
        <v>0</v>
      </c>
      <c r="L19" s="240">
        <f>IF(F19&gt;0,VLOOKUP(A19,[3]BDD_ActiGen_HP!$1:$1048576,Gen_HP_FileAct!L$1,FALSE)/F19,"-")</f>
        <v>0</v>
      </c>
      <c r="M19" s="245">
        <f>IF(H19&gt;0,VLOOKUP(A19,[3]BDD_ActiGen_HP!$1:$1048576,Gen_HP_FileAct!M$1,FALSE)/H19,"-")</f>
        <v>0</v>
      </c>
      <c r="N19" s="243">
        <f>IF(I19&gt;0,VLOOKUP(A19,[3]BDD_ActiGen_HP!$1:$1048576,Gen_HP_FileAct!N$1,FALSE)/I19,"-")</f>
        <v>0</v>
      </c>
      <c r="O19" s="245">
        <f>IF(E19&gt;0,VLOOKUP(A19,[3]BDD_ActiGen_HP!$1:$1048576,Gen_HP_FileAct!O$1,FALSE)/E19,"-")</f>
        <v>7.7399380804953565E-4</v>
      </c>
      <c r="P19" s="240">
        <f>IF(F19&gt;0,VLOOKUP(A19,[3]BDD_ActiGen_HP!$1:$1048576,Gen_HP_FileAct!P$1,FALSE)/F19,"-")</f>
        <v>0</v>
      </c>
      <c r="Q19" s="245">
        <f>IF(H19&gt;0,VLOOKUP(A19,[3]BDD_ActiGen_HP!$1:$1048576,Gen_HP_FileAct!Q$1,FALSE)/H19,"-")</f>
        <v>0</v>
      </c>
      <c r="R19" s="243">
        <f>IF(I19&gt;0,VLOOKUP(A19,[3]BDD_ActiGen_HP!$1:$1048576,Gen_HP_FileAct!R$1,FALSE)/I19,"-")</f>
        <v>0</v>
      </c>
      <c r="S19" s="245">
        <f>IF(E19&gt;0,VLOOKUP(A19,[3]BDD_ActiGen_HP!$1:$1048576,Gen_HP_FileAct!S$1,FALSE)/E19,"-")</f>
        <v>0.99922600619195046</v>
      </c>
      <c r="T19" s="240">
        <f>IF(F19&gt;0,VLOOKUP(A19,[3]BDD_ActiGen_HP!$1:$1048576,Gen_HP_FileAct!T$1,FALSE)/F19,"-")</f>
        <v>1</v>
      </c>
      <c r="U19" s="245">
        <f>IF(H19&gt;0,VLOOKUP(A19,[3]BDD_ActiGen_HP!$1:$1048576,Gen_HP_FileAct!U$1,FALSE)/H19,"-")</f>
        <v>1</v>
      </c>
      <c r="V19" s="246">
        <f>IF(I19&gt;0,VLOOKUP(A19,[3]BDD_ActiGen_HP!$1:$1048576,Gen_HP_FileAct!V$1,FALSE)/I19,"-")</f>
        <v>1</v>
      </c>
      <c r="W19" s="244">
        <f>IF(E19&gt;0,VLOOKUP(A19,[3]BDD_ActiGen_HP!$1:$1048576,Gen_HP_FileAct!W$1,FALSE)/E19,"-")</f>
        <v>0.2739938080495356</v>
      </c>
      <c r="X19" s="240">
        <f>IF(F19&gt;0,VLOOKUP(A19,[3]BDD_ActiGen_HP!$1:$1048576,Gen_HP_FileAct!X$1,FALSE)/F19,"-")</f>
        <v>0.33245614035087717</v>
      </c>
      <c r="Y19" s="245">
        <f>IF(H19&gt;0,VLOOKUP(A19,[3]BDD_ActiGen_HP!$1:$1048576,Gen_HP_FileAct!Y$1,FALSE)/H19,"-")</f>
        <v>0.50127606919130729</v>
      </c>
      <c r="Z19" s="246">
        <f>IF(I19&gt;0,VLOOKUP(A19,[3]BDD_ActiGen_HP!$1:$1048576,Gen_HP_FileAct!Z$1,FALSE)/I19,"-")</f>
        <v>0.52332091981562023</v>
      </c>
      <c r="AA19" s="244">
        <f>IF(E19&gt;0,VLOOKUP(A19,[3]BDD_ActiGen_HP!$1:$1048576,Gen_HP_FileAct!AA$1,FALSE)/E19,"-")</f>
        <v>0</v>
      </c>
      <c r="AB19" s="240">
        <f>IF(F19&gt;0,VLOOKUP(A19,[3]BDD_ActiGen_HP!$1:$1048576,Gen_HP_FileAct!AB$1,FALSE)/F19,"-")</f>
        <v>0</v>
      </c>
      <c r="AC19" s="245">
        <f>IF(H19&gt;0,VLOOKUP(A19,[3]BDD_ActiGen_HP!$1:$1048576,Gen_HP_FileAct!AC$1,FALSE)/H19,"-")</f>
        <v>0</v>
      </c>
      <c r="AD19" s="246">
        <f>IF(I19&gt;0,VLOOKUP(A19,[3]BDD_ActiGen_HP!$1:$1048576,Gen_HP_FileAct!AD$1,FALSE)/I19,"-")</f>
        <v>0</v>
      </c>
    </row>
    <row r="20" spans="1:30" s="32" customFormat="1" ht="14.1" customHeight="1" x14ac:dyDescent="0.2">
      <c r="A20" s="31" t="s">
        <v>48</v>
      </c>
      <c r="C20" s="33" t="s">
        <v>48</v>
      </c>
      <c r="D20" s="34" t="s">
        <v>49</v>
      </c>
      <c r="E20" s="248">
        <f>VLOOKUP(A20,[3]A_GEN!$A$7:$AB$69,18,FALSE)</f>
        <v>392</v>
      </c>
      <c r="F20" s="239">
        <f>VLOOKUP(A20,[3]A_GEN!$A$7:$AB$69,19,FALSE)</f>
        <v>365</v>
      </c>
      <c r="G20" s="240">
        <f t="shared" si="1"/>
        <v>-6.8877551020408156E-2</v>
      </c>
      <c r="H20" s="241">
        <f>VLOOKUP(A20,[3]A_GEN!$A$7:$AB$69,15,FALSE)</f>
        <v>7895</v>
      </c>
      <c r="I20" s="242">
        <f>VLOOKUP(A20,[3]A_GEN!$A$7:$AB$69,16,FALSE)</f>
        <v>7706.5</v>
      </c>
      <c r="J20" s="243">
        <f t="shared" si="2"/>
        <v>-2.3875870804306532E-2</v>
      </c>
      <c r="K20" s="244">
        <f>IF(E20&gt;0,VLOOKUP(A20,[3]BDD_ActiGen_HP!$1:$1048576,Gen_HP_FileAct!K$1,FALSE)/E20,"-")</f>
        <v>0</v>
      </c>
      <c r="L20" s="240">
        <f>IF(F20&gt;0,VLOOKUP(A20,[3]BDD_ActiGen_HP!$1:$1048576,Gen_HP_FileAct!L$1,FALSE)/F20,"-")</f>
        <v>0</v>
      </c>
      <c r="M20" s="245">
        <f>IF(H20&gt;0,VLOOKUP(A20,[3]BDD_ActiGen_HP!$1:$1048576,Gen_HP_FileAct!M$1,FALSE)/H20,"-")</f>
        <v>0</v>
      </c>
      <c r="N20" s="243">
        <f>IF(I20&gt;0,VLOOKUP(A20,[3]BDD_ActiGen_HP!$1:$1048576,Gen_HP_FileAct!N$1,FALSE)/I20,"-")</f>
        <v>0</v>
      </c>
      <c r="O20" s="245">
        <f>IF(E20&gt;0,VLOOKUP(A20,[3]BDD_ActiGen_HP!$1:$1048576,Gen_HP_FileAct!O$1,FALSE)/E20,"-")</f>
        <v>1.020408163265306E-2</v>
      </c>
      <c r="P20" s="240">
        <f>IF(F20&gt;0,VLOOKUP(A20,[3]BDD_ActiGen_HP!$1:$1048576,Gen_HP_FileAct!P$1,FALSE)/F20,"-")</f>
        <v>8.21917808219178E-3</v>
      </c>
      <c r="Q20" s="245">
        <f>IF(H20&gt;0,VLOOKUP(A20,[3]BDD_ActiGen_HP!$1:$1048576,Gen_HP_FileAct!Q$1,FALSE)/H20,"-")</f>
        <v>8.4230525649145026E-3</v>
      </c>
      <c r="R20" s="243">
        <f>IF(I20&gt;0,VLOOKUP(A20,[3]BDD_ActiGen_HP!$1:$1048576,Gen_HP_FileAct!R$1,FALSE)/I20,"-")</f>
        <v>4.541620709790437E-3</v>
      </c>
      <c r="S20" s="245">
        <f>IF(E20&gt;0,VLOOKUP(A20,[3]BDD_ActiGen_HP!$1:$1048576,Gen_HP_FileAct!S$1,FALSE)/E20,"-")</f>
        <v>0.99234693877551017</v>
      </c>
      <c r="T20" s="240">
        <f>IF(F20&gt;0,VLOOKUP(A20,[3]BDD_ActiGen_HP!$1:$1048576,Gen_HP_FileAct!T$1,FALSE)/F20,"-")</f>
        <v>0.99178082191780825</v>
      </c>
      <c r="U20" s="245">
        <f>IF(H20&gt;0,VLOOKUP(A20,[3]BDD_ActiGen_HP!$1:$1048576,Gen_HP_FileAct!U$1,FALSE)/H20,"-")</f>
        <v>0.99157694743508551</v>
      </c>
      <c r="V20" s="246">
        <f>IF(I20&gt;0,VLOOKUP(A20,[3]BDD_ActiGen_HP!$1:$1048576,Gen_HP_FileAct!V$1,FALSE)/I20,"-")</f>
        <v>0.99545837929020953</v>
      </c>
      <c r="W20" s="244">
        <f>IF(E20&gt;0,VLOOKUP(A20,[3]BDD_ActiGen_HP!$1:$1048576,Gen_HP_FileAct!W$1,FALSE)/E20,"-")</f>
        <v>1</v>
      </c>
      <c r="X20" s="240">
        <f>IF(F20&gt;0,VLOOKUP(A20,[3]BDD_ActiGen_HP!$1:$1048576,Gen_HP_FileAct!X$1,FALSE)/F20,"-")</f>
        <v>1</v>
      </c>
      <c r="Y20" s="245">
        <f>IF(H20&gt;0,VLOOKUP(A20,[3]BDD_ActiGen_HP!$1:$1048576,Gen_HP_FileAct!Y$1,FALSE)/H20,"-")</f>
        <v>1</v>
      </c>
      <c r="Z20" s="246">
        <f>IF(I20&gt;0,VLOOKUP(A20,[3]BDD_ActiGen_HP!$1:$1048576,Gen_HP_FileAct!Z$1,FALSE)/I20,"-")</f>
        <v>1</v>
      </c>
      <c r="AA20" s="244">
        <f>IF(E20&gt;0,VLOOKUP(A20,[3]BDD_ActiGen_HP!$1:$1048576,Gen_HP_FileAct!AA$1,FALSE)/E20,"-")</f>
        <v>0</v>
      </c>
      <c r="AB20" s="240">
        <f>IF(F20&gt;0,VLOOKUP(A20,[3]BDD_ActiGen_HP!$1:$1048576,Gen_HP_FileAct!AB$1,FALSE)/F20,"-")</f>
        <v>0</v>
      </c>
      <c r="AC20" s="245">
        <f>IF(H20&gt;0,VLOOKUP(A20,[3]BDD_ActiGen_HP!$1:$1048576,Gen_HP_FileAct!AC$1,FALSE)/H20,"-")</f>
        <v>0</v>
      </c>
      <c r="AD20" s="246">
        <f>IF(I20&gt;0,VLOOKUP(A20,[3]BDD_ActiGen_HP!$1:$1048576,Gen_HP_FileAct!AD$1,FALSE)/I20,"-")</f>
        <v>0</v>
      </c>
    </row>
    <row r="21" spans="1:30" s="32" customFormat="1" ht="14.1" customHeight="1" x14ac:dyDescent="0.2">
      <c r="A21" s="31" t="s">
        <v>54</v>
      </c>
      <c r="C21" s="33" t="s">
        <v>54</v>
      </c>
      <c r="D21" s="34" t="s">
        <v>55</v>
      </c>
      <c r="E21" s="248">
        <f>VLOOKUP(A21,[3]A_GEN!$A$7:$AB$69,18,FALSE)</f>
        <v>206</v>
      </c>
      <c r="F21" s="239">
        <f>VLOOKUP(A21,[3]A_GEN!$A$7:$AB$69,19,FALSE)</f>
        <v>192</v>
      </c>
      <c r="G21" s="240">
        <f t="shared" si="1"/>
        <v>-6.7961165048543659E-2</v>
      </c>
      <c r="H21" s="241">
        <f>VLOOKUP(A21,[3]A_GEN!$A$7:$AB$69,15,FALSE)</f>
        <v>2707</v>
      </c>
      <c r="I21" s="242">
        <f>VLOOKUP(A21,[3]A_GEN!$A$7:$AB$69,16,FALSE)</f>
        <v>3729</v>
      </c>
      <c r="J21" s="243">
        <f t="shared" si="2"/>
        <v>0.37753971185814561</v>
      </c>
      <c r="K21" s="244">
        <f>IF(E21&gt;0,VLOOKUP(A21,[3]BDD_ActiGen_HP!$1:$1048576,Gen_HP_FileAct!K$1,FALSE)/E21,"-")</f>
        <v>0</v>
      </c>
      <c r="L21" s="240">
        <f>IF(F21&gt;0,VLOOKUP(A21,[3]BDD_ActiGen_HP!$1:$1048576,Gen_HP_FileAct!L$1,FALSE)/F21,"-")</f>
        <v>0</v>
      </c>
      <c r="M21" s="245">
        <f>IF(H21&gt;0,VLOOKUP(A21,[3]BDD_ActiGen_HP!$1:$1048576,Gen_HP_FileAct!M$1,FALSE)/H21,"-")</f>
        <v>0</v>
      </c>
      <c r="N21" s="243">
        <f>IF(I21&gt;0,VLOOKUP(A21,[3]BDD_ActiGen_HP!$1:$1048576,Gen_HP_FileAct!N$1,FALSE)/I21,"-")</f>
        <v>0</v>
      </c>
      <c r="O21" s="245">
        <f>IF(E21&gt;0,VLOOKUP(A21,[3]BDD_ActiGen_HP!$1:$1048576,Gen_HP_FileAct!O$1,FALSE)/E21,"-")</f>
        <v>9.7087378640776691E-3</v>
      </c>
      <c r="P21" s="240">
        <f>IF(F21&gt;0,VLOOKUP(A21,[3]BDD_ActiGen_HP!$1:$1048576,Gen_HP_FileAct!P$1,FALSE)/F21,"-")</f>
        <v>0</v>
      </c>
      <c r="Q21" s="245">
        <f>IF(H21&gt;0,VLOOKUP(A21,[3]BDD_ActiGen_HP!$1:$1048576,Gen_HP_FileAct!Q$1,FALSE)/H21,"-")</f>
        <v>3.1400073882526781E-3</v>
      </c>
      <c r="R21" s="243">
        <f>IF(I21&gt;0,VLOOKUP(A21,[3]BDD_ActiGen_HP!$1:$1048576,Gen_HP_FileAct!R$1,FALSE)/I21,"-")</f>
        <v>0</v>
      </c>
      <c r="S21" s="245">
        <f>IF(E21&gt;0,VLOOKUP(A21,[3]BDD_ActiGen_HP!$1:$1048576,Gen_HP_FileAct!S$1,FALSE)/E21,"-")</f>
        <v>0.99514563106796117</v>
      </c>
      <c r="T21" s="240">
        <f>IF(F21&gt;0,VLOOKUP(A21,[3]BDD_ActiGen_HP!$1:$1048576,Gen_HP_FileAct!T$1,FALSE)/F21,"-")</f>
        <v>1</v>
      </c>
      <c r="U21" s="245">
        <f>IF(H21&gt;0,VLOOKUP(A21,[3]BDD_ActiGen_HP!$1:$1048576,Gen_HP_FileAct!U$1,FALSE)/H21,"-")</f>
        <v>0.99685999261174729</v>
      </c>
      <c r="V21" s="246">
        <f>IF(I21&gt;0,VLOOKUP(A21,[3]BDD_ActiGen_HP!$1:$1048576,Gen_HP_FileAct!V$1,FALSE)/I21,"-")</f>
        <v>1</v>
      </c>
      <c r="W21" s="244">
        <f>IF(E21&gt;0,VLOOKUP(A21,[3]BDD_ActiGen_HP!$1:$1048576,Gen_HP_FileAct!W$1,FALSE)/E21,"-")</f>
        <v>0</v>
      </c>
      <c r="X21" s="240">
        <f>IF(F21&gt;0,VLOOKUP(A21,[3]BDD_ActiGen_HP!$1:$1048576,Gen_HP_FileAct!X$1,FALSE)/F21,"-")</f>
        <v>0</v>
      </c>
      <c r="Y21" s="245">
        <f>IF(H21&gt;0,VLOOKUP(A21,[3]BDD_ActiGen_HP!$1:$1048576,Gen_HP_FileAct!Y$1,FALSE)/H21,"-")</f>
        <v>0</v>
      </c>
      <c r="Z21" s="246">
        <f>IF(I21&gt;0,VLOOKUP(A21,[3]BDD_ActiGen_HP!$1:$1048576,Gen_HP_FileAct!Z$1,FALSE)/I21,"-")</f>
        <v>0</v>
      </c>
      <c r="AA21" s="244">
        <f>IF(E21&gt;0,VLOOKUP(A21,[3]BDD_ActiGen_HP!$1:$1048576,Gen_HP_FileAct!AA$1,FALSE)/E21,"-")</f>
        <v>0</v>
      </c>
      <c r="AB21" s="240">
        <f>IF(F21&gt;0,VLOOKUP(A21,[3]BDD_ActiGen_HP!$1:$1048576,Gen_HP_FileAct!AB$1,FALSE)/F21,"-")</f>
        <v>0</v>
      </c>
      <c r="AC21" s="245">
        <f>IF(H21&gt;0,VLOOKUP(A21,[3]BDD_ActiGen_HP!$1:$1048576,Gen_HP_FileAct!AC$1,FALSE)/H21,"-")</f>
        <v>0</v>
      </c>
      <c r="AD21" s="246">
        <f>IF(I21&gt;0,VLOOKUP(A21,[3]BDD_ActiGen_HP!$1:$1048576,Gen_HP_FileAct!AD$1,FALSE)/I21,"-")</f>
        <v>0</v>
      </c>
    </row>
    <row r="22" spans="1:30" s="32" customFormat="1" x14ac:dyDescent="0.2">
      <c r="A22" s="31"/>
      <c r="C22" s="1143" t="s">
        <v>129</v>
      </c>
      <c r="D22" s="1144"/>
      <c r="E22" s="1144"/>
      <c r="F22" s="1144"/>
      <c r="G22" s="1144"/>
      <c r="H22" s="1144"/>
      <c r="I22" s="1144"/>
      <c r="J22" s="1144"/>
      <c r="K22" s="1144"/>
      <c r="L22" s="1144"/>
      <c r="M22" s="1144"/>
      <c r="N22" s="1144"/>
      <c r="O22" s="1144"/>
      <c r="P22" s="1144"/>
      <c r="Q22" s="1144"/>
      <c r="R22" s="1144"/>
      <c r="S22" s="1144"/>
      <c r="T22" s="1144"/>
      <c r="U22" s="1144"/>
      <c r="V22" s="1144"/>
      <c r="W22" s="1144"/>
      <c r="X22" s="1144"/>
      <c r="Y22" s="1144"/>
      <c r="Z22" s="1144"/>
      <c r="AA22" s="1144"/>
      <c r="AB22" s="1144"/>
      <c r="AC22" s="1144"/>
      <c r="AD22" s="1145"/>
    </row>
    <row r="23" spans="1:30" s="32" customFormat="1" ht="14.1" customHeight="1" x14ac:dyDescent="0.2">
      <c r="A23" s="31" t="s">
        <v>30</v>
      </c>
      <c r="C23" s="33" t="s">
        <v>30</v>
      </c>
      <c r="D23" s="34" t="s">
        <v>31</v>
      </c>
      <c r="E23" s="248">
        <f>VLOOKUP(A23,[3]A_GEN!$A$7:$AB$69,18,FALSE)</f>
        <v>62</v>
      </c>
      <c r="F23" s="250">
        <f>VLOOKUP(A23,[3]A_GEN!$A$7:$AB$69,19,FALSE)</f>
        <v>48</v>
      </c>
      <c r="G23" s="251">
        <f t="shared" ref="G23:G42" si="3">IF(E23=0,"-",F23/E23-1)</f>
        <v>-0.22580645161290325</v>
      </c>
      <c r="H23" s="252">
        <f>VLOOKUP(A23,[3]A_GEN!$A$7:$AB$69,15,FALSE)</f>
        <v>1124</v>
      </c>
      <c r="I23" s="242">
        <f>VLOOKUP(A23,[3]A_GEN!$A$7:$AB$69,16,FALSE)</f>
        <v>942</v>
      </c>
      <c r="J23" s="243">
        <f t="shared" ref="J23:J31" si="4">IF(H23=0,"-",I23/H23-1)</f>
        <v>-0.16192170818505336</v>
      </c>
      <c r="K23" s="253">
        <f>IF(E23&gt;0,VLOOKUP(A23,[3]BDD_ActiGen_HP!$1:$1048576,Gen_HP_FileAct!K$1,FALSE)/E23,"-")</f>
        <v>0</v>
      </c>
      <c r="L23" s="251">
        <f>IF(F23&gt;0,VLOOKUP(A23,[3]BDD_ActiGen_HP!$1:$1048576,Gen_HP_FileAct!L$1,FALSE)/F23,"-")</f>
        <v>0</v>
      </c>
      <c r="M23" s="245">
        <f>IF(H23&gt;0,VLOOKUP(A23,[3]BDD_ActiGen_HP!$1:$1048576,Gen_HP_FileAct!M$1,FALSE)/H23,"-")</f>
        <v>0</v>
      </c>
      <c r="N23" s="243">
        <f>IF(I23&gt;0,VLOOKUP(A23,[3]BDD_ActiGen_HP!$1:$1048576,Gen_HP_FileAct!N$1,FALSE)/I23,"-")</f>
        <v>0</v>
      </c>
      <c r="O23" s="245">
        <f>IF(E23&gt;0,VLOOKUP(A23,[3]BDD_ActiGen_HP!$1:$1048576,Gen_HP_FileAct!O$1,FALSE)/E23,"-")</f>
        <v>0</v>
      </c>
      <c r="P23" s="240">
        <f>IF(F23&gt;0,VLOOKUP(A23,[3]BDD_ActiGen_HP!$1:$1048576,Gen_HP_FileAct!P$1,FALSE)/F23,"-")</f>
        <v>0</v>
      </c>
      <c r="Q23" s="254">
        <f>IF(H23&gt;0,VLOOKUP(A23,[3]BDD_ActiGen_HP!$1:$1048576,Gen_HP_FileAct!Q$1,FALSE)/H23,"-")</f>
        <v>0</v>
      </c>
      <c r="R23" s="255">
        <f>IF(I23&gt;0,VLOOKUP(A23,[3]BDD_ActiGen_HP!$1:$1048576,Gen_HP_FileAct!R$1,FALSE)/I23,"-")</f>
        <v>0</v>
      </c>
      <c r="S23" s="256">
        <f>IF(E23&gt;0,VLOOKUP(A23,[3]BDD_ActiGen_HP!$1:$1048576,Gen_HP_FileAct!S$1,FALSE)/E23,"-")</f>
        <v>1</v>
      </c>
      <c r="T23" s="251">
        <f>IF(F23&gt;0,VLOOKUP(A23,[3]BDD_ActiGen_HP!$1:$1048576,Gen_HP_FileAct!T$1,FALSE)/F23,"-")</f>
        <v>1</v>
      </c>
      <c r="U23" s="254">
        <f>IF(H23&gt;0,VLOOKUP(A23,[3]BDD_ActiGen_HP!$1:$1048576,Gen_HP_FileAct!U$1,FALSE)/H23,"-")</f>
        <v>1</v>
      </c>
      <c r="V23" s="257">
        <f>IF(I23&gt;0,VLOOKUP(A23,[3]BDD_ActiGen_HP!$1:$1048576,Gen_HP_FileAct!V$1,FALSE)/I23,"-")</f>
        <v>1</v>
      </c>
      <c r="W23" s="253">
        <f>IF(E23&gt;0,VLOOKUP(A23,[3]BDD_ActiGen_HP!$1:$1048576,Gen_HP_FileAct!W$1,FALSE)/E23,"-")</f>
        <v>0</v>
      </c>
      <c r="X23" s="251">
        <f>IF(F23&gt;0,VLOOKUP(A23,[3]BDD_ActiGen_HP!$1:$1048576,Gen_HP_FileAct!X$1,FALSE)/F23,"-")</f>
        <v>0</v>
      </c>
      <c r="Y23" s="254">
        <f>IF(H23&gt;0,VLOOKUP(A23,[3]BDD_ActiGen_HP!$1:$1048576,Gen_HP_FileAct!Y$1,FALSE)/H23,"-")</f>
        <v>0</v>
      </c>
      <c r="Z23" s="257">
        <f>IF(I23&gt;0,VLOOKUP(A23,[3]BDD_ActiGen_HP!$1:$1048576,Gen_HP_FileAct!Z$1,FALSE)/I23,"-")</f>
        <v>0</v>
      </c>
      <c r="AA23" s="253">
        <f>IF(E23&gt;0,VLOOKUP(A23,[3]BDD_ActiGen_HP!$1:$1048576,Gen_HP_FileAct!AA$1,FALSE)/E23,"-")</f>
        <v>0</v>
      </c>
      <c r="AB23" s="251">
        <f>IF(F23&gt;0,VLOOKUP(A23,[3]BDD_ActiGen_HP!$1:$1048576,Gen_HP_FileAct!AB$1,FALSE)/F23,"-")</f>
        <v>0</v>
      </c>
      <c r="AC23" s="254">
        <f>IF(H23&gt;0,VLOOKUP(A23,[3]BDD_ActiGen_HP!$1:$1048576,Gen_HP_FileAct!AC$1,FALSE)/H23,"-")</f>
        <v>0</v>
      </c>
      <c r="AD23" s="257">
        <f>IF(I23&gt;0,VLOOKUP(A23,[3]BDD_ActiGen_HP!$1:$1048576,Gen_HP_FileAct!AD$1,FALSE)/I23,"-")</f>
        <v>0</v>
      </c>
    </row>
    <row r="24" spans="1:30" s="32" customFormat="1" ht="14.1" customHeight="1" x14ac:dyDescent="0.25">
      <c r="A24" s="49" t="s">
        <v>32</v>
      </c>
      <c r="C24" s="33" t="s">
        <v>32</v>
      </c>
      <c r="D24" s="34" t="s">
        <v>33</v>
      </c>
      <c r="E24" s="248">
        <f>VLOOKUP(A24,[3]A_GEN!$A$7:$AB$69,18,FALSE)</f>
        <v>0</v>
      </c>
      <c r="F24" s="250">
        <f>VLOOKUP(A24,[3]A_GEN!$A$7:$AB$69,19,FALSE)</f>
        <v>0</v>
      </c>
      <c r="G24" s="251" t="str">
        <f t="shared" si="3"/>
        <v>-</v>
      </c>
      <c r="H24" s="252">
        <f>VLOOKUP(A24,[3]A_GEN!$A$7:$AB$69,15,FALSE)</f>
        <v>0</v>
      </c>
      <c r="I24" s="258">
        <f>VLOOKUP(A24,[3]A_GEN!$A$7:$AB$69,16,FALSE)</f>
        <v>0</v>
      </c>
      <c r="J24" s="255" t="str">
        <f t="shared" si="4"/>
        <v>-</v>
      </c>
      <c r="K24" s="253" t="str">
        <f>IF(E24&gt;0,VLOOKUP(A24,[3]BDD_ActiGen_HP!$1:$1048576,Gen_HP_FileAct!K$1,FALSE)/E24,"-")</f>
        <v>-</v>
      </c>
      <c r="L24" s="251" t="str">
        <f>IF(F24&gt;0,VLOOKUP(A24,[3]BDD_ActiGen_HP!$1:$1048576,Gen_HP_FileAct!L$1,FALSE)/F24,"-")</f>
        <v>-</v>
      </c>
      <c r="M24" s="254" t="str">
        <f>IF(H24&gt;0,VLOOKUP(A24,[3]BDD_ActiGen_HP!$1:$1048576,Gen_HP_FileAct!M$1,FALSE)/H24,"-")</f>
        <v>-</v>
      </c>
      <c r="N24" s="255" t="str">
        <f>IF(I24&gt;0,VLOOKUP(A24,[3]BDD_ActiGen_HP!$1:$1048576,Gen_HP_FileAct!N$1,FALSE)/I24,"-")</f>
        <v>-</v>
      </c>
      <c r="O24" s="254" t="str">
        <f>IF(E24&gt;0,VLOOKUP(A24,[3]BDD_ActiGen_HP!$1:$1048576,Gen_HP_FileAct!O$1,FALSE)/E24,"-")</f>
        <v>-</v>
      </c>
      <c r="P24" s="259" t="str">
        <f>IF(F24&gt;0,VLOOKUP(A24,[3]BDD_ActiGen_HP!$1:$1048576,Gen_HP_FileAct!P$1,FALSE)/F24,"-")</f>
        <v>-</v>
      </c>
      <c r="Q24" s="254" t="str">
        <f>IF(H24&gt;0,VLOOKUP(A24,[3]BDD_ActiGen_HP!$1:$1048576,Gen_HP_FileAct!Q$1,FALSE)/H24,"-")</f>
        <v>-</v>
      </c>
      <c r="R24" s="255" t="str">
        <f>IF(I24&gt;0,VLOOKUP(A24,[3]BDD_ActiGen_HP!$1:$1048576,Gen_HP_FileAct!R$1,FALSE)/I24,"-")</f>
        <v>-</v>
      </c>
      <c r="S24" s="256" t="str">
        <f>IF(E24&gt;0,VLOOKUP(A24,[3]BDD_ActiGen_HP!$1:$1048576,Gen_HP_FileAct!S$1,FALSE)/E24,"-")</f>
        <v>-</v>
      </c>
      <c r="T24" s="251" t="str">
        <f>IF(F24&gt;0,VLOOKUP(A24,[3]BDD_ActiGen_HP!$1:$1048576,Gen_HP_FileAct!T$1,FALSE)/F24,"-")</f>
        <v>-</v>
      </c>
      <c r="U24" s="254" t="str">
        <f>IF(H24&gt;0,VLOOKUP(A24,[3]BDD_ActiGen_HP!$1:$1048576,Gen_HP_FileAct!U$1,FALSE)/H24,"-")</f>
        <v>-</v>
      </c>
      <c r="V24" s="257" t="str">
        <f>IF(I24&gt;0,VLOOKUP(A24,[3]BDD_ActiGen_HP!$1:$1048576,Gen_HP_FileAct!V$1,FALSE)/I24,"-")</f>
        <v>-</v>
      </c>
      <c r="W24" s="253" t="str">
        <f>IF(E24&gt;0,VLOOKUP(A24,[3]BDD_ActiGen_HP!$1:$1048576,Gen_HP_FileAct!W$1,FALSE)/E24,"-")</f>
        <v>-</v>
      </c>
      <c r="X24" s="251" t="str">
        <f>IF(F24&gt;0,VLOOKUP(A24,[3]BDD_ActiGen_HP!$1:$1048576,Gen_HP_FileAct!X$1,FALSE)/F24,"-")</f>
        <v>-</v>
      </c>
      <c r="Y24" s="254" t="str">
        <f>IF(H24&gt;0,VLOOKUP(A24,[3]BDD_ActiGen_HP!$1:$1048576,Gen_HP_FileAct!Y$1,FALSE)/H24,"-")</f>
        <v>-</v>
      </c>
      <c r="Z24" s="257" t="str">
        <f>IF(I24&gt;0,VLOOKUP(A24,[3]BDD_ActiGen_HP!$1:$1048576,Gen_HP_FileAct!Z$1,FALSE)/I24,"-")</f>
        <v>-</v>
      </c>
      <c r="AA24" s="253" t="str">
        <f>IF(E24&gt;0,VLOOKUP(A24,[3]BDD_ActiGen_HP!$1:$1048576,Gen_HP_FileAct!AA$1,FALSE)/E24,"-")</f>
        <v>-</v>
      </c>
      <c r="AB24" s="251" t="str">
        <f>IF(F24&gt;0,VLOOKUP(A24,[3]BDD_ActiGen_HP!$1:$1048576,Gen_HP_FileAct!AB$1,FALSE)/F24,"-")</f>
        <v>-</v>
      </c>
      <c r="AC24" s="254" t="str">
        <f>IF(H24&gt;0,VLOOKUP(A24,[3]BDD_ActiGen_HP!$1:$1048576,Gen_HP_FileAct!AC$1,FALSE)/H24,"-")</f>
        <v>-</v>
      </c>
      <c r="AD24" s="257" t="str">
        <f>IF(I24&gt;0,VLOOKUP(A24,[3]BDD_ActiGen_HP!$1:$1048576,Gen_HP_FileAct!AD$1,FALSE)/I24,"-")</f>
        <v>-</v>
      </c>
    </row>
    <row r="25" spans="1:30" s="32" customFormat="1" ht="14.1" customHeight="1" x14ac:dyDescent="0.2">
      <c r="A25" s="46" t="s">
        <v>245</v>
      </c>
      <c r="C25" s="33" t="s">
        <v>245</v>
      </c>
      <c r="D25" s="34" t="s">
        <v>244</v>
      </c>
      <c r="E25" s="248">
        <f>VLOOKUP(A25,[3]A_GEN!$A$7:$AB$69,18,FALSE)</f>
        <v>85</v>
      </c>
      <c r="F25" s="250">
        <f>VLOOKUP(A25,[3]A_GEN!$A$7:$AB$69,19,FALSE)</f>
        <v>92</v>
      </c>
      <c r="G25" s="251">
        <f t="shared" si="3"/>
        <v>8.2352941176470518E-2</v>
      </c>
      <c r="H25" s="252">
        <f>VLOOKUP(A25,[3]A_GEN!$A$7:$AB$69,15,FALSE)</f>
        <v>1611</v>
      </c>
      <c r="I25" s="258">
        <f>VLOOKUP(A25,[3]A_GEN!$A$7:$AB$69,16,FALSE)</f>
        <v>1997</v>
      </c>
      <c r="J25" s="255">
        <f t="shared" si="4"/>
        <v>0.23960273122284304</v>
      </c>
      <c r="K25" s="253">
        <f>IF(E25&gt;0,VLOOKUP(A25,[3]BDD_ActiGen_HP!$1:$1048576,Gen_HP_FileAct!K$1,FALSE)/E25,"-")</f>
        <v>0</v>
      </c>
      <c r="L25" s="251">
        <f>IF(F25&gt;0,VLOOKUP(A25,[3]BDD_ActiGen_HP!$1:$1048576,Gen_HP_FileAct!L$1,FALSE)/F25,"-")</f>
        <v>0</v>
      </c>
      <c r="M25" s="254">
        <f>IF(H25&gt;0,VLOOKUP(A25,[3]BDD_ActiGen_HP!$1:$1048576,Gen_HP_FileAct!M$1,FALSE)/H25,"-")</f>
        <v>0</v>
      </c>
      <c r="N25" s="255">
        <f>IF(I25&gt;0,VLOOKUP(A25,[3]BDD_ActiGen_HP!$1:$1048576,Gen_HP_FileAct!N$1,FALSE)/I25,"-")</f>
        <v>0</v>
      </c>
      <c r="O25" s="254">
        <f>IF(E25&gt;0,VLOOKUP(A25,[3]BDD_ActiGen_HP!$1:$1048576,Gen_HP_FileAct!O$1,FALSE)/E25,"-")</f>
        <v>0</v>
      </c>
      <c r="P25" s="259">
        <f>IF(F25&gt;0,VLOOKUP(A25,[3]BDD_ActiGen_HP!$1:$1048576,Gen_HP_FileAct!P$1,FALSE)/F25,"-")</f>
        <v>0</v>
      </c>
      <c r="Q25" s="254">
        <f>IF(H25&gt;0,VLOOKUP(A25,[3]BDD_ActiGen_HP!$1:$1048576,Gen_HP_FileAct!Q$1,FALSE)/H25,"-")</f>
        <v>0</v>
      </c>
      <c r="R25" s="255">
        <f>IF(I25&gt;0,VLOOKUP(A25,[3]BDD_ActiGen_HP!$1:$1048576,Gen_HP_FileAct!R$1,FALSE)/I25,"-")</f>
        <v>0</v>
      </c>
      <c r="S25" s="256">
        <f>IF(E25&gt;0,VLOOKUP(A25,[3]BDD_ActiGen_HP!$1:$1048576,Gen_HP_FileAct!S$1,FALSE)/E25,"-")</f>
        <v>1</v>
      </c>
      <c r="T25" s="251">
        <f>IF(F25&gt;0,VLOOKUP(A25,[3]BDD_ActiGen_HP!$1:$1048576,Gen_HP_FileAct!T$1,FALSE)/F25,"-")</f>
        <v>1</v>
      </c>
      <c r="U25" s="254">
        <f>IF(H25&gt;0,VLOOKUP(A25,[3]BDD_ActiGen_HP!$1:$1048576,Gen_HP_FileAct!U$1,FALSE)/H25,"-")</f>
        <v>1</v>
      </c>
      <c r="V25" s="257">
        <f>IF(I25&gt;0,VLOOKUP(A25,[3]BDD_ActiGen_HP!$1:$1048576,Gen_HP_FileAct!V$1,FALSE)/I25,"-")</f>
        <v>1</v>
      </c>
      <c r="W25" s="253">
        <f>IF(E25&gt;0,VLOOKUP(A25,[3]BDD_ActiGen_HP!$1:$1048576,Gen_HP_FileAct!W$1,FALSE)/E25,"-")</f>
        <v>0</v>
      </c>
      <c r="X25" s="251">
        <f>IF(F25&gt;0,VLOOKUP(A25,[3]BDD_ActiGen_HP!$1:$1048576,Gen_HP_FileAct!X$1,FALSE)/F25,"-")</f>
        <v>0</v>
      </c>
      <c r="Y25" s="254">
        <f>IF(H25&gt;0,VLOOKUP(A25,[3]BDD_ActiGen_HP!$1:$1048576,Gen_HP_FileAct!Y$1,FALSE)/H25,"-")</f>
        <v>0</v>
      </c>
      <c r="Z25" s="257">
        <f>IF(I25&gt;0,VLOOKUP(A25,[3]BDD_ActiGen_HP!$1:$1048576,Gen_HP_FileAct!Z$1,FALSE)/I25,"-")</f>
        <v>0</v>
      </c>
      <c r="AA25" s="253">
        <f>IF(E25&gt;0,VLOOKUP(A25,[3]BDD_ActiGen_HP!$1:$1048576,Gen_HP_FileAct!AA$1,FALSE)/E25,"-")</f>
        <v>0</v>
      </c>
      <c r="AB25" s="251">
        <f>IF(F25&gt;0,VLOOKUP(A25,[3]BDD_ActiGen_HP!$1:$1048576,Gen_HP_FileAct!AB$1,FALSE)/F25,"-")</f>
        <v>0</v>
      </c>
      <c r="AC25" s="254">
        <f>IF(H25&gt;0,VLOOKUP(A25,[3]BDD_ActiGen_HP!$1:$1048576,Gen_HP_FileAct!AC$1,FALSE)/H25,"-")</f>
        <v>0</v>
      </c>
      <c r="AD25" s="257">
        <f>IF(I25&gt;0,VLOOKUP(A25,[3]BDD_ActiGen_HP!$1:$1048576,Gen_HP_FileAct!AD$1,FALSE)/I25,"-")</f>
        <v>0</v>
      </c>
    </row>
    <row r="26" spans="1:30" s="32" customFormat="1" ht="14.1" customHeight="1" x14ac:dyDescent="0.2">
      <c r="A26" s="31" t="s">
        <v>42</v>
      </c>
      <c r="C26" s="33" t="s">
        <v>42</v>
      </c>
      <c r="D26" s="34" t="s">
        <v>43</v>
      </c>
      <c r="E26" s="248">
        <f>VLOOKUP(A26,[3]A_GEN!$A$7:$AB$69,18,FALSE)</f>
        <v>46</v>
      </c>
      <c r="F26" s="250">
        <f>VLOOKUP(A26,[3]A_GEN!$A$7:$AB$69,19,FALSE)</f>
        <v>58</v>
      </c>
      <c r="G26" s="251">
        <f t="shared" si="3"/>
        <v>0.26086956521739135</v>
      </c>
      <c r="H26" s="252">
        <f>VLOOKUP(A26,[3]A_GEN!$A$7:$AB$69,15,FALSE)</f>
        <v>946.5</v>
      </c>
      <c r="I26" s="258">
        <f>VLOOKUP(A26,[3]A_GEN!$A$7:$AB$69,16,FALSE)</f>
        <v>1065.5</v>
      </c>
      <c r="J26" s="255">
        <f t="shared" si="4"/>
        <v>0.1257263602746963</v>
      </c>
      <c r="K26" s="253">
        <f>IF(E26&gt;0,VLOOKUP(A26,[3]BDD_ActiGen_HP!$1:$1048576,Gen_HP_FileAct!K$1,FALSE)/E26,"-")</f>
        <v>0</v>
      </c>
      <c r="L26" s="251">
        <f>IF(F26&gt;0,VLOOKUP(A26,[3]BDD_ActiGen_HP!$1:$1048576,Gen_HP_FileAct!L$1,FALSE)/F26,"-")</f>
        <v>0</v>
      </c>
      <c r="M26" s="254">
        <f>IF(H26&gt;0,VLOOKUP(A26,[3]BDD_ActiGen_HP!$1:$1048576,Gen_HP_FileAct!M$1,FALSE)/H26,"-")</f>
        <v>0</v>
      </c>
      <c r="N26" s="255">
        <f>IF(I26&gt;0,VLOOKUP(A26,[3]BDD_ActiGen_HP!$1:$1048576,Gen_HP_FileAct!N$1,FALSE)/I26,"-")</f>
        <v>0</v>
      </c>
      <c r="O26" s="254">
        <f>IF(E26&gt;0,VLOOKUP(A26,[3]BDD_ActiGen_HP!$1:$1048576,Gen_HP_FileAct!O$1,FALSE)/E26,"-")</f>
        <v>0.19565217391304349</v>
      </c>
      <c r="P26" s="259">
        <f>IF(F26&gt;0,VLOOKUP(A26,[3]BDD_ActiGen_HP!$1:$1048576,Gen_HP_FileAct!P$1,FALSE)/F26,"-")</f>
        <v>0.31034482758620691</v>
      </c>
      <c r="Q26" s="254">
        <f>IF(H26&gt;0,VLOOKUP(A26,[3]BDD_ActiGen_HP!$1:$1048576,Gen_HP_FileAct!Q$1,FALSE)/H26,"-")</f>
        <v>8.0295826730058112E-2</v>
      </c>
      <c r="R26" s="255">
        <f>IF(I26&gt;0,VLOOKUP(A26,[3]BDD_ActiGen_HP!$1:$1048576,Gen_HP_FileAct!R$1,FALSE)/I26,"-")</f>
        <v>0.23181604880337869</v>
      </c>
      <c r="S26" s="256">
        <f>IF(E26&gt;0,VLOOKUP(A26,[3]BDD_ActiGen_HP!$1:$1048576,Gen_HP_FileAct!S$1,FALSE)/E26,"-")</f>
        <v>0.86956521739130432</v>
      </c>
      <c r="T26" s="251">
        <f>IF(F26&gt;0,VLOOKUP(A26,[3]BDD_ActiGen_HP!$1:$1048576,Gen_HP_FileAct!T$1,FALSE)/F26,"-")</f>
        <v>0.68965517241379315</v>
      </c>
      <c r="U26" s="254">
        <f>IF(H26&gt;0,VLOOKUP(A26,[3]BDD_ActiGen_HP!$1:$1048576,Gen_HP_FileAct!U$1,FALSE)/H26,"-")</f>
        <v>0.91970417326994192</v>
      </c>
      <c r="V26" s="257">
        <f>IF(I26&gt;0,VLOOKUP(A26,[3]BDD_ActiGen_HP!$1:$1048576,Gen_HP_FileAct!V$1,FALSE)/I26,"-")</f>
        <v>0.76818395119662131</v>
      </c>
      <c r="W26" s="253">
        <f>IF(E26&gt;0,VLOOKUP(A26,[3]BDD_ActiGen_HP!$1:$1048576,Gen_HP_FileAct!W$1,FALSE)/E26,"-")</f>
        <v>0</v>
      </c>
      <c r="X26" s="251">
        <f>IF(F26&gt;0,VLOOKUP(A26,[3]BDD_ActiGen_HP!$1:$1048576,Gen_HP_FileAct!X$1,FALSE)/F26,"-")</f>
        <v>0</v>
      </c>
      <c r="Y26" s="254">
        <f>IF(H26&gt;0,VLOOKUP(A26,[3]BDD_ActiGen_HP!$1:$1048576,Gen_HP_FileAct!Y$1,FALSE)/H26,"-")</f>
        <v>0</v>
      </c>
      <c r="Z26" s="257">
        <f>IF(I26&gt;0,VLOOKUP(A26,[3]BDD_ActiGen_HP!$1:$1048576,Gen_HP_FileAct!Z$1,FALSE)/I26,"-")</f>
        <v>0</v>
      </c>
      <c r="AA26" s="253">
        <f>IF(E26&gt;0,VLOOKUP(A26,[3]BDD_ActiGen_HP!$1:$1048576,Gen_HP_FileAct!AA$1,FALSE)/E26,"-")</f>
        <v>0</v>
      </c>
      <c r="AB26" s="251">
        <f>IF(F26&gt;0,VLOOKUP(A26,[3]BDD_ActiGen_HP!$1:$1048576,Gen_HP_FileAct!AB$1,FALSE)/F26,"-")</f>
        <v>0</v>
      </c>
      <c r="AC26" s="254">
        <f>IF(H26&gt;0,VLOOKUP(A26,[3]BDD_ActiGen_HP!$1:$1048576,Gen_HP_FileAct!AC$1,FALSE)/H26,"-")</f>
        <v>0</v>
      </c>
      <c r="AD26" s="257">
        <f>IF(I26&gt;0,VLOOKUP(A26,[3]BDD_ActiGen_HP!$1:$1048576,Gen_HP_FileAct!AD$1,FALSE)/I26,"-")</f>
        <v>0</v>
      </c>
    </row>
    <row r="27" spans="1:30" s="32" customFormat="1" ht="14.1" customHeight="1" x14ac:dyDescent="0.2">
      <c r="A27" s="31" t="s">
        <v>44</v>
      </c>
      <c r="C27" s="33" t="s">
        <v>44</v>
      </c>
      <c r="D27" s="34" t="s">
        <v>45</v>
      </c>
      <c r="E27" s="248">
        <f>VLOOKUP(A27,[3]A_GEN!$A$7:$AB$69,18,FALSE)</f>
        <v>83</v>
      </c>
      <c r="F27" s="239">
        <f>VLOOKUP(A27,[3]A_GEN!$A$7:$AB$69,19,FALSE)</f>
        <v>85</v>
      </c>
      <c r="G27" s="240">
        <f t="shared" si="3"/>
        <v>2.4096385542168752E-2</v>
      </c>
      <c r="H27" s="241">
        <f>VLOOKUP(A27,[3]A_GEN!$A$7:$AB$69,15,FALSE)</f>
        <v>10736</v>
      </c>
      <c r="I27" s="242">
        <f>VLOOKUP(A27,[3]A_GEN!$A$7:$AB$69,16,FALSE)</f>
        <v>11421</v>
      </c>
      <c r="J27" s="243">
        <f t="shared" si="4"/>
        <v>6.3804023845007496E-2</v>
      </c>
      <c r="K27" s="244">
        <f>IF(E27&gt;0,VLOOKUP(A27,[3]BDD_ActiGen_HP!$1:$1048576,Gen_HP_FileAct!K$1,FALSE)/E27,"-")</f>
        <v>0</v>
      </c>
      <c r="L27" s="240">
        <f>IF(F27&gt;0,VLOOKUP(A27,[3]BDD_ActiGen_HP!$1:$1048576,Gen_HP_FileAct!L$1,FALSE)/F27,"-")</f>
        <v>0</v>
      </c>
      <c r="M27" s="245">
        <f>IF(H27&gt;0,VLOOKUP(A27,[3]BDD_ActiGen_HP!$1:$1048576,Gen_HP_FileAct!M$1,FALSE)/H27,"-")</f>
        <v>0</v>
      </c>
      <c r="N27" s="243">
        <f>IF(I27&gt;0,VLOOKUP(A27,[3]BDD_ActiGen_HP!$1:$1048576,Gen_HP_FileAct!N$1,FALSE)/I27,"-")</f>
        <v>0</v>
      </c>
      <c r="O27" s="245">
        <f>IF(E27&gt;0,VLOOKUP(A27,[3]BDD_ActiGen_HP!$1:$1048576,Gen_HP_FileAct!O$1,FALSE)/E27,"-")</f>
        <v>0</v>
      </c>
      <c r="P27" s="240">
        <f>IF(F27&gt;0,VLOOKUP(A27,[3]BDD_ActiGen_HP!$1:$1048576,Gen_HP_FileAct!P$1,FALSE)/F27,"-")</f>
        <v>0</v>
      </c>
      <c r="Q27" s="245">
        <f>IF(H27&gt;0,VLOOKUP(A27,[3]BDD_ActiGen_HP!$1:$1048576,Gen_HP_FileAct!Q$1,FALSE)/H27,"-")</f>
        <v>0</v>
      </c>
      <c r="R27" s="243">
        <f>IF(I27&gt;0,VLOOKUP(A27,[3]BDD_ActiGen_HP!$1:$1048576,Gen_HP_FileAct!R$1,FALSE)/I27,"-")</f>
        <v>0</v>
      </c>
      <c r="S27" s="245">
        <f>IF(E27&gt;0,VLOOKUP(A27,[3]BDD_ActiGen_HP!$1:$1048576,Gen_HP_FileAct!S$1,FALSE)/E27,"-")</f>
        <v>1</v>
      </c>
      <c r="T27" s="240">
        <f>IF(F27&gt;0,VLOOKUP(A27,[3]BDD_ActiGen_HP!$1:$1048576,Gen_HP_FileAct!T$1,FALSE)/F27,"-")</f>
        <v>1</v>
      </c>
      <c r="U27" s="245">
        <f>IF(H27&gt;0,VLOOKUP(A27,[3]BDD_ActiGen_HP!$1:$1048576,Gen_HP_FileAct!U$1,FALSE)/H27,"-")</f>
        <v>1</v>
      </c>
      <c r="V27" s="246">
        <f>IF(I27&gt;0,VLOOKUP(A27,[3]BDD_ActiGen_HP!$1:$1048576,Gen_HP_FileAct!V$1,FALSE)/I27,"-")</f>
        <v>1</v>
      </c>
      <c r="W27" s="244">
        <f>IF(E27&gt;0,VLOOKUP(A27,[3]BDD_ActiGen_HP!$1:$1048576,Gen_HP_FileAct!W$1,FALSE)/E27,"-")</f>
        <v>0</v>
      </c>
      <c r="X27" s="240">
        <f>IF(F27&gt;0,VLOOKUP(A27,[3]BDD_ActiGen_HP!$1:$1048576,Gen_HP_FileAct!X$1,FALSE)/F27,"-")</f>
        <v>0</v>
      </c>
      <c r="Y27" s="245">
        <f>IF(H27&gt;0,VLOOKUP(A27,[3]BDD_ActiGen_HP!$1:$1048576,Gen_HP_FileAct!Y$1,FALSE)/H27,"-")</f>
        <v>0</v>
      </c>
      <c r="Z27" s="246">
        <f>IF(I27&gt;0,VLOOKUP(A27,[3]BDD_ActiGen_HP!$1:$1048576,Gen_HP_FileAct!Z$1,FALSE)/I27,"-")</f>
        <v>0</v>
      </c>
      <c r="AA27" s="244">
        <f>IF(E27&gt;0,VLOOKUP(A27,[3]BDD_ActiGen_HP!$1:$1048576,Gen_HP_FileAct!AA$1,FALSE)/E27,"-")</f>
        <v>0</v>
      </c>
      <c r="AB27" s="240">
        <f>IF(F27&gt;0,VLOOKUP(A27,[3]BDD_ActiGen_HP!$1:$1048576,Gen_HP_FileAct!AB$1,FALSE)/F27,"-")</f>
        <v>0</v>
      </c>
      <c r="AC27" s="245">
        <f>IF(H27&gt;0,VLOOKUP(A27,[3]BDD_ActiGen_HP!$1:$1048576,Gen_HP_FileAct!AC$1,FALSE)/H27,"-")</f>
        <v>0</v>
      </c>
      <c r="AD27" s="246">
        <f>IF(I27&gt;0,VLOOKUP(A27,[3]BDD_ActiGen_HP!$1:$1048576,Gen_HP_FileAct!AD$1,FALSE)/I27,"-")</f>
        <v>0</v>
      </c>
    </row>
    <row r="28" spans="1:30" s="32" customFormat="1" ht="14.1" customHeight="1" x14ac:dyDescent="0.25">
      <c r="A28" s="49" t="s">
        <v>50</v>
      </c>
      <c r="C28" s="33" t="s">
        <v>50</v>
      </c>
      <c r="D28" s="34" t="s">
        <v>51</v>
      </c>
      <c r="E28" s="248">
        <f>VLOOKUP(A28,[3]A_GEN!$A$7:$AB$69,18,FALSE)</f>
        <v>49</v>
      </c>
      <c r="F28" s="250">
        <f>VLOOKUP(A28,[3]A_GEN!$A$7:$AB$69,19,FALSE)</f>
        <v>41</v>
      </c>
      <c r="G28" s="251">
        <f t="shared" si="3"/>
        <v>-0.16326530612244894</v>
      </c>
      <c r="H28" s="252">
        <f>VLOOKUP(A28,[3]A_GEN!$A$7:$AB$69,15,FALSE)</f>
        <v>1300</v>
      </c>
      <c r="I28" s="242">
        <f>VLOOKUP(A28,[3]A_GEN!$A$7:$AB$69,16,FALSE)</f>
        <v>1283</v>
      </c>
      <c r="J28" s="243">
        <f t="shared" si="4"/>
        <v>-1.3076923076923097E-2</v>
      </c>
      <c r="K28" s="253">
        <f>IF(E28&gt;0,VLOOKUP(A28,[3]BDD_ActiGen_HP!$1:$1048576,Gen_HP_FileAct!K$1,FALSE)/E28,"-")</f>
        <v>0</v>
      </c>
      <c r="L28" s="251">
        <f>IF(F28&gt;0,VLOOKUP(A28,[3]BDD_ActiGen_HP!$1:$1048576,Gen_HP_FileAct!L$1,FALSE)/F28,"-")</f>
        <v>0</v>
      </c>
      <c r="M28" s="245">
        <f>IF(H28&gt;0,VLOOKUP(A28,[3]BDD_ActiGen_HP!$1:$1048576,Gen_HP_FileAct!M$1,FALSE)/H28,"-")</f>
        <v>0</v>
      </c>
      <c r="N28" s="243">
        <f>IF(I28&gt;0,VLOOKUP(A28,[3]BDD_ActiGen_HP!$1:$1048576,Gen_HP_FileAct!N$1,FALSE)/I28,"-")</f>
        <v>0</v>
      </c>
      <c r="O28" s="245">
        <f>IF(E28&gt;0,VLOOKUP(A28,[3]BDD_ActiGen_HP!$1:$1048576,Gen_HP_FileAct!O$1,FALSE)/E28,"-")</f>
        <v>0</v>
      </c>
      <c r="P28" s="240">
        <f>IF(F28&gt;0,VLOOKUP(A28,[3]BDD_ActiGen_HP!$1:$1048576,Gen_HP_FileAct!P$1,FALSE)/F28,"-")</f>
        <v>0</v>
      </c>
      <c r="Q28" s="245">
        <f>IF(H28&gt;0,VLOOKUP(A28,[3]BDD_ActiGen_HP!$1:$1048576,Gen_HP_FileAct!Q$1,FALSE)/H28,"-")</f>
        <v>0</v>
      </c>
      <c r="R28" s="243">
        <f>IF(I28&gt;0,VLOOKUP(A28,[3]BDD_ActiGen_HP!$1:$1048576,Gen_HP_FileAct!R$1,FALSE)/I28,"-")</f>
        <v>0</v>
      </c>
      <c r="S28" s="256">
        <f>IF(E28&gt;0,VLOOKUP(A28,[3]BDD_ActiGen_HP!$1:$1048576,Gen_HP_FileAct!S$1,FALSE)/E28,"-")</f>
        <v>1</v>
      </c>
      <c r="T28" s="251">
        <f>IF(F28&gt;0,VLOOKUP(A28,[3]BDD_ActiGen_HP!$1:$1048576,Gen_HP_FileAct!T$1,FALSE)/F28,"-")</f>
        <v>1</v>
      </c>
      <c r="U28" s="245">
        <f>IF(H28&gt;0,VLOOKUP(A28,[3]BDD_ActiGen_HP!$1:$1048576,Gen_HP_FileAct!U$1,FALSE)/H28,"-")</f>
        <v>1</v>
      </c>
      <c r="V28" s="246">
        <f>IF(I28&gt;0,VLOOKUP(A28,[3]BDD_ActiGen_HP!$1:$1048576,Gen_HP_FileAct!V$1,FALSE)/I28,"-")</f>
        <v>1</v>
      </c>
      <c r="W28" s="253">
        <f>IF(E28&gt;0,VLOOKUP(A28,[3]BDD_ActiGen_HP!$1:$1048576,Gen_HP_FileAct!W$1,FALSE)/E28,"-")</f>
        <v>0</v>
      </c>
      <c r="X28" s="251">
        <f>IF(F28&gt;0,VLOOKUP(A28,[3]BDD_ActiGen_HP!$1:$1048576,Gen_HP_FileAct!X$1,FALSE)/F28,"-")</f>
        <v>0</v>
      </c>
      <c r="Y28" s="245">
        <f>IF(H28&gt;0,VLOOKUP(A28,[3]BDD_ActiGen_HP!$1:$1048576,Gen_HP_FileAct!Y$1,FALSE)/H28,"-")</f>
        <v>0</v>
      </c>
      <c r="Z28" s="246">
        <f>IF(I28&gt;0,VLOOKUP(A28,[3]BDD_ActiGen_HP!$1:$1048576,Gen_HP_FileAct!Z$1,FALSE)/I28,"-")</f>
        <v>0</v>
      </c>
      <c r="AA28" s="253">
        <f>IF(E28&gt;0,VLOOKUP(A28,[3]BDD_ActiGen_HP!$1:$1048576,Gen_HP_FileAct!AA$1,FALSE)/E28,"-")</f>
        <v>0</v>
      </c>
      <c r="AB28" s="251">
        <f>IF(F28&gt;0,VLOOKUP(A28,[3]BDD_ActiGen_HP!$1:$1048576,Gen_HP_FileAct!AB$1,FALSE)/F28,"-")</f>
        <v>0</v>
      </c>
      <c r="AC28" s="245">
        <f>IF(H28&gt;0,VLOOKUP(A28,[3]BDD_ActiGen_HP!$1:$1048576,Gen_HP_FileAct!AC$1,FALSE)/H28,"-")</f>
        <v>0</v>
      </c>
      <c r="AD28" s="246">
        <f>IF(I28&gt;0,VLOOKUP(A28,[3]BDD_ActiGen_HP!$1:$1048576,Gen_HP_FileAct!AD$1,FALSE)/I28,"-")</f>
        <v>0</v>
      </c>
    </row>
    <row r="29" spans="1:30" s="32" customFormat="1" ht="14.1" customHeight="1" x14ac:dyDescent="0.2">
      <c r="A29" s="31" t="s">
        <v>52</v>
      </c>
      <c r="C29" s="33" t="s">
        <v>52</v>
      </c>
      <c r="D29" s="34" t="s">
        <v>53</v>
      </c>
      <c r="E29" s="248">
        <f>VLOOKUP(A29,[3]A_GEN!$A$7:$AB$69,18,FALSE)</f>
        <v>38</v>
      </c>
      <c r="F29" s="250">
        <f>VLOOKUP(A29,[3]A_GEN!$A$7:$AB$69,19,FALSE)</f>
        <v>22</v>
      </c>
      <c r="G29" s="251">
        <f t="shared" si="3"/>
        <v>-0.42105263157894735</v>
      </c>
      <c r="H29" s="252">
        <f>VLOOKUP(A29,[3]A_GEN!$A$7:$AB$69,15,FALSE)</f>
        <v>3032</v>
      </c>
      <c r="I29" s="242">
        <f>VLOOKUP(A29,[3]A_GEN!$A$7:$AB$69,16,FALSE)</f>
        <v>2343</v>
      </c>
      <c r="J29" s="243">
        <f t="shared" si="4"/>
        <v>-0.22724274406332456</v>
      </c>
      <c r="K29" s="253">
        <f>IF(E29&gt;0,VLOOKUP(A29,[3]BDD_ActiGen_HP!$1:$1048576,Gen_HP_FileAct!K$1,FALSE)/E29,"-")</f>
        <v>0</v>
      </c>
      <c r="L29" s="251">
        <f>IF(F29&gt;0,VLOOKUP(A29,[3]BDD_ActiGen_HP!$1:$1048576,Gen_HP_FileAct!L$1,FALSE)/F29,"-")</f>
        <v>0</v>
      </c>
      <c r="M29" s="245">
        <f>IF(H29&gt;0,VLOOKUP(A29,[3]BDD_ActiGen_HP!$1:$1048576,Gen_HP_FileAct!M$1,FALSE)/H29,"-")</f>
        <v>0</v>
      </c>
      <c r="N29" s="243">
        <f>IF(I29&gt;0,VLOOKUP(A29,[3]BDD_ActiGen_HP!$1:$1048576,Gen_HP_FileAct!N$1,FALSE)/I29,"-")</f>
        <v>0</v>
      </c>
      <c r="O29" s="245">
        <f>IF(E29&gt;0,VLOOKUP(A29,[3]BDD_ActiGen_HP!$1:$1048576,Gen_HP_FileAct!O$1,FALSE)/E29,"-")</f>
        <v>0</v>
      </c>
      <c r="P29" s="240">
        <f>IF(F29&gt;0,VLOOKUP(A29,[3]BDD_ActiGen_HP!$1:$1048576,Gen_HP_FileAct!P$1,FALSE)/F29,"-")</f>
        <v>0</v>
      </c>
      <c r="Q29" s="245">
        <f>IF(H29&gt;0,VLOOKUP(A29,[3]BDD_ActiGen_HP!$1:$1048576,Gen_HP_FileAct!Q$1,FALSE)/H29,"-")</f>
        <v>0</v>
      </c>
      <c r="R29" s="243">
        <f>IF(I29&gt;0,VLOOKUP(A29,[3]BDD_ActiGen_HP!$1:$1048576,Gen_HP_FileAct!R$1,FALSE)/I29,"-")</f>
        <v>0</v>
      </c>
      <c r="S29" s="256">
        <f>IF(E29&gt;0,VLOOKUP(A29,[3]BDD_ActiGen_HP!$1:$1048576,Gen_HP_FileAct!S$1,FALSE)/E29,"-")</f>
        <v>1</v>
      </c>
      <c r="T29" s="251">
        <f>IF(F29&gt;0,VLOOKUP(A29,[3]BDD_ActiGen_HP!$1:$1048576,Gen_HP_FileAct!T$1,FALSE)/F29,"-")</f>
        <v>1</v>
      </c>
      <c r="U29" s="245">
        <f>IF(H29&gt;0,VLOOKUP(A29,[3]BDD_ActiGen_HP!$1:$1048576,Gen_HP_FileAct!U$1,FALSE)/H29,"-")</f>
        <v>1</v>
      </c>
      <c r="V29" s="246">
        <f>IF(I29&gt;0,VLOOKUP(A29,[3]BDD_ActiGen_HP!$1:$1048576,Gen_HP_FileAct!V$1,FALSE)/I29,"-")</f>
        <v>1</v>
      </c>
      <c r="W29" s="253">
        <f>IF(E29&gt;0,VLOOKUP(A29,[3]BDD_ActiGen_HP!$1:$1048576,Gen_HP_FileAct!W$1,FALSE)/E29,"-")</f>
        <v>0</v>
      </c>
      <c r="X29" s="251">
        <f>IF(F29&gt;0,VLOOKUP(A29,[3]BDD_ActiGen_HP!$1:$1048576,Gen_HP_FileAct!X$1,FALSE)/F29,"-")</f>
        <v>0</v>
      </c>
      <c r="Y29" s="245">
        <f>IF(H29&gt;0,VLOOKUP(A29,[3]BDD_ActiGen_HP!$1:$1048576,Gen_HP_FileAct!Y$1,FALSE)/H29,"-")</f>
        <v>0</v>
      </c>
      <c r="Z29" s="246">
        <f>IF(I29&gt;0,VLOOKUP(A29,[3]BDD_ActiGen_HP!$1:$1048576,Gen_HP_FileAct!Z$1,FALSE)/I29,"-")</f>
        <v>0</v>
      </c>
      <c r="AA29" s="253">
        <f>IF(E29&gt;0,VLOOKUP(A29,[3]BDD_ActiGen_HP!$1:$1048576,Gen_HP_FileAct!AA$1,FALSE)/E29,"-")</f>
        <v>0</v>
      </c>
      <c r="AB29" s="251">
        <f>IF(F29&gt;0,VLOOKUP(A29,[3]BDD_ActiGen_HP!$1:$1048576,Gen_HP_FileAct!AB$1,FALSE)/F29,"-")</f>
        <v>0</v>
      </c>
      <c r="AC29" s="245">
        <f>IF(H29&gt;0,VLOOKUP(A29,[3]BDD_ActiGen_HP!$1:$1048576,Gen_HP_FileAct!AC$1,FALSE)/H29,"-")</f>
        <v>0</v>
      </c>
      <c r="AD29" s="246">
        <f>IF(I29&gt;0,VLOOKUP(A29,[3]BDD_ActiGen_HP!$1:$1048576,Gen_HP_FileAct!AD$1,FALSE)/I29,"-")</f>
        <v>0</v>
      </c>
    </row>
    <row r="30" spans="1:30" s="32" customFormat="1" ht="14.1" customHeight="1" thickBot="1" x14ac:dyDescent="0.25">
      <c r="A30" s="31" t="s">
        <v>56</v>
      </c>
      <c r="C30" s="260" t="s">
        <v>56</v>
      </c>
      <c r="D30" s="53" t="s">
        <v>57</v>
      </c>
      <c r="E30" s="408">
        <f>VLOOKUP(A30,[3]A_GEN!$A$7:$AB$69,18,FALSE)</f>
        <v>0</v>
      </c>
      <c r="F30" s="261">
        <f>VLOOKUP(A30,[3]A_GEN!$A$7:$AB$69,19,FALSE)</f>
        <v>0</v>
      </c>
      <c r="G30" s="262" t="str">
        <f t="shared" si="3"/>
        <v>-</v>
      </c>
      <c r="H30" s="263">
        <f>VLOOKUP(A30,[3]A_GEN!$A$7:$AB$69,15,FALSE)</f>
        <v>0</v>
      </c>
      <c r="I30" s="264">
        <f>VLOOKUP(A30,[3]A_GEN!$A$7:$AB$69,16,FALSE)</f>
        <v>0</v>
      </c>
      <c r="J30" s="265" t="str">
        <f t="shared" si="4"/>
        <v>-</v>
      </c>
      <c r="K30" s="266" t="str">
        <f>IF(E30&gt;0,VLOOKUP(A30,[3]BDD_ActiGen_HP!$1:$1048576,Gen_HP_FileAct!K$1,FALSE)/E30,"-")</f>
        <v>-</v>
      </c>
      <c r="L30" s="262" t="str">
        <f>IF(F30&gt;0,VLOOKUP(A30,[3]BDD_ActiGen_HP!$1:$1048576,Gen_HP_FileAct!L$1,FALSE)/F30,"-")</f>
        <v>-</v>
      </c>
      <c r="M30" s="267" t="str">
        <f>IF(H30&gt;0,VLOOKUP(A30,[3]BDD_ActiGen_HP!$1:$1048576,Gen_HP_FileAct!M$1,FALSE)/H30,"-")</f>
        <v>-</v>
      </c>
      <c r="N30" s="265" t="str">
        <f>IF(I30&gt;0,VLOOKUP(A30,[3]BDD_ActiGen_HP!$1:$1048576,Gen_HP_FileAct!N$1,FALSE)/I30,"-")</f>
        <v>-</v>
      </c>
      <c r="O30" s="267" t="str">
        <f>IF(E30&gt;0,VLOOKUP(A30,[3]BDD_ActiGen_HP!$1:$1048576,Gen_HP_FileAct!O$1,FALSE)/E30,"-")</f>
        <v>-</v>
      </c>
      <c r="P30" s="268" t="str">
        <f>IF(F30&gt;0,VLOOKUP(A30,[3]BDD_ActiGen_HP!$1:$1048576,Gen_HP_FileAct!P$1,FALSE)/F30,"-")</f>
        <v>-</v>
      </c>
      <c r="Q30" s="267" t="str">
        <f>IF(H30&gt;0,VLOOKUP(A30,[3]BDD_ActiGen_HP!$1:$1048576,Gen_HP_FileAct!Q$1,FALSE)/H30,"-")</f>
        <v>-</v>
      </c>
      <c r="R30" s="265" t="str">
        <f>IF(I30&gt;0,VLOOKUP(A30,[3]BDD_ActiGen_HP!$1:$1048576,Gen_HP_FileAct!R$1,FALSE)/I30,"-")</f>
        <v>-</v>
      </c>
      <c r="S30" s="269" t="str">
        <f>IF(E30&gt;0,VLOOKUP(A30,[3]BDD_ActiGen_HP!$1:$1048576,Gen_HP_FileAct!S$1,FALSE)/E30,"-")</f>
        <v>-</v>
      </c>
      <c r="T30" s="262" t="str">
        <f>IF(F30&gt;0,VLOOKUP(A30,[3]BDD_ActiGen_HP!$1:$1048576,Gen_HP_FileAct!T$1,FALSE)/F30,"-")</f>
        <v>-</v>
      </c>
      <c r="U30" s="267" t="str">
        <f>IF(H30&gt;0,VLOOKUP(A30,[3]BDD_ActiGen_HP!$1:$1048576,Gen_HP_FileAct!U$1,FALSE)/H30,"-")</f>
        <v>-</v>
      </c>
      <c r="V30" s="270" t="str">
        <f>IF(I30&gt;0,VLOOKUP(A30,[3]BDD_ActiGen_HP!$1:$1048576,Gen_HP_FileAct!V$1,FALSE)/I30,"-")</f>
        <v>-</v>
      </c>
      <c r="W30" s="266" t="str">
        <f>IF(E30&gt;0,VLOOKUP(A30,[3]BDD_ActiGen_HP!$1:$1048576,Gen_HP_FileAct!W$1,FALSE)/E30,"-")</f>
        <v>-</v>
      </c>
      <c r="X30" s="262" t="str">
        <f>IF(F30&gt;0,VLOOKUP(A30,[3]BDD_ActiGen_HP!$1:$1048576,Gen_HP_FileAct!X$1,FALSE)/F30,"-")</f>
        <v>-</v>
      </c>
      <c r="Y30" s="267" t="str">
        <f>IF(H30&gt;0,VLOOKUP(A30,[3]BDD_ActiGen_HP!$1:$1048576,Gen_HP_FileAct!Y$1,FALSE)/H30,"-")</f>
        <v>-</v>
      </c>
      <c r="Z30" s="270" t="str">
        <f>IF(I30&gt;0,VLOOKUP(A30,[3]BDD_ActiGen_HP!$1:$1048576,Gen_HP_FileAct!Z$1,FALSE)/I30,"-")</f>
        <v>-</v>
      </c>
      <c r="AA30" s="266" t="str">
        <f>IF(E30&gt;0,VLOOKUP(A30,[3]BDD_ActiGen_HP!$1:$1048576,Gen_HP_FileAct!AA$1,FALSE)/E30,"-")</f>
        <v>-</v>
      </c>
      <c r="AB30" s="262" t="str">
        <f>IF(F30&gt;0,VLOOKUP(A30,[3]BDD_ActiGen_HP!$1:$1048576,Gen_HP_FileAct!AB$1,FALSE)/F30,"-")</f>
        <v>-</v>
      </c>
      <c r="AC30" s="267" t="str">
        <f>IF(H30&gt;0,VLOOKUP(A30,[3]BDD_ActiGen_HP!$1:$1048576,Gen_HP_FileAct!AC$1,FALSE)/H30,"-")</f>
        <v>-</v>
      </c>
      <c r="AD30" s="270" t="str">
        <f>IF(I30&gt;0,VLOOKUP(A30,[3]BDD_ActiGen_HP!$1:$1048576,Gen_HP_FileAct!AD$1,FALSE)/I30,"-")</f>
        <v>-</v>
      </c>
    </row>
    <row r="31" spans="1:30" s="65" customFormat="1" ht="14.1" customHeight="1" thickBot="1" x14ac:dyDescent="0.25">
      <c r="A31" s="31" t="s">
        <v>58</v>
      </c>
      <c r="C31" s="271" t="s">
        <v>59</v>
      </c>
      <c r="D31" s="272"/>
      <c r="E31" s="415">
        <f>VLOOKUP(A31,[3]A_GEN!$A$7:$AB$69,18,FALSE)</f>
        <v>5851</v>
      </c>
      <c r="F31" s="273">
        <f>VLOOKUP(A31,[3]A_GEN!$A$7:$AB$69,19,FALSE)</f>
        <v>5624</v>
      </c>
      <c r="G31" s="277">
        <f t="shared" si="3"/>
        <v>-3.8796786874038647E-2</v>
      </c>
      <c r="H31" s="275">
        <f>VLOOKUP(A31,[3]A_GEN!$A$7:$AB$69,15,FALSE)</f>
        <v>144688</v>
      </c>
      <c r="I31" s="276">
        <f>VLOOKUP(A31,[3]A_GEN!$A$7:$AB$69,16,FALSE)</f>
        <v>158225.5</v>
      </c>
      <c r="J31" s="277">
        <f t="shared" si="4"/>
        <v>9.3563391573592725E-2</v>
      </c>
      <c r="K31" s="278">
        <f>IF(E31&gt;0,VLOOKUP(A31,[3]BDD_ActiGen_HP!$1:$1048576,Gen_HP_FileAct!K$1,FALSE)/E31,"-")</f>
        <v>8.5455477696120326E-4</v>
      </c>
      <c r="L31" s="274">
        <f>IF(F31&gt;0,VLOOKUP(A31,[3]BDD_ActiGen_HP!$1:$1048576,Gen_HP_FileAct!L$1,FALSE)/F31,"-")</f>
        <v>5.3342816500711243E-4</v>
      </c>
      <c r="M31" s="279">
        <f>IF(H31&gt;0,VLOOKUP(A31,[3]BDD_ActiGen_HP!$1:$1048576,Gen_HP_FileAct!M$1,FALSE)/H31,"-")</f>
        <v>2.7645692801061596E-5</v>
      </c>
      <c r="N31" s="277">
        <f>IF(I31&gt;0,VLOOKUP(A31,[3]BDD_ActiGen_HP!$1:$1048576,Gen_HP_FileAct!N$1,FALSE)/I31,"-")</f>
        <v>1.5800234475479615E-5</v>
      </c>
      <c r="O31" s="279">
        <f>IF(E31&gt;0,VLOOKUP(A31,[3]BDD_ActiGen_HP!$1:$1048576,Gen_HP_FileAct!O$1,FALSE)/E31,"-")</f>
        <v>1.4869253119124936E-2</v>
      </c>
      <c r="P31" s="274">
        <f>IF(F31&gt;0,VLOOKUP(A31,[3]BDD_ActiGen_HP!$1:$1048576,Gen_HP_FileAct!P$1,FALSE)/F31,"-")</f>
        <v>1.2091038406827881E-2</v>
      </c>
      <c r="Q31" s="279">
        <f>IF(H31&gt;0,VLOOKUP(A31,[3]BDD_ActiGen_HP!$1:$1048576,Gen_HP_FileAct!Q$1,FALSE)/H31,"-")</f>
        <v>6.4103450182461576E-3</v>
      </c>
      <c r="R31" s="277">
        <f>IF(I31&gt;0,VLOOKUP(A31,[3]BDD_ActiGen_HP!$1:$1048576,Gen_HP_FileAct!R$1,FALSE)/I31,"-")</f>
        <v>7.2902281869862947E-3</v>
      </c>
      <c r="S31" s="279">
        <f>IF(E31&gt;0,VLOOKUP(A31,[3]BDD_ActiGen_HP!$1:$1048576,Gen_HP_FileAct!S$1,FALSE)/E31,"-")</f>
        <v>0.98649803452401297</v>
      </c>
      <c r="T31" s="274">
        <f>IF(F31&gt;0,VLOOKUP(A31,[3]BDD_ActiGen_HP!$1:$1048576,Gen_HP_FileAct!T$1,FALSE)/F31,"-")</f>
        <v>0.8285917496443812</v>
      </c>
      <c r="U31" s="279">
        <f>IF(H31&gt;0,VLOOKUP(A31,[3]BDD_ActiGen_HP!$1:$1048576,Gen_HP_FileAct!U$1,FALSE)/H31,"-")</f>
        <v>0.99356200928895277</v>
      </c>
      <c r="V31" s="280">
        <f>IF(I31&gt;0,VLOOKUP(A31,[3]BDD_ActiGen_HP!$1:$1048576,Gen_HP_FileAct!V$1,FALSE)/I31,"-")</f>
        <v>0.99269397157853823</v>
      </c>
      <c r="W31" s="278">
        <f>IF(E31&gt;0,VLOOKUP(A31,[3]BDD_ActiGen_HP!$1:$1048576,Gen_HP_FileAct!W$1,FALSE)/E31,"-")</f>
        <v>0.31139976072466247</v>
      </c>
      <c r="X31" s="274">
        <f>IF(F31&gt;0,VLOOKUP(A31,[3]BDD_ActiGen_HP!$1:$1048576,Gen_HP_FileAct!X$1,FALSE)/F31,"-")</f>
        <v>0.29000711237553345</v>
      </c>
      <c r="Y31" s="279">
        <f>IF(H31&gt;0,VLOOKUP(A31,[3]BDD_ActiGen_HP!$1:$1048576,Gen_HP_FileAct!Y$1,FALSE)/H31,"-")</f>
        <v>0.24611232444985071</v>
      </c>
      <c r="Z31" s="280">
        <f>IF(I31&gt;0,VLOOKUP(A31,[3]BDD_ActiGen_HP!$1:$1048576,Gen_HP_FileAct!Z$1,FALSE)/I31,"-")</f>
        <v>0.25902904399101284</v>
      </c>
      <c r="AA31" s="278">
        <f>IF(E31&gt;0,VLOOKUP(A31,[3]BDD_ActiGen_HP!$1:$1048576,Gen_HP_FileAct!AA$1,FALSE)/E31,"-")</f>
        <v>7.8619039480430693E-3</v>
      </c>
      <c r="AB31" s="274">
        <f>IF(F31&gt;0,VLOOKUP(A31,[3]BDD_ActiGen_HP!$1:$1048576,Gen_HP_FileAct!AB$1,FALSE)/F31,"-")</f>
        <v>0</v>
      </c>
      <c r="AC31" s="279">
        <f>IF(H31&gt;0,VLOOKUP(A31,[3]BDD_ActiGen_HP!$1:$1048576,Gen_HP_FileAct!AC$1,FALSE)/H31,"-")</f>
        <v>1.1777065133252239E-2</v>
      </c>
      <c r="AD31" s="280">
        <f>IF(I31&gt;0,VLOOKUP(A31,[3]BDD_ActiGen_HP!$1:$1048576,Gen_HP_FileAct!AD$1,FALSE)/I31,"-")</f>
        <v>7.8811569563692323E-3</v>
      </c>
    </row>
    <row r="32" spans="1:30" s="287" customFormat="1" ht="7.5" customHeight="1" thickBot="1" x14ac:dyDescent="0.25">
      <c r="A32" s="77"/>
      <c r="C32" s="282"/>
      <c r="D32" s="282"/>
      <c r="E32" s="422">
        <f>+E31</f>
        <v>5851</v>
      </c>
      <c r="F32" s="546">
        <f>+F31+137</f>
        <v>5761</v>
      </c>
      <c r="G32" s="731">
        <f t="shared" si="3"/>
        <v>-1.5381985985301605E-2</v>
      </c>
      <c r="H32" s="285"/>
      <c r="I32" s="520"/>
      <c r="J32" s="284"/>
      <c r="K32" s="284"/>
      <c r="L32" s="284"/>
      <c r="M32" s="284"/>
      <c r="N32" s="284"/>
      <c r="O32" s="284"/>
      <c r="P32" s="284"/>
      <c r="Q32" s="730">
        <v>1205</v>
      </c>
      <c r="R32" s="729">
        <f>+Q32/$I$31</f>
        <v>7.6157130171811745E-3</v>
      </c>
      <c r="S32" s="729"/>
      <c r="T32" s="729"/>
      <c r="U32" s="729"/>
      <c r="V32" s="729"/>
      <c r="W32" s="713"/>
      <c r="X32" s="713"/>
      <c r="Y32" s="724"/>
      <c r="Z32" s="729">
        <f>+Y32/$I$31</f>
        <v>0</v>
      </c>
      <c r="AA32" s="713"/>
      <c r="AB32" s="286"/>
      <c r="AC32" s="286"/>
      <c r="AD32" s="286"/>
    </row>
    <row r="33" spans="1:34" s="84" customFormat="1" ht="14.1" customHeight="1" x14ac:dyDescent="0.2">
      <c r="A33" s="31" t="s">
        <v>60</v>
      </c>
      <c r="C33" s="85" t="s">
        <v>60</v>
      </c>
      <c r="D33" s="86" t="s">
        <v>61</v>
      </c>
      <c r="E33" s="426">
        <f>VLOOKUP(A33,[3]A_GEN!$A$7:$AB$69,18,FALSE)</f>
        <v>271</v>
      </c>
      <c r="F33" s="289">
        <f>VLOOKUP(A33,[3]A_GEN!$A$7:$AB$69,19,FALSE)</f>
        <v>253</v>
      </c>
      <c r="G33" s="290">
        <f t="shared" si="3"/>
        <v>-6.6420664206642055E-2</v>
      </c>
      <c r="H33" s="291">
        <f>VLOOKUP(A33,[3]A_GEN!$A$7:$AB$69,15,FALSE)</f>
        <v>3967</v>
      </c>
      <c r="I33" s="292">
        <f>VLOOKUP(A33,[3]A_GEN!$A$7:$AB$69,16,FALSE)</f>
        <v>4639.5</v>
      </c>
      <c r="J33" s="293">
        <f t="shared" ref="J33:J42" si="5">IF(H33=0,"-",I33/H33-1)</f>
        <v>0.16952356944794555</v>
      </c>
      <c r="K33" s="294">
        <f>IF(E33&gt;0,VLOOKUP(A33,[3]BDD_ActiGen_HP!$1:$1048576,Gen_HP_FileAct!K$1,FALSE)/E33,"-")</f>
        <v>0</v>
      </c>
      <c r="L33" s="290">
        <f>IF(F33&gt;0,VLOOKUP(A33,[3]BDD_ActiGen_HP!$1:$1048576,Gen_HP_FileAct!L$1,FALSE)/F33,"-")</f>
        <v>0</v>
      </c>
      <c r="M33" s="295">
        <f>IF(H33&gt;0,VLOOKUP(A33,[3]BDD_ActiGen_HP!$1:$1048576,Gen_HP_FileAct!M$1,FALSE)/H33,"-")</f>
        <v>0</v>
      </c>
      <c r="N33" s="293">
        <f>IF(I33&gt;0,VLOOKUP(A33,[3]BDD_ActiGen_HP!$1:$1048576,Gen_HP_FileAct!N$1,FALSE)/I33,"-")</f>
        <v>0</v>
      </c>
      <c r="O33" s="295">
        <f>IF(E33&gt;0,VLOOKUP(A33,[3]BDD_ActiGen_HP!$1:$1048576,Gen_HP_FileAct!O$1,FALSE)/E33,"-")</f>
        <v>0</v>
      </c>
      <c r="P33" s="290">
        <f>IF(F33&gt;0,VLOOKUP(A33,[3]BDD_ActiGen_HP!$1:$1048576,Gen_HP_FileAct!P$1,FALSE)/F33,"-")</f>
        <v>0</v>
      </c>
      <c r="Q33" s="295">
        <f>IF(H33&gt;0,VLOOKUP(A33,[3]BDD_ActiGen_HP!$1:$1048576,Gen_HP_FileAct!Q$1,FALSE)/H33,"-")</f>
        <v>0</v>
      </c>
      <c r="R33" s="293">
        <f>IF(I33&gt;0,VLOOKUP(A33,[3]BDD_ActiGen_HP!$1:$1048576,Gen_HP_FileAct!R$1,FALSE)/I33,"-")</f>
        <v>0</v>
      </c>
      <c r="S33" s="295">
        <f>IF(E33&gt;0,VLOOKUP(A33,[3]BDD_ActiGen_HP!$1:$1048576,Gen_HP_FileAct!S$1,FALSE)/E33,"-")</f>
        <v>1</v>
      </c>
      <c r="T33" s="290">
        <f>IF(F33&gt;0,VLOOKUP(A33,[3]BDD_ActiGen_HP!$1:$1048576,Gen_HP_FileAct!T$1,FALSE)/F33,"-")</f>
        <v>1</v>
      </c>
      <c r="U33" s="295">
        <f>IF(H33&gt;0,VLOOKUP(A33,[3]BDD_ActiGen_HP!$1:$1048576,Gen_HP_FileAct!U$1,FALSE)/H33,"-")</f>
        <v>1</v>
      </c>
      <c r="V33" s="296">
        <f>IF(I33&gt;0,VLOOKUP(A33,[3]BDD_ActiGen_HP!$1:$1048576,Gen_HP_FileAct!V$1,FALSE)/I33,"-")</f>
        <v>1</v>
      </c>
      <c r="W33" s="294">
        <f>IF(E33&gt;0,VLOOKUP(A33,[3]BDD_ActiGen_HP!$1:$1048576,Gen_HP_FileAct!W$1,FALSE)/E33,"-")</f>
        <v>0</v>
      </c>
      <c r="X33" s="290">
        <f>IF(F33&gt;0,VLOOKUP(A33,[3]BDD_ActiGen_HP!$1:$1048576,Gen_HP_FileAct!X$1,FALSE)/F33,"-")</f>
        <v>0</v>
      </c>
      <c r="Y33" s="295">
        <f>IF(H33&gt;0,VLOOKUP(A33,[3]BDD_ActiGen_HP!$1:$1048576,Gen_HP_FileAct!Y$1,FALSE)/H33,"-")</f>
        <v>0</v>
      </c>
      <c r="Z33" s="296">
        <f>IF(I33&gt;0,VLOOKUP(A33,[3]BDD_ActiGen_HP!$1:$1048576,Gen_HP_FileAct!Z$1,FALSE)/I33,"-")</f>
        <v>0</v>
      </c>
      <c r="AA33" s="294">
        <f>IF(E33&gt;0,VLOOKUP(A33,[3]BDD_ActiGen_HP!$1:$1048576,Gen_HP_FileAct!AA$1,FALSE)/E33,"-")</f>
        <v>0</v>
      </c>
      <c r="AB33" s="290">
        <f>IF(F33&gt;0,VLOOKUP(A33,[3]BDD_ActiGen_HP!$1:$1048576,Gen_HP_FileAct!AB$1,FALSE)/F33,"-")</f>
        <v>0</v>
      </c>
      <c r="AC33" s="295">
        <f>IF(H33&gt;0,VLOOKUP(A33,[3]BDD_ActiGen_HP!$1:$1048576,Gen_HP_FileAct!AC$1,FALSE)/H33,"-")</f>
        <v>0</v>
      </c>
      <c r="AD33" s="296">
        <f>IF(I33&gt;0,VLOOKUP(A33,[3]BDD_ActiGen_HP!$1:$1048576,Gen_HP_FileAct!AD$1,FALSE)/I33,"-")</f>
        <v>0</v>
      </c>
    </row>
    <row r="34" spans="1:34" s="98" customFormat="1" ht="14.1" customHeight="1" x14ac:dyDescent="0.2">
      <c r="A34" s="31" t="s">
        <v>62</v>
      </c>
      <c r="C34" s="33" t="s">
        <v>62</v>
      </c>
      <c r="D34" s="34" t="s">
        <v>63</v>
      </c>
      <c r="E34" s="248">
        <f>VLOOKUP(A34,[3]A_GEN!$A$7:$AB$69,18,FALSE)</f>
        <v>259</v>
      </c>
      <c r="F34" s="239">
        <f>VLOOKUP(A34,[3]A_GEN!$A$7:$AB$69,19,FALSE)</f>
        <v>319</v>
      </c>
      <c r="G34" s="240">
        <f t="shared" si="3"/>
        <v>0.23166023166023164</v>
      </c>
      <c r="H34" s="241">
        <f>VLOOKUP(A34,[3]A_GEN!$A$7:$AB$69,15,FALSE)</f>
        <v>8995.5</v>
      </c>
      <c r="I34" s="242">
        <f>VLOOKUP(A34,[3]A_GEN!$A$7:$AB$69,16,FALSE)</f>
        <v>9460.5</v>
      </c>
      <c r="J34" s="243">
        <f t="shared" si="5"/>
        <v>5.1692512923128264E-2</v>
      </c>
      <c r="K34" s="244">
        <f>IF(E34&gt;0,VLOOKUP(A34,[3]BDD_ActiGen_HP!$1:$1048576,Gen_HP_FileAct!K$1,FALSE)/E34,"-")</f>
        <v>0</v>
      </c>
      <c r="L34" s="240">
        <f>IF(F34&gt;0,VLOOKUP(A34,[3]BDD_ActiGen_HP!$1:$1048576,Gen_HP_FileAct!L$1,FALSE)/F34,"-")</f>
        <v>0</v>
      </c>
      <c r="M34" s="245">
        <f>IF(H34&gt;0,VLOOKUP(A34,[3]BDD_ActiGen_HP!$1:$1048576,Gen_HP_FileAct!M$1,FALSE)/H34,"-")</f>
        <v>0</v>
      </c>
      <c r="N34" s="243">
        <f>IF(I34&gt;0,VLOOKUP(A34,[3]BDD_ActiGen_HP!$1:$1048576,Gen_HP_FileAct!N$1,FALSE)/I34,"-")</f>
        <v>0</v>
      </c>
      <c r="O34" s="245">
        <f>IF(E34&gt;0,VLOOKUP(A34,[3]BDD_ActiGen_HP!$1:$1048576,Gen_HP_FileAct!O$1,FALSE)/E34,"-")</f>
        <v>0</v>
      </c>
      <c r="P34" s="240">
        <f>IF(F34&gt;0,VLOOKUP(A34,[3]BDD_ActiGen_HP!$1:$1048576,Gen_HP_FileAct!P$1,FALSE)/F34,"-")</f>
        <v>0</v>
      </c>
      <c r="Q34" s="245">
        <f>IF(H34&gt;0,VLOOKUP(A34,[3]BDD_ActiGen_HP!$1:$1048576,Gen_HP_FileAct!Q$1,FALSE)/H34,"-")</f>
        <v>0</v>
      </c>
      <c r="R34" s="243">
        <f>IF(I34&gt;0,VLOOKUP(A34,[3]BDD_ActiGen_HP!$1:$1048576,Gen_HP_FileAct!R$1,FALSE)/I34,"-")</f>
        <v>0</v>
      </c>
      <c r="S34" s="245">
        <f>IF(E34&gt;0,VLOOKUP(A34,[3]BDD_ActiGen_HP!$1:$1048576,Gen_HP_FileAct!S$1,FALSE)/E34,"-")</f>
        <v>1</v>
      </c>
      <c r="T34" s="240">
        <f>IF(F34&gt;0,VLOOKUP(A34,[3]BDD_ActiGen_HP!$1:$1048576,Gen_HP_FileAct!T$1,FALSE)/F34,"-")</f>
        <v>1</v>
      </c>
      <c r="U34" s="245">
        <f>IF(H34&gt;0,VLOOKUP(A34,[3]BDD_ActiGen_HP!$1:$1048576,Gen_HP_FileAct!U$1,FALSE)/H34,"-")</f>
        <v>1</v>
      </c>
      <c r="V34" s="246">
        <f>IF(I34&gt;0,VLOOKUP(A34,[3]BDD_ActiGen_HP!$1:$1048576,Gen_HP_FileAct!V$1,FALSE)/I34,"-")</f>
        <v>1</v>
      </c>
      <c r="W34" s="244">
        <f>IF(E34&gt;0,VLOOKUP(A34,[3]BDD_ActiGen_HP!$1:$1048576,Gen_HP_FileAct!W$1,FALSE)/E34,"-")</f>
        <v>0</v>
      </c>
      <c r="X34" s="240">
        <f>IF(F34&gt;0,VLOOKUP(A34,[3]BDD_ActiGen_HP!$1:$1048576,Gen_HP_FileAct!X$1,FALSE)/F34,"-")</f>
        <v>0</v>
      </c>
      <c r="Y34" s="245">
        <f>IF(H34&gt;0,VLOOKUP(A34,[3]BDD_ActiGen_HP!$1:$1048576,Gen_HP_FileAct!Y$1,FALSE)/H34,"-")</f>
        <v>0</v>
      </c>
      <c r="Z34" s="246">
        <f>IF(I34&gt;0,VLOOKUP(A34,[3]BDD_ActiGen_HP!$1:$1048576,Gen_HP_FileAct!Z$1,FALSE)/I34,"-")</f>
        <v>0</v>
      </c>
      <c r="AA34" s="244">
        <f>IF(E34&gt;0,VLOOKUP(A34,[3]BDD_ActiGen_HP!$1:$1048576,Gen_HP_FileAct!AA$1,FALSE)/E34,"-")</f>
        <v>0</v>
      </c>
      <c r="AB34" s="240">
        <f>IF(F34&gt;0,VLOOKUP(A34,[3]BDD_ActiGen_HP!$1:$1048576,Gen_HP_FileAct!AB$1,FALSE)/F34,"-")</f>
        <v>0</v>
      </c>
      <c r="AC34" s="245">
        <f>IF(H34&gt;0,VLOOKUP(A34,[3]BDD_ActiGen_HP!$1:$1048576,Gen_HP_FileAct!AC$1,FALSE)/H34,"-")</f>
        <v>0</v>
      </c>
      <c r="AD34" s="246">
        <f>IF(I34&gt;0,VLOOKUP(A34,[3]BDD_ActiGen_HP!$1:$1048576,Gen_HP_FileAct!AD$1,FALSE)/I34,"-")</f>
        <v>0</v>
      </c>
    </row>
    <row r="35" spans="1:34" s="98" customFormat="1" ht="14.1" customHeight="1" x14ac:dyDescent="0.25">
      <c r="A35" s="49" t="s">
        <v>64</v>
      </c>
      <c r="C35" s="33" t="s">
        <v>64</v>
      </c>
      <c r="D35" s="34" t="s">
        <v>65</v>
      </c>
      <c r="E35" s="248">
        <f>VLOOKUP(A35,[3]A_GEN!$A$7:$AB$69,18,FALSE)</f>
        <v>128</v>
      </c>
      <c r="F35" s="239">
        <f>VLOOKUP(A35,[3]A_GEN!$A$7:$AB$69,19,FALSE)</f>
        <v>125</v>
      </c>
      <c r="G35" s="240">
        <f t="shared" si="3"/>
        <v>-2.34375E-2</v>
      </c>
      <c r="H35" s="241">
        <f>VLOOKUP(A35,[3]A_GEN!$A$7:$AB$69,15,FALSE)</f>
        <v>4260.5</v>
      </c>
      <c r="I35" s="242">
        <f>VLOOKUP(A35,[3]A_GEN!$A$7:$AB$69,16,FALSE)</f>
        <v>4140</v>
      </c>
      <c r="J35" s="243">
        <f t="shared" si="5"/>
        <v>-2.8283065367914584E-2</v>
      </c>
      <c r="K35" s="244">
        <f>IF(E35&gt;0,VLOOKUP(A35,[3]BDD_ActiGen_HP!$1:$1048576,Gen_HP_FileAct!K$1,FALSE)/E35,"-")</f>
        <v>0</v>
      </c>
      <c r="L35" s="240">
        <f>IF(F35&gt;0,VLOOKUP(A35,[3]BDD_ActiGen_HP!$1:$1048576,Gen_HP_FileAct!L$1,FALSE)/F35,"-")</f>
        <v>0</v>
      </c>
      <c r="M35" s="245">
        <f>IF(H35&gt;0,VLOOKUP(A35,[3]BDD_ActiGen_HP!$1:$1048576,Gen_HP_FileAct!M$1,FALSE)/H35,"-")</f>
        <v>0</v>
      </c>
      <c r="N35" s="243">
        <f>IF(I35&gt;0,VLOOKUP(A35,[3]BDD_ActiGen_HP!$1:$1048576,Gen_HP_FileAct!N$1,FALSE)/I35,"-")</f>
        <v>0</v>
      </c>
      <c r="O35" s="245">
        <f>IF(E35&gt;0,VLOOKUP(A35,[3]BDD_ActiGen_HP!$1:$1048576,Gen_HP_FileAct!O$1,FALSE)/E35,"-")</f>
        <v>0</v>
      </c>
      <c r="P35" s="240">
        <f>IF(F35&gt;0,VLOOKUP(A35,[3]BDD_ActiGen_HP!$1:$1048576,Gen_HP_FileAct!P$1,FALSE)/F35,"-")</f>
        <v>0</v>
      </c>
      <c r="Q35" s="245">
        <f>IF(H35&gt;0,VLOOKUP(A35,[3]BDD_ActiGen_HP!$1:$1048576,Gen_HP_FileAct!Q$1,FALSE)/H35,"-")</f>
        <v>0</v>
      </c>
      <c r="R35" s="243">
        <f>IF(I35&gt;0,VLOOKUP(A35,[3]BDD_ActiGen_HP!$1:$1048576,Gen_HP_FileAct!R$1,FALSE)/I35,"-")</f>
        <v>0</v>
      </c>
      <c r="S35" s="245">
        <f>IF(E35&gt;0,VLOOKUP(A35,[3]BDD_ActiGen_HP!$1:$1048576,Gen_HP_FileAct!S$1,FALSE)/E35,"-")</f>
        <v>1</v>
      </c>
      <c r="T35" s="240">
        <f>IF(F35&gt;0,VLOOKUP(A35,[3]BDD_ActiGen_HP!$1:$1048576,Gen_HP_FileAct!T$1,FALSE)/F35,"-")</f>
        <v>1</v>
      </c>
      <c r="U35" s="245">
        <f>IF(H35&gt;0,VLOOKUP(A35,[3]BDD_ActiGen_HP!$1:$1048576,Gen_HP_FileAct!U$1,FALSE)/H35,"-")</f>
        <v>1</v>
      </c>
      <c r="V35" s="246">
        <f>IF(I35&gt;0,VLOOKUP(A35,[3]BDD_ActiGen_HP!$1:$1048576,Gen_HP_FileAct!V$1,FALSE)/I35,"-")</f>
        <v>1</v>
      </c>
      <c r="W35" s="244">
        <f>IF(E35&gt;0,VLOOKUP(A35,[3]BDD_ActiGen_HP!$1:$1048576,Gen_HP_FileAct!W$1,FALSE)/E35,"-")</f>
        <v>0</v>
      </c>
      <c r="X35" s="240">
        <f>IF(F35&gt;0,VLOOKUP(A35,[3]BDD_ActiGen_HP!$1:$1048576,Gen_HP_FileAct!X$1,FALSE)/F35,"-")</f>
        <v>0</v>
      </c>
      <c r="Y35" s="245">
        <f>IF(H35&gt;0,VLOOKUP(A35,[3]BDD_ActiGen_HP!$1:$1048576,Gen_HP_FileAct!Y$1,FALSE)/H35,"-")</f>
        <v>0</v>
      </c>
      <c r="Z35" s="246">
        <f>IF(I35&gt;0,VLOOKUP(A35,[3]BDD_ActiGen_HP!$1:$1048576,Gen_HP_FileAct!Z$1,FALSE)/I35,"-")</f>
        <v>0</v>
      </c>
      <c r="AA35" s="244">
        <f>IF(E35&gt;0,VLOOKUP(A35,[3]BDD_ActiGen_HP!$1:$1048576,Gen_HP_FileAct!AA$1,FALSE)/E35,"-")</f>
        <v>0</v>
      </c>
      <c r="AB35" s="240">
        <f>IF(F35&gt;0,VLOOKUP(A35,[3]BDD_ActiGen_HP!$1:$1048576,Gen_HP_FileAct!AB$1,FALSE)/F35,"-")</f>
        <v>0</v>
      </c>
      <c r="AC35" s="245">
        <f>IF(H35&gt;0,VLOOKUP(A35,[3]BDD_ActiGen_HP!$1:$1048576,Gen_HP_FileAct!AC$1,FALSE)/H35,"-")</f>
        <v>0</v>
      </c>
      <c r="AD35" s="246">
        <f>IF(I35&gt;0,VLOOKUP(A35,[3]BDD_ActiGen_HP!$1:$1048576,Gen_HP_FileAct!AD$1,FALSE)/I35,"-")</f>
        <v>0</v>
      </c>
    </row>
    <row r="36" spans="1:34" s="101" customFormat="1" ht="14.1" customHeight="1" x14ac:dyDescent="0.2">
      <c r="A36" s="31" t="s">
        <v>66</v>
      </c>
      <c r="C36" s="33" t="s">
        <v>66</v>
      </c>
      <c r="D36" s="34" t="s">
        <v>67</v>
      </c>
      <c r="E36" s="248">
        <f>VLOOKUP(A36,[3]A_GEN!$A$7:$AB$69,18,FALSE)</f>
        <v>124</v>
      </c>
      <c r="F36" s="239">
        <f>VLOOKUP(A36,[3]A_GEN!$A$7:$AB$69,19,FALSE)</f>
        <v>126</v>
      </c>
      <c r="G36" s="240">
        <f t="shared" si="3"/>
        <v>1.6129032258064502E-2</v>
      </c>
      <c r="H36" s="241">
        <f>VLOOKUP(A36,[3]A_GEN!$A$7:$AB$69,15,FALSE)</f>
        <v>2606.5</v>
      </c>
      <c r="I36" s="242">
        <f>VLOOKUP(A36,[3]A_GEN!$A$7:$AB$69,16,FALSE)</f>
        <v>2559.5</v>
      </c>
      <c r="J36" s="243">
        <f t="shared" si="5"/>
        <v>-1.8031843468252484E-2</v>
      </c>
      <c r="K36" s="244">
        <f>IF(E36&gt;0,VLOOKUP(A36,[3]BDD_ActiGen_HP!$1:$1048576,Gen_HP_FileAct!K$1,FALSE)/E36,"-")</f>
        <v>0</v>
      </c>
      <c r="L36" s="240">
        <f>IF(F36&gt;0,VLOOKUP(A36,[3]BDD_ActiGen_HP!$1:$1048576,Gen_HP_FileAct!L$1,FALSE)/F36,"-")</f>
        <v>0</v>
      </c>
      <c r="M36" s="245">
        <f>IF(H36&gt;0,VLOOKUP(A36,[3]BDD_ActiGen_HP!$1:$1048576,Gen_HP_FileAct!M$1,FALSE)/H36,"-")</f>
        <v>0</v>
      </c>
      <c r="N36" s="243">
        <f>IF(I36&gt;0,VLOOKUP(A36,[3]BDD_ActiGen_HP!$1:$1048576,Gen_HP_FileAct!N$1,FALSE)/I36,"-")</f>
        <v>0</v>
      </c>
      <c r="O36" s="245">
        <f>IF(E36&gt;0,VLOOKUP(A36,[3]BDD_ActiGen_HP!$1:$1048576,Gen_HP_FileAct!O$1,FALSE)/E36,"-")</f>
        <v>0</v>
      </c>
      <c r="P36" s="240">
        <f>IF(F36&gt;0,VLOOKUP(A36,[3]BDD_ActiGen_HP!$1:$1048576,Gen_HP_FileAct!P$1,FALSE)/F36,"-")</f>
        <v>0</v>
      </c>
      <c r="Q36" s="245">
        <f>IF(H36&gt;0,VLOOKUP(A36,[3]BDD_ActiGen_HP!$1:$1048576,Gen_HP_FileAct!Q$1,FALSE)/H36,"-")</f>
        <v>0</v>
      </c>
      <c r="R36" s="243">
        <f>IF(I36&gt;0,VLOOKUP(A36,[3]BDD_ActiGen_HP!$1:$1048576,Gen_HP_FileAct!R$1,FALSE)/I36,"-")</f>
        <v>0</v>
      </c>
      <c r="S36" s="245">
        <f>IF(E36&gt;0,VLOOKUP(A36,[3]BDD_ActiGen_HP!$1:$1048576,Gen_HP_FileAct!S$1,FALSE)/E36,"-")</f>
        <v>1</v>
      </c>
      <c r="T36" s="240">
        <f>IF(F36&gt;0,VLOOKUP(A36,[3]BDD_ActiGen_HP!$1:$1048576,Gen_HP_FileAct!T$1,FALSE)/F36,"-")</f>
        <v>1</v>
      </c>
      <c r="U36" s="245">
        <f>IF(H36&gt;0,VLOOKUP(A36,[3]BDD_ActiGen_HP!$1:$1048576,Gen_HP_FileAct!U$1,FALSE)/H36,"-")</f>
        <v>1</v>
      </c>
      <c r="V36" s="246">
        <f>IF(I36&gt;0,VLOOKUP(A36,[3]BDD_ActiGen_HP!$1:$1048576,Gen_HP_FileAct!V$1,FALSE)/I36,"-")</f>
        <v>1</v>
      </c>
      <c r="W36" s="244">
        <f>IF(E36&gt;0,VLOOKUP(A36,[3]BDD_ActiGen_HP!$1:$1048576,Gen_HP_FileAct!W$1,FALSE)/E36,"-")</f>
        <v>0</v>
      </c>
      <c r="X36" s="240">
        <f>IF(F36&gt;0,VLOOKUP(A36,[3]BDD_ActiGen_HP!$1:$1048576,Gen_HP_FileAct!X$1,FALSE)/F36,"-")</f>
        <v>0</v>
      </c>
      <c r="Y36" s="245">
        <f>IF(H36&gt;0,VLOOKUP(A36,[3]BDD_ActiGen_HP!$1:$1048576,Gen_HP_FileAct!Y$1,FALSE)/H36,"-")</f>
        <v>0</v>
      </c>
      <c r="Z36" s="246">
        <f>IF(I36&gt;0,VLOOKUP(A36,[3]BDD_ActiGen_HP!$1:$1048576,Gen_HP_FileAct!Z$1,FALSE)/I36,"-")</f>
        <v>0</v>
      </c>
      <c r="AA36" s="244">
        <f>IF(E36&gt;0,VLOOKUP(A36,[3]BDD_ActiGen_HP!$1:$1048576,Gen_HP_FileAct!AA$1,FALSE)/E36,"-")</f>
        <v>0</v>
      </c>
      <c r="AB36" s="240">
        <f>IF(F36&gt;0,VLOOKUP(A36,[3]BDD_ActiGen_HP!$1:$1048576,Gen_HP_FileAct!AB$1,FALSE)/F36,"-")</f>
        <v>0</v>
      </c>
      <c r="AC36" s="245">
        <f>IF(H36&gt;0,VLOOKUP(A36,[3]BDD_ActiGen_HP!$1:$1048576,Gen_HP_FileAct!AC$1,FALSE)/H36,"-")</f>
        <v>0</v>
      </c>
      <c r="AD36" s="246">
        <f>IF(I36&gt;0,VLOOKUP(A36,[3]BDD_ActiGen_HP!$1:$1048576,Gen_HP_FileAct!AD$1,FALSE)/I36,"-")</f>
        <v>0</v>
      </c>
    </row>
    <row r="37" spans="1:34" s="101" customFormat="1" ht="14.1" customHeight="1" x14ac:dyDescent="0.2">
      <c r="A37" s="31" t="s">
        <v>68</v>
      </c>
      <c r="C37" s="33" t="s">
        <v>68</v>
      </c>
      <c r="D37" s="34" t="s">
        <v>69</v>
      </c>
      <c r="E37" s="248">
        <f>VLOOKUP(A37,[3]A_GEN!$A$7:$AB$69,18,FALSE)</f>
        <v>250</v>
      </c>
      <c r="F37" s="239">
        <f>VLOOKUP(A37,[3]A_GEN!$A$7:$AB$69,19,FALSE)</f>
        <v>247</v>
      </c>
      <c r="G37" s="240">
        <f t="shared" si="3"/>
        <v>-1.2000000000000011E-2</v>
      </c>
      <c r="H37" s="241">
        <f>VLOOKUP(A37,[3]A_GEN!$A$7:$AB$69,15,FALSE)</f>
        <v>10304.5</v>
      </c>
      <c r="I37" s="242">
        <f>VLOOKUP(A37,[3]A_GEN!$A$7:$AB$69,16,FALSE)</f>
        <v>9789.5</v>
      </c>
      <c r="J37" s="243">
        <f t="shared" si="5"/>
        <v>-4.9978164879421638E-2</v>
      </c>
      <c r="K37" s="244">
        <f>IF(E37&gt;0,VLOOKUP(A37,[3]BDD_ActiGen_HP!$1:$1048576,Gen_HP_FileAct!K$1,FALSE)/E37,"-")</f>
        <v>0</v>
      </c>
      <c r="L37" s="240">
        <f>IF(F37&gt;0,VLOOKUP(A37,[3]BDD_ActiGen_HP!$1:$1048576,Gen_HP_FileAct!L$1,FALSE)/F37,"-")</f>
        <v>0</v>
      </c>
      <c r="M37" s="245">
        <f>IF(H37&gt;0,VLOOKUP(A37,[3]BDD_ActiGen_HP!$1:$1048576,Gen_HP_FileAct!M$1,FALSE)/H37,"-")</f>
        <v>0</v>
      </c>
      <c r="N37" s="243">
        <f>IF(I37&gt;0,VLOOKUP(A37,[3]BDD_ActiGen_HP!$1:$1048576,Gen_HP_FileAct!N$1,FALSE)/I37,"-")</f>
        <v>0</v>
      </c>
      <c r="O37" s="245">
        <f>IF(E37&gt;0,VLOOKUP(A37,[3]BDD_ActiGen_HP!$1:$1048576,Gen_HP_FileAct!O$1,FALSE)/E37,"-")</f>
        <v>0</v>
      </c>
      <c r="P37" s="240">
        <f>IF(F37&gt;0,VLOOKUP(A37,[3]BDD_ActiGen_HP!$1:$1048576,Gen_HP_FileAct!P$1,FALSE)/F37,"-")</f>
        <v>0</v>
      </c>
      <c r="Q37" s="245">
        <f>IF(H37&gt;0,VLOOKUP(A37,[3]BDD_ActiGen_HP!$1:$1048576,Gen_HP_FileAct!Q$1,FALSE)/H37,"-")</f>
        <v>0</v>
      </c>
      <c r="R37" s="243">
        <f>IF(I37&gt;0,VLOOKUP(A37,[3]BDD_ActiGen_HP!$1:$1048576,Gen_HP_FileAct!R$1,FALSE)/I37,"-")</f>
        <v>0</v>
      </c>
      <c r="S37" s="245">
        <f>IF(E37&gt;0,VLOOKUP(A37,[3]BDD_ActiGen_HP!$1:$1048576,Gen_HP_FileAct!S$1,FALSE)/E37,"-")</f>
        <v>1</v>
      </c>
      <c r="T37" s="240">
        <f>IF(F37&gt;0,VLOOKUP(A37,[3]BDD_ActiGen_HP!$1:$1048576,Gen_HP_FileAct!T$1,FALSE)/F37,"-")</f>
        <v>1</v>
      </c>
      <c r="U37" s="245">
        <f>IF(H37&gt;0,VLOOKUP(A37,[3]BDD_ActiGen_HP!$1:$1048576,Gen_HP_FileAct!U$1,FALSE)/H37,"-")</f>
        <v>1</v>
      </c>
      <c r="V37" s="246">
        <f>IF(I37&gt;0,VLOOKUP(A37,[3]BDD_ActiGen_HP!$1:$1048576,Gen_HP_FileAct!V$1,FALSE)/I37,"-")</f>
        <v>1</v>
      </c>
      <c r="W37" s="244">
        <f>IF(E37&gt;0,VLOOKUP(A37,[3]BDD_ActiGen_HP!$1:$1048576,Gen_HP_FileAct!W$1,FALSE)/E37,"-")</f>
        <v>0</v>
      </c>
      <c r="X37" s="240">
        <f>IF(F37&gt;0,VLOOKUP(A37,[3]BDD_ActiGen_HP!$1:$1048576,Gen_HP_FileAct!X$1,FALSE)/F37,"-")</f>
        <v>0</v>
      </c>
      <c r="Y37" s="245">
        <f>IF(H37&gt;0,VLOOKUP(A37,[3]BDD_ActiGen_HP!$1:$1048576,Gen_HP_FileAct!Y$1,FALSE)/H37,"-")</f>
        <v>0</v>
      </c>
      <c r="Z37" s="246">
        <f>IF(I37&gt;0,VLOOKUP(A37,[3]BDD_ActiGen_HP!$1:$1048576,Gen_HP_FileAct!Z$1,FALSE)/I37,"-")</f>
        <v>0</v>
      </c>
      <c r="AA37" s="244">
        <f>IF(E37&gt;0,VLOOKUP(A37,[3]BDD_ActiGen_HP!$1:$1048576,Gen_HP_FileAct!AA$1,FALSE)/E37,"-")</f>
        <v>0</v>
      </c>
      <c r="AB37" s="240">
        <f>IF(F37&gt;0,VLOOKUP(A37,[3]BDD_ActiGen_HP!$1:$1048576,Gen_HP_FileAct!AB$1,FALSE)/F37,"-")</f>
        <v>0</v>
      </c>
      <c r="AC37" s="245">
        <f>IF(H37&gt;0,VLOOKUP(A37,[3]BDD_ActiGen_HP!$1:$1048576,Gen_HP_FileAct!AC$1,FALSE)/H37,"-")</f>
        <v>0</v>
      </c>
      <c r="AD37" s="246">
        <f>IF(I37&gt;0,VLOOKUP(A37,[3]BDD_ActiGen_HP!$1:$1048576,Gen_HP_FileAct!AD$1,FALSE)/I37,"-")</f>
        <v>0</v>
      </c>
    </row>
    <row r="38" spans="1:34" s="101" customFormat="1" ht="14.1" customHeight="1" x14ac:dyDescent="0.2">
      <c r="A38" s="31" t="s">
        <v>70</v>
      </c>
      <c r="C38" s="33" t="s">
        <v>70</v>
      </c>
      <c r="D38" s="34" t="s">
        <v>71</v>
      </c>
      <c r="E38" s="248">
        <f>VLOOKUP(A38,[3]A_GEN!$A$7:$AB$69,18,FALSE)</f>
        <v>117</v>
      </c>
      <c r="F38" s="239">
        <f>VLOOKUP(A38,[3]A_GEN!$A$7:$AB$69,19,FALSE)</f>
        <v>103</v>
      </c>
      <c r="G38" s="240">
        <f t="shared" si="3"/>
        <v>-0.11965811965811968</v>
      </c>
      <c r="H38" s="241">
        <f>VLOOKUP(A38,[3]A_GEN!$A$7:$AB$69,15,FALSE)</f>
        <v>5205.5</v>
      </c>
      <c r="I38" s="242">
        <f>VLOOKUP(A38,[3]A_GEN!$A$7:$AB$69,16,FALSE)</f>
        <v>5174</v>
      </c>
      <c r="J38" s="243">
        <f t="shared" si="5"/>
        <v>-6.0512919027950751E-3</v>
      </c>
      <c r="K38" s="244">
        <f>IF(E38&gt;0,VLOOKUP(A38,[3]BDD_ActiGen_HP!$1:$1048576,Gen_HP_FileAct!K$1,FALSE)/E38,"-")</f>
        <v>0</v>
      </c>
      <c r="L38" s="240">
        <f>IF(F38&gt;0,VLOOKUP(A38,[3]BDD_ActiGen_HP!$1:$1048576,Gen_HP_FileAct!L$1,FALSE)/F38,"-")</f>
        <v>0</v>
      </c>
      <c r="M38" s="245">
        <f>IF(H38&gt;0,VLOOKUP(A38,[3]BDD_ActiGen_HP!$1:$1048576,Gen_HP_FileAct!M$1,FALSE)/H38,"-")</f>
        <v>0</v>
      </c>
      <c r="N38" s="243">
        <f>IF(I38&gt;0,VLOOKUP(A38,[3]BDD_ActiGen_HP!$1:$1048576,Gen_HP_FileAct!N$1,FALSE)/I38,"-")</f>
        <v>0</v>
      </c>
      <c r="O38" s="245">
        <f>IF(E38&gt;0,VLOOKUP(A38,[3]BDD_ActiGen_HP!$1:$1048576,Gen_HP_FileAct!O$1,FALSE)/E38,"-")</f>
        <v>0</v>
      </c>
      <c r="P38" s="240">
        <f>IF(F38&gt;0,VLOOKUP(A38,[3]BDD_ActiGen_HP!$1:$1048576,Gen_HP_FileAct!P$1,FALSE)/F38,"-")</f>
        <v>0</v>
      </c>
      <c r="Q38" s="245">
        <f>IF(H38&gt;0,VLOOKUP(A38,[3]BDD_ActiGen_HP!$1:$1048576,Gen_HP_FileAct!Q$1,FALSE)/H38,"-")</f>
        <v>0</v>
      </c>
      <c r="R38" s="243">
        <f>IF(I38&gt;0,VLOOKUP(A38,[3]BDD_ActiGen_HP!$1:$1048576,Gen_HP_FileAct!R$1,FALSE)/I38,"-")</f>
        <v>0</v>
      </c>
      <c r="S38" s="245">
        <f>IF(E38&gt;0,VLOOKUP(A38,[3]BDD_ActiGen_HP!$1:$1048576,Gen_HP_FileAct!S$1,FALSE)/E38,"-")</f>
        <v>1</v>
      </c>
      <c r="T38" s="240">
        <f>IF(F38&gt;0,VLOOKUP(A38,[3]BDD_ActiGen_HP!$1:$1048576,Gen_HP_FileAct!T$1,FALSE)/F38,"-")</f>
        <v>1</v>
      </c>
      <c r="U38" s="245">
        <f>IF(H38&gt;0,VLOOKUP(A38,[3]BDD_ActiGen_HP!$1:$1048576,Gen_HP_FileAct!U$1,FALSE)/H38,"-")</f>
        <v>1</v>
      </c>
      <c r="V38" s="246">
        <f>IF(I38&gt;0,VLOOKUP(A38,[3]BDD_ActiGen_HP!$1:$1048576,Gen_HP_FileAct!V$1,FALSE)/I38,"-")</f>
        <v>1</v>
      </c>
      <c r="W38" s="244">
        <f>IF(E38&gt;0,VLOOKUP(A38,[3]BDD_ActiGen_HP!$1:$1048576,Gen_HP_FileAct!W$1,FALSE)/E38,"-")</f>
        <v>0</v>
      </c>
      <c r="X38" s="240">
        <f>IF(F38&gt;0,VLOOKUP(A38,[3]BDD_ActiGen_HP!$1:$1048576,Gen_HP_FileAct!X$1,FALSE)/F38,"-")</f>
        <v>0</v>
      </c>
      <c r="Y38" s="245">
        <f>IF(H38&gt;0,VLOOKUP(A38,[3]BDD_ActiGen_HP!$1:$1048576,Gen_HP_FileAct!Y$1,FALSE)/H38,"-")</f>
        <v>0</v>
      </c>
      <c r="Z38" s="246">
        <f>IF(I38&gt;0,VLOOKUP(A38,[3]BDD_ActiGen_HP!$1:$1048576,Gen_HP_FileAct!Z$1,FALSE)/I38,"-")</f>
        <v>0</v>
      </c>
      <c r="AA38" s="244">
        <f>IF(E38&gt;0,VLOOKUP(A38,[3]BDD_ActiGen_HP!$1:$1048576,Gen_HP_FileAct!AA$1,FALSE)/E38,"-")</f>
        <v>0</v>
      </c>
      <c r="AB38" s="240">
        <f>IF(F38&gt;0,VLOOKUP(A38,[3]BDD_ActiGen_HP!$1:$1048576,Gen_HP_FileAct!AB$1,FALSE)/F38,"-")</f>
        <v>0</v>
      </c>
      <c r="AC38" s="245">
        <f>IF(H38&gt;0,VLOOKUP(A38,[3]BDD_ActiGen_HP!$1:$1048576,Gen_HP_FileAct!AC$1,FALSE)/H38,"-")</f>
        <v>0</v>
      </c>
      <c r="AD38" s="246">
        <f>IF(I38&gt;0,VLOOKUP(A38,[3]BDD_ActiGen_HP!$1:$1048576,Gen_HP_FileAct!AD$1,FALSE)/I38,"-")</f>
        <v>0</v>
      </c>
    </row>
    <row r="39" spans="1:34" s="101" customFormat="1" ht="14.1" customHeight="1" x14ac:dyDescent="0.2">
      <c r="A39" s="31" t="s">
        <v>72</v>
      </c>
      <c r="C39" s="33" t="s">
        <v>72</v>
      </c>
      <c r="D39" s="34" t="s">
        <v>73</v>
      </c>
      <c r="E39" s="248">
        <f>VLOOKUP(A39,[3]A_GEN!$A$7:$AB$69,18,FALSE)</f>
        <v>84</v>
      </c>
      <c r="F39" s="239">
        <f>VLOOKUP(A39,[3]A_GEN!$A$7:$AB$69,19,FALSE)</f>
        <v>84</v>
      </c>
      <c r="G39" s="240">
        <f t="shared" si="3"/>
        <v>0</v>
      </c>
      <c r="H39" s="241">
        <f>VLOOKUP(A39,[3]A_GEN!$A$7:$AB$69,15,FALSE)</f>
        <v>3352</v>
      </c>
      <c r="I39" s="242">
        <f>VLOOKUP(A39,[3]A_GEN!$A$7:$AB$69,16,FALSE)</f>
        <v>3106.5</v>
      </c>
      <c r="J39" s="243">
        <f t="shared" si="5"/>
        <v>-7.3239856801909253E-2</v>
      </c>
      <c r="K39" s="244">
        <f>IF(E39&gt;0,VLOOKUP(A39,[3]BDD_ActiGen_HP!$1:$1048576,Gen_HP_FileAct!K$1,FALSE)/E39,"-")</f>
        <v>0</v>
      </c>
      <c r="L39" s="240">
        <f>IF(F39&gt;0,VLOOKUP(A39,[3]BDD_ActiGen_HP!$1:$1048576,Gen_HP_FileAct!L$1,FALSE)/F39,"-")</f>
        <v>0</v>
      </c>
      <c r="M39" s="245">
        <f>IF(H39&gt;0,VLOOKUP(A39,[3]BDD_ActiGen_HP!$1:$1048576,Gen_HP_FileAct!M$1,FALSE)/H39,"-")</f>
        <v>0</v>
      </c>
      <c r="N39" s="243">
        <f>IF(I39&gt;0,VLOOKUP(A39,[3]BDD_ActiGen_HP!$1:$1048576,Gen_HP_FileAct!N$1,FALSE)/I39,"-")</f>
        <v>0</v>
      </c>
      <c r="O39" s="245">
        <f>IF(E39&gt;0,VLOOKUP(A39,[3]BDD_ActiGen_HP!$1:$1048576,Gen_HP_FileAct!O$1,FALSE)/E39,"-")</f>
        <v>0</v>
      </c>
      <c r="P39" s="240">
        <f>IF(F39&gt;0,VLOOKUP(A39,[3]BDD_ActiGen_HP!$1:$1048576,Gen_HP_FileAct!P$1,FALSE)/F39,"-")</f>
        <v>0</v>
      </c>
      <c r="Q39" s="245">
        <f>IF(H39&gt;0,VLOOKUP(A39,[3]BDD_ActiGen_HP!$1:$1048576,Gen_HP_FileAct!Q$1,FALSE)/H39,"-")</f>
        <v>0</v>
      </c>
      <c r="R39" s="243">
        <f>IF(I39&gt;0,VLOOKUP(A39,[3]BDD_ActiGen_HP!$1:$1048576,Gen_HP_FileAct!R$1,FALSE)/I39,"-")</f>
        <v>0</v>
      </c>
      <c r="S39" s="245">
        <f>IF(E39&gt;0,VLOOKUP(A39,[3]BDD_ActiGen_HP!$1:$1048576,Gen_HP_FileAct!S$1,FALSE)/E39,"-")</f>
        <v>1</v>
      </c>
      <c r="T39" s="240">
        <f>IF(F39&gt;0,VLOOKUP(A39,[3]BDD_ActiGen_HP!$1:$1048576,Gen_HP_FileAct!T$1,FALSE)/F39,"-")</f>
        <v>1</v>
      </c>
      <c r="U39" s="245">
        <f>IF(H39&gt;0,VLOOKUP(A39,[3]BDD_ActiGen_HP!$1:$1048576,Gen_HP_FileAct!U$1,FALSE)/H39,"-")</f>
        <v>1</v>
      </c>
      <c r="V39" s="246">
        <f>IF(I39&gt;0,VLOOKUP(A39,[3]BDD_ActiGen_HP!$1:$1048576,Gen_HP_FileAct!V$1,FALSE)/I39,"-")</f>
        <v>1</v>
      </c>
      <c r="W39" s="244">
        <f>IF(E39&gt;0,VLOOKUP(A39,[3]BDD_ActiGen_HP!$1:$1048576,Gen_HP_FileAct!W$1,FALSE)/E39,"-")</f>
        <v>0</v>
      </c>
      <c r="X39" s="240">
        <f>IF(F39&gt;0,VLOOKUP(A39,[3]BDD_ActiGen_HP!$1:$1048576,Gen_HP_FileAct!X$1,FALSE)/F39,"-")</f>
        <v>0</v>
      </c>
      <c r="Y39" s="245">
        <f>IF(H39&gt;0,VLOOKUP(A39,[3]BDD_ActiGen_HP!$1:$1048576,Gen_HP_FileAct!Y$1,FALSE)/H39,"-")</f>
        <v>0</v>
      </c>
      <c r="Z39" s="246">
        <f>IF(I39&gt;0,VLOOKUP(A39,[3]BDD_ActiGen_HP!$1:$1048576,Gen_HP_FileAct!Z$1,FALSE)/I39,"-")</f>
        <v>0</v>
      </c>
      <c r="AA39" s="244">
        <f>IF(E39&gt;0,VLOOKUP(A39,[3]BDD_ActiGen_HP!$1:$1048576,Gen_HP_FileAct!AA$1,FALSE)/E39,"-")</f>
        <v>0</v>
      </c>
      <c r="AB39" s="240">
        <f>IF(F39&gt;0,VLOOKUP(A39,[3]BDD_ActiGen_HP!$1:$1048576,Gen_HP_FileAct!AB$1,FALSE)/F39,"-")</f>
        <v>0</v>
      </c>
      <c r="AC39" s="245">
        <f>IF(H39&gt;0,VLOOKUP(A39,[3]BDD_ActiGen_HP!$1:$1048576,Gen_HP_FileAct!AC$1,FALSE)/H39,"-")</f>
        <v>0</v>
      </c>
      <c r="AD39" s="246">
        <f>IF(I39&gt;0,VLOOKUP(A39,[3]BDD_ActiGen_HP!$1:$1048576,Gen_HP_FileAct!AD$1,FALSE)/I39,"-")</f>
        <v>0</v>
      </c>
    </row>
    <row r="40" spans="1:34" s="101" customFormat="1" ht="14.1" customHeight="1" x14ac:dyDescent="0.2">
      <c r="A40" s="31" t="s">
        <v>76</v>
      </c>
      <c r="C40" s="33" t="s">
        <v>76</v>
      </c>
      <c r="D40" s="34" t="s">
        <v>77</v>
      </c>
      <c r="E40" s="248">
        <f>VLOOKUP(A40,[3]A_GEN!$A$7:$AB$69,18,FALSE)</f>
        <v>112</v>
      </c>
      <c r="F40" s="239">
        <f>VLOOKUP(A40,[3]A_GEN!$A$7:$AB$69,19,FALSE)</f>
        <v>117</v>
      </c>
      <c r="G40" s="240">
        <f t="shared" si="3"/>
        <v>4.4642857142857206E-2</v>
      </c>
      <c r="H40" s="241">
        <f>VLOOKUP(A40,[3]A_GEN!$A$7:$AB$69,15,FALSE)</f>
        <v>2239.5</v>
      </c>
      <c r="I40" s="242">
        <f>VLOOKUP(A40,[3]A_GEN!$A$7:$AB$69,16,FALSE)</f>
        <v>2828</v>
      </c>
      <c r="J40" s="243">
        <f t="shared" si="5"/>
        <v>0.26278187095333783</v>
      </c>
      <c r="K40" s="244">
        <f>IF(E40&gt;0,VLOOKUP(A40,[3]BDD_ActiGen_HP!$1:$1048576,Gen_HP_FileAct!K$1,FALSE)/E40,"-")</f>
        <v>0</v>
      </c>
      <c r="L40" s="240">
        <f>IF(F40&gt;0,VLOOKUP(A40,[3]BDD_ActiGen_HP!$1:$1048576,Gen_HP_FileAct!L$1,FALSE)/F40,"-")</f>
        <v>0</v>
      </c>
      <c r="M40" s="245">
        <f>IF(H40&gt;0,VLOOKUP(A40,[3]BDD_ActiGen_HP!$1:$1048576,Gen_HP_FileAct!M$1,FALSE)/H40,"-")</f>
        <v>0</v>
      </c>
      <c r="N40" s="243">
        <f>IF(I40&gt;0,VLOOKUP(A40,[3]BDD_ActiGen_HP!$1:$1048576,Gen_HP_FileAct!N$1,FALSE)/I40,"-")</f>
        <v>0</v>
      </c>
      <c r="O40" s="245">
        <f>IF(E40&gt;0,VLOOKUP(A40,[3]BDD_ActiGen_HP!$1:$1048576,Gen_HP_FileAct!O$1,FALSE)/E40,"-")</f>
        <v>8.9285714285714281E-3</v>
      </c>
      <c r="P40" s="240">
        <f>IF(F40&gt;0,VLOOKUP(A40,[3]BDD_ActiGen_HP!$1:$1048576,Gen_HP_FileAct!P$1,FALSE)/F40,"-")</f>
        <v>0</v>
      </c>
      <c r="Q40" s="245">
        <f>IF(H40&gt;0,VLOOKUP(A40,[3]BDD_ActiGen_HP!$1:$1048576,Gen_HP_FileAct!Q$1,FALSE)/H40,"-")</f>
        <v>4.4652824291136416E-4</v>
      </c>
      <c r="R40" s="243">
        <f>IF(I40&gt;0,VLOOKUP(A40,[3]BDD_ActiGen_HP!$1:$1048576,Gen_HP_FileAct!R$1,FALSE)/I40,"-")</f>
        <v>0</v>
      </c>
      <c r="S40" s="245">
        <f>IF(E40&gt;0,VLOOKUP(A40,[3]BDD_ActiGen_HP!$1:$1048576,Gen_HP_FileAct!S$1,FALSE)/E40,"-")</f>
        <v>0.9910714285714286</v>
      </c>
      <c r="T40" s="240">
        <f>IF(F40&gt;0,VLOOKUP(A40,[3]BDD_ActiGen_HP!$1:$1048576,Gen_HP_FileAct!T$1,FALSE)/F40,"-")</f>
        <v>1</v>
      </c>
      <c r="U40" s="245">
        <f>IF(H40&gt;0,VLOOKUP(A40,[3]BDD_ActiGen_HP!$1:$1048576,Gen_HP_FileAct!U$1,FALSE)/H40,"-")</f>
        <v>0.99955347175708864</v>
      </c>
      <c r="V40" s="246">
        <f>IF(I40&gt;0,VLOOKUP(A40,[3]BDD_ActiGen_HP!$1:$1048576,Gen_HP_FileAct!V$1,FALSE)/I40,"-")</f>
        <v>1</v>
      </c>
      <c r="W40" s="244">
        <f>IF(E40&gt;0,VLOOKUP(A40,[3]BDD_ActiGen_HP!$1:$1048576,Gen_HP_FileAct!W$1,FALSE)/E40,"-")</f>
        <v>0</v>
      </c>
      <c r="X40" s="240">
        <f>IF(F40&gt;0,VLOOKUP(A40,[3]BDD_ActiGen_HP!$1:$1048576,Gen_HP_FileAct!X$1,FALSE)/F40,"-")</f>
        <v>0</v>
      </c>
      <c r="Y40" s="245">
        <f>IF(H40&gt;0,VLOOKUP(A40,[3]BDD_ActiGen_HP!$1:$1048576,Gen_HP_FileAct!Y$1,FALSE)/H40,"-")</f>
        <v>0</v>
      </c>
      <c r="Z40" s="246">
        <f>IF(I40&gt;0,VLOOKUP(A40,[3]BDD_ActiGen_HP!$1:$1048576,Gen_HP_FileAct!Z$1,FALSE)/I40,"-")</f>
        <v>0</v>
      </c>
      <c r="AA40" s="244">
        <f>IF(E40&gt;0,VLOOKUP(A40,[3]BDD_ActiGen_HP!$1:$1048576,Gen_HP_FileAct!AA$1,FALSE)/E40,"-")</f>
        <v>0</v>
      </c>
      <c r="AB40" s="240">
        <f>IF(F40&gt;0,VLOOKUP(A40,[3]BDD_ActiGen_HP!$1:$1048576,Gen_HP_FileAct!AB$1,FALSE)/F40,"-")</f>
        <v>0</v>
      </c>
      <c r="AC40" s="245">
        <f>IF(H40&gt;0,VLOOKUP(A40,[3]BDD_ActiGen_HP!$1:$1048576,Gen_HP_FileAct!AC$1,FALSE)/H40,"-")</f>
        <v>0</v>
      </c>
      <c r="AD40" s="246">
        <f>IF(I40&gt;0,VLOOKUP(A40,[3]BDD_ActiGen_HP!$1:$1048576,Gen_HP_FileAct!AD$1,FALSE)/I40,"-")</f>
        <v>0</v>
      </c>
    </row>
    <row r="41" spans="1:34" s="101" customFormat="1" ht="14.1" customHeight="1" thickBot="1" x14ac:dyDescent="0.25">
      <c r="A41" s="31" t="s">
        <v>78</v>
      </c>
      <c r="C41" s="52" t="s">
        <v>78</v>
      </c>
      <c r="D41" s="53" t="s">
        <v>79</v>
      </c>
      <c r="E41" s="408">
        <f>VLOOKUP(A41,[3]A_GEN!$A$7:$AB$69,18,FALSE)</f>
        <v>114</v>
      </c>
      <c r="F41" s="239">
        <f>VLOOKUP(A41,[3]A_GEN!$A$7:$AB$69,19,FALSE)</f>
        <v>202</v>
      </c>
      <c r="G41" s="240">
        <f t="shared" si="3"/>
        <v>0.77192982456140347</v>
      </c>
      <c r="H41" s="241">
        <f>VLOOKUP(A41,[3]A_GEN!$A$7:$AB$69,15,FALSE)</f>
        <v>1298.5</v>
      </c>
      <c r="I41" s="242">
        <f>VLOOKUP(A41,[3]A_GEN!$A$7:$AB$69,16,FALSE)</f>
        <v>4993</v>
      </c>
      <c r="J41" s="243">
        <f t="shared" si="5"/>
        <v>2.8452060069310745</v>
      </c>
      <c r="K41" s="244">
        <f>IF(E41&gt;0,VLOOKUP(A41,[3]BDD_ActiGen_HP!$1:$1048576,Gen_HP_FileAct!K$1,FALSE)/E41,"-")</f>
        <v>0</v>
      </c>
      <c r="L41" s="240">
        <f>IF(F41&gt;0,VLOOKUP(A41,[3]BDD_ActiGen_HP!$1:$1048576,Gen_HP_FileAct!L$1,FALSE)/F41,"-")</f>
        <v>0</v>
      </c>
      <c r="M41" s="245">
        <f>IF(H41&gt;0,VLOOKUP(A41,[3]BDD_ActiGen_HP!$1:$1048576,Gen_HP_FileAct!M$1,FALSE)/H41,"-")</f>
        <v>0</v>
      </c>
      <c r="N41" s="243">
        <f>IF(I41&gt;0,VLOOKUP(A41,[3]BDD_ActiGen_HP!$1:$1048576,Gen_HP_FileAct!N$1,FALSE)/I41,"-")</f>
        <v>0</v>
      </c>
      <c r="O41" s="245">
        <f>IF(E41&gt;0,VLOOKUP(A41,[3]BDD_ActiGen_HP!$1:$1048576,Gen_HP_FileAct!O$1,FALSE)/E41,"-")</f>
        <v>0</v>
      </c>
      <c r="P41" s="240">
        <f>IF(F41&gt;0,VLOOKUP(A41,[3]BDD_ActiGen_HP!$1:$1048576,Gen_HP_FileAct!P$1,FALSE)/F41,"-")</f>
        <v>1.4851485148514851E-2</v>
      </c>
      <c r="Q41" s="245">
        <f>IF(H41&gt;0,VLOOKUP(A41,[3]BDD_ActiGen_HP!$1:$1048576,Gen_HP_FileAct!Q$1,FALSE)/H41,"-")</f>
        <v>0</v>
      </c>
      <c r="R41" s="243">
        <f>IF(I41&gt;0,VLOOKUP(A41,[3]BDD_ActiGen_HP!$1:$1048576,Gen_HP_FileAct!R$1,FALSE)/I41,"-")</f>
        <v>1.0414580412577609E-2</v>
      </c>
      <c r="S41" s="245">
        <f>IF(E41&gt;0,VLOOKUP(A41,[3]BDD_ActiGen_HP!$1:$1048576,Gen_HP_FileAct!S$1,FALSE)/E41,"-")</f>
        <v>1</v>
      </c>
      <c r="T41" s="240">
        <f>IF(F41&gt;0,VLOOKUP(A41,[3]BDD_ActiGen_HP!$1:$1048576,Gen_HP_FileAct!T$1,FALSE)/F41,"-")</f>
        <v>0.98514851485148514</v>
      </c>
      <c r="U41" s="245">
        <f>IF(H41&gt;0,VLOOKUP(A41,[3]BDD_ActiGen_HP!$1:$1048576,Gen_HP_FileAct!U$1,FALSE)/H41,"-")</f>
        <v>1</v>
      </c>
      <c r="V41" s="246">
        <f>IF(I41&gt;0,VLOOKUP(A41,[3]BDD_ActiGen_HP!$1:$1048576,Gen_HP_FileAct!V$1,FALSE)/I41,"-")</f>
        <v>0.98958541958742241</v>
      </c>
      <c r="W41" s="244">
        <f>IF(E41&gt;0,VLOOKUP(A41,[3]BDD_ActiGen_HP!$1:$1048576,Gen_HP_FileAct!W$1,FALSE)/E41,"-")</f>
        <v>0</v>
      </c>
      <c r="X41" s="240">
        <f>IF(F41&gt;0,VLOOKUP(A41,[3]BDD_ActiGen_HP!$1:$1048576,Gen_HP_FileAct!X$1,FALSE)/F41,"-")</f>
        <v>0</v>
      </c>
      <c r="Y41" s="245">
        <f>IF(H41&gt;0,VLOOKUP(A41,[3]BDD_ActiGen_HP!$1:$1048576,Gen_HP_FileAct!Y$1,FALSE)/H41,"-")</f>
        <v>0</v>
      </c>
      <c r="Z41" s="246">
        <f>IF(I41&gt;0,VLOOKUP(A41,[3]BDD_ActiGen_HP!$1:$1048576,Gen_HP_FileAct!Z$1,FALSE)/I41,"-")</f>
        <v>0</v>
      </c>
      <c r="AA41" s="244">
        <f>IF(E41&gt;0,VLOOKUP(A41,[3]BDD_ActiGen_HP!$1:$1048576,Gen_HP_FileAct!AA$1,FALSE)/E41,"-")</f>
        <v>0</v>
      </c>
      <c r="AB41" s="240">
        <f>IF(F41&gt;0,VLOOKUP(A41,[3]BDD_ActiGen_HP!$1:$1048576,Gen_HP_FileAct!AB$1,FALSE)/F41,"-")</f>
        <v>0</v>
      </c>
      <c r="AC41" s="245">
        <f>IF(H41&gt;0,VLOOKUP(A41,[3]BDD_ActiGen_HP!$1:$1048576,Gen_HP_FileAct!AC$1,FALSE)/H41,"-")</f>
        <v>0</v>
      </c>
      <c r="AD41" s="246">
        <f>IF(I41&gt;0,VLOOKUP(A41,[3]BDD_ActiGen_HP!$1:$1048576,Gen_HP_FileAct!AD$1,FALSE)/I41,"-")</f>
        <v>0</v>
      </c>
    </row>
    <row r="42" spans="1:34" s="101" customFormat="1" ht="13.5" customHeight="1" thickBot="1" x14ac:dyDescent="0.25">
      <c r="A42" s="31" t="s">
        <v>80</v>
      </c>
      <c r="C42" s="297" t="s">
        <v>81</v>
      </c>
      <c r="D42" s="297"/>
      <c r="E42" s="432">
        <f>VLOOKUP(A42,[3]A_GEN!$A$7:$AB$69,18,FALSE)</f>
        <v>1456</v>
      </c>
      <c r="F42" s="273">
        <f>VLOOKUP(A42,[3]A_GEN!$A$7:$AB$69,19,FALSE)</f>
        <v>1571</v>
      </c>
      <c r="G42" s="274">
        <f t="shared" si="3"/>
        <v>7.8983516483516425E-2</v>
      </c>
      <c r="H42" s="275">
        <f>VLOOKUP(A42,[3]A_GEN!$A$7:$AB$69,15,FALSE)</f>
        <v>42229.5</v>
      </c>
      <c r="I42" s="276">
        <f>VLOOKUP(A42,[3]A_GEN!$A$7:$AB$69,16,FALSE)</f>
        <v>46690.5</v>
      </c>
      <c r="J42" s="277">
        <f t="shared" si="5"/>
        <v>0.10563705466557738</v>
      </c>
      <c r="K42" s="278">
        <f>IF(E42&gt;0,VLOOKUP(A42,[3]BDD_ActiGen_HP!$1:$1048576,Gen_HP_FileAct!K$1,FALSE)/E42,"-")</f>
        <v>0</v>
      </c>
      <c r="L42" s="274">
        <f>IF(F42&gt;0,VLOOKUP(A42,[3]BDD_ActiGen_HP!$1:$1048576,Gen_HP_FileAct!L$1,FALSE)/F42,"-")</f>
        <v>0</v>
      </c>
      <c r="M42" s="279">
        <f>IF(H42&gt;0,VLOOKUP(A42,[3]BDD_ActiGen_HP!$1:$1048576,Gen_HP_FileAct!M$1,FALSE)/H42,"-")</f>
        <v>0</v>
      </c>
      <c r="N42" s="277">
        <f>IF(I42&gt;0,VLOOKUP(A42,[3]BDD_ActiGen_HP!$1:$1048576,Gen_HP_FileAct!N$1,FALSE)/I42,"-")</f>
        <v>0</v>
      </c>
      <c r="O42" s="279">
        <f>IF(E42&gt;0,VLOOKUP(A42,[3]BDD_ActiGen_HP!$1:$1048576,Gen_HP_FileAct!O$1,FALSE)/E42,"-")</f>
        <v>6.8681318681318687E-4</v>
      </c>
      <c r="P42" s="274">
        <f>IF(F42&gt;0,VLOOKUP(A42,[3]BDD_ActiGen_HP!$1:$1048576,Gen_HP_FileAct!P$1,FALSE)/F42,"-")</f>
        <v>1.9096117122851686E-3</v>
      </c>
      <c r="Q42" s="279">
        <f>IF(H42&gt;0,VLOOKUP(A42,[3]BDD_ActiGen_HP!$1:$1048576,Gen_HP_FileAct!Q$1,FALSE)/H42,"-")</f>
        <v>2.3680128819900782E-5</v>
      </c>
      <c r="R42" s="277">
        <f>IF(I42&gt;0,VLOOKUP(A42,[3]BDD_ActiGen_HP!$1:$1048576,Gen_HP_FileAct!R$1,FALSE)/I42,"-")</f>
        <v>1.1137169231428235E-3</v>
      </c>
      <c r="S42" s="279">
        <f>IF(E42&gt;0,VLOOKUP(A42,[3]BDD_ActiGen_HP!$1:$1048576,Gen_HP_FileAct!S$1,FALSE)/E42,"-")</f>
        <v>0.99931318681318682</v>
      </c>
      <c r="T42" s="274">
        <f>IF(F42&gt;0,VLOOKUP(A42,[3]BDD_ActiGen_HP!$1:$1048576,Gen_HP_FileAct!T$1,FALSE)/F42,"-")</f>
        <v>0.99809038828771479</v>
      </c>
      <c r="U42" s="279">
        <f>IF(H42&gt;0,VLOOKUP(A42,[3]BDD_ActiGen_HP!$1:$1048576,Gen_HP_FileAct!U$1,FALSE)/H42,"-")</f>
        <v>0.99997631987118007</v>
      </c>
      <c r="V42" s="280">
        <f>IF(I42&gt;0,VLOOKUP(A42,[3]BDD_ActiGen_HP!$1:$1048576,Gen_HP_FileAct!V$1,FALSE)/I42,"-")</f>
        <v>0.99888628307685723</v>
      </c>
      <c r="W42" s="278">
        <f>IF(E42&gt;0,VLOOKUP(A42,[3]BDD_ActiGen_HP!$1:$1048576,Gen_HP_FileAct!W$1,FALSE)/E42,"-")</f>
        <v>0</v>
      </c>
      <c r="X42" s="274">
        <f>IF(F42&gt;0,VLOOKUP(A42,[3]BDD_ActiGen_HP!$1:$1048576,Gen_HP_FileAct!X$1,FALSE)/F42,"-")</f>
        <v>0</v>
      </c>
      <c r="Y42" s="279">
        <f>IF(H42&gt;0,VLOOKUP(A42,[3]BDD_ActiGen_HP!$1:$1048576,Gen_HP_FileAct!Y$1,FALSE)/H42,"-")</f>
        <v>0</v>
      </c>
      <c r="Z42" s="280">
        <f>IF(I42&gt;0,VLOOKUP(A42,[3]BDD_ActiGen_HP!$1:$1048576,Gen_HP_FileAct!Z$1,FALSE)/I42,"-")</f>
        <v>0</v>
      </c>
      <c r="AA42" s="278">
        <f>IF(E42&gt;0,VLOOKUP(A42,[3]BDD_ActiGen_HP!$1:$1048576,Gen_HP_FileAct!AA$1,FALSE)/E42,"-")</f>
        <v>0</v>
      </c>
      <c r="AB42" s="274">
        <f>IF(F42&gt;0,VLOOKUP(A42,[3]BDD_ActiGen_HP!$1:$1048576,Gen_HP_FileAct!AB$1,FALSE)/F42,"-")</f>
        <v>0</v>
      </c>
      <c r="AC42" s="279">
        <f>IF(H42&gt;0,VLOOKUP(A42,[3]BDD_ActiGen_HP!$1:$1048576,Gen_HP_FileAct!AC$1,FALSE)/H42,"-")</f>
        <v>0</v>
      </c>
      <c r="AD42" s="280">
        <f>IF(I42&gt;0,VLOOKUP(A42,[3]BDD_ActiGen_HP!$1:$1048576,Gen_HP_FileAct!AD$1,FALSE)/I42,"-")</f>
        <v>0</v>
      </c>
    </row>
    <row r="43" spans="1:34" ht="8.25" customHeight="1" thickBot="1" x14ac:dyDescent="0.25">
      <c r="A43" s="77"/>
      <c r="F43" s="196"/>
      <c r="G43" s="197"/>
      <c r="H43" s="510"/>
      <c r="I43" s="196"/>
      <c r="J43" s="197"/>
      <c r="K43" s="197"/>
      <c r="L43" s="197"/>
      <c r="M43" s="197"/>
      <c r="N43" s="197"/>
      <c r="O43" s="197"/>
      <c r="P43" s="197"/>
      <c r="Q43" s="197"/>
      <c r="R43" s="197"/>
      <c r="S43" s="197"/>
      <c r="T43" s="197"/>
      <c r="U43" s="197"/>
      <c r="V43" s="197"/>
      <c r="W43" s="197"/>
      <c r="X43" s="197"/>
      <c r="Y43" s="197"/>
      <c r="Z43" s="197"/>
      <c r="AA43" s="197"/>
      <c r="AB43" s="197"/>
      <c r="AC43" s="197"/>
      <c r="AD43" s="197"/>
    </row>
    <row r="44" spans="1:34" x14ac:dyDescent="0.2">
      <c r="A44" s="31" t="s">
        <v>82</v>
      </c>
      <c r="B44" s="98"/>
      <c r="C44" s="301" t="s">
        <v>83</v>
      </c>
      <c r="D44" s="302"/>
      <c r="E44" s="436">
        <f>VLOOKUP(A44,[3]A_GEN!$A$7:$AB$69,18,FALSE)</f>
        <v>1377</v>
      </c>
      <c r="F44" s="303">
        <f>VLOOKUP(A44,[3]A_GEN!$A$7:$AB$69,19,FALSE)</f>
        <v>1361</v>
      </c>
      <c r="G44" s="304">
        <f>IF(E44=0,"-",F44/E44-1)</f>
        <v>-1.1619462599854802E-2</v>
      </c>
      <c r="H44" s="291">
        <f>VLOOKUP(A44,[3]A_GEN!$A$7:$AB$69,15,FALSE)</f>
        <v>39008</v>
      </c>
      <c r="I44" s="305">
        <f>VLOOKUP(A44,[3]A_GEN!$A$7:$AB$69,16,FALSE)</f>
        <v>43156</v>
      </c>
      <c r="J44" s="306">
        <f>IF(H44=0,"-",I44/H44-1)</f>
        <v>0.10633716160787521</v>
      </c>
      <c r="K44" s="307">
        <f>IF(E44&gt;0,VLOOKUP(A44,[3]BDD_ActiGen_HP!$1:$1048576,Gen_HP_FileAct!K$1,FALSE)/E44,"-")</f>
        <v>0</v>
      </c>
      <c r="L44" s="304">
        <f>IF(F44&gt;0,VLOOKUP(A44,[3]BDD_ActiGen_HP!$1:$1048576,Gen_HP_FileAct!L$1,FALSE)/F44,"-")</f>
        <v>0</v>
      </c>
      <c r="M44" s="308">
        <f>IF(H44&gt;0,VLOOKUP(A44,[3]BDD_ActiGen_HP!$1:$1048576,Gen_HP_FileAct!M$1,FALSE)/H44,"-")</f>
        <v>0</v>
      </c>
      <c r="N44" s="306">
        <f>IF(I44&gt;0,VLOOKUP(A44,[3]BDD_ActiGen_HP!$1:$1048576,Gen_HP_FileAct!N$1,FALSE)/I44,"-")</f>
        <v>0</v>
      </c>
      <c r="O44" s="308">
        <f>IF(E44&gt;0,VLOOKUP(A44,[3]BDD_ActiGen_HP!$1:$1048576,Gen_HP_FileAct!O$1,FALSE)/E44,"-")</f>
        <v>7.2621641249092234E-3</v>
      </c>
      <c r="P44" s="304">
        <f>IF(F44&gt;0,VLOOKUP(A44,[3]BDD_ActiGen_HP!$1:$1048576,Gen_HP_FileAct!P$1,FALSE)/F44,"-")</f>
        <v>5.8780308596620128E-3</v>
      </c>
      <c r="Q44" s="308">
        <f>IF(H44&gt;0,VLOOKUP(A44,[3]BDD_ActiGen_HP!$1:$1048576,Gen_HP_FileAct!Q$1,FALSE)/H44,"-")</f>
        <v>4.4990771123872026E-3</v>
      </c>
      <c r="R44" s="306">
        <f>IF(I44&gt;0,VLOOKUP(A44,[3]BDD_ActiGen_HP!$1:$1048576,Gen_HP_FileAct!R$1,FALSE)/I44,"-")</f>
        <v>1.8653257947909908E-3</v>
      </c>
      <c r="S44" s="308">
        <f>IF(E44&gt;0,VLOOKUP(A44,[3]BDD_ActiGen_HP!$1:$1048576,Gen_HP_FileAct!S$1,FALSE)/E44,"-")</f>
        <v>0.99346405228758172</v>
      </c>
      <c r="T44" s="304">
        <f>IF(F44&gt;0,VLOOKUP(A44,[3]BDD_ActiGen_HP!$1:$1048576,Gen_HP_FileAct!T$1,FALSE)/F44,"-")</f>
        <v>0.99485672299779571</v>
      </c>
      <c r="U44" s="308">
        <f>IF(H44&gt;0,VLOOKUP(A44,[3]BDD_ActiGen_HP!$1:$1048576,Gen_HP_FileAct!U$1,FALSE)/H44,"-")</f>
        <v>0.99550092288761283</v>
      </c>
      <c r="V44" s="309">
        <f>IF(I44&gt;0,VLOOKUP(A44,[3]BDD_ActiGen_HP!$1:$1048576,Gen_HP_FileAct!V$1,FALSE)/I44,"-")</f>
        <v>0.99813467420520896</v>
      </c>
      <c r="W44" s="307">
        <f>IF(E44&gt;0,VLOOKUP(A44,[3]BDD_ActiGen_HP!$1:$1048576,Gen_HP_FileAct!W$1,FALSE)/E44,"-")</f>
        <v>2.6870007262164125E-2</v>
      </c>
      <c r="X44" s="304">
        <f>IF(F44&gt;0,VLOOKUP(A44,[3]BDD_ActiGen_HP!$1:$1048576,Gen_HP_FileAct!X$1,FALSE)/F44,"-")</f>
        <v>3.2329169728141073E-2</v>
      </c>
      <c r="Y44" s="308">
        <f>IF(H44&gt;0,VLOOKUP(A44,[3]BDD_ActiGen_HP!$1:$1048576,Gen_HP_FileAct!Y$1,FALSE)/H44,"-")</f>
        <v>3.4095570139458575E-2</v>
      </c>
      <c r="Z44" s="309">
        <f>IF(I44&gt;0,VLOOKUP(A44,[3]BDD_ActiGen_HP!$1:$1048576,Gen_HP_FileAct!Z$1,FALSE)/I44,"-")</f>
        <v>3.4908239873945687E-2</v>
      </c>
      <c r="AA44" s="307">
        <f>IF(E44&gt;0,VLOOKUP(A44,[3]BDD_ActiGen_HP!$1:$1048576,Gen_HP_FileAct!AA$1,FALSE)/E44,"-")</f>
        <v>0</v>
      </c>
      <c r="AB44" s="304">
        <f>IF(F44&gt;0,VLOOKUP(A44,[3]BDD_ActiGen_HP!$1:$1048576,Gen_HP_FileAct!AB$1,FALSE)/F44,"-")</f>
        <v>0</v>
      </c>
      <c r="AC44" s="308">
        <f>IF(H44&gt;0,VLOOKUP(A44,[3]BDD_ActiGen_HP!$1:$1048576,Gen_HP_FileAct!AC$1,FALSE)/H44,"-")</f>
        <v>0</v>
      </c>
      <c r="AD44" s="309">
        <f>IF(I44&gt;0,VLOOKUP(A44,[3]BDD_ActiGen_HP!$1:$1048576,Gen_HP_FileAct!AD$1,FALSE)/I44,"-")</f>
        <v>0</v>
      </c>
      <c r="AE44" s="101"/>
      <c r="AF44" s="101"/>
      <c r="AG44" s="101"/>
      <c r="AH44" s="101"/>
    </row>
    <row r="45" spans="1:34" x14ac:dyDescent="0.2">
      <c r="A45" s="31" t="s">
        <v>84</v>
      </c>
      <c r="B45" s="98"/>
      <c r="C45" s="310" t="s">
        <v>85</v>
      </c>
      <c r="D45" s="311"/>
      <c r="E45" s="442">
        <f>VLOOKUP(A45,[3]A_GEN!$A$7:$AB$69,18,FALSE)</f>
        <v>2291</v>
      </c>
      <c r="F45" s="312">
        <f>VLOOKUP(A45,[3]A_GEN!$A$7:$AB$69,19,FALSE)</f>
        <v>2403</v>
      </c>
      <c r="G45" s="313">
        <f>IF(E45=0,"-",F45/E45-1)</f>
        <v>4.8886948930598084E-2</v>
      </c>
      <c r="H45" s="241">
        <f>VLOOKUP(A45,[3]A_GEN!$A$7:$AB$69,15,FALSE)</f>
        <v>60191.5</v>
      </c>
      <c r="I45" s="314">
        <f>VLOOKUP(A45,[3]A_GEN!$A$7:$AB$69,16,FALSE)</f>
        <v>70542.5</v>
      </c>
      <c r="J45" s="315">
        <f>IF(H45=0,"-",I45/H45-1)</f>
        <v>0.17196780276284862</v>
      </c>
      <c r="K45" s="316">
        <f>IF(E45&gt;0,VLOOKUP(A45,[3]BDD_ActiGen_HP!$1:$1048576,Gen_HP_FileAct!K$1,FALSE)/E45,"-")</f>
        <v>2.1824530772588391E-3</v>
      </c>
      <c r="L45" s="313">
        <f>IF(F45&gt;0,VLOOKUP(A45,[3]BDD_ActiGen_HP!$1:$1048576,Gen_HP_FileAct!L$1,FALSE)/F45,"-")</f>
        <v>1.2484394506866417E-3</v>
      </c>
      <c r="M45" s="317">
        <f>IF(H45&gt;0,VLOOKUP(A45,[3]BDD_ActiGen_HP!$1:$1048576,Gen_HP_FileAct!M$1,FALSE)/H45,"-")</f>
        <v>6.6454565844014518E-5</v>
      </c>
      <c r="N45" s="315">
        <f>IF(I45&gt;0,VLOOKUP(A45,[3]BDD_ActiGen_HP!$1:$1048576,Gen_HP_FileAct!N$1,FALSE)/I45,"-")</f>
        <v>3.5439628592692347E-5</v>
      </c>
      <c r="O45" s="317">
        <f>IF(E45&gt;0,VLOOKUP(A45,[3]BDD_ActiGen_HP!$1:$1048576,Gen_HP_FileAct!O$1,FALSE)/E45,"-")</f>
        <v>1.7023134002618942E-2</v>
      </c>
      <c r="P45" s="313">
        <f>IF(F45&gt;0,VLOOKUP(A45,[3]BDD_ActiGen_HP!$1:$1048576,Gen_HP_FileAct!P$1,FALSE)/F45,"-")</f>
        <v>1.5397419891801914E-2</v>
      </c>
      <c r="Q45" s="317">
        <f>IF(H45&gt;0,VLOOKUP(A45,[3]BDD_ActiGen_HP!$1:$1048576,Gen_HP_FileAct!Q$1,FALSE)/H45,"-")</f>
        <v>7.3349227050331029E-3</v>
      </c>
      <c r="R45" s="315">
        <f>IF(I45&gt;0,VLOOKUP(A45,[3]BDD_ActiGen_HP!$1:$1048576,Gen_HP_FileAct!R$1,FALSE)/I45,"-")</f>
        <v>6.4783641067441616E-3</v>
      </c>
      <c r="S45" s="317">
        <f>IF(E45&gt;0,VLOOKUP(A45,[3]BDD_ActiGen_HP!$1:$1048576,Gen_HP_FileAct!S$1,FALSE)/E45,"-")</f>
        <v>0.98254037538192929</v>
      </c>
      <c r="T45" s="313">
        <f>IF(F45&gt;0,VLOOKUP(A45,[3]BDD_ActiGen_HP!$1:$1048576,Gen_HP_FileAct!T$1,FALSE)/F45,"-")</f>
        <v>0.98585101955888477</v>
      </c>
      <c r="U45" s="317">
        <f>IF(H45&gt;0,VLOOKUP(A45,[3]BDD_ActiGen_HP!$1:$1048576,Gen_HP_FileAct!U$1,FALSE)/H45,"-")</f>
        <v>0.99259862272912291</v>
      </c>
      <c r="V45" s="318">
        <f>IF(I45&gt;0,VLOOKUP(A45,[3]BDD_ActiGen_HP!$1:$1048576,Gen_HP_FileAct!V$1,FALSE)/I45,"-")</f>
        <v>0.99348619626466317</v>
      </c>
      <c r="W45" s="316">
        <f>IF(E45&gt;0,VLOOKUP(A45,[3]BDD_ActiGen_HP!$1:$1048576,Gen_HP_FileAct!W$1,FALSE)/E45,"-")</f>
        <v>0.25621999127018769</v>
      </c>
      <c r="X45" s="313">
        <f>IF(F45&gt;0,VLOOKUP(A45,[3]BDD_ActiGen_HP!$1:$1048576,Gen_HP_FileAct!X$1,FALSE)/F45,"-")</f>
        <v>0.30045776113191841</v>
      </c>
      <c r="Y45" s="317">
        <f>IF(H45&gt;0,VLOOKUP(A45,[3]BDD_ActiGen_HP!$1:$1048576,Gen_HP_FileAct!Y$1,FALSE)/H45,"-")</f>
        <v>0.12061503700688636</v>
      </c>
      <c r="Z45" s="318">
        <f>IF(I45&gt;0,VLOOKUP(A45,[3]BDD_ActiGen_HP!$1:$1048576,Gen_HP_FileAct!Z$1,FALSE)/I45,"-")</f>
        <v>0.16356097388099372</v>
      </c>
      <c r="AA45" s="316">
        <f>IF(E45&gt;0,VLOOKUP(A45,[3]BDD_ActiGen_HP!$1:$1048576,Gen_HP_FileAct!AA$1,FALSE)/E45,"-")</f>
        <v>0</v>
      </c>
      <c r="AB45" s="313">
        <f>IF(F45&gt;0,VLOOKUP(A45,[3]BDD_ActiGen_HP!$1:$1048576,Gen_HP_FileAct!AB$1,FALSE)/F45,"-")</f>
        <v>0</v>
      </c>
      <c r="AC45" s="317">
        <f>IF(H45&gt;0,VLOOKUP(A45,[3]BDD_ActiGen_HP!$1:$1048576,Gen_HP_FileAct!AC$1,FALSE)/H45,"-")</f>
        <v>0</v>
      </c>
      <c r="AD45" s="318">
        <f>IF(I45&gt;0,VLOOKUP(A45,[3]BDD_ActiGen_HP!$1:$1048576,Gen_HP_FileAct!AD$1,FALSE)/I45,"-")</f>
        <v>0</v>
      </c>
      <c r="AE45" s="101"/>
      <c r="AF45" s="101"/>
      <c r="AG45" s="101"/>
      <c r="AH45" s="101"/>
    </row>
    <row r="46" spans="1:34" x14ac:dyDescent="0.2">
      <c r="A46" s="31" t="s">
        <v>86</v>
      </c>
      <c r="B46" s="98"/>
      <c r="C46" s="310" t="s">
        <v>87</v>
      </c>
      <c r="D46" s="311"/>
      <c r="E46" s="442">
        <f>VLOOKUP(A46,[3]A_GEN!$A$7:$AB$69,18,FALSE)</f>
        <v>1580</v>
      </c>
      <c r="F46" s="312">
        <f>VLOOKUP(A46,[3]A_GEN!$A$7:$AB$69,19,FALSE)</f>
        <v>1466</v>
      </c>
      <c r="G46" s="313">
        <f>IF(E46=0,"-",F46/E46-1)</f>
        <v>-7.2151898734177267E-2</v>
      </c>
      <c r="H46" s="241">
        <f>VLOOKUP(A46,[3]A_GEN!$A$7:$AB$69,15,FALSE)</f>
        <v>49049.5</v>
      </c>
      <c r="I46" s="314">
        <f>VLOOKUP(A46,[3]A_GEN!$A$7:$AB$69,16,FALSE)</f>
        <v>49009</v>
      </c>
      <c r="J46" s="315">
        <f>IF(H46=0,"-",I46/H46-1)</f>
        <v>-8.2569649028019221E-4</v>
      </c>
      <c r="K46" s="316">
        <f>IF(E46&gt;0,VLOOKUP(A46,[3]BDD_ActiGen_HP!$1:$1048576,Gen_HP_FileAct!K$1,FALSE)/E46,"-")</f>
        <v>0</v>
      </c>
      <c r="L46" s="313">
        <f>IF(F46&gt;0,VLOOKUP(A46,[3]BDD_ActiGen_HP!$1:$1048576,Gen_HP_FileAct!L$1,FALSE)/F46,"-")</f>
        <v>0</v>
      </c>
      <c r="M46" s="317">
        <f>IF(H46&gt;0,VLOOKUP(A46,[3]BDD_ActiGen_HP!$1:$1048576,Gen_HP_FileAct!M$1,FALSE)/H46,"-")</f>
        <v>0</v>
      </c>
      <c r="N46" s="315">
        <f>IF(I46&gt;0,VLOOKUP(A46,[3]BDD_ActiGen_HP!$1:$1048576,Gen_HP_FileAct!N$1,FALSE)/I46,"-")</f>
        <v>0</v>
      </c>
      <c r="O46" s="317">
        <f>IF(E46&gt;0,VLOOKUP(A46,[3]BDD_ActiGen_HP!$1:$1048576,Gen_HP_FileAct!O$1,FALSE)/E46,"-")</f>
        <v>2.0886075949367089E-2</v>
      </c>
      <c r="P46" s="313">
        <f>IF(F46&gt;0,VLOOKUP(A46,[3]BDD_ActiGen_HP!$1:$1048576,Gen_HP_FileAct!P$1,FALSE)/F46,"-")</f>
        <v>1.3642564802182811E-2</v>
      </c>
      <c r="Q46" s="317">
        <f>IF(H46&gt;0,VLOOKUP(A46,[3]BDD_ActiGen_HP!$1:$1048576,Gen_HP_FileAct!Q$1,FALSE)/H46,"-")</f>
        <v>4.9745665093426025E-3</v>
      </c>
      <c r="R46" s="315">
        <f>IF(I46&gt;0,VLOOKUP(A46,[3]BDD_ActiGen_HP!$1:$1048576,Gen_HP_FileAct!R$1,FALSE)/I46,"-")</f>
        <v>1.1854965414515702E-2</v>
      </c>
      <c r="S46" s="317">
        <f>IF(E46&gt;0,VLOOKUP(A46,[3]BDD_ActiGen_HP!$1:$1048576,Gen_HP_FileAct!S$1,FALSE)/E46,"-")</f>
        <v>0.98354430379746838</v>
      </c>
      <c r="T46" s="313">
        <f>IF(F46&gt;0,VLOOKUP(A46,[3]BDD_ActiGen_HP!$1:$1048576,Gen_HP_FileAct!T$1,FALSE)/F46,"-")</f>
        <v>0.373806275579809</v>
      </c>
      <c r="U46" s="317">
        <f>IF(H46&gt;0,VLOOKUP(A46,[3]BDD_ActiGen_HP!$1:$1048576,Gen_HP_FileAct!U$1,FALSE)/H46,"-")</f>
        <v>0.99502543349065742</v>
      </c>
      <c r="V46" s="318">
        <f>IF(I46&gt;0,VLOOKUP(A46,[3]BDD_ActiGen_HP!$1:$1048576,Gen_HP_FileAct!V$1,FALSE)/I46,"-")</f>
        <v>0.98814503458548431</v>
      </c>
      <c r="W46" s="316">
        <f>IF(E46&gt;0,VLOOKUP(A46,[3]BDD_ActiGen_HP!$1:$1048576,Gen_HP_FileAct!W$1,FALSE)/E46,"-")</f>
        <v>0.26012658227848101</v>
      </c>
      <c r="X46" s="313">
        <f>IF(F46&gt;0,VLOOKUP(A46,[3]BDD_ActiGen_HP!$1:$1048576,Gen_HP_FileAct!X$1,FALSE)/F46,"-")</f>
        <v>5.7298772169167803E-2</v>
      </c>
      <c r="Y46" s="317">
        <f>IF(H46&gt;0,VLOOKUP(A46,[3]BDD_ActiGen_HP!$1:$1048576,Gen_HP_FileAct!Y$1,FALSE)/H46,"-")</f>
        <v>0.15986911181561483</v>
      </c>
      <c r="Z46" s="318">
        <f>IF(I46&gt;0,VLOOKUP(A46,[3]BDD_ActiGen_HP!$1:$1048576,Gen_HP_FileAct!Z$1,FALSE)/I46,"-")</f>
        <v>0.17359056499826561</v>
      </c>
      <c r="AA46" s="316">
        <f>IF(E46&gt;0,VLOOKUP(A46,[3]BDD_ActiGen_HP!$1:$1048576,Gen_HP_FileAct!AA$1,FALSE)/E46,"-")</f>
        <v>2.911392405063291E-2</v>
      </c>
      <c r="AB46" s="313">
        <f>IF(F46&gt;0,VLOOKUP(A46,[3]BDD_ActiGen_HP!$1:$1048576,Gen_HP_FileAct!AB$1,FALSE)/F46,"-")</f>
        <v>0</v>
      </c>
      <c r="AC46" s="317">
        <f>IF(H46&gt;0,VLOOKUP(A46,[3]BDD_ActiGen_HP!$1:$1048576,Gen_HP_FileAct!AC$1,FALSE)/H46,"-")</f>
        <v>3.474041529475326E-2</v>
      </c>
      <c r="AD46" s="318">
        <f>IF(I46&gt;0,VLOOKUP(A46,[3]BDD_ActiGen_HP!$1:$1048576,Gen_HP_FileAct!AD$1,FALSE)/I46,"-")</f>
        <v>2.5444306147850395E-2</v>
      </c>
      <c r="AE46" s="101"/>
      <c r="AF46" s="101"/>
      <c r="AG46" s="101"/>
      <c r="AH46" s="101"/>
    </row>
    <row r="47" spans="1:34" ht="13.8" thickBot="1" x14ac:dyDescent="0.25">
      <c r="A47" s="31" t="s">
        <v>88</v>
      </c>
      <c r="B47" s="98"/>
      <c r="C47" s="319" t="s">
        <v>89</v>
      </c>
      <c r="D47" s="320"/>
      <c r="E47" s="447">
        <f>VLOOKUP(A47,[3]A_GEN!$A$7:$AB$69,18,FALSE)</f>
        <v>2040</v>
      </c>
      <c r="F47" s="321">
        <f>VLOOKUP(A47,[3]A_GEN!$A$7:$AB$69,19,FALSE)</f>
        <v>1951</v>
      </c>
      <c r="G47" s="322">
        <f>IF(E47=0,"-",F47/E47-1)</f>
        <v>-4.3627450980392113E-2</v>
      </c>
      <c r="H47" s="323">
        <f>VLOOKUP(A47,[3]A_GEN!$A$7:$AB$69,15,FALSE)</f>
        <v>38668.5</v>
      </c>
      <c r="I47" s="324">
        <f>VLOOKUP(A47,[3]A_GEN!$A$7:$AB$69,16,FALSE)</f>
        <v>42208.5</v>
      </c>
      <c r="J47" s="325">
        <f>IF(H47=0,"-",I47/H47-1)</f>
        <v>9.1547383529229309E-2</v>
      </c>
      <c r="K47" s="326">
        <f>IF(E47&gt;0,VLOOKUP(A47,[3]BDD_ActiGen_HP!$1:$1048576,Gen_HP_FileAct!K$1,FALSE)/E47,"-")</f>
        <v>0</v>
      </c>
      <c r="L47" s="322">
        <f>IF(F47&gt;0,VLOOKUP(A47,[3]BDD_ActiGen_HP!$1:$1048576,Gen_HP_FileAct!L$1,FALSE)/F47,"-")</f>
        <v>0</v>
      </c>
      <c r="M47" s="327">
        <f>IF(H47&gt;0,VLOOKUP(A47,[3]BDD_ActiGen_HP!$1:$1048576,Gen_HP_FileAct!M$1,FALSE)/H47,"-")</f>
        <v>0</v>
      </c>
      <c r="N47" s="325">
        <f>IF(I47&gt;0,VLOOKUP(A47,[3]BDD_ActiGen_HP!$1:$1048576,Gen_HP_FileAct!N$1,FALSE)/I47,"-")</f>
        <v>0</v>
      </c>
      <c r="O47" s="327">
        <f>IF(E47&gt;0,VLOOKUP(A47,[3]BDD_ActiGen_HP!$1:$1048576,Gen_HP_FileAct!O$1,FALSE)/E47,"-")</f>
        <v>2.9411764705882353E-3</v>
      </c>
      <c r="P47" s="322">
        <f>IF(F47&gt;0,VLOOKUP(A47,[3]BDD_ActiGen_HP!$1:$1048576,Gen_HP_FileAct!P$1,FALSE)/F47,"-")</f>
        <v>2.5627883136852894E-3</v>
      </c>
      <c r="Q47" s="327">
        <f>IF(H47&gt;0,VLOOKUP(A47,[3]BDD_ActiGen_HP!$1:$1048576,Gen_HP_FileAct!Q$1,FALSE)/H47,"-")</f>
        <v>1.7456068893285232E-3</v>
      </c>
      <c r="R47" s="325">
        <f>IF(I47&gt;0,VLOOKUP(A47,[3]BDD_ActiGen_HP!$1:$1048576,Gen_HP_FileAct!R$1,FALSE)/I47,"-")</f>
        <v>2.0611962045559542E-3</v>
      </c>
      <c r="S47" s="327">
        <f>IF(E47&gt;0,VLOOKUP(A47,[3]BDD_ActiGen_HP!$1:$1048576,Gen_HP_FileAct!S$1,FALSE)/E47,"-")</f>
        <v>0.99754901960784315</v>
      </c>
      <c r="T47" s="322">
        <f>IF(F47&gt;0,VLOOKUP(A47,[3]BDD_ActiGen_HP!$1:$1048576,Gen_HP_FileAct!T$1,FALSE)/F47,"-")</f>
        <v>0.99743721168631472</v>
      </c>
      <c r="U47" s="327">
        <f>IF(H47&gt;0,VLOOKUP(A47,[3]BDD_ActiGen_HP!$1:$1048576,Gen_HP_FileAct!U$1,FALSE)/H47,"-")</f>
        <v>0.99825439311067143</v>
      </c>
      <c r="V47" s="328">
        <f>IF(I47&gt;0,VLOOKUP(A47,[3]BDD_ActiGen_HP!$1:$1048576,Gen_HP_FileAct!V$1,FALSE)/I47,"-")</f>
        <v>0.99793880379544408</v>
      </c>
      <c r="W47" s="326">
        <f>IF(E47&gt;0,VLOOKUP(A47,[3]BDD_ActiGen_HP!$1:$1048576,Gen_HP_FileAct!W$1,FALSE)/E47,"-")</f>
        <v>0.38578431372549021</v>
      </c>
      <c r="X47" s="322">
        <f>IF(F47&gt;0,VLOOKUP(A47,[3]BDD_ActiGen_HP!$1:$1048576,Gen_HP_FileAct!X$1,FALSE)/F47,"-")</f>
        <v>0.40082009226037929</v>
      </c>
      <c r="Y47" s="327">
        <f>IF(H47&gt;0,VLOOKUP(A47,[3]BDD_ActiGen_HP!$1:$1048576,Gen_HP_FileAct!Y$1,FALSE)/H47,"-")</f>
        <v>0.49595924331173952</v>
      </c>
      <c r="Z47" s="328">
        <f>IF(I47&gt;0,VLOOKUP(A47,[3]BDD_ActiGen_HP!$1:$1048576,Gen_HP_FileAct!Z$1,FALSE)/I47,"-")</f>
        <v>0.46040489474868806</v>
      </c>
      <c r="AA47" s="326">
        <f>IF(E47&gt;0,VLOOKUP(A47,[3]BDD_ActiGen_HP!$1:$1048576,Gen_HP_FileAct!AA$1,FALSE)/E47,"-")</f>
        <v>0</v>
      </c>
      <c r="AB47" s="322">
        <f>IF(F47&gt;0,VLOOKUP(A47,[3]BDD_ActiGen_HP!$1:$1048576,Gen_HP_FileAct!AB$1,FALSE)/F47,"-")</f>
        <v>0</v>
      </c>
      <c r="AC47" s="327">
        <f>IF(H47&gt;0,VLOOKUP(A47,[3]BDD_ActiGen_HP!$1:$1048576,Gen_HP_FileAct!AC$1,FALSE)/H47,"-")</f>
        <v>0</v>
      </c>
      <c r="AD47" s="328">
        <f>IF(I47&gt;0,VLOOKUP(A47,[3]BDD_ActiGen_HP!$1:$1048576,Gen_HP_FileAct!AD$1,FALSE)/I47,"-")</f>
        <v>0</v>
      </c>
      <c r="AE47" s="101"/>
      <c r="AF47" s="101"/>
      <c r="AG47" s="101"/>
      <c r="AH47" s="101"/>
    </row>
    <row r="48" spans="1:34" ht="6.75" customHeight="1" thickBot="1" x14ac:dyDescent="0.25">
      <c r="A48" s="77"/>
      <c r="C48" s="329"/>
      <c r="D48" s="330"/>
      <c r="F48" s="196"/>
      <c r="G48" s="197"/>
      <c r="H48" s="510"/>
      <c r="I48" s="196"/>
      <c r="J48" s="197"/>
      <c r="K48" s="197"/>
      <c r="L48" s="197"/>
      <c r="M48" s="197"/>
      <c r="N48" s="197"/>
      <c r="O48" s="197"/>
      <c r="P48" s="197"/>
      <c r="Q48" s="197"/>
      <c r="R48" s="197"/>
      <c r="S48" s="197"/>
      <c r="T48" s="197"/>
      <c r="U48" s="197"/>
      <c r="V48" s="197"/>
      <c r="W48" s="197"/>
      <c r="X48" s="197"/>
      <c r="Y48" s="197"/>
      <c r="Z48" s="197"/>
      <c r="AA48" s="197"/>
      <c r="AB48" s="197"/>
      <c r="AC48" s="197"/>
      <c r="AD48" s="197"/>
      <c r="AE48" s="101"/>
      <c r="AF48" s="101"/>
      <c r="AG48" s="101"/>
      <c r="AH48" s="101"/>
    </row>
    <row r="49" spans="1:34" x14ac:dyDescent="0.2">
      <c r="A49" s="31" t="s">
        <v>90</v>
      </c>
      <c r="B49" s="98"/>
      <c r="C49" s="105" t="s">
        <v>91</v>
      </c>
      <c r="D49" s="106"/>
      <c r="E49" s="436">
        <f>VLOOKUP(A49,[3]A_GEN!$A$7:$AB$69,18,FALSE)</f>
        <v>2086</v>
      </c>
      <c r="F49" s="303">
        <f>VLOOKUP(A49,[3]A_GEN!$A$7:$AB$69,19,FALSE)</f>
        <v>2211</v>
      </c>
      <c r="G49" s="304">
        <f t="shared" ref="G49:G55" si="6">IF(E49=0,"-",F49/E49-1)</f>
        <v>5.9923298178331752E-2</v>
      </c>
      <c r="H49" s="291">
        <f>VLOOKUP(A49,[3]A_GEN!$A$7:$AB$69,15,FALSE)</f>
        <v>57484.5</v>
      </c>
      <c r="I49" s="305">
        <f>VLOOKUP(A49,[3]A_GEN!$A$7:$AB$69,16,FALSE)</f>
        <v>66813.5</v>
      </c>
      <c r="J49" s="306">
        <f t="shared" ref="J49:J55" si="7">IF(H49=0,"-",I49/H49-1)</f>
        <v>0.16228722525202444</v>
      </c>
      <c r="K49" s="307">
        <f>IF(E49&gt;0,VLOOKUP(A49,[3]BDD_ActiGen_HP!$1:$1048576,Gen_HP_FileAct!K$1,FALSE)/E49,"-")</f>
        <v>2.3969319271332696E-3</v>
      </c>
      <c r="L49" s="304">
        <f>IF(F49&gt;0,VLOOKUP(A49,[3]BDD_ActiGen_HP!$1:$1048576,Gen_HP_FileAct!L$1,FALSE)/F49,"-")</f>
        <v>1.3568521031207597E-3</v>
      </c>
      <c r="M49" s="308">
        <f>IF(H49&gt;0,VLOOKUP(A49,[3]BDD_ActiGen_HP!$1:$1048576,Gen_HP_FileAct!M$1,FALSE)/H49,"-")</f>
        <v>6.9583974810601124E-5</v>
      </c>
      <c r="N49" s="306">
        <f>IF(I49&gt;0,VLOOKUP(A49,[3]BDD_ActiGen_HP!$1:$1048576,Gen_HP_FileAct!N$1,FALSE)/I49,"-")</f>
        <v>3.7417587762952097E-5</v>
      </c>
      <c r="O49" s="308">
        <f>IF(E49&gt;0,VLOOKUP(A49,[3]BDD_ActiGen_HP!$1:$1048576,Gen_HP_FileAct!O$1,FALSE)/E49,"-")</f>
        <v>1.7737296260786194E-2</v>
      </c>
      <c r="P49" s="304">
        <f>IF(F49&gt;0,VLOOKUP(A49,[3]BDD_ActiGen_HP!$1:$1048576,Gen_HP_FileAct!P$1,FALSE)/F49,"-")</f>
        <v>1.6734509271822705E-2</v>
      </c>
      <c r="Q49" s="308">
        <f>IF(H49&gt;0,VLOOKUP(A49,[3]BDD_ActiGen_HP!$1:$1048576,Gen_HP_FileAct!Q$1,FALSE)/H49,"-")</f>
        <v>7.5324652732475707E-3</v>
      </c>
      <c r="R49" s="306">
        <f>IF(I49&gt;0,VLOOKUP(A49,[3]BDD_ActiGen_HP!$1:$1048576,Gen_HP_FileAct!R$1,FALSE)/I49,"-")</f>
        <v>6.8399350430676433E-3</v>
      </c>
      <c r="S49" s="308">
        <f>IF(E49&gt;0,VLOOKUP(A49,[3]BDD_ActiGen_HP!$1:$1048576,Gen_HP_FileAct!S$1,FALSE)/E49,"-")</f>
        <v>0.98130393096836055</v>
      </c>
      <c r="T49" s="304">
        <f>IF(F49&gt;0,VLOOKUP(A49,[3]BDD_ActiGen_HP!$1:$1048576,Gen_HP_FileAct!T$1,FALSE)/F49,"-")</f>
        <v>0.98462234283129801</v>
      </c>
      <c r="U49" s="308">
        <f>IF(H49&gt;0,VLOOKUP(A49,[3]BDD_ActiGen_HP!$1:$1048576,Gen_HP_FileAct!U$1,FALSE)/H49,"-")</f>
        <v>0.99239795075194182</v>
      </c>
      <c r="V49" s="309">
        <f>IF(I49&gt;0,VLOOKUP(A49,[3]BDD_ActiGen_HP!$1:$1048576,Gen_HP_FileAct!V$1,FALSE)/I49,"-")</f>
        <v>0.99312264736916944</v>
      </c>
      <c r="W49" s="307">
        <f>IF(E49&gt;0,VLOOKUP(A49,[3]BDD_ActiGen_HP!$1:$1048576,Gen_HP_FileAct!W$1,FALSE)/E49,"-")</f>
        <v>0.2813998082454458</v>
      </c>
      <c r="X49" s="304">
        <f>IF(F49&gt;0,VLOOKUP(A49,[3]BDD_ActiGen_HP!$1:$1048576,Gen_HP_FileAct!X$1,FALSE)/F49,"-")</f>
        <v>0.32654907281772955</v>
      </c>
      <c r="Y49" s="308">
        <f>IF(H49&gt;0,VLOOKUP(A49,[3]BDD_ActiGen_HP!$1:$1048576,Gen_HP_FileAct!Y$1,FALSE)/H49,"-")</f>
        <v>0.12629491428124104</v>
      </c>
      <c r="Z49" s="309">
        <f>IF(I49&gt;0,VLOOKUP(A49,[3]BDD_ActiGen_HP!$1:$1048576,Gen_HP_FileAct!Z$1,FALSE)/I49,"-")</f>
        <v>0.17268965104357653</v>
      </c>
      <c r="AA49" s="307">
        <f>IF(E49&gt;0,VLOOKUP(A49,[3]BDD_ActiGen_HP!$1:$1048576,Gen_HP_FileAct!AA$1,FALSE)/E49,"-")</f>
        <v>0</v>
      </c>
      <c r="AB49" s="304">
        <f>IF(F49&gt;0,VLOOKUP(A49,[3]BDD_ActiGen_HP!$1:$1048576,Gen_HP_FileAct!AB$1,FALSE)/F49,"-")</f>
        <v>0</v>
      </c>
      <c r="AC49" s="308">
        <f>IF(H49&gt;0,VLOOKUP(A49,[3]BDD_ActiGen_HP!$1:$1048576,Gen_HP_FileAct!AC$1,FALSE)/H49,"-")</f>
        <v>0</v>
      </c>
      <c r="AD49" s="309">
        <f>IF(I49&gt;0,VLOOKUP(A49,[3]BDD_ActiGen_HP!$1:$1048576,Gen_HP_FileAct!AD$1,FALSE)/I49,"-")</f>
        <v>0</v>
      </c>
      <c r="AE49" s="101"/>
      <c r="AF49" s="101"/>
      <c r="AG49" s="101"/>
      <c r="AH49" s="101"/>
    </row>
    <row r="50" spans="1:34" x14ac:dyDescent="0.2">
      <c r="A50" s="31" t="s">
        <v>92</v>
      </c>
      <c r="B50" s="98"/>
      <c r="C50" s="121" t="s">
        <v>93</v>
      </c>
      <c r="D50" s="122"/>
      <c r="E50" s="442">
        <f>VLOOKUP(A50,[3]A_GEN!$A$7:$AB$69,18,FALSE)</f>
        <v>703</v>
      </c>
      <c r="F50" s="312">
        <f>VLOOKUP(A50,[3]A_GEN!$A$7:$AB$69,19,FALSE)</f>
        <v>756</v>
      </c>
      <c r="G50" s="313">
        <f t="shared" si="6"/>
        <v>7.5391180654338585E-2</v>
      </c>
      <c r="H50" s="241">
        <f>VLOOKUP(A50,[3]A_GEN!$A$7:$AB$69,15,FALSE)</f>
        <v>11900.5</v>
      </c>
      <c r="I50" s="314">
        <f>VLOOKUP(A50,[3]A_GEN!$A$7:$AB$69,16,FALSE)</f>
        <v>16428.5</v>
      </c>
      <c r="J50" s="315">
        <f t="shared" si="7"/>
        <v>0.38048821478089145</v>
      </c>
      <c r="K50" s="316">
        <f>IF(E50&gt;0,VLOOKUP(A50,[3]BDD_ActiGen_HP!$1:$1048576,Gen_HP_FileAct!K$1,FALSE)/E50,"-")</f>
        <v>0</v>
      </c>
      <c r="L50" s="313">
        <f>IF(F50&gt;0,VLOOKUP(A50,[3]BDD_ActiGen_HP!$1:$1048576,Gen_HP_FileAct!L$1,FALSE)/F50,"-")</f>
        <v>0</v>
      </c>
      <c r="M50" s="317">
        <f>IF(H50&gt;0,VLOOKUP(A50,[3]BDD_ActiGen_HP!$1:$1048576,Gen_HP_FileAct!M$1,FALSE)/H50,"-")</f>
        <v>0</v>
      </c>
      <c r="N50" s="315">
        <f>IF(I50&gt;0,VLOOKUP(A50,[3]BDD_ActiGen_HP!$1:$1048576,Gen_HP_FileAct!N$1,FALSE)/I50,"-")</f>
        <v>0</v>
      </c>
      <c r="O50" s="317">
        <f>IF(E50&gt;0,VLOOKUP(A50,[3]BDD_ActiGen_HP!$1:$1048576,Gen_HP_FileAct!O$1,FALSE)/E50,"-")</f>
        <v>8.5348506401137988E-3</v>
      </c>
      <c r="P50" s="313">
        <f>IF(F50&gt;0,VLOOKUP(A50,[3]BDD_ActiGen_HP!$1:$1048576,Gen_HP_FileAct!P$1,FALSE)/F50,"-")</f>
        <v>6.6137566137566134E-3</v>
      </c>
      <c r="Q50" s="317">
        <f>IF(H50&gt;0,VLOOKUP(A50,[3]BDD_ActiGen_HP!$1:$1048576,Gen_HP_FileAct!Q$1,FALSE)/H50,"-")</f>
        <v>6.3022562077223645E-3</v>
      </c>
      <c r="R50" s="315">
        <f>IF(I50&gt;0,VLOOKUP(A50,[3]BDD_ActiGen_HP!$1:$1048576,Gen_HP_FileAct!R$1,FALSE)/I50,"-")</f>
        <v>5.2956751985878204E-3</v>
      </c>
      <c r="S50" s="317">
        <f>IF(E50&gt;0,VLOOKUP(A50,[3]BDD_ActiGen_HP!$1:$1048576,Gen_HP_FileAct!S$1,FALSE)/E50,"-")</f>
        <v>0.99431009957325744</v>
      </c>
      <c r="T50" s="313">
        <f>IF(F50&gt;0,VLOOKUP(A50,[3]BDD_ActiGen_HP!$1:$1048576,Gen_HP_FileAct!T$1,FALSE)/F50,"-")</f>
        <v>0.99338624338624337</v>
      </c>
      <c r="U50" s="317">
        <f>IF(H50&gt;0,VLOOKUP(A50,[3]BDD_ActiGen_HP!$1:$1048576,Gen_HP_FileAct!U$1,FALSE)/H50,"-")</f>
        <v>0.9936977437922776</v>
      </c>
      <c r="V50" s="318">
        <f>IF(I50&gt;0,VLOOKUP(A50,[3]BDD_ActiGen_HP!$1:$1048576,Gen_HP_FileAct!V$1,FALSE)/I50,"-")</f>
        <v>0.99470432480141213</v>
      </c>
      <c r="W50" s="316">
        <f>IF(E50&gt;0,VLOOKUP(A50,[3]BDD_ActiGen_HP!$1:$1048576,Gen_HP_FileAct!W$1,FALSE)/E50,"-")</f>
        <v>0.55761024182076813</v>
      </c>
      <c r="X50" s="313">
        <f>IF(F50&gt;0,VLOOKUP(A50,[3]BDD_ActiGen_HP!$1:$1048576,Gen_HP_FileAct!X$1,FALSE)/F50,"-")</f>
        <v>0.48280423280423279</v>
      </c>
      <c r="Y50" s="317">
        <f>IF(H50&gt;0,VLOOKUP(A50,[3]BDD_ActiGen_HP!$1:$1048576,Gen_HP_FileAct!Y$1,FALSE)/H50,"-")</f>
        <v>0.66341750346624095</v>
      </c>
      <c r="Z50" s="318">
        <f>IF(I50&gt;0,VLOOKUP(A50,[3]BDD_ActiGen_HP!$1:$1048576,Gen_HP_FileAct!Z$1,FALSE)/I50,"-")</f>
        <v>0.46909334388410384</v>
      </c>
      <c r="AA50" s="316">
        <f>IF(E50&gt;0,VLOOKUP(A50,[3]BDD_ActiGen_HP!$1:$1048576,Gen_HP_FileAct!AA$1,FALSE)/E50,"-")</f>
        <v>0</v>
      </c>
      <c r="AB50" s="313">
        <f>IF(F50&gt;0,VLOOKUP(A50,[3]BDD_ActiGen_HP!$1:$1048576,Gen_HP_FileAct!AB$1,FALSE)/F50,"-")</f>
        <v>0</v>
      </c>
      <c r="AC50" s="317">
        <f>IF(H50&gt;0,VLOOKUP(A50,[3]BDD_ActiGen_HP!$1:$1048576,Gen_HP_FileAct!AC$1,FALSE)/H50,"-")</f>
        <v>0</v>
      </c>
      <c r="AD50" s="318">
        <f>IF(I50&gt;0,VLOOKUP(A50,[3]BDD_ActiGen_HP!$1:$1048576,Gen_HP_FileAct!AD$1,FALSE)/I50,"-")</f>
        <v>0</v>
      </c>
      <c r="AE50" s="101"/>
      <c r="AF50" s="101"/>
      <c r="AG50" s="101"/>
      <c r="AH50" s="101"/>
    </row>
    <row r="51" spans="1:34" x14ac:dyDescent="0.2">
      <c r="A51" s="31" t="s">
        <v>94</v>
      </c>
      <c r="B51" s="98"/>
      <c r="C51" s="121" t="s">
        <v>95</v>
      </c>
      <c r="D51" s="122"/>
      <c r="E51" s="442">
        <f>VLOOKUP(A51,[3]A_GEN!$A$7:$AB$69,18,FALSE)</f>
        <v>1414</v>
      </c>
      <c r="F51" s="312">
        <f>VLOOKUP(A51,[3]A_GEN!$A$7:$AB$69,19,FALSE)</f>
        <v>1267</v>
      </c>
      <c r="G51" s="313">
        <f t="shared" si="6"/>
        <v>-0.10396039603960394</v>
      </c>
      <c r="H51" s="241">
        <f>VLOOKUP(A51,[3]A_GEN!$A$7:$AB$69,15,FALSE)</f>
        <v>24667</v>
      </c>
      <c r="I51" s="314">
        <f>VLOOKUP(A51,[3]A_GEN!$A$7:$AB$69,16,FALSE)</f>
        <v>24370.5</v>
      </c>
      <c r="J51" s="315">
        <f t="shared" si="7"/>
        <v>-1.2020107836380634E-2</v>
      </c>
      <c r="K51" s="316">
        <f>IF(E51&gt;0,VLOOKUP(A51,[3]BDD_ActiGen_HP!$1:$1048576,Gen_HP_FileAct!K$1,FALSE)/E51,"-")</f>
        <v>0</v>
      </c>
      <c r="L51" s="313">
        <f>IF(F51&gt;0,VLOOKUP(A51,[3]BDD_ActiGen_HP!$1:$1048576,Gen_HP_FileAct!L$1,FALSE)/F51,"-")</f>
        <v>0</v>
      </c>
      <c r="M51" s="317">
        <f>IF(H51&gt;0,VLOOKUP(A51,[3]BDD_ActiGen_HP!$1:$1048576,Gen_HP_FileAct!M$1,FALSE)/H51,"-")</f>
        <v>0</v>
      </c>
      <c r="N51" s="315">
        <f>IF(I51&gt;0,VLOOKUP(A51,[3]BDD_ActiGen_HP!$1:$1048576,Gen_HP_FileAct!N$1,FALSE)/I51,"-")</f>
        <v>0</v>
      </c>
      <c r="O51" s="317">
        <f>IF(E51&gt;0,VLOOKUP(A51,[3]BDD_ActiGen_HP!$1:$1048576,Gen_HP_FileAct!O$1,FALSE)/E51,"-")</f>
        <v>1.4144271570014145E-3</v>
      </c>
      <c r="P51" s="313">
        <f>IF(F51&gt;0,VLOOKUP(A51,[3]BDD_ActiGen_HP!$1:$1048576,Gen_HP_FileAct!P$1,FALSE)/F51,"-")</f>
        <v>0</v>
      </c>
      <c r="Q51" s="317">
        <f>IF(H51&gt;0,VLOOKUP(A51,[3]BDD_ActiGen_HP!$1:$1048576,Gen_HP_FileAct!Q$1,FALSE)/H51,"-")</f>
        <v>4.0539992702801315E-5</v>
      </c>
      <c r="R51" s="315">
        <f>IF(I51&gt;0,VLOOKUP(A51,[3]BDD_ActiGen_HP!$1:$1048576,Gen_HP_FileAct!R$1,FALSE)/I51,"-")</f>
        <v>0</v>
      </c>
      <c r="S51" s="317">
        <f>IF(E51&gt;0,VLOOKUP(A51,[3]BDD_ActiGen_HP!$1:$1048576,Gen_HP_FileAct!S$1,FALSE)/E51,"-")</f>
        <v>0.99858557284299854</v>
      </c>
      <c r="T51" s="313">
        <f>IF(F51&gt;0,VLOOKUP(A51,[3]BDD_ActiGen_HP!$1:$1048576,Gen_HP_FileAct!T$1,FALSE)/F51,"-")</f>
        <v>1</v>
      </c>
      <c r="U51" s="317">
        <f>IF(H51&gt;0,VLOOKUP(A51,[3]BDD_ActiGen_HP!$1:$1048576,Gen_HP_FileAct!U$1,FALSE)/H51,"-")</f>
        <v>0.99995946000729719</v>
      </c>
      <c r="V51" s="318">
        <f>IF(I51&gt;0,VLOOKUP(A51,[3]BDD_ActiGen_HP!$1:$1048576,Gen_HP_FileAct!V$1,FALSE)/I51,"-")</f>
        <v>1</v>
      </c>
      <c r="W51" s="316">
        <f>IF(E51&gt;0,VLOOKUP(A51,[3]BDD_ActiGen_HP!$1:$1048576,Gen_HP_FileAct!W$1,FALSE)/E51,"-")</f>
        <v>0.25035360678925034</v>
      </c>
      <c r="X51" s="313">
        <f>IF(F51&gt;0,VLOOKUP(A51,[3]BDD_ActiGen_HP!$1:$1048576,Gen_HP_FileAct!X$1,FALSE)/F51,"-")</f>
        <v>0.29913180741910023</v>
      </c>
      <c r="Y51" s="317">
        <f>IF(H51&gt;0,VLOOKUP(A51,[3]BDD_ActiGen_HP!$1:$1048576,Gen_HP_FileAct!Y$1,FALSE)/H51,"-")</f>
        <v>0.39415007905298577</v>
      </c>
      <c r="Z51" s="318">
        <f>IF(I51&gt;0,VLOOKUP(A51,[3]BDD_ActiGen_HP!$1:$1048576,Gen_HP_FileAct!Z$1,FALSE)/I51,"-")</f>
        <v>0.41228124166512792</v>
      </c>
      <c r="AA51" s="316">
        <f>IF(E51&gt;0,VLOOKUP(A51,[3]BDD_ActiGen_HP!$1:$1048576,Gen_HP_FileAct!AA$1,FALSE)/E51,"-")</f>
        <v>0</v>
      </c>
      <c r="AB51" s="313">
        <f>IF(F51&gt;0,VLOOKUP(A51,[3]BDD_ActiGen_HP!$1:$1048576,Gen_HP_FileAct!AB$1,FALSE)/F51,"-")</f>
        <v>0</v>
      </c>
      <c r="AC51" s="317">
        <f>IF(H51&gt;0,VLOOKUP(A51,[3]BDD_ActiGen_HP!$1:$1048576,Gen_HP_FileAct!AC$1,FALSE)/H51,"-")</f>
        <v>0</v>
      </c>
      <c r="AD51" s="318">
        <f>IF(I51&gt;0,VLOOKUP(A51,[3]BDD_ActiGen_HP!$1:$1048576,Gen_HP_FileAct!AD$1,FALSE)/I51,"-")</f>
        <v>0</v>
      </c>
      <c r="AE51" s="101"/>
      <c r="AF51" s="101"/>
      <c r="AG51" s="101"/>
      <c r="AH51" s="101"/>
    </row>
    <row r="52" spans="1:34" x14ac:dyDescent="0.2">
      <c r="A52" s="31" t="s">
        <v>96</v>
      </c>
      <c r="B52" s="98"/>
      <c r="C52" s="121" t="s">
        <v>97</v>
      </c>
      <c r="D52" s="122"/>
      <c r="E52" s="442">
        <f>VLOOKUP(A52,[3]A_GEN!$A$7:$AB$69,18,FALSE)</f>
        <v>1493</v>
      </c>
      <c r="F52" s="312">
        <f>VLOOKUP(A52,[3]A_GEN!$A$7:$AB$69,19,FALSE)</f>
        <v>1345</v>
      </c>
      <c r="G52" s="313">
        <f t="shared" si="6"/>
        <v>-9.9129269926322872E-2</v>
      </c>
      <c r="H52" s="241">
        <f>VLOOKUP(A52,[3]A_GEN!$A$7:$AB$69,15,FALSE)</f>
        <v>46855.5</v>
      </c>
      <c r="I52" s="314">
        <f>VLOOKUP(A52,[3]A_GEN!$A$7:$AB$69,16,FALSE)</f>
        <v>45813</v>
      </c>
      <c r="J52" s="315">
        <f t="shared" si="7"/>
        <v>-2.2249255690367176E-2</v>
      </c>
      <c r="K52" s="316">
        <f>IF(E52&gt;0,VLOOKUP(A52,[3]BDD_ActiGen_HP!$1:$1048576,Gen_HP_FileAct!K$1,FALSE)/E52,"-")</f>
        <v>0</v>
      </c>
      <c r="L52" s="313">
        <f>IF(F52&gt;0,VLOOKUP(A52,[3]BDD_ActiGen_HP!$1:$1048576,Gen_HP_FileAct!L$1,FALSE)/F52,"-")</f>
        <v>0</v>
      </c>
      <c r="M52" s="317">
        <f>IF(H52&gt;0,VLOOKUP(A52,[3]BDD_ActiGen_HP!$1:$1048576,Gen_HP_FileAct!M$1,FALSE)/H52,"-")</f>
        <v>0</v>
      </c>
      <c r="N52" s="315">
        <f>IF(I52&gt;0,VLOOKUP(A52,[3]BDD_ActiGen_HP!$1:$1048576,Gen_HP_FileAct!N$1,FALSE)/I52,"-")</f>
        <v>0</v>
      </c>
      <c r="O52" s="317">
        <f>IF(E52&gt;0,VLOOKUP(A52,[3]BDD_ActiGen_HP!$1:$1048576,Gen_HP_FileAct!O$1,FALSE)/E52,"-")</f>
        <v>2.0763563295378432E-2</v>
      </c>
      <c r="P52" s="313">
        <f>IF(F52&gt;0,VLOOKUP(A52,[3]BDD_ActiGen_HP!$1:$1048576,Gen_HP_FileAct!P$1,FALSE)/F52,"-")</f>
        <v>1.3382899628252789E-2</v>
      </c>
      <c r="Q52" s="317">
        <f>IF(H52&gt;0,VLOOKUP(A52,[3]BDD_ActiGen_HP!$1:$1048576,Gen_HP_FileAct!Q$1,FALSE)/H52,"-")</f>
        <v>4.5992466199272228E-3</v>
      </c>
      <c r="R52" s="315">
        <f>IF(I52&gt;0,VLOOKUP(A52,[3]BDD_ActiGen_HP!$1:$1048576,Gen_HP_FileAct!R$1,FALSE)/I52,"-")</f>
        <v>1.2376399711872176E-2</v>
      </c>
      <c r="S52" s="317">
        <f>IF(E52&gt;0,VLOOKUP(A52,[3]BDD_ActiGen_HP!$1:$1048576,Gen_HP_FileAct!S$1,FALSE)/E52,"-")</f>
        <v>0.98392498325519084</v>
      </c>
      <c r="T52" s="313">
        <f>IF(F52&gt;0,VLOOKUP(A52,[3]BDD_ActiGen_HP!$1:$1048576,Gen_HP_FileAct!T$1,FALSE)/F52,"-")</f>
        <v>0.31747211895910782</v>
      </c>
      <c r="U52" s="317">
        <f>IF(H52&gt;0,VLOOKUP(A52,[3]BDD_ActiGen_HP!$1:$1048576,Gen_HP_FileAct!U$1,FALSE)/H52,"-")</f>
        <v>0.99540075338007272</v>
      </c>
      <c r="V52" s="318">
        <f>IF(I52&gt;0,VLOOKUP(A52,[3]BDD_ActiGen_HP!$1:$1048576,Gen_HP_FileAct!V$1,FALSE)/I52,"-")</f>
        <v>0.98762360028812779</v>
      </c>
      <c r="W52" s="316">
        <f>IF(E52&gt;0,VLOOKUP(A52,[3]BDD_ActiGen_HP!$1:$1048576,Gen_HP_FileAct!W$1,FALSE)/E52,"-")</f>
        <v>0.23576691225720026</v>
      </c>
      <c r="X52" s="313">
        <f>IF(F52&gt;0,VLOOKUP(A52,[3]BDD_ActiGen_HP!$1:$1048576,Gen_HP_FileAct!X$1,FALSE)/F52,"-")</f>
        <v>0</v>
      </c>
      <c r="Y52" s="317">
        <f>IF(H52&gt;0,VLOOKUP(A52,[3]BDD_ActiGen_HP!$1:$1048576,Gen_HP_FileAct!Y$1,FALSE)/H52,"-")</f>
        <v>0.13146802403133037</v>
      </c>
      <c r="Z52" s="318">
        <f>IF(I52&gt;0,VLOOKUP(A52,[3]BDD_ActiGen_HP!$1:$1048576,Gen_HP_FileAct!Z$1,FALSE)/I52,"-")</f>
        <v>0.12845698819112478</v>
      </c>
      <c r="AA52" s="316">
        <f>IF(E52&gt;0,VLOOKUP(A52,[3]BDD_ActiGen_HP!$1:$1048576,Gen_HP_FileAct!AA$1,FALSE)/E52,"-")</f>
        <v>3.0810448760884127E-2</v>
      </c>
      <c r="AB52" s="313">
        <f>IF(F52&gt;0,VLOOKUP(A52,[3]BDD_ActiGen_HP!$1:$1048576,Gen_HP_FileAct!AB$1,FALSE)/F52,"-")</f>
        <v>0</v>
      </c>
      <c r="AC52" s="317">
        <f>IF(H52&gt;0,VLOOKUP(A52,[3]BDD_ActiGen_HP!$1:$1048576,Gen_HP_FileAct!AC$1,FALSE)/H52,"-")</f>
        <v>3.6367128725549827E-2</v>
      </c>
      <c r="AD52" s="318">
        <f>IF(I52&gt;0,VLOOKUP(A52,[3]BDD_ActiGen_HP!$1:$1048576,Gen_HP_FileAct!AD$1,FALSE)/I52,"-")</f>
        <v>2.7219348219937572E-2</v>
      </c>
      <c r="AE52" s="101"/>
      <c r="AF52" s="101"/>
      <c r="AG52" s="101"/>
      <c r="AH52" s="101"/>
    </row>
    <row r="53" spans="1:34" x14ac:dyDescent="0.2">
      <c r="A53" s="31" t="s">
        <v>98</v>
      </c>
      <c r="B53" s="98"/>
      <c r="C53" s="121" t="s">
        <v>99</v>
      </c>
      <c r="D53" s="122"/>
      <c r="E53" s="442">
        <f>VLOOKUP(A53,[3]A_GEN!$A$7:$AB$69,18,FALSE)</f>
        <v>454</v>
      </c>
      <c r="F53" s="312">
        <f>VLOOKUP(A53,[3]A_GEN!$A$7:$AB$69,19,FALSE)</f>
        <v>438</v>
      </c>
      <c r="G53" s="313">
        <f t="shared" si="6"/>
        <v>-3.524229074889873E-2</v>
      </c>
      <c r="H53" s="241">
        <f>VLOOKUP(A53,[3]A_GEN!$A$7:$AB$69,15,FALSE)</f>
        <v>10904.5</v>
      </c>
      <c r="I53" s="314">
        <f>VLOOKUP(A53,[3]A_GEN!$A$7:$AB$69,16,FALSE)</f>
        <v>12732.5</v>
      </c>
      <c r="J53" s="315">
        <f t="shared" si="7"/>
        <v>0.1676372139942226</v>
      </c>
      <c r="K53" s="316">
        <f>IF(E53&gt;0,VLOOKUP(A53,[3]BDD_ActiGen_HP!$1:$1048576,Gen_HP_FileAct!K$1,FALSE)/E53,"-")</f>
        <v>0</v>
      </c>
      <c r="L53" s="313">
        <f>IF(F53&gt;0,VLOOKUP(A53,[3]BDD_ActiGen_HP!$1:$1048576,Gen_HP_FileAct!L$1,FALSE)/F53,"-")</f>
        <v>0</v>
      </c>
      <c r="M53" s="317">
        <f>IF(H53&gt;0,VLOOKUP(A53,[3]BDD_ActiGen_HP!$1:$1048576,Gen_HP_FileAct!M$1,FALSE)/H53,"-")</f>
        <v>0</v>
      </c>
      <c r="N53" s="315">
        <f>IF(I53&gt;0,VLOOKUP(A53,[3]BDD_ActiGen_HP!$1:$1048576,Gen_HP_FileAct!N$1,FALSE)/I53,"-")</f>
        <v>0</v>
      </c>
      <c r="O53" s="317">
        <f>IF(E53&gt;0,VLOOKUP(A53,[3]BDD_ActiGen_HP!$1:$1048576,Gen_HP_FileAct!O$1,FALSE)/E53,"-")</f>
        <v>1.3215859030837005E-2</v>
      </c>
      <c r="P53" s="313">
        <f>IF(F53&gt;0,VLOOKUP(A53,[3]BDD_ActiGen_HP!$1:$1048576,Gen_HP_FileAct!P$1,FALSE)/F53,"-")</f>
        <v>1.1415525114155251E-2</v>
      </c>
      <c r="Q53" s="317">
        <f>IF(H53&gt;0,VLOOKUP(A53,[3]BDD_ActiGen_HP!$1:$1048576,Gen_HP_FileAct!Q$1,FALSE)/H53,"-")</f>
        <v>5.3189050392039982E-3</v>
      </c>
      <c r="R53" s="315">
        <f>IF(I53&gt;0,VLOOKUP(A53,[3]BDD_ActiGen_HP!$1:$1048576,Gen_HP_FileAct!R$1,FALSE)/I53,"-")</f>
        <v>3.5735322992342432E-3</v>
      </c>
      <c r="S53" s="317">
        <f>IF(E53&gt;0,VLOOKUP(A53,[3]BDD_ActiGen_HP!$1:$1048576,Gen_HP_FileAct!S$1,FALSE)/E53,"-")</f>
        <v>0.98898678414096919</v>
      </c>
      <c r="T53" s="313">
        <f>IF(F53&gt;0,VLOOKUP(A53,[3]BDD_ActiGen_HP!$1:$1048576,Gen_HP_FileAct!T$1,FALSE)/F53,"-")</f>
        <v>0.9908675799086758</v>
      </c>
      <c r="U53" s="317">
        <f>IF(H53&gt;0,VLOOKUP(A53,[3]BDD_ActiGen_HP!$1:$1048576,Gen_HP_FileAct!U$1,FALSE)/H53,"-")</f>
        <v>0.99468109496079604</v>
      </c>
      <c r="V53" s="318">
        <f>IF(I53&gt;0,VLOOKUP(A53,[3]BDD_ActiGen_HP!$1:$1048576,Gen_HP_FileAct!V$1,FALSE)/I53,"-")</f>
        <v>0.99642646770076571</v>
      </c>
      <c r="W53" s="316">
        <f>IF(E53&gt;0,VLOOKUP(A53,[3]BDD_ActiGen_HP!$1:$1048576,Gen_HP_FileAct!W$1,FALSE)/E53,"-")</f>
        <v>0.12995594713656389</v>
      </c>
      <c r="X53" s="313">
        <f>IF(F53&gt;0,VLOOKUP(A53,[3]BDD_ActiGen_HP!$1:$1048576,Gen_HP_FileAct!X$1,FALSE)/F53,"-")</f>
        <v>0.19178082191780821</v>
      </c>
      <c r="Y53" s="317">
        <f>IF(H53&gt;0,VLOOKUP(A53,[3]BDD_ActiGen_HP!$1:$1048576,Gen_HP_FileAct!Y$1,FALSE)/H53,"-")</f>
        <v>0.15420239350726764</v>
      </c>
      <c r="Z53" s="318">
        <f>IF(I53&gt;0,VLOOKUP(A53,[3]BDD_ActiGen_HP!$1:$1048576,Gen_HP_FileAct!Z$1,FALSE)/I53,"-")</f>
        <v>0.20596897702729236</v>
      </c>
      <c r="AA53" s="316">
        <f>IF(E53&gt;0,VLOOKUP(A53,[3]BDD_ActiGen_HP!$1:$1048576,Gen_HP_FileAct!AA$1,FALSE)/E53,"-")</f>
        <v>0</v>
      </c>
      <c r="AB53" s="313">
        <f>IF(F53&gt;0,VLOOKUP(A53,[3]BDD_ActiGen_HP!$1:$1048576,Gen_HP_FileAct!AB$1,FALSE)/F53,"-")</f>
        <v>0</v>
      </c>
      <c r="AC53" s="317">
        <f>IF(H53&gt;0,VLOOKUP(A53,[3]BDD_ActiGen_HP!$1:$1048576,Gen_HP_FileAct!AC$1,FALSE)/H53,"-")</f>
        <v>0</v>
      </c>
      <c r="AD53" s="318">
        <f>IF(I53&gt;0,VLOOKUP(A53,[3]BDD_ActiGen_HP!$1:$1048576,Gen_HP_FileAct!AD$1,FALSE)/I53,"-")</f>
        <v>0</v>
      </c>
      <c r="AE53" s="101"/>
      <c r="AF53" s="101"/>
      <c r="AG53" s="101"/>
      <c r="AH53" s="101"/>
    </row>
    <row r="54" spans="1:34" x14ac:dyDescent="0.2">
      <c r="A54" s="31" t="s">
        <v>100</v>
      </c>
      <c r="B54" s="98"/>
      <c r="C54" s="121" t="s">
        <v>101</v>
      </c>
      <c r="D54" s="122"/>
      <c r="E54" s="442">
        <f>VLOOKUP(A54,[3]A_GEN!$A$7:$AB$69,18,FALSE)</f>
        <v>922</v>
      </c>
      <c r="F54" s="312">
        <f>VLOOKUP(A54,[3]A_GEN!$A$7:$AB$69,19,FALSE)</f>
        <v>954</v>
      </c>
      <c r="G54" s="313">
        <f t="shared" si="6"/>
        <v>3.4707158351410028E-2</v>
      </c>
      <c r="H54" s="241">
        <f>VLOOKUP(A54,[3]A_GEN!$A$7:$AB$69,15,FALSE)</f>
        <v>27457.5</v>
      </c>
      <c r="I54" s="314">
        <f>VLOOKUP(A54,[3]A_GEN!$A$7:$AB$69,16,FALSE)</f>
        <v>29521</v>
      </c>
      <c r="J54" s="315">
        <f t="shared" si="7"/>
        <v>7.5152508422106967E-2</v>
      </c>
      <c r="K54" s="316">
        <f>IF(E54&gt;0,VLOOKUP(A54,[3]BDD_ActiGen_HP!$1:$1048576,Gen_HP_FileAct!K$1,FALSE)/E54,"-")</f>
        <v>0</v>
      </c>
      <c r="L54" s="313">
        <f>IF(F54&gt;0,VLOOKUP(A54,[3]BDD_ActiGen_HP!$1:$1048576,Gen_HP_FileAct!L$1,FALSE)/F54,"-")</f>
        <v>0</v>
      </c>
      <c r="M54" s="317">
        <f>IF(H54&gt;0,VLOOKUP(A54,[3]BDD_ActiGen_HP!$1:$1048576,Gen_HP_FileAct!M$1,FALSE)/H54,"-")</f>
        <v>0</v>
      </c>
      <c r="N54" s="315">
        <f>IF(I54&gt;0,VLOOKUP(A54,[3]BDD_ActiGen_HP!$1:$1048576,Gen_HP_FileAct!N$1,FALSE)/I54,"-")</f>
        <v>0</v>
      </c>
      <c r="O54" s="317">
        <f>IF(E54&gt;0,VLOOKUP(A54,[3]BDD_ActiGen_HP!$1:$1048576,Gen_HP_FileAct!O$1,FALSE)/E54,"-")</f>
        <v>6.5075921908893707E-3</v>
      </c>
      <c r="P54" s="313">
        <f>IF(F54&gt;0,VLOOKUP(A54,[3]BDD_ActiGen_HP!$1:$1048576,Gen_HP_FileAct!P$1,FALSE)/F54,"-")</f>
        <v>4.1928721174004195E-3</v>
      </c>
      <c r="Q54" s="317">
        <f>IF(H54&gt;0,VLOOKUP(A54,[3]BDD_ActiGen_HP!$1:$1048576,Gen_HP_FileAct!Q$1,FALSE)/H54,"-")</f>
        <v>5.3173085677865797E-3</v>
      </c>
      <c r="R54" s="315">
        <f>IF(I54&gt;0,VLOOKUP(A54,[3]BDD_ActiGen_HP!$1:$1048576,Gen_HP_FileAct!R$1,FALSE)/I54,"-")</f>
        <v>1.1686595982520918E-3</v>
      </c>
      <c r="S54" s="317">
        <f>IF(E54&gt;0,VLOOKUP(A54,[3]BDD_ActiGen_HP!$1:$1048576,Gen_HP_FileAct!S$1,FALSE)/E54,"-")</f>
        <v>0.99349240780911063</v>
      </c>
      <c r="T54" s="313">
        <f>IF(F54&gt;0,VLOOKUP(A54,[3]BDD_ActiGen_HP!$1:$1048576,Gen_HP_FileAct!T$1,FALSE)/F54,"-")</f>
        <v>0.99580712788259962</v>
      </c>
      <c r="U54" s="317">
        <f>IF(H54&gt;0,VLOOKUP(A54,[3]BDD_ActiGen_HP!$1:$1048576,Gen_HP_FileAct!U$1,FALSE)/H54,"-")</f>
        <v>0.99468269143221344</v>
      </c>
      <c r="V54" s="318">
        <f>IF(I54&gt;0,VLOOKUP(A54,[3]BDD_ActiGen_HP!$1:$1048576,Gen_HP_FileAct!V$1,FALSE)/I54,"-")</f>
        <v>0.99883134040174792</v>
      </c>
      <c r="W54" s="316">
        <f>IF(E54&gt;0,VLOOKUP(A54,[3]BDD_ActiGen_HP!$1:$1048576,Gen_HP_FileAct!W$1,FALSE)/E54,"-")</f>
        <v>3.9045553145336226E-2</v>
      </c>
      <c r="X54" s="313">
        <f>IF(F54&gt;0,VLOOKUP(A54,[3]BDD_ActiGen_HP!$1:$1048576,Gen_HP_FileAct!X$1,FALSE)/F54,"-")</f>
        <v>4.6121593291404611E-2</v>
      </c>
      <c r="Y54" s="317">
        <f>IF(H54&gt;0,VLOOKUP(A54,[3]BDD_ActiGen_HP!$1:$1048576,Gen_HP_FileAct!Y$1,FALSE)/H54,"-")</f>
        <v>4.8402075935536741E-2</v>
      </c>
      <c r="Z54" s="318">
        <f>IF(I54&gt;0,VLOOKUP(A54,[3]BDD_ActiGen_HP!$1:$1048576,Gen_HP_FileAct!Z$1,FALSE)/I54,"-")</f>
        <v>5.1031469123674671E-2</v>
      </c>
      <c r="AA54" s="316">
        <f>IF(E54&gt;0,VLOOKUP(A54,[3]BDD_ActiGen_HP!$1:$1048576,Gen_HP_FileAct!AA$1,FALSE)/E54,"-")</f>
        <v>0</v>
      </c>
      <c r="AB54" s="313">
        <f>IF(F54&gt;0,VLOOKUP(A54,[3]BDD_ActiGen_HP!$1:$1048576,Gen_HP_FileAct!AB$1,FALSE)/F54,"-")</f>
        <v>0</v>
      </c>
      <c r="AC54" s="317">
        <f>IF(H54&gt;0,VLOOKUP(A54,[3]BDD_ActiGen_HP!$1:$1048576,Gen_HP_FileAct!AC$1,FALSE)/H54,"-")</f>
        <v>0</v>
      </c>
      <c r="AD54" s="318">
        <f>IF(I54&gt;0,VLOOKUP(A54,[3]BDD_ActiGen_HP!$1:$1048576,Gen_HP_FileAct!AD$1,FALSE)/I54,"-")</f>
        <v>0</v>
      </c>
      <c r="AE54" s="101"/>
      <c r="AF54" s="101"/>
      <c r="AG54" s="101"/>
      <c r="AH54" s="101"/>
    </row>
    <row r="55" spans="1:34" ht="13.8" thickBot="1" x14ac:dyDescent="0.25">
      <c r="A55" s="31" t="s">
        <v>102</v>
      </c>
      <c r="B55" s="98"/>
      <c r="C55" s="130" t="s">
        <v>103</v>
      </c>
      <c r="D55" s="131"/>
      <c r="E55" s="447">
        <f>VLOOKUP(A55,[3]A_GEN!$A$7:$AB$69,18,FALSE)</f>
        <v>221</v>
      </c>
      <c r="F55" s="321">
        <f>VLOOKUP(A55,[3]A_GEN!$A$7:$AB$69,19,FALSE)</f>
        <v>221</v>
      </c>
      <c r="G55" s="322">
        <f t="shared" si="6"/>
        <v>0</v>
      </c>
      <c r="H55" s="323">
        <f>VLOOKUP(A55,[3]A_GEN!$A$7:$AB$69,15,FALSE)</f>
        <v>7648</v>
      </c>
      <c r="I55" s="324">
        <f>VLOOKUP(A55,[3]A_GEN!$A$7:$AB$69,16,FALSE)</f>
        <v>9237</v>
      </c>
      <c r="J55" s="325">
        <f t="shared" si="7"/>
        <v>0.20776673640167354</v>
      </c>
      <c r="K55" s="326">
        <f>IF(E55&gt;0,VLOOKUP(A55,[3]BDD_ActiGen_HP!$1:$1048576,Gen_HP_FileAct!K$1,FALSE)/E55,"-")</f>
        <v>0</v>
      </c>
      <c r="L55" s="322">
        <f>IF(F55&gt;0,VLOOKUP(A55,[3]BDD_ActiGen_HP!$1:$1048576,Gen_HP_FileAct!L$1,FALSE)/F55,"-")</f>
        <v>0</v>
      </c>
      <c r="M55" s="327">
        <f>IF(H55&gt;0,VLOOKUP(A55,[3]BDD_ActiGen_HP!$1:$1048576,Gen_HP_FileAct!M$1,FALSE)/H55,"-")</f>
        <v>0</v>
      </c>
      <c r="N55" s="325">
        <f>IF(I55&gt;0,VLOOKUP(A55,[3]BDD_ActiGen_HP!$1:$1048576,Gen_HP_FileAct!N$1,FALSE)/I55,"-")</f>
        <v>0</v>
      </c>
      <c r="O55" s="327">
        <f>IF(E55&gt;0,VLOOKUP(A55,[3]BDD_ActiGen_HP!$1:$1048576,Gen_HP_FileAct!O$1,FALSE)/E55,"-")</f>
        <v>0</v>
      </c>
      <c r="P55" s="322">
        <f>IF(F55&gt;0,VLOOKUP(A55,[3]BDD_ActiGen_HP!$1:$1048576,Gen_HP_FileAct!P$1,FALSE)/F55,"-")</f>
        <v>4.5248868778280547E-3</v>
      </c>
      <c r="Q55" s="327">
        <f>IF(H55&gt;0,VLOOKUP(A55,[3]BDD_ActiGen_HP!$1:$1048576,Gen_HP_FileAct!Q$1,FALSE)/H55,"-")</f>
        <v>0</v>
      </c>
      <c r="R55" s="325">
        <f>IF(I55&gt;0,VLOOKUP(A55,[3]BDD_ActiGen_HP!$1:$1048576,Gen_HP_FileAct!R$1,FALSE)/I55,"-")</f>
        <v>1.5697737360614919E-3</v>
      </c>
      <c r="S55" s="327">
        <f>IF(E55&gt;0,VLOOKUP(A55,[3]BDD_ActiGen_HP!$1:$1048576,Gen_HP_FileAct!S$1,FALSE)/E55,"-")</f>
        <v>1</v>
      </c>
      <c r="T55" s="322">
        <f>IF(F55&gt;0,VLOOKUP(A55,[3]BDD_ActiGen_HP!$1:$1048576,Gen_HP_FileAct!T$1,FALSE)/F55,"-")</f>
        <v>1</v>
      </c>
      <c r="U55" s="327">
        <f>IF(H55&gt;0,VLOOKUP(A55,[3]BDD_ActiGen_HP!$1:$1048576,Gen_HP_FileAct!U$1,FALSE)/H55,"-")</f>
        <v>1</v>
      </c>
      <c r="V55" s="328">
        <f>IF(I55&gt;0,VLOOKUP(A55,[3]BDD_ActiGen_HP!$1:$1048576,Gen_HP_FileAct!V$1,FALSE)/I55,"-")</f>
        <v>0.99843022626393851</v>
      </c>
      <c r="W55" s="326">
        <f>IF(E55&gt;0,VLOOKUP(A55,[3]BDD_ActiGen_HP!$1:$1048576,Gen_HP_FileAct!W$1,FALSE)/E55,"-")</f>
        <v>0.19004524886877827</v>
      </c>
      <c r="X55" s="322">
        <f>IF(F55&gt;0,VLOOKUP(A55,[3]BDD_ActiGen_HP!$1:$1048576,Gen_HP_FileAct!X$1,FALSE)/F55,"-")</f>
        <v>0.17194570135746606</v>
      </c>
      <c r="Y55" s="327">
        <f>IF(H55&gt;0,VLOOKUP(A55,[3]BDD_ActiGen_HP!$1:$1048576,Gen_HP_FileAct!Y$1,FALSE)/H55,"-")</f>
        <v>0.2041710251046025</v>
      </c>
      <c r="Z55" s="328">
        <f>IF(I55&gt;0,VLOOKUP(A55,[3]BDD_ActiGen_HP!$1:$1048576,Gen_HP_FileAct!Z$1,FALSE)/I55,"-")</f>
        <v>0.18176897261015482</v>
      </c>
      <c r="AA55" s="326">
        <f>IF(E55&gt;0,VLOOKUP(A55,[3]BDD_ActiGen_HP!$1:$1048576,Gen_HP_FileAct!AA$1,FALSE)/E55,"-")</f>
        <v>0</v>
      </c>
      <c r="AB55" s="322">
        <f>IF(F55&gt;0,VLOOKUP(A55,[3]BDD_ActiGen_HP!$1:$1048576,Gen_HP_FileAct!AB$1,FALSE)/F55,"-")</f>
        <v>0</v>
      </c>
      <c r="AC55" s="327">
        <f>IF(H55&gt;0,VLOOKUP(A55,[3]BDD_ActiGen_HP!$1:$1048576,Gen_HP_FileAct!AC$1,FALSE)/H55,"-")</f>
        <v>0</v>
      </c>
      <c r="AD55" s="328">
        <f>IF(I55&gt;0,VLOOKUP(A55,[3]BDD_ActiGen_HP!$1:$1048576,Gen_HP_FileAct!AD$1,FALSE)/I55,"-")</f>
        <v>0</v>
      </c>
      <c r="AE55" s="101"/>
      <c r="AF55" s="101"/>
      <c r="AG55" s="101"/>
      <c r="AH55" s="101"/>
    </row>
    <row r="56" spans="1:34" ht="7.5" customHeight="1" thickBot="1" x14ac:dyDescent="0.25">
      <c r="A56" s="77"/>
      <c r="C56" s="331"/>
      <c r="D56" s="332"/>
      <c r="E56" s="453"/>
      <c r="F56" s="333"/>
      <c r="G56" s="197"/>
      <c r="H56" s="512"/>
      <c r="I56" s="551"/>
      <c r="J56" s="197"/>
      <c r="K56" s="336"/>
      <c r="L56" s="197"/>
      <c r="M56" s="197"/>
      <c r="N56" s="197"/>
      <c r="O56" s="197"/>
      <c r="P56" s="197"/>
      <c r="Q56" s="197"/>
      <c r="R56" s="197"/>
      <c r="S56" s="197"/>
      <c r="T56" s="197"/>
      <c r="U56" s="197"/>
      <c r="V56" s="197"/>
      <c r="W56" s="197"/>
      <c r="X56" s="197"/>
      <c r="Y56" s="197"/>
      <c r="Z56" s="197"/>
      <c r="AA56" s="197"/>
      <c r="AB56" s="197"/>
      <c r="AC56" s="197"/>
      <c r="AD56" s="197"/>
      <c r="AE56" s="101"/>
      <c r="AF56" s="101"/>
      <c r="AG56" s="101"/>
      <c r="AH56" s="101"/>
    </row>
    <row r="57" spans="1:34" ht="13.8" thickBot="1" x14ac:dyDescent="0.25">
      <c r="A57" s="31" t="s">
        <v>104</v>
      </c>
      <c r="B57" s="98"/>
      <c r="C57" s="337" t="s">
        <v>105</v>
      </c>
      <c r="D57" s="146"/>
      <c r="E57" s="415">
        <f>VLOOKUP(A57,[3]A_GEN!$A$7:$AB$69,18,FALSE)</f>
        <v>7277</v>
      </c>
      <c r="F57" s="338">
        <f>VLOOKUP(A57,[3]A_GEN!$A$7:$AB$69,19,FALSE)</f>
        <v>7172</v>
      </c>
      <c r="G57" s="339">
        <f>IF(E57=0,"-",F57/E57-1)</f>
        <v>-1.4429022949017489E-2</v>
      </c>
      <c r="H57" s="275">
        <f>VLOOKUP(A57,[3]A_GEN!$A$7:$AB$69,15,FALSE)</f>
        <v>186917.5</v>
      </c>
      <c r="I57" s="340">
        <f>VLOOKUP(A57,[3]A_GEN!$A$7:$AB$69,16,FALSE)</f>
        <v>204916</v>
      </c>
      <c r="J57" s="341">
        <f>IF(H57=0,"-",I57/H57-1)</f>
        <v>9.6291144488878766E-2</v>
      </c>
      <c r="K57" s="342">
        <f>IF(E57&gt;0,VLOOKUP(A57,[3]BDD_ActiGen_HP!$1:$1048576,Gen_HP_FileAct!K$1,FALSE)/E57,"-")</f>
        <v>6.8709633090559296E-4</v>
      </c>
      <c r="L57" s="339">
        <f>IF(F57&gt;0,VLOOKUP(A57,[3]BDD_ActiGen_HP!$1:$1048576,Gen_HP_FileAct!L$1,FALSE)/F57,"-")</f>
        <v>4.1829336307863918E-4</v>
      </c>
      <c r="M57" s="343">
        <f>IF(H57&gt;0,VLOOKUP(A57,[3]BDD_ActiGen_HP!$1:$1048576,Gen_HP_FileAct!M$1,FALSE)/H57,"-")</f>
        <v>2.1399815426591944E-5</v>
      </c>
      <c r="N57" s="341">
        <f>IF(I57&gt;0,VLOOKUP(A57,[3]BDD_ActiGen_HP!$1:$1048576,Gen_HP_FileAct!N$1,FALSE)/I57,"-")</f>
        <v>1.220012102520057E-5</v>
      </c>
      <c r="O57" s="343">
        <f>IF(E57&gt;0,VLOOKUP(A57,[3]BDD_ActiGen_HP!$1:$1048576,Gen_HP_FileAct!O$1,FALSE)/E57,"-")</f>
        <v>1.2092895423938436E-2</v>
      </c>
      <c r="P57" s="339">
        <f>IF(F57&gt;0,VLOOKUP(A57,[3]BDD_ActiGen_HP!$1:$1048576,Gen_HP_FileAct!P$1,FALSE)/F57,"-")</f>
        <v>9.7601784718349127E-3</v>
      </c>
      <c r="Q57" s="343">
        <f>IF(H57&gt;0,VLOOKUP(A57,[3]BDD_ActiGen_HP!$1:$1048576,Gen_HP_FileAct!Q$1,FALSE)/H57,"-")</f>
        <v>4.967432155897655E-3</v>
      </c>
      <c r="R57" s="341">
        <f>IF(I57&gt;0,VLOOKUP(A57,[3]BDD_ActiGen_HP!$1:$1048576,Gen_HP_FileAct!R$1,FALSE)/I57,"-")</f>
        <v>5.8828983583517147E-3</v>
      </c>
      <c r="S57" s="343">
        <f>IF(E57&gt;0,VLOOKUP(A57,[3]BDD_ActiGen_HP!$1:$1048576,Gen_HP_FileAct!S$1,FALSE)/E57,"-")</f>
        <v>0.98900645870551052</v>
      </c>
      <c r="T57" s="339">
        <f>IF(F57&gt;0,VLOOKUP(A57,[3]BDD_ActiGen_HP!$1:$1048576,Gen_HP_FileAct!T$1,FALSE)/F57,"-")</f>
        <v>0.86614612381483547</v>
      </c>
      <c r="U57" s="343">
        <f>IF(H57&gt;0,VLOOKUP(A57,[3]BDD_ActiGen_HP!$1:$1048576,Gen_HP_FileAct!U$1,FALSE)/H57,"-")</f>
        <v>0.99501116802867573</v>
      </c>
      <c r="V57" s="344">
        <f>IF(I57&gt;0,VLOOKUP(A57,[3]BDD_ActiGen_HP!$1:$1048576,Gen_HP_FileAct!V$1,FALSE)/I57,"-")</f>
        <v>0.99410490152062303</v>
      </c>
      <c r="W57" s="342">
        <f>IF(E57&gt;0,VLOOKUP(A57,[3]BDD_ActiGen_HP!$1:$1048576,Gen_HP_FileAct!W$1,FALSE)/E57,"-")</f>
        <v>0.25037790298199808</v>
      </c>
      <c r="X57" s="339">
        <f>IF(F57&gt;0,VLOOKUP(A57,[3]BDD_ActiGen_HP!$1:$1048576,Gen_HP_FileAct!X$1,FALSE)/F57,"-")</f>
        <v>0.22741215839375348</v>
      </c>
      <c r="Y57" s="343">
        <f>IF(H57&gt;0,VLOOKUP(A57,[3]BDD_ActiGen_HP!$1:$1048576,Gen_HP_FileAct!Y$1,FALSE)/H57,"-")</f>
        <v>0.19050918185830648</v>
      </c>
      <c r="Z57" s="344">
        <f>IF(I57&gt;0,VLOOKUP(A57,[3]BDD_ActiGen_HP!$1:$1048576,Gen_HP_FileAct!Z$1,FALSE)/I57,"-")</f>
        <v>0.20000878408713815</v>
      </c>
      <c r="AA57" s="342">
        <f>IF(E57&gt;0,VLOOKUP(A57,[3]BDD_ActiGen_HP!$1:$1048576,Gen_HP_FileAct!AA$1,FALSE)/E57,"-")</f>
        <v>6.321286244331455E-3</v>
      </c>
      <c r="AB57" s="339">
        <f>IF(F57&gt;0,VLOOKUP(A57,[3]BDD_ActiGen_HP!$1:$1048576,Gen_HP_FileAct!AB$1,FALSE)/F57,"-")</f>
        <v>0</v>
      </c>
      <c r="AC57" s="343">
        <f>IF(H57&gt;0,VLOOKUP(A57,[3]BDD_ActiGen_HP!$1:$1048576,Gen_HP_FileAct!AC$1,FALSE)/H57,"-")</f>
        <v>9.1163213717281692E-3</v>
      </c>
      <c r="AD57" s="344">
        <f>IF(I57&gt;0,VLOOKUP(A57,[3]BDD_ActiGen_HP!$1:$1048576,Gen_HP_FileAct!AD$1,FALSE)/I57,"-")</f>
        <v>6.0854203673700443E-3</v>
      </c>
      <c r="AE57" s="101"/>
      <c r="AF57" s="101"/>
      <c r="AG57" s="101"/>
      <c r="AH57" s="101"/>
    </row>
    <row r="58" spans="1:34" ht="7.5" customHeight="1" thickBot="1" x14ac:dyDescent="0.25">
      <c r="A58" s="77"/>
      <c r="C58" s="345"/>
      <c r="D58" s="346"/>
      <c r="E58" s="219">
        <f>E57</f>
        <v>7277</v>
      </c>
      <c r="F58" s="728">
        <f>+F57+137</f>
        <v>7309</v>
      </c>
      <c r="G58" s="727">
        <f>IF(E58=0,"-",F58/E58-1)</f>
        <v>4.3974165177957936E-3</v>
      </c>
      <c r="H58" s="513"/>
      <c r="I58" s="554"/>
      <c r="J58" s="515"/>
      <c r="K58" s="515"/>
      <c r="L58" s="515"/>
      <c r="M58" s="515"/>
      <c r="N58" s="515"/>
      <c r="O58" s="515"/>
      <c r="P58" s="515"/>
      <c r="Q58" s="515"/>
      <c r="R58" s="515"/>
      <c r="S58" s="515"/>
      <c r="T58" s="515"/>
      <c r="U58" s="515"/>
      <c r="V58" s="515"/>
      <c r="W58" s="515"/>
      <c r="X58" s="515"/>
      <c r="Y58" s="515"/>
      <c r="Z58" s="515"/>
      <c r="AA58" s="515"/>
      <c r="AB58" s="515"/>
      <c r="AC58" s="515"/>
      <c r="AD58" s="515"/>
      <c r="AE58" s="101"/>
      <c r="AF58" s="101"/>
      <c r="AG58" s="101"/>
      <c r="AH58" s="101"/>
    </row>
    <row r="59" spans="1:34" ht="15" customHeight="1" x14ac:dyDescent="0.2">
      <c r="A59" s="31" t="s">
        <v>106</v>
      </c>
      <c r="B59" s="98"/>
      <c r="C59" s="350" t="s">
        <v>107</v>
      </c>
      <c r="D59" s="160"/>
      <c r="E59" s="465">
        <f>VLOOKUP(A59,[3]A_GEN!$A$7:$AB$69,18,FALSE)</f>
        <v>92622</v>
      </c>
      <c r="F59" s="351">
        <f>VLOOKUP(A59,[3]A_GEN!$A$7:$AB$69,19,FALSE)</f>
        <v>96564</v>
      </c>
      <c r="G59" s="352">
        <f>IF(E59=0,"-",F59/E59-1)</f>
        <v>4.2560082917665332E-2</v>
      </c>
      <c r="H59" s="353">
        <f>VLOOKUP(A59,[3]A_GEN!$A$7:$AB$69,15,FALSE)</f>
        <v>2771942</v>
      </c>
      <c r="I59" s="354">
        <f>VLOOKUP(A59,[3]A_GEN!$A$7:$AB$69,16,FALSE)</f>
        <v>3056358.5</v>
      </c>
      <c r="J59" s="355">
        <f>IF(H59=0,"-",I59/H59-1)</f>
        <v>0.10260550184671979</v>
      </c>
      <c r="K59" s="356">
        <f>IF(E59&gt;0,VLOOKUP(A59,[3]BDD_ActiGen_HP!$1:$1048576,Gen_HP_FileAct!K$1,FALSE)/E59,"-")</f>
        <v>4.8260672410442443E-3</v>
      </c>
      <c r="L59" s="352">
        <f>IF(F59&gt;0,VLOOKUP(A59,[3]BDD_ActiGen_HP!$1:$1048576,Gen_HP_FileAct!L$1,FALSE)/F59,"-")</f>
        <v>3.7384532538005883E-3</v>
      </c>
      <c r="M59" s="357">
        <f>IF(H59&gt;0,VLOOKUP(A59,[3]BDD_ActiGen_HP!$1:$1048576,Gen_HP_FileAct!M$1,FALSE)/H59,"-")</f>
        <v>4.7266501247140089E-3</v>
      </c>
      <c r="N59" s="355">
        <f>IF(I59&gt;0,VLOOKUP(A59,[3]BDD_ActiGen_HP!$1:$1048576,Gen_HP_FileAct!N$1,FALSE)/I59,"-")</f>
        <v>9.3215504660202654E-4</v>
      </c>
      <c r="O59" s="357">
        <f>IF(E59&gt;0,VLOOKUP(A59,[3]BDD_ActiGen_HP!$1:$1048576,Gen_HP_FileAct!O$1,FALSE)/E59,"-")</f>
        <v>1.9271879251149836E-2</v>
      </c>
      <c r="P59" s="352">
        <f>IF(F59&gt;0,VLOOKUP(A59,[3]BDD_ActiGen_HP!$1:$1048576,Gen_HP_FileAct!P$1,FALSE)/F59,"-")</f>
        <v>2.1115529596951246E-2</v>
      </c>
      <c r="Q59" s="357">
        <f>IF(H59&gt;0,VLOOKUP(A59,[3]BDD_ActiGen_HP!$1:$1048576,Gen_HP_FileAct!Q$1,FALSE)/H59,"-")</f>
        <v>1.2212737495950492E-2</v>
      </c>
      <c r="R59" s="355">
        <f>IF(I59&gt;0,VLOOKUP(A59,[3]BDD_ActiGen_HP!$1:$1048576,Gen_HP_FileAct!R$1,FALSE)/I59,"-")</f>
        <v>1.169610829357878E-2</v>
      </c>
      <c r="S59" s="357">
        <f>IF(E59&gt;0,VLOOKUP(A59,[3]BDD_ActiGen_HP!$1:$1048576,Gen_HP_FileAct!S$1,FALSE)/E59,"-")</f>
        <v>0.97942173565675539</v>
      </c>
      <c r="T59" s="352">
        <f>IF(F59&gt;0,VLOOKUP(A59,[3]BDD_ActiGen_HP!$1:$1048576,Gen_HP_FileAct!T$1,FALSE)/F59,"-")</f>
        <v>0.96892216561037237</v>
      </c>
      <c r="U59" s="357">
        <f>IF(H59&gt;0,VLOOKUP(A59,[3]BDD_ActiGen_HP!$1:$1048576,Gen_HP_FileAct!U$1,FALSE)/H59,"-")</f>
        <v>0.98306061237933551</v>
      </c>
      <c r="V59" s="358">
        <f>IF(I59&gt;0,VLOOKUP(A59,[3]BDD_ActiGen_HP!$1:$1048576,Gen_HP_FileAct!V$1,FALSE)/I59,"-")</f>
        <v>0.98608687429828668</v>
      </c>
      <c r="W59" s="356">
        <f>IF(E59&gt;0,VLOOKUP(A59,[3]BDD_ActiGen_HP!$1:$1048576,Gen_HP_FileAct!W$1,FALSE)/E59,"-")</f>
        <v>0.16812420375288809</v>
      </c>
      <c r="X59" s="352">
        <f>IF(F59&gt;0,VLOOKUP(A59,[3]BDD_ActiGen_HP!$1:$1048576,Gen_HP_FileAct!X$1,FALSE)/F59,"-")</f>
        <v>0.17119216271074106</v>
      </c>
      <c r="Y59" s="357">
        <f>IF(H59&gt;0,VLOOKUP(A59,[3]BDD_ActiGen_HP!$1:$1048576,Gen_HP_FileAct!Y$1,FALSE)/H59,"-")</f>
        <v>0.12842656880988129</v>
      </c>
      <c r="Z59" s="358">
        <f>IF(I59&gt;0,VLOOKUP(A59,[3]BDD_ActiGen_HP!$1:$1048576,Gen_HP_FileAct!Z$1,FALSE)/I59,"-")</f>
        <v>0.13551404391860444</v>
      </c>
      <c r="AA59" s="356">
        <f>IF(E59&gt;0,VLOOKUP(A59,[3]BDD_ActiGen_HP!$1:$1048576,Gen_HP_FileAct!AA$1,FALSE)/E59,"-")</f>
        <v>1.2027380104078944E-2</v>
      </c>
      <c r="AB59" s="352">
        <f>IF(F59&gt;0,VLOOKUP(A59,[3]BDD_ActiGen_HP!$1:$1048576,Gen_HP_FileAct!AB$1,FALSE)/F59,"-")</f>
        <v>1.1505322894660537E-2</v>
      </c>
      <c r="AC59" s="357">
        <f>IF(H59&gt;0,VLOOKUP(A59,[3]BDD_ActiGen_HP!$1:$1048576,Gen_HP_FileAct!AC$1,FALSE)/H59,"-")</f>
        <v>2.4255377637771643E-2</v>
      </c>
      <c r="AD59" s="358">
        <f>IF(I59&gt;0,VLOOKUP(A59,[3]BDD_ActiGen_HP!$1:$1048576,Gen_HP_FileAct!AD$1,FALSE)/I59,"-")</f>
        <v>1.9970333977509511E-2</v>
      </c>
      <c r="AE59" s="101"/>
      <c r="AF59" s="101"/>
      <c r="AG59" s="101"/>
      <c r="AH59" s="101"/>
    </row>
    <row r="60" spans="1:34" s="65" customFormat="1" ht="14.1" customHeight="1" x14ac:dyDescent="0.2">
      <c r="A60" s="172" t="s">
        <v>251</v>
      </c>
      <c r="C60" s="359" t="s">
        <v>59</v>
      </c>
      <c r="D60" s="360"/>
      <c r="E60" s="471">
        <f>VLOOKUP(A60,[3]A_GEN!$A$7:$AB$69,18,FALSE)</f>
        <v>65151</v>
      </c>
      <c r="F60" s="361">
        <f>VLOOKUP(A60,[3]A_GEN!$A$7:$AB$69,19,FALSE)</f>
        <v>67014</v>
      </c>
      <c r="G60" s="362">
        <f>IF(E60=0,"-",F60/E60-1)</f>
        <v>2.8595109821798692E-2</v>
      </c>
      <c r="H60" s="363">
        <f>VLOOKUP(A60,[3]A_GEN!$A$7:$AB$69,15,FALSE)</f>
        <v>2135608</v>
      </c>
      <c r="I60" s="364">
        <f>VLOOKUP(A60,[3]A_GEN!$A$7:$AB$69,16,FALSE)</f>
        <v>2383046.5</v>
      </c>
      <c r="J60" s="365">
        <f>IF(H60=0,"-",I60/H60-1)</f>
        <v>0.11586325767650241</v>
      </c>
      <c r="K60" s="366">
        <f>IF(E60&gt;0,VLOOKUP(A60,[3]BDD_ActiGen_HP!$1:$1048576,Gen_HP_FileAct!K$1,FALSE)/E60,"-")</f>
        <v>6.8609844822028823E-3</v>
      </c>
      <c r="L60" s="362">
        <f>IF(F60&gt;0,VLOOKUP(A60,[3]BDD_ActiGen_HP!$1:$1048576,Gen_HP_FileAct!L$1,FALSE)/F60,"-")</f>
        <v>5.3869340734771839E-3</v>
      </c>
      <c r="M60" s="367">
        <f>IF(H60&gt;0,VLOOKUP(A60,[3]BDD_ActiGen_HP!$1:$1048576,Gen_HP_FileAct!M$1,FALSE)/H60,"-")</f>
        <v>6.1350210338226869E-3</v>
      </c>
      <c r="N60" s="365">
        <f>IF(I60&gt;0,VLOOKUP(A60,[3]BDD_ActiGen_HP!$1:$1048576,Gen_HP_FileAct!N$1,FALSE)/I60,"-")</f>
        <v>1.1955284968211909E-3</v>
      </c>
      <c r="O60" s="367">
        <f>IF(E60&gt;0,VLOOKUP(A60,[3]BDD_ActiGen_HP!$1:$1048576,Gen_HP_FileAct!O$1,FALSE)/E60,"-")</f>
        <v>2.0183880523706465E-2</v>
      </c>
      <c r="P60" s="362">
        <f>IF(F60&gt;0,VLOOKUP(A60,[3]BDD_ActiGen_HP!$1:$1048576,Gen_HP_FileAct!P$1,FALSE)/F60,"-")</f>
        <v>2.1204524427731519E-2</v>
      </c>
      <c r="Q60" s="367">
        <f>IF(H60&gt;0,VLOOKUP(A60,[3]BDD_ActiGen_HP!$1:$1048576,Gen_HP_FileAct!Q$1,FALSE)/H60,"-")</f>
        <v>1.116684335327457E-2</v>
      </c>
      <c r="R60" s="365">
        <f>IF(I60&gt;0,VLOOKUP(A60,[3]BDD_ActiGen_HP!$1:$1048576,Gen_HP_FileAct!R$1,FALSE)/I60,"-")</f>
        <v>9.9446234053762687E-3</v>
      </c>
      <c r="S60" s="367">
        <f>IF(E60&gt;0,VLOOKUP(A60,[3]BDD_ActiGen_HP!$1:$1048576,Gen_HP_FileAct!S$1,FALSE)/E60,"-")</f>
        <v>0.976516093383064</v>
      </c>
      <c r="T60" s="362">
        <f>IF(F60&gt;0,VLOOKUP(A60,[3]BDD_ActiGen_HP!$1:$1048576,Gen_HP_FileAct!T$1,FALSE)/F60,"-")</f>
        <v>0.96361954218521506</v>
      </c>
      <c r="U60" s="367">
        <f>IF(H60&gt;0,VLOOKUP(A60,[3]BDD_ActiGen_HP!$1:$1048576,Gen_HP_FileAct!U$1,FALSE)/H60,"-")</f>
        <v>0.98269813561290276</v>
      </c>
      <c r="V60" s="368">
        <f>IF(I60&gt;0,VLOOKUP(A60,[3]BDD_ActiGen_HP!$1:$1048576,Gen_HP_FileAct!V$1,FALSE)/I60,"-")</f>
        <v>0.98885984809780259</v>
      </c>
      <c r="W60" s="366">
        <f>IF(E60&gt;0,VLOOKUP(A60,[3]BDD_ActiGen_HP!$1:$1048576,Gen_HP_FileAct!W$1,FALSE)/E60,"-")</f>
        <v>0.23721815474820032</v>
      </c>
      <c r="X60" s="362">
        <f>IF(F60&gt;0,VLOOKUP(A60,[3]BDD_ActiGen_HP!$1:$1048576,Gen_HP_FileAct!X$1,FALSE)/F60,"-")</f>
        <v>0.24499358343032798</v>
      </c>
      <c r="Y60" s="367">
        <f>IF(H60&gt;0,VLOOKUP(A60,[3]BDD_ActiGen_HP!$1:$1048576,Gen_HP_FileAct!Y$1,FALSE)/H60,"-")</f>
        <v>0.16460792430071436</v>
      </c>
      <c r="Z60" s="368">
        <f>IF(I60&gt;0,VLOOKUP(A60,[3]BDD_ActiGen_HP!$1:$1048576,Gen_HP_FileAct!Z$1,FALSE)/I60,"-")</f>
        <v>0.17273582366101542</v>
      </c>
      <c r="AA60" s="366">
        <f>IF(E60&gt;0,VLOOKUP(A60,[3]BDD_ActiGen_HP!$1:$1048576,Gen_HP_FileAct!AA$1,FALSE)/E60,"-")</f>
        <v>1.7098739850501143E-2</v>
      </c>
      <c r="AB60" s="362">
        <f>IF(F60&gt;0,VLOOKUP(A60,[3]BDD_ActiGen_HP!$1:$1048576,Gen_HP_FileAct!AB$1,FALSE)/F60,"-")</f>
        <v>1.6578625361864684E-2</v>
      </c>
      <c r="AC60" s="367">
        <f>IF(H60&gt;0,VLOOKUP(A60,[3]BDD_ActiGen_HP!$1:$1048576,Gen_HP_FileAct!AC$1,FALSE)/H60,"-")</f>
        <v>3.1482603548965912E-2</v>
      </c>
      <c r="AD60" s="368">
        <f>IF(I60&gt;0,VLOOKUP(A60,[3]BDD_ActiGen_HP!$1:$1048576,Gen_HP_FileAct!AD$1,FALSE)/I60,"-")</f>
        <v>2.5612802771578312E-2</v>
      </c>
    </row>
    <row r="61" spans="1:34" s="101" customFormat="1" ht="13.5" customHeight="1" thickBot="1" x14ac:dyDescent="0.25">
      <c r="A61" s="172" t="s">
        <v>250</v>
      </c>
      <c r="C61" s="369" t="s">
        <v>81</v>
      </c>
      <c r="D61" s="369"/>
      <c r="E61" s="478">
        <f>VLOOKUP(A61,[3]A_GEN!$A$7:$AB$69,18,FALSE)</f>
        <v>27995</v>
      </c>
      <c r="F61" s="370">
        <f>VLOOKUP(A61,[3]A_GEN!$A$7:$AB$69,19,FALSE)</f>
        <v>30144</v>
      </c>
      <c r="G61" s="371">
        <f>IF(E61=0,"-",F61/E61-1)</f>
        <v>7.676370780496522E-2</v>
      </c>
      <c r="H61" s="372">
        <f>VLOOKUP(A61,[3]A_GEN!$A$7:$AB$69,15,FALSE)</f>
        <v>636334</v>
      </c>
      <c r="I61" s="373">
        <f>VLOOKUP(A61,[3]A_GEN!$A$7:$AB$69,16,FALSE)</f>
        <v>673312</v>
      </c>
      <c r="J61" s="374">
        <f>IF(H61=0,"-",I61/H61-1)</f>
        <v>5.8110992026200181E-2</v>
      </c>
      <c r="K61" s="375">
        <f>IF(E61&gt;0,VLOOKUP(A61,[3]BDD_ActiGen_HP!$1:$1048576,Gen_HP_FileAct!K$1,FALSE)/E61,"-")</f>
        <v>0</v>
      </c>
      <c r="L61" s="371">
        <f>IF(F61&gt;0,VLOOKUP(A61,[3]BDD_ActiGen_HP!$1:$1048576,Gen_HP_FileAct!L$1,FALSE)/F61,"-")</f>
        <v>0</v>
      </c>
      <c r="M61" s="376">
        <f>IF(H61&gt;0,VLOOKUP(A61,[3]BDD_ActiGen_HP!$1:$1048576,Gen_HP_FileAct!M$1,FALSE)/H61,"-")</f>
        <v>0</v>
      </c>
      <c r="N61" s="374">
        <f>IF(I61&gt;0,VLOOKUP(A61,[3]BDD_ActiGen_HP!$1:$1048576,Gen_HP_FileAct!N$1,FALSE)/I61,"-")</f>
        <v>0</v>
      </c>
      <c r="O61" s="376">
        <f>IF(E61&gt;0,VLOOKUP(A61,[3]BDD_ActiGen_HP!$1:$1048576,Gen_HP_FileAct!O$1,FALSE)/E61,"-")</f>
        <v>1.736024290051795E-2</v>
      </c>
      <c r="P61" s="371">
        <f>IF(F61&gt;0,VLOOKUP(A61,[3]BDD_ActiGen_HP!$1:$1048576,Gen_HP_FileAct!P$1,FALSE)/F61,"-")</f>
        <v>2.099920382165605E-2</v>
      </c>
      <c r="Q61" s="376">
        <f>IF(H61&gt;0,VLOOKUP(A61,[3]BDD_ActiGen_HP!$1:$1048576,Gen_HP_FileAct!Q$1,FALSE)/H61,"-")</f>
        <v>1.5722875093897231E-2</v>
      </c>
      <c r="R61" s="374">
        <f>IF(I61&gt;0,VLOOKUP(A61,[3]BDD_ActiGen_HP!$1:$1048576,Gen_HP_FileAct!R$1,FALSE)/I61,"-")</f>
        <v>1.789512142958985E-2</v>
      </c>
      <c r="S61" s="376">
        <f>IF(E61&gt;0,VLOOKUP(A61,[3]BDD_ActiGen_HP!$1:$1048576,Gen_HP_FileAct!S$1,FALSE)/E61,"-")</f>
        <v>0.98585461689587428</v>
      </c>
      <c r="T61" s="371">
        <f>IF(F61&gt;0,VLOOKUP(A61,[3]BDD_ActiGen_HP!$1:$1048576,Gen_HP_FileAct!T$1,FALSE)/F61,"-")</f>
        <v>0.98055997876857748</v>
      </c>
      <c r="U61" s="376">
        <f>IF(H61&gt;0,VLOOKUP(A61,[3]BDD_ActiGen_HP!$1:$1048576,Gen_HP_FileAct!U$1,FALSE)/H61,"-")</f>
        <v>0.98427712490610275</v>
      </c>
      <c r="V61" s="377">
        <f>IF(I61&gt;0,VLOOKUP(A61,[3]BDD_ActiGen_HP!$1:$1048576,Gen_HP_FileAct!V$1,FALSE)/I61,"-")</f>
        <v>0.97627251556484962</v>
      </c>
      <c r="W61" s="375">
        <f>IF(E61&gt;0,VLOOKUP(A61,[3]BDD_ActiGen_HP!$1:$1048576,Gen_HP_FileAct!W$1,FALSE)/E61,"-")</f>
        <v>4.2150383997142347E-3</v>
      </c>
      <c r="X61" s="371">
        <f>IF(F61&gt;0,VLOOKUP(A61,[3]BDD_ActiGen_HP!$1:$1048576,Gen_HP_FileAct!X$1,FALSE)/F61,"-")</f>
        <v>3.7486730360934183E-3</v>
      </c>
      <c r="Y61" s="376">
        <f>IF(H61&gt;0,VLOOKUP(A61,[3]BDD_ActiGen_HP!$1:$1048576,Gen_HP_FileAct!Y$1,FALSE)/H61,"-")</f>
        <v>6.9978973306471133E-3</v>
      </c>
      <c r="Z61" s="377">
        <f>IF(I61&gt;0,VLOOKUP(A61,[3]BDD_ActiGen_HP!$1:$1048576,Gen_HP_FileAct!Z$1,FALSE)/I61,"-")</f>
        <v>3.7753671403450407E-3</v>
      </c>
      <c r="AA61" s="375">
        <f>IF(E61&gt;0,VLOOKUP(A61,[3]BDD_ActiGen_HP!$1:$1048576,Gen_HP_FileAct!AA$1,FALSE)/E61,"-")</f>
        <v>0</v>
      </c>
      <c r="AB61" s="371">
        <f>IF(F61&gt;0,VLOOKUP(A61,[3]BDD_ActiGen_HP!$1:$1048576,Gen_HP_FileAct!AB$1,FALSE)/F61,"-")</f>
        <v>0</v>
      </c>
      <c r="AC61" s="376">
        <f>IF(H61&gt;0,VLOOKUP(A61,[3]BDD_ActiGen_HP!$1:$1048576,Gen_HP_FileAct!AC$1,FALSE)/H61,"-")</f>
        <v>0</v>
      </c>
      <c r="AD61" s="377">
        <f>IF(I61&gt;0,VLOOKUP(A61,[3]BDD_ActiGen_HP!$1:$1048576,Gen_HP_FileAct!AD$1,FALSE)/I61,"-")</f>
        <v>0</v>
      </c>
    </row>
    <row r="62" spans="1:34" ht="6" customHeight="1" x14ac:dyDescent="0.25">
      <c r="AE62" s="101"/>
      <c r="AF62" s="101"/>
      <c r="AG62" s="101"/>
      <c r="AH62" s="101"/>
    </row>
    <row r="63" spans="1:34" x14ac:dyDescent="0.25">
      <c r="C63" s="65" t="s">
        <v>110</v>
      </c>
      <c r="D63" s="201" t="str">
        <f>CONCATENATE(" RIMP ",[3]Onglet_OutilAnnexe!$B$3," - ",[3]Onglet_OutilAnnexe!$B$2,)</f>
        <v xml:space="preserve"> RIMP 2021 - 2022</v>
      </c>
      <c r="E63" s="98"/>
      <c r="F63" s="202" t="s">
        <v>242</v>
      </c>
      <c r="G63" s="101"/>
      <c r="H63" s="98"/>
      <c r="I63" s="193"/>
      <c r="J63" s="98"/>
      <c r="K63" s="98"/>
      <c r="L63" s="98"/>
      <c r="M63" s="203"/>
      <c r="N63" s="98"/>
      <c r="O63" s="98"/>
      <c r="P63" s="98"/>
      <c r="Q63" s="98"/>
      <c r="R63" s="98"/>
      <c r="S63" s="98"/>
      <c r="T63" s="193"/>
      <c r="U63" s="193"/>
      <c r="V63" s="204"/>
      <c r="W63" s="193"/>
      <c r="X63" s="193"/>
      <c r="AE63" s="101"/>
      <c r="AF63" s="101"/>
      <c r="AG63" s="101"/>
      <c r="AH63" s="101"/>
    </row>
    <row r="64" spans="1:34" x14ac:dyDescent="0.25">
      <c r="C64" s="65"/>
      <c r="D64" s="201"/>
      <c r="E64" s="98"/>
      <c r="F64" s="205" t="s">
        <v>241</v>
      </c>
      <c r="G64" s="193"/>
      <c r="H64" s="98"/>
      <c r="I64" s="98"/>
      <c r="J64" s="98"/>
      <c r="K64" s="98"/>
      <c r="L64" s="98"/>
      <c r="M64" s="203"/>
      <c r="N64" s="98"/>
      <c r="O64" s="98"/>
      <c r="P64" s="98"/>
      <c r="Q64" s="98"/>
      <c r="R64" s="98"/>
      <c r="S64" s="98"/>
      <c r="T64" s="193"/>
      <c r="U64" s="193"/>
      <c r="V64" s="204"/>
      <c r="W64" s="193"/>
      <c r="X64" s="193"/>
      <c r="AE64" s="101"/>
      <c r="AF64" s="101"/>
      <c r="AG64" s="101"/>
      <c r="AH64" s="101"/>
    </row>
    <row r="65" spans="3:34" x14ac:dyDescent="0.25">
      <c r="C65" s="65"/>
      <c r="D65" s="201"/>
      <c r="E65" s="98"/>
      <c r="F65" s="205" t="s">
        <v>240</v>
      </c>
      <c r="G65" s="193"/>
      <c r="H65" s="98"/>
      <c r="I65" s="98"/>
      <c r="J65" s="98"/>
      <c r="K65" s="98"/>
      <c r="L65" s="98"/>
      <c r="M65" s="203"/>
      <c r="N65" s="98"/>
      <c r="O65" s="98"/>
      <c r="P65" s="98"/>
      <c r="Q65" s="98"/>
      <c r="R65" s="98"/>
      <c r="S65" s="98"/>
      <c r="T65" s="193"/>
      <c r="U65" s="193"/>
      <c r="V65" s="204"/>
      <c r="W65" s="193"/>
      <c r="X65" s="193"/>
      <c r="AE65" s="101"/>
      <c r="AF65" s="101"/>
      <c r="AG65" s="101"/>
      <c r="AH65" s="101"/>
    </row>
    <row r="66" spans="3:34" x14ac:dyDescent="0.25">
      <c r="C66" s="201"/>
      <c r="D66" s="201"/>
      <c r="E66" s="206"/>
      <c r="F66" s="201"/>
      <c r="G66" s="201"/>
      <c r="H66" s="206"/>
      <c r="I66" s="206"/>
      <c r="J66" s="206"/>
      <c r="K66" s="206"/>
      <c r="L66" s="206"/>
      <c r="M66" s="207"/>
      <c r="N66" s="206"/>
      <c r="O66" s="206"/>
      <c r="P66" s="206"/>
      <c r="Q66" s="206"/>
      <c r="R66" s="206"/>
      <c r="S66" s="206"/>
      <c r="T66" s="193"/>
      <c r="U66" s="193"/>
      <c r="V66" s="204"/>
      <c r="W66" s="193"/>
      <c r="X66" s="193"/>
    </row>
    <row r="67" spans="3:34" x14ac:dyDescent="0.25">
      <c r="C67" s="1083" t="s">
        <v>115</v>
      </c>
      <c r="D67" s="1083"/>
      <c r="E67" s="1083"/>
      <c r="F67" s="1083"/>
      <c r="G67" s="1083"/>
      <c r="H67" s="1083"/>
      <c r="I67" s="1083"/>
      <c r="J67" s="1083"/>
      <c r="K67" s="1083"/>
      <c r="L67" s="1083"/>
      <c r="M67" s="1083"/>
      <c r="N67" s="1083"/>
      <c r="O67" s="1083"/>
      <c r="P67" s="1083"/>
      <c r="Q67" s="1083"/>
      <c r="R67" s="1083"/>
      <c r="S67" s="1083"/>
      <c r="T67" s="1083"/>
      <c r="U67" s="1083"/>
      <c r="V67" s="1083"/>
      <c r="W67" s="1083"/>
      <c r="X67" s="1083"/>
      <c r="Y67" s="1083"/>
      <c r="Z67" s="1083"/>
      <c r="AA67" s="1083"/>
      <c r="AB67" s="1083"/>
      <c r="AC67" s="1083"/>
      <c r="AD67" s="1083"/>
    </row>
    <row r="68" spans="3:34" ht="12.75" customHeight="1" x14ac:dyDescent="0.25">
      <c r="C68" s="1084" t="s">
        <v>269</v>
      </c>
      <c r="D68" s="1084"/>
      <c r="E68" s="1084"/>
      <c r="F68" s="1084"/>
      <c r="G68" s="1084"/>
      <c r="H68" s="1084"/>
      <c r="I68" s="1084"/>
      <c r="J68" s="1084"/>
      <c r="K68" s="1084"/>
      <c r="L68" s="1084"/>
      <c r="M68" s="1084"/>
      <c r="N68" s="1084"/>
      <c r="O68" s="1084"/>
      <c r="P68" s="1084"/>
      <c r="Q68" s="1084"/>
      <c r="R68" s="1084"/>
      <c r="S68" s="1084"/>
      <c r="T68" s="1084"/>
      <c r="U68" s="1084"/>
      <c r="V68" s="1084"/>
      <c r="W68" s="1084"/>
      <c r="X68" s="1084"/>
    </row>
    <row r="69" spans="3:34" x14ac:dyDescent="0.25">
      <c r="C69" s="382" t="s">
        <v>268</v>
      </c>
      <c r="E69" s="193"/>
      <c r="F69" s="213"/>
      <c r="G69" s="193"/>
      <c r="H69" s="193"/>
      <c r="I69" s="193"/>
      <c r="J69" s="193"/>
      <c r="M69" s="193"/>
      <c r="N69" s="193"/>
      <c r="O69" s="193"/>
      <c r="P69" s="193"/>
      <c r="Q69" s="193"/>
      <c r="R69" s="193"/>
      <c r="S69" s="193"/>
      <c r="T69" s="193"/>
      <c r="U69" s="193"/>
      <c r="V69" s="204"/>
      <c r="W69" s="193"/>
      <c r="X69" s="193"/>
    </row>
    <row r="71" spans="3:34" x14ac:dyDescent="0.25">
      <c r="C71" s="329" t="s">
        <v>260</v>
      </c>
    </row>
  </sheetData>
  <mergeCells count="25">
    <mergeCell ref="C2:AD2"/>
    <mergeCell ref="C4:C7"/>
    <mergeCell ref="D4:D7"/>
    <mergeCell ref="F4:G6"/>
    <mergeCell ref="I4:J6"/>
    <mergeCell ref="K4:V4"/>
    <mergeCell ref="W4:Z5"/>
    <mergeCell ref="AA4:AD5"/>
    <mergeCell ref="K5:N5"/>
    <mergeCell ref="O5:R5"/>
    <mergeCell ref="S5:V5"/>
    <mergeCell ref="K6:L6"/>
    <mergeCell ref="M6:N6"/>
    <mergeCell ref="O6:P6"/>
    <mergeCell ref="Q6:R6"/>
    <mergeCell ref="S6:T6"/>
    <mergeCell ref="U6:V6"/>
    <mergeCell ref="C67:AD67"/>
    <mergeCell ref="C68:X68"/>
    <mergeCell ref="W6:X6"/>
    <mergeCell ref="Y6:Z6"/>
    <mergeCell ref="AA6:AB6"/>
    <mergeCell ref="AC6:AD6"/>
    <mergeCell ref="C8:AD8"/>
    <mergeCell ref="C22:AD22"/>
  </mergeCells>
  <pageMargins left="0.19685039370078741" right="0.15748031496062992" top="0.19685039370078741" bottom="0.51181102362204722" header="0.31496062992125984" footer="0.27559055118110237"/>
  <pageSetup paperSize="9" scale="62" orientation="landscape" r:id="rId1"/>
  <headerFooter alignWithMargins="0">
    <oddFooter>&amp;L&amp;"Arial,Italique"&amp;7
&amp;CPsychiatrie (RIM-P) – Bilan PMSI 2022</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I66"/>
  <sheetViews>
    <sheetView showZeros="0" view="pageBreakPreview" topLeftCell="C2" zoomScale="60" zoomScaleNormal="100" workbookViewId="0">
      <selection sqref="A1:AD67"/>
    </sheetView>
  </sheetViews>
  <sheetFormatPr baseColWidth="10" defaultColWidth="11.5546875" defaultRowHeight="13.2" x14ac:dyDescent="0.25"/>
  <cols>
    <col min="1" max="1" width="8.77734375" style="49" hidden="1" customWidth="1"/>
    <col min="2" max="2" width="3.77734375" style="193" hidden="1" customWidth="1"/>
    <col min="3" max="3" width="9.44140625" style="194" customWidth="1"/>
    <col min="4" max="4" width="21.77734375" style="195" customWidth="1"/>
    <col min="5" max="5" width="8" style="195" hidden="1" customWidth="1"/>
    <col min="6" max="6" width="11.77734375" style="213" customWidth="1"/>
    <col min="7" max="9" width="11.77734375" style="379" customWidth="1"/>
    <col min="10" max="13" width="11.77734375" style="381" customWidth="1"/>
    <col min="14" max="14" width="27.21875" style="193" bestFit="1" customWidth="1"/>
    <col min="15" max="16384" width="11.5546875" style="193"/>
  </cols>
  <sheetData>
    <row r="1" spans="1:35" s="506" customFormat="1" hidden="1" x14ac:dyDescent="0.25">
      <c r="A1" s="505"/>
      <c r="C1" s="507"/>
      <c r="D1" s="508"/>
      <c r="E1" s="508"/>
      <c r="F1" s="726"/>
      <c r="G1" s="509"/>
      <c r="H1" s="509">
        <v>12</v>
      </c>
      <c r="I1" s="509">
        <f>H1+21</f>
        <v>33</v>
      </c>
      <c r="J1" s="509">
        <f>H1+1</f>
        <v>13</v>
      </c>
      <c r="K1" s="509">
        <f>I1+1</f>
        <v>34</v>
      </c>
      <c r="L1" s="509">
        <f>J1+1</f>
        <v>14</v>
      </c>
      <c r="M1" s="509">
        <f>K1+1</f>
        <v>35</v>
      </c>
    </row>
    <row r="2" spans="1:35" s="10" customFormat="1" ht="30" customHeight="1" x14ac:dyDescent="0.25">
      <c r="A2" s="9"/>
      <c r="C2" s="1087" t="s">
        <v>271</v>
      </c>
      <c r="D2" s="1087"/>
      <c r="E2" s="1087"/>
      <c r="F2" s="1087"/>
      <c r="G2" s="1087"/>
      <c r="H2" s="1087"/>
      <c r="I2" s="1087"/>
      <c r="J2" s="1087"/>
      <c r="K2" s="1087"/>
      <c r="L2" s="1087"/>
      <c r="M2" s="1087"/>
      <c r="N2" s="221"/>
      <c r="O2" s="221"/>
      <c r="P2" s="221"/>
      <c r="Q2" s="221"/>
      <c r="R2" s="221"/>
      <c r="S2" s="221"/>
      <c r="T2" s="221"/>
      <c r="U2" s="221"/>
      <c r="V2" s="221"/>
      <c r="W2" s="221"/>
      <c r="X2" s="221"/>
      <c r="Y2" s="221"/>
      <c r="Z2" s="221"/>
      <c r="AA2" s="221"/>
      <c r="AB2" s="221"/>
      <c r="AC2" s="221"/>
      <c r="AD2" s="221"/>
      <c r="AE2" s="221"/>
      <c r="AF2" s="221"/>
      <c r="AG2" s="221"/>
      <c r="AH2" s="221"/>
      <c r="AI2" s="221"/>
    </row>
    <row r="3" spans="1:35" s="12" customFormat="1" ht="7.5" customHeight="1" thickBot="1" x14ac:dyDescent="0.3">
      <c r="A3" s="11"/>
      <c r="C3" s="386"/>
      <c r="D3" s="222"/>
      <c r="E3" s="222"/>
      <c r="F3" s="387"/>
      <c r="G3" s="223"/>
      <c r="H3" s="223"/>
      <c r="I3" s="223"/>
      <c r="J3" s="223"/>
      <c r="K3" s="223"/>
      <c r="L3" s="388"/>
      <c r="M3" s="223"/>
      <c r="N3" s="388"/>
      <c r="O3" s="223"/>
      <c r="P3" s="223"/>
      <c r="Q3" s="388"/>
      <c r="R3" s="223"/>
      <c r="S3" s="223"/>
      <c r="T3" s="223"/>
      <c r="U3" s="223"/>
      <c r="V3" s="388"/>
      <c r="W3" s="223"/>
      <c r="X3" s="223"/>
      <c r="Y3" s="223"/>
      <c r="Z3" s="223"/>
      <c r="AA3" s="223"/>
      <c r="AB3" s="223"/>
    </row>
    <row r="4" spans="1:35" s="14" customFormat="1" ht="21.75" customHeight="1" x14ac:dyDescent="0.25">
      <c r="A4" s="13"/>
      <c r="C4" s="1088" t="s">
        <v>3</v>
      </c>
      <c r="D4" s="1090" t="s">
        <v>4</v>
      </c>
      <c r="E4" s="225"/>
      <c r="F4" s="1094" t="s">
        <v>6</v>
      </c>
      <c r="G4" s="1095"/>
      <c r="H4" s="1095"/>
      <c r="I4" s="1095"/>
      <c r="J4" s="1095"/>
      <c r="K4" s="1095"/>
      <c r="L4" s="1095"/>
      <c r="M4" s="1096"/>
    </row>
    <row r="5" spans="1:35" s="14" customFormat="1" ht="37.5" customHeight="1" x14ac:dyDescent="0.25">
      <c r="A5" s="13"/>
      <c r="C5" s="1089"/>
      <c r="D5" s="1091"/>
      <c r="E5" s="228"/>
      <c r="F5" s="1077" t="s">
        <v>8</v>
      </c>
      <c r="G5" s="1078"/>
      <c r="H5" s="1085" t="s">
        <v>180</v>
      </c>
      <c r="I5" s="1086"/>
      <c r="J5" s="1085" t="s">
        <v>181</v>
      </c>
      <c r="K5" s="1086"/>
      <c r="L5" s="1085" t="s">
        <v>182</v>
      </c>
      <c r="M5" s="1174"/>
    </row>
    <row r="6" spans="1:35" s="14" customFormat="1" ht="20.25" customHeight="1" x14ac:dyDescent="0.25">
      <c r="A6" s="13"/>
      <c r="C6" s="1089"/>
      <c r="D6" s="1091"/>
      <c r="E6" s="230" t="str">
        <f>[3]Onglet_OutilAnnexe!$B$3</f>
        <v>2021</v>
      </c>
      <c r="F6" s="22" t="str">
        <f>[3]Onglet_OutilAnnexe!$B$2</f>
        <v>2022</v>
      </c>
      <c r="G6" s="23" t="str">
        <f>CONCATENATE("Evol. / ",[3]Onglet_OutilAnnexe!$B$3)</f>
        <v>Evol. / 2021</v>
      </c>
      <c r="H6" s="25" t="str">
        <f>[3]Onglet_OutilAnnexe!$B$3</f>
        <v>2021</v>
      </c>
      <c r="I6" s="23" t="str">
        <f>[3]Onglet_OutilAnnexe!$B$2</f>
        <v>2022</v>
      </c>
      <c r="J6" s="25" t="str">
        <f>[3]Onglet_OutilAnnexe!$B$3</f>
        <v>2021</v>
      </c>
      <c r="K6" s="23" t="str">
        <f>[3]Onglet_OutilAnnexe!$B$2</f>
        <v>2022</v>
      </c>
      <c r="L6" s="25" t="str">
        <f>[3]Onglet_OutilAnnexe!$B$3</f>
        <v>2021</v>
      </c>
      <c r="M6" s="30" t="str">
        <f>[3]Onglet_OutilAnnexe!$B$2</f>
        <v>2022</v>
      </c>
    </row>
    <row r="7" spans="1:35" s="32" customFormat="1" ht="14.1" customHeight="1" x14ac:dyDescent="0.2">
      <c r="A7" s="31" t="s">
        <v>18</v>
      </c>
      <c r="C7" s="33" t="s">
        <v>18</v>
      </c>
      <c r="D7" s="34" t="s">
        <v>19</v>
      </c>
      <c r="E7" s="241">
        <f>VLOOKUP(A7,[3]A_GEN!$A$7:$AB$69,15,FALSE)</f>
        <v>6348</v>
      </c>
      <c r="F7" s="50">
        <f>VLOOKUP(A7,[3]A_GEN!$A$7:$AB$69,16,FALSE)</f>
        <v>7954</v>
      </c>
      <c r="G7" s="783">
        <f t="shared" ref="G7:G28" si="0">IF(E7=0,"-",F7/E7-1)</f>
        <v>0.25299306868304972</v>
      </c>
      <c r="H7" s="780">
        <f>IF(E7&gt;0,VLOOKUP(A7,[3]BDD_ActiGen_HP!$1:$1048576,H$1,FALSE)/E7,"-")</f>
        <v>0.99984247006931315</v>
      </c>
      <c r="I7" s="492">
        <f>IF(F7&gt;0,VLOOKUP(A7,[3]BDD_ActiGen_HP!$1:$1048576,I$1,FALSE)/F7,"-")</f>
        <v>1</v>
      </c>
      <c r="J7" s="780">
        <f>IF(E7&gt;0,VLOOKUP(A7,[3]BDD_ActiGen_HP!$1:$1048576,J$1,FALSE)/E7,"-")</f>
        <v>1.575299306868305E-4</v>
      </c>
      <c r="K7" s="492">
        <f>IF(F7&gt;0,VLOOKUP(A7,[3]BDD_ActiGen_HP!$1:$1048576,K$1,FALSE)/F7,"-")</f>
        <v>0</v>
      </c>
      <c r="L7" s="780">
        <f>IF(E7&gt;0,VLOOKUP(A7,[3]BDD_ActiGen_HP!$1:$1048576,L$1,FALSE)/E7,"-")</f>
        <v>0</v>
      </c>
      <c r="M7" s="779">
        <f>IF(F7&gt;0,VLOOKUP(A7,[3]BDD_ActiGen_HP!$1:$1048576,M$1,FALSE)/F7,"-")</f>
        <v>0</v>
      </c>
      <c r="N7" s="634"/>
      <c r="O7" s="634"/>
    </row>
    <row r="8" spans="1:35" s="32" customFormat="1" ht="14.1" customHeight="1" x14ac:dyDescent="0.25">
      <c r="A8" s="44" t="s">
        <v>20</v>
      </c>
      <c r="C8" s="45" t="s">
        <v>20</v>
      </c>
      <c r="D8" s="34" t="s">
        <v>21</v>
      </c>
      <c r="E8" s="241">
        <f>VLOOKUP(A8,[3]A_GEN!$A$7:$AB$69,15,FALSE)</f>
        <v>9728.5</v>
      </c>
      <c r="F8" s="50">
        <f>VLOOKUP(A8,[3]A_GEN!$A$7:$AB$69,16,FALSE)</f>
        <v>10362.5</v>
      </c>
      <c r="G8" s="492">
        <f t="shared" si="0"/>
        <v>6.5169347792568333E-2</v>
      </c>
      <c r="H8" s="780">
        <f>IF(E8&gt;0,VLOOKUP(A8,[3]BDD_ActiGen_HP!$1:$1048576,H$1,FALSE)/E8,"-")</f>
        <v>0.99958883692244438</v>
      </c>
      <c r="I8" s="492">
        <f>IF(F8&gt;0,VLOOKUP(A8,[3]BDD_ActiGen_HP!$1:$1048576,I$1,FALSE)/F8,"-")</f>
        <v>1</v>
      </c>
      <c r="J8" s="780">
        <f>IF(E8&gt;0,VLOOKUP(A8,[3]BDD_ActiGen_HP!$1:$1048576,J$1,FALSE)/E8,"-")</f>
        <v>4.111630775556355E-4</v>
      </c>
      <c r="K8" s="492">
        <f>IF(F8&gt;0,VLOOKUP(A8,[3]BDD_ActiGen_HP!$1:$1048576,K$1,FALSE)/F8,"-")</f>
        <v>0</v>
      </c>
      <c r="L8" s="780">
        <f>IF(E8&gt;0,VLOOKUP(A8,[3]BDD_ActiGen_HP!$1:$1048576,L$1,FALSE)/E8,"-")</f>
        <v>0</v>
      </c>
      <c r="M8" s="779">
        <f>IF(F8&gt;0,VLOOKUP(A8,[3]BDD_ActiGen_HP!$1:$1048576,M$1,FALSE)/F8,"-")</f>
        <v>0</v>
      </c>
    </row>
    <row r="9" spans="1:35" s="32" customFormat="1" ht="14.1" customHeight="1" x14ac:dyDescent="0.2">
      <c r="A9" s="46" t="s">
        <v>22</v>
      </c>
      <c r="C9" s="47" t="s">
        <v>22</v>
      </c>
      <c r="D9" s="48" t="s">
        <v>23</v>
      </c>
      <c r="E9" s="241">
        <f>VLOOKUP(A9,[3]A_GEN!$A$7:$AB$69,15,FALSE)</f>
        <v>13477</v>
      </c>
      <c r="F9" s="50">
        <f>VLOOKUP(A9,[3]A_GEN!$A$7:$AB$69,16,FALSE)</f>
        <v>14595</v>
      </c>
      <c r="G9" s="492">
        <f t="shared" si="0"/>
        <v>8.2956147510573564E-2</v>
      </c>
      <c r="H9" s="780">
        <f>IF(E9&gt;0,VLOOKUP(A9,[3]BDD_ActiGen_HP!$1:$1048576,H$1,FALSE)/E9,"-")</f>
        <v>1</v>
      </c>
      <c r="I9" s="492">
        <f>IF(F9&gt;0,VLOOKUP(A9,[3]BDD_ActiGen_HP!$1:$1048576,I$1,FALSE)/F9,"-")</f>
        <v>1</v>
      </c>
      <c r="J9" s="780">
        <f>IF(E9&gt;0,VLOOKUP(A9,[3]BDD_ActiGen_HP!$1:$1048576,J$1,FALSE)/E9,"-")</f>
        <v>0</v>
      </c>
      <c r="K9" s="492">
        <f>IF(F9&gt;0,VLOOKUP(A9,[3]BDD_ActiGen_HP!$1:$1048576,K$1,FALSE)/F9,"-")</f>
        <v>0</v>
      </c>
      <c r="L9" s="780">
        <f>IF(E9&gt;0,VLOOKUP(A9,[3]BDD_ActiGen_HP!$1:$1048576,L$1,FALSE)/E9,"-")</f>
        <v>0</v>
      </c>
      <c r="M9" s="779">
        <f>IF(F9&gt;0,VLOOKUP(A9,[3]BDD_ActiGen_HP!$1:$1048576,M$1,FALSE)/F9,"-")</f>
        <v>0</v>
      </c>
    </row>
    <row r="10" spans="1:35" s="32" customFormat="1" ht="14.1" customHeight="1" x14ac:dyDescent="0.2">
      <c r="A10" s="46" t="s">
        <v>24</v>
      </c>
      <c r="C10" s="33" t="s">
        <v>24</v>
      </c>
      <c r="D10" s="34" t="s">
        <v>25</v>
      </c>
      <c r="E10" s="241">
        <f>VLOOKUP(A10,[3]A_GEN!$A$7:$AB$69,15,FALSE)</f>
        <v>8520.5</v>
      </c>
      <c r="F10" s="50">
        <f>VLOOKUP(A10,[3]A_GEN!$A$7:$AB$69,16,FALSE)</f>
        <v>8818.5</v>
      </c>
      <c r="G10" s="492">
        <f t="shared" si="0"/>
        <v>3.4974473329030031E-2</v>
      </c>
      <c r="H10" s="780">
        <f>IF(E10&gt;0,VLOOKUP(A10,[3]BDD_ActiGen_HP!$1:$1048576,H$1,FALSE)/E10,"-")</f>
        <v>0.82630127339944837</v>
      </c>
      <c r="I10" s="492">
        <f>IF(F10&gt;0,VLOOKUP(A10,[3]BDD_ActiGen_HP!$1:$1048576,I$1,FALSE)/F10,"-")</f>
        <v>0.82230538073368487</v>
      </c>
      <c r="J10" s="780">
        <f>IF(E10&gt;0,VLOOKUP(A10,[3]BDD_ActiGen_HP!$1:$1048576,J$1,FALSE)/E10,"-")</f>
        <v>0.17369872660055161</v>
      </c>
      <c r="K10" s="492">
        <f>IF(F10&gt;0,VLOOKUP(A10,[3]BDD_ActiGen_HP!$1:$1048576,K$1,FALSE)/F10,"-")</f>
        <v>0.17769461926631513</v>
      </c>
      <c r="L10" s="780">
        <f>IF(E10&gt;0,VLOOKUP(A10,[3]BDD_ActiGen_HP!$1:$1048576,L$1,FALSE)/E10,"-")</f>
        <v>0</v>
      </c>
      <c r="M10" s="779">
        <f>IF(F10&gt;0,VLOOKUP(A10,[3]BDD_ActiGen_HP!$1:$1048576,M$1,FALSE)/F10,"-")</f>
        <v>0</v>
      </c>
    </row>
    <row r="11" spans="1:35" s="32" customFormat="1" ht="14.1" customHeight="1" x14ac:dyDescent="0.2">
      <c r="A11" s="31" t="s">
        <v>26</v>
      </c>
      <c r="C11" s="33" t="s">
        <v>26</v>
      </c>
      <c r="D11" s="34" t="s">
        <v>27</v>
      </c>
      <c r="E11" s="241">
        <f>VLOOKUP(A11,[3]A_GEN!$A$7:$AB$69,15,FALSE)</f>
        <v>5714</v>
      </c>
      <c r="F11" s="50">
        <f>VLOOKUP(A11,[3]A_GEN!$A$7:$AB$69,16,FALSE)</f>
        <v>7839</v>
      </c>
      <c r="G11" s="492">
        <f t="shared" si="0"/>
        <v>0.37189359467973393</v>
      </c>
      <c r="H11" s="780">
        <f>IF(E11&gt;0,VLOOKUP(A11,[3]BDD_ActiGen_HP!$1:$1048576,H$1,FALSE)/E11,"-")</f>
        <v>0.74133706685334266</v>
      </c>
      <c r="I11" s="492">
        <f>IF(F11&gt;0,VLOOKUP(A11,[3]BDD_ActiGen_HP!$1:$1048576,I$1,FALSE)/F11,"-")</f>
        <v>0.6611812731215716</v>
      </c>
      <c r="J11" s="780">
        <f>IF(E11&gt;0,VLOOKUP(A11,[3]BDD_ActiGen_HP!$1:$1048576,J$1,FALSE)/E11,"-")</f>
        <v>4.4102205110255512E-2</v>
      </c>
      <c r="K11" s="492">
        <f>IF(F11&gt;0,VLOOKUP(A11,[3]BDD_ActiGen_HP!$1:$1048576,K$1,FALSE)/F11,"-")</f>
        <v>1.824212271973466E-2</v>
      </c>
      <c r="L11" s="780">
        <f>IF(E11&gt;0,VLOOKUP(A11,[3]BDD_ActiGen_HP!$1:$1048576,L$1,FALSE)/E11,"-")</f>
        <v>0.21456072803640183</v>
      </c>
      <c r="M11" s="779">
        <f>IF(F11&gt;0,VLOOKUP(A11,[3]BDD_ActiGen_HP!$1:$1048576,M$1,FALSE)/F11,"-")</f>
        <v>0.32057660415869371</v>
      </c>
    </row>
    <row r="12" spans="1:35" s="32" customFormat="1" ht="14.1" customHeight="1" x14ac:dyDescent="0.2">
      <c r="A12" s="31" t="s">
        <v>28</v>
      </c>
      <c r="C12" s="33" t="s">
        <v>28</v>
      </c>
      <c r="D12" s="34" t="s">
        <v>29</v>
      </c>
      <c r="E12" s="241">
        <f>VLOOKUP(A12,[3]A_GEN!$A$7:$AB$69,15,FALSE)</f>
        <v>12243.5</v>
      </c>
      <c r="F12" s="50">
        <f>VLOOKUP(A12,[3]A_GEN!$A$7:$AB$69,16,FALSE)</f>
        <v>16454</v>
      </c>
      <c r="G12" s="492">
        <f t="shared" si="0"/>
        <v>0.34389676154694326</v>
      </c>
      <c r="H12" s="780">
        <f>IF(E12&gt;0,VLOOKUP(A12,[3]BDD_ActiGen_HP!$1:$1048576,H$1,FALSE)/E12,"-")</f>
        <v>0.92052926042389838</v>
      </c>
      <c r="I12" s="492">
        <f>IF(F12&gt;0,VLOOKUP(A12,[3]BDD_ActiGen_HP!$1:$1048576,I$1,FALSE)/F12,"-")</f>
        <v>0.94809772699647499</v>
      </c>
      <c r="J12" s="780">
        <f>IF(E12&gt;0,VLOOKUP(A12,[3]BDD_ActiGen_HP!$1:$1048576,J$1,FALSE)/E12,"-")</f>
        <v>7.9470739576101609E-2</v>
      </c>
      <c r="K12" s="492">
        <f>IF(F12&gt;0,VLOOKUP(A12,[3]BDD_ActiGen_HP!$1:$1048576,K$1,FALSE)/F12,"-")</f>
        <v>5.1902273003524978E-2</v>
      </c>
      <c r="L12" s="780">
        <f>IF(E12&gt;0,VLOOKUP(A12,[3]BDD_ActiGen_HP!$1:$1048576,L$1,FALSE)/E12,"-")</f>
        <v>0</v>
      </c>
      <c r="M12" s="779">
        <f>IF(F12&gt;0,VLOOKUP(A12,[3]BDD_ActiGen_HP!$1:$1048576,M$1,FALSE)/F12,"-")</f>
        <v>0</v>
      </c>
    </row>
    <row r="13" spans="1:35" s="32" customFormat="1" ht="14.1" customHeight="1" x14ac:dyDescent="0.2">
      <c r="A13" s="31" t="s">
        <v>30</v>
      </c>
      <c r="C13" s="45" t="s">
        <v>30</v>
      </c>
      <c r="D13" s="34" t="s">
        <v>31</v>
      </c>
      <c r="E13" s="241">
        <f>VLOOKUP(A13,[3]A_GEN!$A$7:$AB$69,15,FALSE)</f>
        <v>1124</v>
      </c>
      <c r="F13" s="50">
        <f>VLOOKUP(A13,[3]A_GEN!$A$7:$AB$69,16,FALSE)</f>
        <v>942</v>
      </c>
      <c r="G13" s="492">
        <f t="shared" si="0"/>
        <v>-0.16192170818505336</v>
      </c>
      <c r="H13" s="780">
        <f>IF(E13&gt;0,VLOOKUP(A13,[3]BDD_ActiGen_HP!$1:$1048576,H$1,FALSE)/E13,"-")</f>
        <v>0.83096085409252674</v>
      </c>
      <c r="I13" s="492">
        <f>IF(F13&gt;0,VLOOKUP(A13,[3]BDD_ActiGen_HP!$1:$1048576,I$1,FALSE)/F13,"-")</f>
        <v>0.99363057324840764</v>
      </c>
      <c r="J13" s="780">
        <f>IF(E13&gt;0,VLOOKUP(A13,[3]BDD_ActiGen_HP!$1:$1048576,J$1,FALSE)/E13,"-")</f>
        <v>0.16903914590747332</v>
      </c>
      <c r="K13" s="492">
        <f>IF(F13&gt;0,VLOOKUP(A13,[3]BDD_ActiGen_HP!$1:$1048576,K$1,FALSE)/F13,"-")</f>
        <v>6.369426751592357E-3</v>
      </c>
      <c r="L13" s="780">
        <f>IF(E13&gt;0,VLOOKUP(A13,[3]BDD_ActiGen_HP!$1:$1048576,L$1,FALSE)/E13,"-")</f>
        <v>0</v>
      </c>
      <c r="M13" s="779">
        <f>IF(F13&gt;0,VLOOKUP(A13,[3]BDD_ActiGen_HP!$1:$1048576,M$1,FALSE)/F13,"-")</f>
        <v>0</v>
      </c>
    </row>
    <row r="14" spans="1:35" s="32" customFormat="1" ht="14.1" customHeight="1" x14ac:dyDescent="0.2">
      <c r="A14" s="31" t="s">
        <v>32</v>
      </c>
      <c r="C14" s="33" t="s">
        <v>32</v>
      </c>
      <c r="D14" s="34" t="s">
        <v>33</v>
      </c>
      <c r="E14" s="241">
        <f>VLOOKUP(A14,[3]A_GEN!$A$7:$AB$69,15,FALSE)</f>
        <v>0</v>
      </c>
      <c r="F14" s="50">
        <f>VLOOKUP(A14,[3]A_GEN!$A$7:$AB$69,16,FALSE)</f>
        <v>0</v>
      </c>
      <c r="G14" s="492" t="str">
        <f t="shared" si="0"/>
        <v>-</v>
      </c>
      <c r="H14" s="780" t="str">
        <f>IF(E14&gt;0,VLOOKUP(A14,[3]BDD_ActiGen_HP!$1:$1048576,H$1,FALSE)/E14,"-")</f>
        <v>-</v>
      </c>
      <c r="I14" s="492" t="str">
        <f>IF(F14&gt;0,VLOOKUP(A14,[3]BDD_ActiGen_HP!$1:$1048576,I$1,FALSE)/F14,"-")</f>
        <v>-</v>
      </c>
      <c r="J14" s="780" t="str">
        <f>IF(E14&gt;0,VLOOKUP(A14,[3]BDD_ActiGen_HP!$1:$1048576,J$1,FALSE)/E14,"-")</f>
        <v>-</v>
      </c>
      <c r="K14" s="492" t="str">
        <f>IF(F14&gt;0,VLOOKUP(A14,[3]BDD_ActiGen_HP!$1:$1048576,K$1,FALSE)/F14,"-")</f>
        <v>-</v>
      </c>
      <c r="L14" s="780" t="str">
        <f>IF(E14&gt;0,VLOOKUP(A14,[3]BDD_ActiGen_HP!$1:$1048576,L$1,FALSE)/E14,"-")</f>
        <v>-</v>
      </c>
      <c r="M14" s="779" t="str">
        <f>IF(F14&gt;0,VLOOKUP(A14,[3]BDD_ActiGen_HP!$1:$1048576,M$1,FALSE)/F14,"-")</f>
        <v>-</v>
      </c>
    </row>
    <row r="15" spans="1:35" s="32" customFormat="1" ht="14.1" customHeight="1" x14ac:dyDescent="0.2">
      <c r="A15" s="31" t="s">
        <v>34</v>
      </c>
      <c r="C15" s="33" t="s">
        <v>34</v>
      </c>
      <c r="D15" s="34" t="s">
        <v>35</v>
      </c>
      <c r="E15" s="241">
        <f>VLOOKUP(A15,[3]A_GEN!$A$7:$AB$69,15,FALSE)</f>
        <v>12711</v>
      </c>
      <c r="F15" s="50">
        <f>VLOOKUP(A15,[3]A_GEN!$A$7:$AB$69,16,FALSE)</f>
        <v>16271</v>
      </c>
      <c r="G15" s="492">
        <f t="shared" si="0"/>
        <v>0.28007237825505471</v>
      </c>
      <c r="H15" s="780">
        <f>IF(E15&gt;0,VLOOKUP(A15,[3]BDD_ActiGen_HP!$1:$1048576,H$1,FALSE)/E15,"-")</f>
        <v>0.91778774289985054</v>
      </c>
      <c r="I15" s="492">
        <f>IF(F15&gt;0,VLOOKUP(A15,[3]BDD_ActiGen_HP!$1:$1048576,I$1,FALSE)/F15,"-")</f>
        <v>0.94622334214246206</v>
      </c>
      <c r="J15" s="780">
        <f>IF(E15&gt;0,VLOOKUP(A15,[3]BDD_ActiGen_HP!$1:$1048576,J$1,FALSE)/E15,"-")</f>
        <v>5.6643851781921174E-3</v>
      </c>
      <c r="K15" s="492">
        <f>IF(F15&gt;0,VLOOKUP(A15,[3]BDD_ActiGen_HP!$1:$1048576,K$1,FALSE)/F15,"-")</f>
        <v>2.5198205396103498E-3</v>
      </c>
      <c r="L15" s="780">
        <f>IF(E15&gt;0,VLOOKUP(A15,[3]BDD_ActiGen_HP!$1:$1048576,L$1,FALSE)/E15,"-")</f>
        <v>7.6547871921957361E-2</v>
      </c>
      <c r="M15" s="779">
        <f>IF(F15&gt;0,VLOOKUP(A15,[3]BDD_ActiGen_HP!$1:$1048576,M$1,FALSE)/F15,"-")</f>
        <v>5.12568373179276E-2</v>
      </c>
    </row>
    <row r="16" spans="1:35" s="32" customFormat="1" ht="14.1" customHeight="1" x14ac:dyDescent="0.25">
      <c r="A16" s="49" t="s">
        <v>36</v>
      </c>
      <c r="C16" s="33" t="s">
        <v>36</v>
      </c>
      <c r="D16" s="34" t="s">
        <v>37</v>
      </c>
      <c r="E16" s="241">
        <f>VLOOKUP(A16,[3]A_GEN!$A$7:$AB$69,15,FALSE)</f>
        <v>2194</v>
      </c>
      <c r="F16" s="50">
        <f>VLOOKUP(A16,[3]A_GEN!$A$7:$AB$69,16,FALSE)</f>
        <v>3196</v>
      </c>
      <c r="G16" s="492">
        <f t="shared" si="0"/>
        <v>0.45670009115770283</v>
      </c>
      <c r="H16" s="780">
        <f>IF(E16&gt;0,VLOOKUP(A16,[3]BDD_ActiGen_HP!$1:$1048576,H$1,FALSE)/E16,"-")</f>
        <v>1</v>
      </c>
      <c r="I16" s="492">
        <f>IF(F16&gt;0,VLOOKUP(A16,[3]BDD_ActiGen_HP!$1:$1048576,I$1,FALSE)/F16,"-")</f>
        <v>1</v>
      </c>
      <c r="J16" s="780">
        <f>IF(E16&gt;0,VLOOKUP(A16,[3]BDD_ActiGen_HP!$1:$1048576,J$1,FALSE)/E16,"-")</f>
        <v>0</v>
      </c>
      <c r="K16" s="492">
        <f>IF(F16&gt;0,VLOOKUP(A16,[3]BDD_ActiGen_HP!$1:$1048576,K$1,FALSE)/F16,"-")</f>
        <v>0</v>
      </c>
      <c r="L16" s="780">
        <f>IF(E16&gt;0,VLOOKUP(A16,[3]BDD_ActiGen_HP!$1:$1048576,L$1,FALSE)/E16,"-")</f>
        <v>0</v>
      </c>
      <c r="M16" s="779">
        <f>IF(F16&gt;0,VLOOKUP(A16,[3]BDD_ActiGen_HP!$1:$1048576,M$1,FALSE)/F16,"-")</f>
        <v>0</v>
      </c>
    </row>
    <row r="17" spans="1:13" s="32" customFormat="1" ht="14.1" customHeight="1" x14ac:dyDescent="0.2">
      <c r="A17" s="31" t="s">
        <v>38</v>
      </c>
      <c r="C17" s="33" t="s">
        <v>38</v>
      </c>
      <c r="D17" s="34" t="s">
        <v>39</v>
      </c>
      <c r="E17" s="241">
        <f>VLOOKUP(A17,[3]A_GEN!$A$7:$AB$69,15,FALSE)</f>
        <v>1382.5</v>
      </c>
      <c r="F17" s="50">
        <f>VLOOKUP(A17,[3]A_GEN!$A$7:$AB$69,16,FALSE)</f>
        <v>1488.5</v>
      </c>
      <c r="G17" s="492">
        <f t="shared" si="0"/>
        <v>7.6672694394213314E-2</v>
      </c>
      <c r="H17" s="780">
        <f>IF(E17&gt;0,VLOOKUP(A17,[3]BDD_ActiGen_HP!$1:$1048576,H$1,FALSE)/E17,"-")</f>
        <v>1</v>
      </c>
      <c r="I17" s="492">
        <f>IF(F17&gt;0,VLOOKUP(A17,[3]BDD_ActiGen_HP!$1:$1048576,I$1,FALSE)/F17,"-")</f>
        <v>1</v>
      </c>
      <c r="J17" s="780">
        <f>IF(E17&gt;0,VLOOKUP(A17,[3]BDD_ActiGen_HP!$1:$1048576,J$1,FALSE)/E17,"-")</f>
        <v>0</v>
      </c>
      <c r="K17" s="492">
        <f>IF(F17&gt;0,VLOOKUP(A17,[3]BDD_ActiGen_HP!$1:$1048576,K$1,FALSE)/F17,"-")</f>
        <v>0</v>
      </c>
      <c r="L17" s="780">
        <f>IF(E17&gt;0,VLOOKUP(A17,[3]BDD_ActiGen_HP!$1:$1048576,L$1,FALSE)/E17,"-")</f>
        <v>0</v>
      </c>
      <c r="M17" s="779">
        <f>IF(F17&gt;0,VLOOKUP(A17,[3]BDD_ActiGen_HP!$1:$1048576,M$1,FALSE)/F17,"-")</f>
        <v>0</v>
      </c>
    </row>
    <row r="18" spans="1:13" s="32" customFormat="1" ht="14.1" customHeight="1" x14ac:dyDescent="0.2">
      <c r="A18" s="31" t="s">
        <v>40</v>
      </c>
      <c r="C18" s="33" t="s">
        <v>40</v>
      </c>
      <c r="D18" s="34" t="s">
        <v>41</v>
      </c>
      <c r="E18" s="241">
        <f>VLOOKUP(A18,[3]A_GEN!$A$7:$AB$69,15,FALSE)</f>
        <v>23622</v>
      </c>
      <c r="F18" s="50">
        <f>VLOOKUP(A18,[3]A_GEN!$A$7:$AB$69,16,FALSE)</f>
        <v>21560.5</v>
      </c>
      <c r="G18" s="492">
        <f t="shared" si="0"/>
        <v>-8.7270341207349111E-2</v>
      </c>
      <c r="H18" s="780">
        <f>IF(E18&gt;0,VLOOKUP(A18,[3]BDD_ActiGen_HP!$1:$1048576,H$1,FALSE)/E18,"-")</f>
        <v>1</v>
      </c>
      <c r="I18" s="492">
        <f>IF(F18&gt;0,VLOOKUP(A18,[3]BDD_ActiGen_HP!$1:$1048576,I$1,FALSE)/F18,"-")</f>
        <v>0.99948980775028406</v>
      </c>
      <c r="J18" s="780">
        <f>IF(E18&gt;0,VLOOKUP(A18,[3]BDD_ActiGen_HP!$1:$1048576,J$1,FALSE)/E18,"-")</f>
        <v>0</v>
      </c>
      <c r="K18" s="492">
        <f>IF(F18&gt;0,VLOOKUP(A18,[3]BDD_ActiGen_HP!$1:$1048576,K$1,FALSE)/F18,"-")</f>
        <v>5.1019224971591572E-4</v>
      </c>
      <c r="L18" s="780">
        <f>IF(E18&gt;0,VLOOKUP(A18,[3]BDD_ActiGen_HP!$1:$1048576,L$1,FALSE)/E18,"-")</f>
        <v>0</v>
      </c>
      <c r="M18" s="779">
        <f>IF(F18&gt;0,VLOOKUP(A18,[3]BDD_ActiGen_HP!$1:$1048576,M$1,FALSE)/F18,"-")</f>
        <v>0</v>
      </c>
    </row>
    <row r="19" spans="1:13" s="32" customFormat="1" ht="14.1" customHeight="1" x14ac:dyDescent="0.2">
      <c r="A19" s="46" t="s">
        <v>245</v>
      </c>
      <c r="C19" s="33" t="s">
        <v>245</v>
      </c>
      <c r="D19" s="34" t="s">
        <v>244</v>
      </c>
      <c r="E19" s="241">
        <f>VLOOKUP(A19,[3]A_GEN!$A$7:$AB$69,15,FALSE)</f>
        <v>1611</v>
      </c>
      <c r="F19" s="50">
        <f>VLOOKUP(A19,[3]A_GEN!$A$7:$AB$69,16,FALSE)</f>
        <v>1997</v>
      </c>
      <c r="G19" s="492">
        <f t="shared" si="0"/>
        <v>0.23960273122284304</v>
      </c>
      <c r="H19" s="780">
        <f>IF(E19&gt;0,VLOOKUP(A19,[3]BDD_ActiGen_HP!$1:$1048576,H$1,FALSE)/E19,"-")</f>
        <v>1</v>
      </c>
      <c r="I19" s="492">
        <f>IF(F19&gt;0,VLOOKUP(A19,[3]BDD_ActiGen_HP!$1:$1048576,I$1,FALSE)/F19,"-")</f>
        <v>1</v>
      </c>
      <c r="J19" s="780">
        <f>IF(E19&gt;0,VLOOKUP(A19,[3]BDD_ActiGen_HP!$1:$1048576,J$1,FALSE)/E19,"-")</f>
        <v>0</v>
      </c>
      <c r="K19" s="492">
        <f>IF(F19&gt;0,VLOOKUP(A19,[3]BDD_ActiGen_HP!$1:$1048576,K$1,FALSE)/F19,"-")</f>
        <v>0</v>
      </c>
      <c r="L19" s="780">
        <f>IF(E19&gt;0,VLOOKUP(A19,[3]BDD_ActiGen_HP!$1:$1048576,L$1,FALSE)/E19,"-")</f>
        <v>0</v>
      </c>
      <c r="M19" s="779">
        <f>IF(F19&gt;0,VLOOKUP(A19,[3]BDD_ActiGen_HP!$1:$1048576,M$1,FALSE)/F19,"-")</f>
        <v>0</v>
      </c>
    </row>
    <row r="20" spans="1:13" s="32" customFormat="1" ht="14.1" customHeight="1" x14ac:dyDescent="0.2">
      <c r="A20" s="46" t="s">
        <v>42</v>
      </c>
      <c r="C20" s="33" t="s">
        <v>42</v>
      </c>
      <c r="D20" s="34" t="s">
        <v>43</v>
      </c>
      <c r="E20" s="241">
        <f>VLOOKUP(A20,[3]A_GEN!$A$7:$AB$69,15,FALSE)</f>
        <v>946.5</v>
      </c>
      <c r="F20" s="50">
        <f>VLOOKUP(A20,[3]A_GEN!$A$7:$AB$69,16,FALSE)</f>
        <v>1065.5</v>
      </c>
      <c r="G20" s="492">
        <f t="shared" si="0"/>
        <v>0.1257263602746963</v>
      </c>
      <c r="H20" s="780">
        <f>IF(E20&gt;0,VLOOKUP(A20,[3]BDD_ActiGen_HP!$1:$1048576,H$1,FALSE)/E20,"-")</f>
        <v>1</v>
      </c>
      <c r="I20" s="492">
        <f>IF(F20&gt;0,VLOOKUP(A20,[3]BDD_ActiGen_HP!$1:$1048576,I$1,FALSE)/F20,"-")</f>
        <v>1</v>
      </c>
      <c r="J20" s="780">
        <f>IF(E20&gt;0,VLOOKUP(A20,[3]BDD_ActiGen_HP!$1:$1048576,J$1,FALSE)/E20,"-")</f>
        <v>0</v>
      </c>
      <c r="K20" s="492">
        <f>IF(F20&gt;0,VLOOKUP(A20,[3]BDD_ActiGen_HP!$1:$1048576,K$1,FALSE)/F20,"-")</f>
        <v>0</v>
      </c>
      <c r="L20" s="780">
        <f>IF(E20&gt;0,VLOOKUP(A20,[3]BDD_ActiGen_HP!$1:$1048576,L$1,FALSE)/E20,"-")</f>
        <v>0</v>
      </c>
      <c r="M20" s="779">
        <f>IF(F20&gt;0,VLOOKUP(A20,[3]BDD_ActiGen_HP!$1:$1048576,M$1,FALSE)/F20,"-")</f>
        <v>0</v>
      </c>
    </row>
    <row r="21" spans="1:13" s="32" customFormat="1" ht="14.1" customHeight="1" x14ac:dyDescent="0.25">
      <c r="A21" s="49" t="s">
        <v>44</v>
      </c>
      <c r="C21" s="33" t="s">
        <v>44</v>
      </c>
      <c r="D21" s="34" t="s">
        <v>45</v>
      </c>
      <c r="E21" s="252">
        <f>VLOOKUP(A21,[3]A_GEN!$A$7:$AB$69,15,FALSE)</f>
        <v>10736</v>
      </c>
      <c r="F21" s="718">
        <f>VLOOKUP(A21,[3]A_GEN!$A$7:$AB$69,16,FALSE)</f>
        <v>11421</v>
      </c>
      <c r="G21" s="492">
        <f t="shared" si="0"/>
        <v>6.3804023845007496E-2</v>
      </c>
      <c r="H21" s="782">
        <f>IF(E21&gt;0,VLOOKUP(A21,[3]BDD_ActiGen_HP!$1:$1048576,H$1,FALSE)/E21,"-")</f>
        <v>0.33550670640834573</v>
      </c>
      <c r="I21" s="498">
        <f>IF(F21&gt;0,VLOOKUP(A21,[3]BDD_ActiGen_HP!$1:$1048576,I$1,FALSE)/F21,"-")</f>
        <v>0.33849925575693895</v>
      </c>
      <c r="J21" s="782">
        <f>IF(E21&gt;0,VLOOKUP(A21,[3]BDD_ActiGen_HP!$1:$1048576,J$1,FALSE)/E21,"-")</f>
        <v>0.66449329359165421</v>
      </c>
      <c r="K21" s="498">
        <f>IF(F21&gt;0,VLOOKUP(A21,[3]BDD_ActiGen_HP!$1:$1048576,K$1,FALSE)/F21,"-")</f>
        <v>0.66150074424306105</v>
      </c>
      <c r="L21" s="782">
        <f>IF(E21&gt;0,VLOOKUP(A21,[3]BDD_ActiGen_HP!$1:$1048576,L$1,FALSE)/E21,"-")</f>
        <v>0</v>
      </c>
      <c r="M21" s="781">
        <f>IF(F21&gt;0,VLOOKUP(A21,[3]BDD_ActiGen_HP!$1:$1048576,M$1,FALSE)/F21,"-")</f>
        <v>0</v>
      </c>
    </row>
    <row r="22" spans="1:13" s="32" customFormat="1" ht="14.1" customHeight="1" x14ac:dyDescent="0.2">
      <c r="A22" s="31" t="s">
        <v>46</v>
      </c>
      <c r="C22" s="33" t="s">
        <v>46</v>
      </c>
      <c r="D22" s="34" t="s">
        <v>47</v>
      </c>
      <c r="E22" s="252">
        <f>VLOOKUP(A22,[3]A_GEN!$A$7:$AB$69,15,FALSE)</f>
        <v>19395.5</v>
      </c>
      <c r="F22" s="718">
        <f>VLOOKUP(A22,[3]A_GEN!$A$7:$AB$69,16,FALSE)</f>
        <v>19199.5</v>
      </c>
      <c r="G22" s="498">
        <f t="shared" si="0"/>
        <v>-1.0105436828130254E-2</v>
      </c>
      <c r="H22" s="782">
        <f>IF(E22&gt;0,VLOOKUP(A22,[3]BDD_ActiGen_HP!$1:$1048576,H$1,FALSE)/E22,"-")</f>
        <v>0.82207213013327829</v>
      </c>
      <c r="I22" s="498">
        <f>IF(F22&gt;0,VLOOKUP(A22,[3]BDD_ActiGen_HP!$1:$1048576,I$1,FALSE)/F22,"-")</f>
        <v>0.83119352066460062</v>
      </c>
      <c r="J22" s="782">
        <f>IF(E22&gt;0,VLOOKUP(A22,[3]BDD_ActiGen_HP!$1:$1048576,J$1,FALSE)/E22,"-")</f>
        <v>0.17792786986672166</v>
      </c>
      <c r="K22" s="498">
        <f>IF(F22&gt;0,VLOOKUP(A22,[3]BDD_ActiGen_HP!$1:$1048576,K$1,FALSE)/F22,"-")</f>
        <v>0.16880647933539936</v>
      </c>
      <c r="L22" s="782">
        <f>IF(E22&gt;0,VLOOKUP(A22,[3]BDD_ActiGen_HP!$1:$1048576,L$1,FALSE)/E22,"-")</f>
        <v>0</v>
      </c>
      <c r="M22" s="781">
        <f>IF(F22&gt;0,VLOOKUP(A22,[3]BDD_ActiGen_HP!$1:$1048576,M$1,FALSE)/F22,"-")</f>
        <v>0</v>
      </c>
    </row>
    <row r="23" spans="1:13" s="32" customFormat="1" ht="14.1" customHeight="1" x14ac:dyDescent="0.2">
      <c r="A23" s="31" t="s">
        <v>48</v>
      </c>
      <c r="C23" s="33" t="s">
        <v>48</v>
      </c>
      <c r="D23" s="34" t="s">
        <v>49</v>
      </c>
      <c r="E23" s="241">
        <f>VLOOKUP(A23,[3]A_GEN!$A$7:$AB$69,15,FALSE)</f>
        <v>7895</v>
      </c>
      <c r="F23" s="50">
        <f>VLOOKUP(A23,[3]A_GEN!$A$7:$AB$69,16,FALSE)</f>
        <v>7706.5</v>
      </c>
      <c r="G23" s="492">
        <f t="shared" si="0"/>
        <v>-2.3875870804306532E-2</v>
      </c>
      <c r="H23" s="780">
        <f>IF(E23&gt;0,VLOOKUP(A23,[3]BDD_ActiGen_HP!$1:$1048576,H$1,FALSE)/E23,"-")</f>
        <v>1</v>
      </c>
      <c r="I23" s="492">
        <f>IF(F23&gt;0,VLOOKUP(A23,[3]BDD_ActiGen_HP!$1:$1048576,I$1,FALSE)/F23,"-")</f>
        <v>1</v>
      </c>
      <c r="J23" s="780">
        <f>IF(E23&gt;0,VLOOKUP(A23,[3]BDD_ActiGen_HP!$1:$1048576,J$1,FALSE)/E23,"-")</f>
        <v>0</v>
      </c>
      <c r="K23" s="492">
        <f>IF(F23&gt;0,VLOOKUP(A23,[3]BDD_ActiGen_HP!$1:$1048576,K$1,FALSE)/F23,"-")</f>
        <v>0</v>
      </c>
      <c r="L23" s="780">
        <f>IF(E23&gt;0,VLOOKUP(A23,[3]BDD_ActiGen_HP!$1:$1048576,L$1,FALSE)/E23,"-")</f>
        <v>0</v>
      </c>
      <c r="M23" s="779">
        <f>IF(F23&gt;0,VLOOKUP(A23,[3]BDD_ActiGen_HP!$1:$1048576,M$1,FALSE)/F23,"-")</f>
        <v>0</v>
      </c>
    </row>
    <row r="24" spans="1:13" s="32" customFormat="1" ht="14.1" customHeight="1" x14ac:dyDescent="0.25">
      <c r="A24" s="49" t="s">
        <v>50</v>
      </c>
      <c r="C24" s="33" t="s">
        <v>50</v>
      </c>
      <c r="D24" s="34" t="s">
        <v>51</v>
      </c>
      <c r="E24" s="241">
        <f>VLOOKUP(A24,[3]A_GEN!$A$7:$AB$69,15,FALSE)</f>
        <v>1300</v>
      </c>
      <c r="F24" s="50">
        <f>VLOOKUP(A24,[3]A_GEN!$A$7:$AB$69,16,FALSE)</f>
        <v>1283</v>
      </c>
      <c r="G24" s="492">
        <f t="shared" si="0"/>
        <v>-1.3076923076923097E-2</v>
      </c>
      <c r="H24" s="780">
        <f>IF(E24&gt;0,VLOOKUP(A24,[3]BDD_ActiGen_HP!$1:$1048576,H$1,FALSE)/E24,"-")</f>
        <v>1</v>
      </c>
      <c r="I24" s="492">
        <f>IF(F24&gt;0,VLOOKUP(A24,[3]BDD_ActiGen_HP!$1:$1048576,I$1,FALSE)/F24,"-")</f>
        <v>1</v>
      </c>
      <c r="J24" s="780">
        <f>IF(E24&gt;0,VLOOKUP(A24,[3]BDD_ActiGen_HP!$1:$1048576,J$1,FALSE)/E24,"-")</f>
        <v>0</v>
      </c>
      <c r="K24" s="492">
        <f>IF(F24&gt;0,VLOOKUP(A24,[3]BDD_ActiGen_HP!$1:$1048576,K$1,FALSE)/F24,"-")</f>
        <v>0</v>
      </c>
      <c r="L24" s="780">
        <f>IF(E24&gt;0,VLOOKUP(A24,[3]BDD_ActiGen_HP!$1:$1048576,L$1,FALSE)/E24,"-")</f>
        <v>0</v>
      </c>
      <c r="M24" s="779">
        <f>IF(F24&gt;0,VLOOKUP(A24,[3]BDD_ActiGen_HP!$1:$1048576,M$1,FALSE)/F24,"-")</f>
        <v>0</v>
      </c>
    </row>
    <row r="25" spans="1:13" s="32" customFormat="1" ht="14.1" customHeight="1" x14ac:dyDescent="0.2">
      <c r="A25" s="31" t="s">
        <v>52</v>
      </c>
      <c r="C25" s="33" t="s">
        <v>52</v>
      </c>
      <c r="D25" s="34" t="s">
        <v>53</v>
      </c>
      <c r="E25" s="252">
        <f>VLOOKUP(A25,[3]A_GEN!$A$7:$AB$69,15,FALSE)</f>
        <v>3032</v>
      </c>
      <c r="F25" s="718">
        <f>VLOOKUP(A25,[3]A_GEN!$A$7:$AB$69,16,FALSE)</f>
        <v>2343</v>
      </c>
      <c r="G25" s="492">
        <f t="shared" si="0"/>
        <v>-0.22724274406332456</v>
      </c>
      <c r="H25" s="780">
        <f>IF(E25&gt;0,VLOOKUP(A25,[3]BDD_ActiGen_HP!$1:$1048576,H$1,FALSE)/E25,"-")</f>
        <v>1</v>
      </c>
      <c r="I25" s="492">
        <f>IF(F25&gt;0,VLOOKUP(A25,[3]BDD_ActiGen_HP!$1:$1048576,I$1,FALSE)/F25,"-")</f>
        <v>1</v>
      </c>
      <c r="J25" s="780">
        <f>IF(E25&gt;0,VLOOKUP(A25,[3]BDD_ActiGen_HP!$1:$1048576,J$1,FALSE)/E25,"-")</f>
        <v>0</v>
      </c>
      <c r="K25" s="492">
        <f>IF(F25&gt;0,VLOOKUP(A25,[3]BDD_ActiGen_HP!$1:$1048576,K$1,FALSE)/F25,"-")</f>
        <v>0</v>
      </c>
      <c r="L25" s="780">
        <f>IF(E25&gt;0,VLOOKUP(A25,[3]BDD_ActiGen_HP!$1:$1048576,L$1,FALSE)/E25,"-")</f>
        <v>0</v>
      </c>
      <c r="M25" s="779">
        <f>IF(F25&gt;0,VLOOKUP(A25,[3]BDD_ActiGen_HP!$1:$1048576,M$1,FALSE)/F25,"-")</f>
        <v>0</v>
      </c>
    </row>
    <row r="26" spans="1:13" s="32" customFormat="1" ht="14.1" customHeight="1" x14ac:dyDescent="0.2">
      <c r="A26" s="46" t="s">
        <v>54</v>
      </c>
      <c r="C26" s="52" t="s">
        <v>54</v>
      </c>
      <c r="D26" s="53" t="s">
        <v>55</v>
      </c>
      <c r="E26" s="252">
        <f>VLOOKUP(A26,[3]A_GEN!$A$7:$AB$69,15,FALSE)</f>
        <v>2707</v>
      </c>
      <c r="F26" s="718">
        <f>VLOOKUP(A26,[3]A_GEN!$A$7:$AB$69,16,FALSE)</f>
        <v>3729</v>
      </c>
      <c r="G26" s="492">
        <f t="shared" si="0"/>
        <v>0.37753971185814561</v>
      </c>
      <c r="H26" s="780">
        <f>IF(E26&gt;0,VLOOKUP(A26,[3]BDD_ActiGen_HP!$1:$1048576,H$1,FALSE)/E26,"-")</f>
        <v>0.98596231991134098</v>
      </c>
      <c r="I26" s="492">
        <f>IF(F26&gt;0,VLOOKUP(A26,[3]BDD_ActiGen_HP!$1:$1048576,I$1,FALSE)/F26,"-")</f>
        <v>1</v>
      </c>
      <c r="J26" s="780">
        <f>IF(E26&gt;0,VLOOKUP(A26,[3]BDD_ActiGen_HP!$1:$1048576,J$1,FALSE)/E26,"-")</f>
        <v>1.4037680088659032E-2</v>
      </c>
      <c r="K26" s="492">
        <f>IF(F26&gt;0,VLOOKUP(A26,[3]BDD_ActiGen_HP!$1:$1048576,K$1,FALSE)/F26,"-")</f>
        <v>0</v>
      </c>
      <c r="L26" s="780">
        <f>IF(E26&gt;0,VLOOKUP(A26,[3]BDD_ActiGen_HP!$1:$1048576,L$1,FALSE)/E26,"-")</f>
        <v>0</v>
      </c>
      <c r="M26" s="779">
        <f>IF(F26&gt;0,VLOOKUP(A26,[3]BDD_ActiGen_HP!$1:$1048576,M$1,FALSE)/F26,"-")</f>
        <v>0</v>
      </c>
    </row>
    <row r="27" spans="1:13" s="32" customFormat="1" ht="14.1" customHeight="1" thickBot="1" x14ac:dyDescent="0.25">
      <c r="A27" s="31" t="s">
        <v>56</v>
      </c>
      <c r="C27" s="54" t="s">
        <v>56</v>
      </c>
      <c r="D27" s="55" t="s">
        <v>57</v>
      </c>
      <c r="E27" s="263">
        <f>VLOOKUP(A27,[3]A_GEN!$A$7:$AB$69,15,FALSE)</f>
        <v>0</v>
      </c>
      <c r="F27" s="717">
        <f>VLOOKUP(A27,[3]A_GEN!$A$7:$AB$69,16,FALSE)</f>
        <v>0</v>
      </c>
      <c r="G27" s="499" t="str">
        <f t="shared" si="0"/>
        <v>-</v>
      </c>
      <c r="H27" s="769" t="str">
        <f>IF(E27&gt;0,VLOOKUP(A27,[3]BDD_ActiGen_HP!$1:$1048576,H$1,FALSE)/E27,"-")</f>
        <v>-</v>
      </c>
      <c r="I27" s="499" t="str">
        <f>IF(F27&gt;0,VLOOKUP(A27,[3]BDD_ActiGen_HP!$1:$1048576,I$1,FALSE)/F27,"-")</f>
        <v>-</v>
      </c>
      <c r="J27" s="769" t="str">
        <f>IF(E27&gt;0,VLOOKUP(A27,[3]BDD_ActiGen_HP!$1:$1048576,J$1,FALSE)/E27,"-")</f>
        <v>-</v>
      </c>
      <c r="K27" s="499" t="str">
        <f>IF(F27&gt;0,VLOOKUP(A27,[3]BDD_ActiGen_HP!$1:$1048576,K$1,FALSE)/F27,"-")</f>
        <v>-</v>
      </c>
      <c r="L27" s="769" t="str">
        <f>IF(E27&gt;0,VLOOKUP(A27,[3]BDD_ActiGen_HP!$1:$1048576,L$1,FALSE)/E27,"-")</f>
        <v>-</v>
      </c>
      <c r="M27" s="768" t="str">
        <f>IF(F27&gt;0,VLOOKUP(A27,[3]BDD_ActiGen_HP!$1:$1048576,M$1,FALSE)/F27,"-")</f>
        <v>-</v>
      </c>
    </row>
    <row r="28" spans="1:13" s="65" customFormat="1" ht="14.1" customHeight="1" thickBot="1" x14ac:dyDescent="0.25">
      <c r="A28" s="31" t="s">
        <v>58</v>
      </c>
      <c r="C28" s="66" t="s">
        <v>59</v>
      </c>
      <c r="D28" s="67"/>
      <c r="E28" s="275">
        <f>VLOOKUP(A28,[3]A_GEN!$A$7:$AB$69,15,FALSE)</f>
        <v>144688</v>
      </c>
      <c r="F28" s="716">
        <f>VLOOKUP(A28,[3]A_GEN!$A$7:$AB$69,16,FALSE)</f>
        <v>158225.5</v>
      </c>
      <c r="G28" s="500">
        <f t="shared" si="0"/>
        <v>9.3563391573592725E-2</v>
      </c>
      <c r="H28" s="767">
        <f>IF(E28&gt;0,VLOOKUP(A28,[3]BDD_ActiGen_HP!$1:$1048576,H$1,FALSE)/E28,"-")</f>
        <v>0.89084098197500827</v>
      </c>
      <c r="I28" s="500">
        <f>IF(F28&gt;0,VLOOKUP(A28,[3]BDD_ActiGen_HP!$1:$1048576,I$1,FALSE)/F28,"-")</f>
        <v>0.89404362760743372</v>
      </c>
      <c r="J28" s="767">
        <f>IF(E28&gt;0,VLOOKUP(A28,[3]BDD_ActiGen_HP!$1:$1048576,J$1,FALSE)/E28,"-")</f>
        <v>9.3960798407608098E-2</v>
      </c>
      <c r="K28" s="500">
        <f>IF(F28&gt;0,VLOOKUP(A28,[3]BDD_ActiGen_HP!$1:$1048576,K$1,FALSE)/F28,"-")</f>
        <v>8.4803018476794195E-2</v>
      </c>
      <c r="L28" s="767">
        <f>IF(E28&gt;0,VLOOKUP(A28,[3]BDD_ActiGen_HP!$1:$1048576,L$1,FALSE)/E28,"-")</f>
        <v>1.5198219617383612E-2</v>
      </c>
      <c r="M28" s="766">
        <f>IF(F28&gt;0,VLOOKUP(A28,[3]BDD_ActiGen_HP!$1:$1048576,M$1,FALSE)/F28,"-")</f>
        <v>2.1153353915772111E-2</v>
      </c>
    </row>
    <row r="29" spans="1:13" s="287" customFormat="1" ht="7.5" customHeight="1" thickBot="1" x14ac:dyDescent="0.25">
      <c r="A29" s="77"/>
      <c r="C29" s="282"/>
      <c r="D29" s="282"/>
      <c r="E29" s="285"/>
      <c r="F29" s="778"/>
      <c r="G29" s="777"/>
      <c r="H29" s="776"/>
      <c r="I29" s="776"/>
      <c r="J29" s="776"/>
      <c r="K29" s="776"/>
      <c r="L29" s="776"/>
      <c r="M29" s="776"/>
    </row>
    <row r="30" spans="1:13" s="84" customFormat="1" ht="14.1" customHeight="1" x14ac:dyDescent="0.2">
      <c r="A30" s="31" t="s">
        <v>60</v>
      </c>
      <c r="C30" s="85" t="s">
        <v>60</v>
      </c>
      <c r="D30" s="86" t="s">
        <v>61</v>
      </c>
      <c r="E30" s="291">
        <f>VLOOKUP(A30,[3]A_GEN!$A$7:$AB$69,15,FALSE)</f>
        <v>3967</v>
      </c>
      <c r="F30" s="775">
        <f>VLOOKUP(A30,[3]A_GEN!$A$7:$AB$69,16,FALSE)</f>
        <v>4639.5</v>
      </c>
      <c r="G30" s="774">
        <f t="shared" ref="G30:G39" si="1">IF(E30=0,"-",F30/E30-1)</f>
        <v>0.16952356944794555</v>
      </c>
      <c r="H30" s="773">
        <f>IF(E30&gt;0,VLOOKUP(A30,[3]BDD_ActiGen_HP!$1:$1048576,H$1,FALSE)/E30,"-")</f>
        <v>1</v>
      </c>
      <c r="I30" s="774">
        <f>IF(F30&gt;0,VLOOKUP(A30,[3]BDD_ActiGen_HP!$1:$1048576,I$1,FALSE)/F30,"-")</f>
        <v>1</v>
      </c>
      <c r="J30" s="773">
        <f>IF(E30&gt;0,VLOOKUP(A30,[3]BDD_ActiGen_HP!$1:$1048576,J$1,FALSE)/E30,"-")</f>
        <v>0</v>
      </c>
      <c r="K30" s="774">
        <f>IF(F30&gt;0,VLOOKUP(A30,[3]BDD_ActiGen_HP!$1:$1048576,K$1,FALSE)/F30,"-")</f>
        <v>0</v>
      </c>
      <c r="L30" s="773">
        <f>IF(E30&gt;0,VLOOKUP(A30,[3]BDD_ActiGen_HP!$1:$1048576,L$1,FALSE)/E30,"-")</f>
        <v>0</v>
      </c>
      <c r="M30" s="772">
        <f>IF(F30&gt;0,VLOOKUP(A30,[3]BDD_ActiGen_HP!$1:$1048576,M$1,FALSE)/F30,"-")</f>
        <v>0</v>
      </c>
    </row>
    <row r="31" spans="1:13" s="98" customFormat="1" ht="14.1" customHeight="1" x14ac:dyDescent="0.2">
      <c r="A31" s="31" t="s">
        <v>62</v>
      </c>
      <c r="C31" s="33" t="s">
        <v>62</v>
      </c>
      <c r="D31" s="34" t="s">
        <v>63</v>
      </c>
      <c r="E31" s="241">
        <f>VLOOKUP(A31,[3]A_GEN!$A$7:$AB$69,15,FALSE)</f>
        <v>8995.5</v>
      </c>
      <c r="F31" s="717">
        <f>VLOOKUP(A31,[3]A_GEN!$A$7:$AB$69,16,FALSE)</f>
        <v>9460.5</v>
      </c>
      <c r="G31" s="499">
        <f t="shared" si="1"/>
        <v>5.1692512923128264E-2</v>
      </c>
      <c r="H31" s="769">
        <f>IF(E31&gt;0,VLOOKUP(A31,[3]BDD_ActiGen_HP!$1:$1048576,H$1,FALSE)/E31,"-")</f>
        <v>1</v>
      </c>
      <c r="I31" s="499">
        <f>IF(F31&gt;0,VLOOKUP(A31,[3]BDD_ActiGen_HP!$1:$1048576,I$1,FALSE)/F31,"-")</f>
        <v>1</v>
      </c>
      <c r="J31" s="769">
        <f>IF(E31&gt;0,VLOOKUP(A31,[3]BDD_ActiGen_HP!$1:$1048576,J$1,FALSE)/E31,"-")</f>
        <v>0</v>
      </c>
      <c r="K31" s="499">
        <f>IF(F31&gt;0,VLOOKUP(A31,[3]BDD_ActiGen_HP!$1:$1048576,K$1,FALSE)/F31,"-")</f>
        <v>0</v>
      </c>
      <c r="L31" s="769">
        <f>IF(E31&gt;0,VLOOKUP(A31,[3]BDD_ActiGen_HP!$1:$1048576,L$1,FALSE)/E31,"-")</f>
        <v>0</v>
      </c>
      <c r="M31" s="768">
        <f>IF(F31&gt;0,VLOOKUP(A31,[3]BDD_ActiGen_HP!$1:$1048576,M$1,FALSE)/F31,"-")</f>
        <v>0</v>
      </c>
    </row>
    <row r="32" spans="1:13" s="98" customFormat="1" ht="14.1" customHeight="1" x14ac:dyDescent="0.25">
      <c r="A32" s="49" t="s">
        <v>64</v>
      </c>
      <c r="C32" s="33" t="s">
        <v>64</v>
      </c>
      <c r="D32" s="34" t="s">
        <v>65</v>
      </c>
      <c r="E32" s="241">
        <f>VLOOKUP(A32,[3]A_GEN!$A$7:$AB$69,15,FALSE)</f>
        <v>4260.5</v>
      </c>
      <c r="F32" s="717">
        <f>VLOOKUP(A32,[3]A_GEN!$A$7:$AB$69,16,FALSE)</f>
        <v>4140</v>
      </c>
      <c r="G32" s="499">
        <f t="shared" si="1"/>
        <v>-2.8283065367914584E-2</v>
      </c>
      <c r="H32" s="769">
        <f>IF(E32&gt;0,VLOOKUP(A32,[3]BDD_ActiGen_HP!$1:$1048576,H$1,FALSE)/E32,"-")</f>
        <v>1</v>
      </c>
      <c r="I32" s="499">
        <f>IF(F32&gt;0,VLOOKUP(A32,[3]BDD_ActiGen_HP!$1:$1048576,I$1,FALSE)/F32,"-")</f>
        <v>1</v>
      </c>
      <c r="J32" s="769">
        <f>IF(E32&gt;0,VLOOKUP(A32,[3]BDD_ActiGen_HP!$1:$1048576,J$1,FALSE)/E32,"-")</f>
        <v>0</v>
      </c>
      <c r="K32" s="499">
        <f>IF(F32&gt;0,VLOOKUP(A32,[3]BDD_ActiGen_HP!$1:$1048576,K$1,FALSE)/F32,"-")</f>
        <v>0</v>
      </c>
      <c r="L32" s="769">
        <f>IF(E32&gt;0,VLOOKUP(A32,[3]BDD_ActiGen_HP!$1:$1048576,L$1,FALSE)/E32,"-")</f>
        <v>0</v>
      </c>
      <c r="M32" s="768">
        <f>IF(F32&gt;0,VLOOKUP(A32,[3]BDD_ActiGen_HP!$1:$1048576,M$1,FALSE)/F32,"-")</f>
        <v>0</v>
      </c>
    </row>
    <row r="33" spans="1:15" s="101" customFormat="1" ht="14.1" customHeight="1" x14ac:dyDescent="0.2">
      <c r="A33" s="31" t="s">
        <v>66</v>
      </c>
      <c r="C33" s="33" t="s">
        <v>66</v>
      </c>
      <c r="D33" s="34" t="s">
        <v>67</v>
      </c>
      <c r="E33" s="241">
        <f>VLOOKUP(A33,[3]A_GEN!$A$7:$AB$69,15,FALSE)</f>
        <v>2606.5</v>
      </c>
      <c r="F33" s="717">
        <f>VLOOKUP(A33,[3]A_GEN!$A$7:$AB$69,16,FALSE)</f>
        <v>2559.5</v>
      </c>
      <c r="G33" s="499">
        <f t="shared" si="1"/>
        <v>-1.8031843468252484E-2</v>
      </c>
      <c r="H33" s="769">
        <f>IF(E33&gt;0,VLOOKUP(A33,[3]BDD_ActiGen_HP!$1:$1048576,H$1,FALSE)/E33,"-")</f>
        <v>1</v>
      </c>
      <c r="I33" s="499">
        <f>IF(F33&gt;0,VLOOKUP(A33,[3]BDD_ActiGen_HP!$1:$1048576,I$1,FALSE)/F33,"-")</f>
        <v>1</v>
      </c>
      <c r="J33" s="769">
        <f>IF(E33&gt;0,VLOOKUP(A33,[3]BDD_ActiGen_HP!$1:$1048576,J$1,FALSE)/E33,"-")</f>
        <v>0</v>
      </c>
      <c r="K33" s="499">
        <f>IF(F33&gt;0,VLOOKUP(A33,[3]BDD_ActiGen_HP!$1:$1048576,K$1,FALSE)/F33,"-")</f>
        <v>0</v>
      </c>
      <c r="L33" s="769">
        <f>IF(E33&gt;0,VLOOKUP(A33,[3]BDD_ActiGen_HP!$1:$1048576,L$1,FALSE)/E33,"-")</f>
        <v>0</v>
      </c>
      <c r="M33" s="768">
        <f>IF(F33&gt;0,VLOOKUP(A33,[3]BDD_ActiGen_HP!$1:$1048576,M$1,FALSE)/F33,"-")</f>
        <v>0</v>
      </c>
    </row>
    <row r="34" spans="1:15" s="101" customFormat="1" ht="14.1" customHeight="1" x14ac:dyDescent="0.2">
      <c r="A34" s="31" t="s">
        <v>68</v>
      </c>
      <c r="C34" s="33" t="s">
        <v>68</v>
      </c>
      <c r="D34" s="34" t="s">
        <v>69</v>
      </c>
      <c r="E34" s="241">
        <f>VLOOKUP(A34,[3]A_GEN!$A$7:$AB$69,15,FALSE)</f>
        <v>10304.5</v>
      </c>
      <c r="F34" s="717">
        <f>VLOOKUP(A34,[3]A_GEN!$A$7:$AB$69,16,FALSE)</f>
        <v>9789.5</v>
      </c>
      <c r="G34" s="499">
        <f t="shared" si="1"/>
        <v>-4.9978164879421638E-2</v>
      </c>
      <c r="H34" s="769">
        <f>IF(E34&gt;0,VLOOKUP(A34,[3]BDD_ActiGen_HP!$1:$1048576,H$1,FALSE)/E34,"-")</f>
        <v>0.76650977728177005</v>
      </c>
      <c r="I34" s="499">
        <f>IF(F34&gt;0,VLOOKUP(A34,[3]BDD_ActiGen_HP!$1:$1048576,I$1,FALSE)/F34,"-")</f>
        <v>0.80785535522753971</v>
      </c>
      <c r="J34" s="769">
        <f>IF(E34&gt;0,VLOOKUP(A34,[3]BDD_ActiGen_HP!$1:$1048576,J$1,FALSE)/E34,"-")</f>
        <v>0.23349022271822989</v>
      </c>
      <c r="K34" s="499">
        <f>IF(F34&gt;0,VLOOKUP(A34,[3]BDD_ActiGen_HP!$1:$1048576,K$1,FALSE)/F34,"-")</f>
        <v>0.19214464477246029</v>
      </c>
      <c r="L34" s="769">
        <f>IF(E34&gt;0,VLOOKUP(A34,[3]BDD_ActiGen_HP!$1:$1048576,L$1,FALSE)/E34,"-")</f>
        <v>0</v>
      </c>
      <c r="M34" s="768">
        <f>IF(F34&gt;0,VLOOKUP(A34,[3]BDD_ActiGen_HP!$1:$1048576,M$1,FALSE)/F34,"-")</f>
        <v>0</v>
      </c>
      <c r="N34" s="771"/>
      <c r="O34" s="770"/>
    </row>
    <row r="35" spans="1:15" s="101" customFormat="1" ht="14.1" customHeight="1" x14ac:dyDescent="0.2">
      <c r="A35" s="31" t="s">
        <v>70</v>
      </c>
      <c r="C35" s="33" t="s">
        <v>70</v>
      </c>
      <c r="D35" s="34" t="s">
        <v>71</v>
      </c>
      <c r="E35" s="241">
        <f>VLOOKUP(A35,[3]A_GEN!$A$7:$AB$69,15,FALSE)</f>
        <v>5205.5</v>
      </c>
      <c r="F35" s="717">
        <f>VLOOKUP(A35,[3]A_GEN!$A$7:$AB$69,16,FALSE)</f>
        <v>5174</v>
      </c>
      <c r="G35" s="499">
        <f t="shared" si="1"/>
        <v>-6.0512919027950751E-3</v>
      </c>
      <c r="H35" s="769">
        <f>IF(E35&gt;0,VLOOKUP(A35,[3]BDD_ActiGen_HP!$1:$1048576,H$1,FALSE)/E35,"-")</f>
        <v>1</v>
      </c>
      <c r="I35" s="499">
        <f>IF(F35&gt;0,VLOOKUP(A35,[3]BDD_ActiGen_HP!$1:$1048576,I$1,FALSE)/F35,"-")</f>
        <v>1</v>
      </c>
      <c r="J35" s="769">
        <f>IF(E35&gt;0,VLOOKUP(A35,[3]BDD_ActiGen_HP!$1:$1048576,J$1,FALSE)/E35,"-")</f>
        <v>0</v>
      </c>
      <c r="K35" s="499">
        <f>IF(F35&gt;0,VLOOKUP(A35,[3]BDD_ActiGen_HP!$1:$1048576,K$1,FALSE)/F35,"-")</f>
        <v>0</v>
      </c>
      <c r="L35" s="769">
        <f>IF(E35&gt;0,VLOOKUP(A35,[3]BDD_ActiGen_HP!$1:$1048576,L$1,FALSE)/E35,"-")</f>
        <v>0</v>
      </c>
      <c r="M35" s="768">
        <f>IF(F35&gt;0,VLOOKUP(A35,[3]BDD_ActiGen_HP!$1:$1048576,M$1,FALSE)/F35,"-")</f>
        <v>0</v>
      </c>
    </row>
    <row r="36" spans="1:15" s="101" customFormat="1" ht="14.1" customHeight="1" x14ac:dyDescent="0.2">
      <c r="A36" s="31" t="s">
        <v>72</v>
      </c>
      <c r="C36" s="33" t="s">
        <v>72</v>
      </c>
      <c r="D36" s="34" t="s">
        <v>73</v>
      </c>
      <c r="E36" s="241">
        <f>VLOOKUP(A36,[3]A_GEN!$A$7:$AB$69,15,FALSE)</f>
        <v>3352</v>
      </c>
      <c r="F36" s="717">
        <f>VLOOKUP(A36,[3]A_GEN!$A$7:$AB$69,16,FALSE)</f>
        <v>3106.5</v>
      </c>
      <c r="G36" s="499">
        <f t="shared" si="1"/>
        <v>-7.3239856801909253E-2</v>
      </c>
      <c r="H36" s="769">
        <f>IF(E36&gt;0,VLOOKUP(A36,[3]BDD_ActiGen_HP!$1:$1048576,H$1,FALSE)/E36,"-")</f>
        <v>1</v>
      </c>
      <c r="I36" s="499">
        <f>IF(F36&gt;0,VLOOKUP(A36,[3]BDD_ActiGen_HP!$1:$1048576,I$1,FALSE)/F36,"-")</f>
        <v>1</v>
      </c>
      <c r="J36" s="769">
        <f>IF(E36&gt;0,VLOOKUP(A36,[3]BDD_ActiGen_HP!$1:$1048576,J$1,FALSE)/E36,"-")</f>
        <v>0</v>
      </c>
      <c r="K36" s="499">
        <f>IF(F36&gt;0,VLOOKUP(A36,[3]BDD_ActiGen_HP!$1:$1048576,K$1,FALSE)/F36,"-")</f>
        <v>0</v>
      </c>
      <c r="L36" s="769">
        <f>IF(E36&gt;0,VLOOKUP(A36,[3]BDD_ActiGen_HP!$1:$1048576,L$1,FALSE)/E36,"-")</f>
        <v>0</v>
      </c>
      <c r="M36" s="768">
        <f>IF(F36&gt;0,VLOOKUP(A36,[3]BDD_ActiGen_HP!$1:$1048576,M$1,FALSE)/F36,"-")</f>
        <v>0</v>
      </c>
    </row>
    <row r="37" spans="1:15" s="101" customFormat="1" ht="14.1" customHeight="1" x14ac:dyDescent="0.2">
      <c r="A37" s="31" t="s">
        <v>76</v>
      </c>
      <c r="C37" s="33" t="s">
        <v>76</v>
      </c>
      <c r="D37" s="34" t="s">
        <v>77</v>
      </c>
      <c r="E37" s="241">
        <f>VLOOKUP(A37,[3]A_GEN!$A$7:$AB$69,15,FALSE)</f>
        <v>2239.5</v>
      </c>
      <c r="F37" s="717">
        <f>VLOOKUP(A37,[3]A_GEN!$A$7:$AB$69,16,FALSE)</f>
        <v>2828</v>
      </c>
      <c r="G37" s="499">
        <f t="shared" si="1"/>
        <v>0.26278187095333783</v>
      </c>
      <c r="H37" s="769">
        <f>IF(E37&gt;0,VLOOKUP(A37,[3]BDD_ActiGen_HP!$1:$1048576,H$1,FALSE)/E37,"-")</f>
        <v>1</v>
      </c>
      <c r="I37" s="499">
        <f>IF(F37&gt;0,VLOOKUP(A37,[3]BDD_ActiGen_HP!$1:$1048576,I$1,FALSE)/F37,"-")</f>
        <v>1</v>
      </c>
      <c r="J37" s="769">
        <f>IF(E37&gt;0,VLOOKUP(A37,[3]BDD_ActiGen_HP!$1:$1048576,J$1,FALSE)/E37,"-")</f>
        <v>0</v>
      </c>
      <c r="K37" s="499">
        <f>IF(F37&gt;0,VLOOKUP(A37,[3]BDD_ActiGen_HP!$1:$1048576,K$1,FALSE)/F37,"-")</f>
        <v>0</v>
      </c>
      <c r="L37" s="769">
        <f>IF(E37&gt;0,VLOOKUP(A37,[3]BDD_ActiGen_HP!$1:$1048576,L$1,FALSE)/E37,"-")</f>
        <v>0</v>
      </c>
      <c r="M37" s="768">
        <f>IF(F37&gt;0,VLOOKUP(A37,[3]BDD_ActiGen_HP!$1:$1048576,M$1,FALSE)/F37,"-")</f>
        <v>0</v>
      </c>
    </row>
    <row r="38" spans="1:15" s="101" customFormat="1" ht="14.1" customHeight="1" thickBot="1" x14ac:dyDescent="0.25">
      <c r="A38" s="31" t="s">
        <v>78</v>
      </c>
      <c r="C38" s="33" t="s">
        <v>78</v>
      </c>
      <c r="D38" s="34" t="s">
        <v>79</v>
      </c>
      <c r="E38" s="241">
        <f>VLOOKUP(A38,[3]A_GEN!$A$7:$AB$69,15,FALSE)</f>
        <v>1298.5</v>
      </c>
      <c r="F38" s="717">
        <f>VLOOKUP(A38,[3]A_GEN!$A$7:$AB$69,16,FALSE)</f>
        <v>4993</v>
      </c>
      <c r="G38" s="499">
        <f t="shared" si="1"/>
        <v>2.8452060069310745</v>
      </c>
      <c r="H38" s="769">
        <f>IF(E38&gt;0,VLOOKUP(A38,[3]BDD_ActiGen_HP!$1:$1048576,H$1,FALSE)/E38,"-")</f>
        <v>1</v>
      </c>
      <c r="I38" s="499">
        <f>IF(F38&gt;0,VLOOKUP(A38,[3]BDD_ActiGen_HP!$1:$1048576,I$1,FALSE)/F38,"-")</f>
        <v>1</v>
      </c>
      <c r="J38" s="769">
        <f>IF(E38&gt;0,VLOOKUP(A38,[3]BDD_ActiGen_HP!$1:$1048576,J$1,FALSE)/E38,"-")</f>
        <v>0</v>
      </c>
      <c r="K38" s="499">
        <f>IF(F38&gt;0,VLOOKUP(A38,[3]BDD_ActiGen_HP!$1:$1048576,K$1,FALSE)/F38,"-")</f>
        <v>0</v>
      </c>
      <c r="L38" s="769">
        <f>IF(E38&gt;0,VLOOKUP(A38,[3]BDD_ActiGen_HP!$1:$1048576,L$1,FALSE)/E38,"-")</f>
        <v>0</v>
      </c>
      <c r="M38" s="768">
        <f>IF(F38&gt;0,VLOOKUP(A38,[3]BDD_ActiGen_HP!$1:$1048576,M$1,FALSE)/F38,"-")</f>
        <v>0</v>
      </c>
    </row>
    <row r="39" spans="1:15" s="101" customFormat="1" ht="13.5" customHeight="1" thickBot="1" x14ac:dyDescent="0.25">
      <c r="A39" s="31" t="s">
        <v>80</v>
      </c>
      <c r="C39" s="102" t="s">
        <v>81</v>
      </c>
      <c r="D39" s="102"/>
      <c r="E39" s="275">
        <f>VLOOKUP(A39,[3]A_GEN!$A$7:$AB$69,15,FALSE)</f>
        <v>42229.5</v>
      </c>
      <c r="F39" s="716">
        <f>VLOOKUP(A39,[3]A_GEN!$A$7:$AB$69,16,FALSE)</f>
        <v>46690.5</v>
      </c>
      <c r="G39" s="500">
        <f t="shared" si="1"/>
        <v>0.10563705466557738</v>
      </c>
      <c r="H39" s="767">
        <f>IF(E39&gt;0,VLOOKUP(A39,[3]BDD_ActiGen_HP!$1:$1048576,H$1,FALSE)/E39,"-")</f>
        <v>0.94302561005931873</v>
      </c>
      <c r="I39" s="500">
        <f>IF(F39&gt;0,VLOOKUP(A39,[3]BDD_ActiGen_HP!$1:$1048576,I$1,FALSE)/F39,"-")</f>
        <v>0.95971343206862214</v>
      </c>
      <c r="J39" s="767">
        <f>IF(E39&gt;0,VLOOKUP(A39,[3]BDD_ActiGen_HP!$1:$1048576,J$1,FALSE)/E39,"-")</f>
        <v>5.6974389940681276E-2</v>
      </c>
      <c r="K39" s="500">
        <f>IF(F39&gt;0,VLOOKUP(A39,[3]BDD_ActiGen_HP!$1:$1048576,K$1,FALSE)/F39,"-")</f>
        <v>4.0286567931377901E-2</v>
      </c>
      <c r="L39" s="767">
        <f>IF(E39&gt;0,VLOOKUP(A39,[3]BDD_ActiGen_HP!$1:$1048576,L$1,FALSE)/E39,"-")</f>
        <v>0</v>
      </c>
      <c r="M39" s="766">
        <f>IF(F39&gt;0,VLOOKUP(A39,[3]BDD_ActiGen_HP!$1:$1048576,M$1,FALSE)/F39,"-")</f>
        <v>0</v>
      </c>
    </row>
    <row r="40" spans="1:15" ht="5.25" customHeight="1" thickBot="1" x14ac:dyDescent="0.25">
      <c r="A40" s="77"/>
      <c r="C40" s="345"/>
      <c r="D40" s="330"/>
      <c r="E40" s="510"/>
      <c r="G40" s="566"/>
      <c r="H40" s="566"/>
      <c r="I40" s="566"/>
      <c r="J40" s="566"/>
      <c r="K40" s="566"/>
      <c r="L40" s="566"/>
      <c r="M40" s="566"/>
    </row>
    <row r="41" spans="1:15" s="98" customFormat="1" x14ac:dyDescent="0.2">
      <c r="A41" s="31" t="s">
        <v>82</v>
      </c>
      <c r="C41" s="105" t="s">
        <v>83</v>
      </c>
      <c r="D41" s="106"/>
      <c r="E41" s="291">
        <f>VLOOKUP(A41,[3]A_GEN!$A$7:$AB$69,15,FALSE)</f>
        <v>39008</v>
      </c>
      <c r="F41" s="765">
        <f>VLOOKUP(A41,[3]A_GEN!$A$7:$AB$69,16,FALSE)</f>
        <v>43156</v>
      </c>
      <c r="G41" s="764">
        <f>IF(E41=0,"-",F41/E41-1)</f>
        <v>0.10633716160787521</v>
      </c>
      <c r="H41" s="762">
        <f>IF(E41&gt;0,VLOOKUP(A41,[3]BDD_ActiGen_HP!$1:$1048576,H$1,FALSE)/E41,"-")</f>
        <v>0.99987182116488926</v>
      </c>
      <c r="I41" s="763">
        <f>IF(F41&gt;0,VLOOKUP(A41,[3]BDD_ActiGen_HP!$1:$1048576,I$1,FALSE)/F41,"-")</f>
        <v>1</v>
      </c>
      <c r="J41" s="762">
        <f>IF(E41&gt;0,VLOOKUP(A41,[3]BDD_ActiGen_HP!$1:$1048576,J$1,FALSE)/E41,"-")</f>
        <v>1.2817883511074651E-4</v>
      </c>
      <c r="K41" s="763">
        <f>IF(F41&gt;0,VLOOKUP(A41,[3]BDD_ActiGen_HP!$1:$1048576,K$1,FALSE)/F41,"-")</f>
        <v>0</v>
      </c>
      <c r="L41" s="762">
        <f>IF(E41&gt;0,VLOOKUP(A41,[3]BDD_ActiGen_HP!$1:$1048576,L$1,FALSE)/E41,"-")</f>
        <v>0</v>
      </c>
      <c r="M41" s="761">
        <f>IF(F41&gt;0,VLOOKUP(A41,[3]BDD_ActiGen_HP!$1:$1048576,M$1,FALSE)/F41,"-")</f>
        <v>0</v>
      </c>
    </row>
    <row r="42" spans="1:15" s="98" customFormat="1" x14ac:dyDescent="0.2">
      <c r="A42" s="31" t="s">
        <v>84</v>
      </c>
      <c r="C42" s="121" t="s">
        <v>85</v>
      </c>
      <c r="D42" s="122"/>
      <c r="E42" s="241">
        <f>VLOOKUP(A42,[3]A_GEN!$A$7:$AB$69,15,FALSE)</f>
        <v>60191.5</v>
      </c>
      <c r="F42" s="760">
        <f>VLOOKUP(A42,[3]A_GEN!$A$7:$AB$69,16,FALSE)</f>
        <v>70542.5</v>
      </c>
      <c r="G42" s="759">
        <f>IF(E42=0,"-",F42/E42-1)</f>
        <v>0.17196780276284862</v>
      </c>
      <c r="H42" s="758">
        <f>IF(E42&gt;0,VLOOKUP(A42,[3]BDD_ActiGen_HP!$1:$1048576,H$1,FALSE)/E42,"-")</f>
        <v>0.87357018848176238</v>
      </c>
      <c r="I42" s="759">
        <f>IF(F42&gt;0,VLOOKUP(A42,[3]BDD_ActiGen_HP!$1:$1048576,I$1,FALSE)/F42,"-")</f>
        <v>0.88887550058475384</v>
      </c>
      <c r="J42" s="758">
        <f>IF(E42&gt;0,VLOOKUP(A42,[3]BDD_ActiGen_HP!$1:$1048576,J$1,FALSE)/E42,"-")</f>
        <v>8.9896413945490639E-2</v>
      </c>
      <c r="K42" s="759">
        <f>IF(F42&gt;0,VLOOKUP(A42,[3]BDD_ActiGen_HP!$1:$1048576,K$1,FALSE)/F42,"-")</f>
        <v>6.3677924655349619E-2</v>
      </c>
      <c r="L42" s="758">
        <f>IF(E42&gt;0,VLOOKUP(A42,[3]BDD_ActiGen_HP!$1:$1048576,L$1,FALSE)/E42,"-")</f>
        <v>3.6533397572746984E-2</v>
      </c>
      <c r="M42" s="757">
        <f>IF(F42&gt;0,VLOOKUP(A42,[3]BDD_ActiGen_HP!$1:$1048576,M$1,FALSE)/F42,"-")</f>
        <v>4.7446574759896519E-2</v>
      </c>
    </row>
    <row r="43" spans="1:15" s="98" customFormat="1" x14ac:dyDescent="0.2">
      <c r="A43" s="31" t="s">
        <v>86</v>
      </c>
      <c r="C43" s="121" t="s">
        <v>87</v>
      </c>
      <c r="D43" s="122"/>
      <c r="E43" s="241">
        <f>VLOOKUP(A43,[3]A_GEN!$A$7:$AB$69,15,FALSE)</f>
        <v>49049.5</v>
      </c>
      <c r="F43" s="760">
        <f>VLOOKUP(A43,[3]A_GEN!$A$7:$AB$69,16,FALSE)</f>
        <v>49009</v>
      </c>
      <c r="G43" s="759">
        <f>IF(E43=0,"-",F43/E43-1)</f>
        <v>-8.2569649028019221E-4</v>
      </c>
      <c r="H43" s="758">
        <f>IF(E43&gt;0,VLOOKUP(A43,[3]BDD_ActiGen_HP!$1:$1048576,H$1,FALSE)/E43,"-")</f>
        <v>0.8545550923047126</v>
      </c>
      <c r="I43" s="759">
        <f>IF(F43&gt;0,VLOOKUP(A43,[3]BDD_ActiGen_HP!$1:$1048576,I$1,FALSE)/F43,"-")</f>
        <v>0.84562019220959417</v>
      </c>
      <c r="J43" s="758">
        <f>IF(E43&gt;0,VLOOKUP(A43,[3]BDD_ActiGen_HP!$1:$1048576,J$1,FALSE)/E43,"-")</f>
        <v>0.14544490769528742</v>
      </c>
      <c r="K43" s="759">
        <f>IF(F43&gt;0,VLOOKUP(A43,[3]BDD_ActiGen_HP!$1:$1048576,K$1,FALSE)/F43,"-")</f>
        <v>0.15437980779040583</v>
      </c>
      <c r="L43" s="758">
        <f>IF(E43&gt;0,VLOOKUP(A43,[3]BDD_ActiGen_HP!$1:$1048576,L$1,FALSE)/E43,"-")</f>
        <v>0</v>
      </c>
      <c r="M43" s="757">
        <f>IF(F43&gt;0,VLOOKUP(A43,[3]BDD_ActiGen_HP!$1:$1048576,M$1,FALSE)/F43,"-")</f>
        <v>0</v>
      </c>
    </row>
    <row r="44" spans="1:15" s="98" customFormat="1" ht="13.8" thickBot="1" x14ac:dyDescent="0.25">
      <c r="A44" s="31" t="s">
        <v>88</v>
      </c>
      <c r="C44" s="130" t="s">
        <v>89</v>
      </c>
      <c r="D44" s="131"/>
      <c r="E44" s="323">
        <f>VLOOKUP(A44,[3]A_GEN!$A$7:$AB$69,15,FALSE)</f>
        <v>38668.5</v>
      </c>
      <c r="F44" s="756">
        <f>VLOOKUP(A44,[3]A_GEN!$A$7:$AB$69,16,FALSE)</f>
        <v>42208.5</v>
      </c>
      <c r="G44" s="755">
        <f>IF(E44=0,"-",F44/E44-1)</f>
        <v>9.1547383529229309E-2</v>
      </c>
      <c r="H44" s="754">
        <f>IF(E44&gt;0,VLOOKUP(A44,[3]BDD_ActiGen_HP!$1:$1048576,H$1,FALSE)/E44,"-")</f>
        <v>0.91075423148040391</v>
      </c>
      <c r="I44" s="755">
        <f>IF(F44&gt;0,VLOOKUP(A44,[3]BDD_ActiGen_HP!$1:$1048576,I$1,FALSE)/F44,"-")</f>
        <v>0.92321451840269142</v>
      </c>
      <c r="J44" s="754">
        <f>IF(E44&gt;0,VLOOKUP(A44,[3]BDD_ActiGen_HP!$1:$1048576,J$1,FALSE)/E44,"-")</f>
        <v>8.924576851959605E-2</v>
      </c>
      <c r="K44" s="755">
        <f>IF(F44&gt;0,VLOOKUP(A44,[3]BDD_ActiGen_HP!$1:$1048576,K$1,FALSE)/F44,"-")</f>
        <v>7.6785481597308594E-2</v>
      </c>
      <c r="L44" s="754">
        <f>IF(E44&gt;0,VLOOKUP(A44,[3]BDD_ActiGen_HP!$1:$1048576,L$1,FALSE)/E44,"-")</f>
        <v>0</v>
      </c>
      <c r="M44" s="753">
        <f>IF(F44&gt;0,VLOOKUP(A44,[3]BDD_ActiGen_HP!$1:$1048576,M$1,FALSE)/F44,"-")</f>
        <v>0</v>
      </c>
    </row>
    <row r="45" spans="1:15" ht="6" customHeight="1" thickBot="1" x14ac:dyDescent="0.25">
      <c r="A45" s="77"/>
      <c r="C45" s="329"/>
      <c r="D45" s="330"/>
      <c r="E45" s="510"/>
      <c r="G45" s="566"/>
      <c r="H45" s="566"/>
      <c r="I45" s="566"/>
      <c r="J45" s="566"/>
      <c r="K45" s="566"/>
      <c r="L45" s="566"/>
      <c r="M45" s="566"/>
    </row>
    <row r="46" spans="1:15" s="98" customFormat="1" ht="11.25" customHeight="1" x14ac:dyDescent="0.2">
      <c r="A46" s="31" t="s">
        <v>90</v>
      </c>
      <c r="C46" s="105" t="s">
        <v>91</v>
      </c>
      <c r="D46" s="106"/>
      <c r="E46" s="291">
        <f>VLOOKUP(A46,[3]A_GEN!$A$7:$AB$69,15,FALSE)</f>
        <v>57484.5</v>
      </c>
      <c r="F46" s="765">
        <f>VLOOKUP(A46,[3]A_GEN!$A$7:$AB$69,16,FALSE)</f>
        <v>66813.5</v>
      </c>
      <c r="G46" s="764">
        <f t="shared" ref="G46:G52" si="2">IF(E46=0,"-",F46/E46-1)</f>
        <v>0.16228722525202444</v>
      </c>
      <c r="H46" s="762">
        <f>IF(E46&gt;0,VLOOKUP(A46,[3]BDD_ActiGen_HP!$1:$1048576,H$1,FALSE)/E46,"-")</f>
        <v>0.86827753568353205</v>
      </c>
      <c r="I46" s="763">
        <f>IF(F46&gt;0,VLOOKUP(A46,[3]BDD_ActiGen_HP!$1:$1048576,I$1,FALSE)/F46,"-")</f>
        <v>0.88267341181048742</v>
      </c>
      <c r="J46" s="762">
        <f>IF(E46&gt;0,VLOOKUP(A46,[3]BDD_ActiGen_HP!$1:$1048576,J$1,FALSE)/E46,"-")</f>
        <v>9.3468674164339946E-2</v>
      </c>
      <c r="K46" s="763">
        <f>IF(F46&gt;0,VLOOKUP(A46,[3]BDD_ActiGen_HP!$1:$1048576,K$1,FALSE)/F46,"-")</f>
        <v>6.723192169247233E-2</v>
      </c>
      <c r="L46" s="762">
        <f>IF(E46&gt;0,VLOOKUP(A46,[3]BDD_ActiGen_HP!$1:$1048576,L$1,FALSE)/E46,"-")</f>
        <v>3.8253790152127966E-2</v>
      </c>
      <c r="M46" s="761">
        <f>IF(F46&gt;0,VLOOKUP(A46,[3]BDD_ActiGen_HP!$1:$1048576,M$1,FALSE)/F46,"-")</f>
        <v>5.0094666497040266E-2</v>
      </c>
    </row>
    <row r="47" spans="1:15" s="98" customFormat="1" x14ac:dyDescent="0.2">
      <c r="A47" s="31" t="s">
        <v>92</v>
      </c>
      <c r="C47" s="121" t="s">
        <v>93</v>
      </c>
      <c r="D47" s="122"/>
      <c r="E47" s="241">
        <f>VLOOKUP(A47,[3]A_GEN!$A$7:$AB$69,15,FALSE)</f>
        <v>11900.5</v>
      </c>
      <c r="F47" s="760">
        <f>VLOOKUP(A47,[3]A_GEN!$A$7:$AB$69,16,FALSE)</f>
        <v>16428.5</v>
      </c>
      <c r="G47" s="759">
        <f t="shared" si="2"/>
        <v>0.38048821478089145</v>
      </c>
      <c r="H47" s="758">
        <f>IF(E47&gt;0,VLOOKUP(A47,[3]BDD_ActiGen_HP!$1:$1048576,H$1,FALSE)/E47,"-")</f>
        <v>0.99680685685475401</v>
      </c>
      <c r="I47" s="759">
        <f>IF(F47&gt;0,VLOOKUP(A47,[3]BDD_ActiGen_HP!$1:$1048576,I$1,FALSE)/F47,"-")</f>
        <v>1</v>
      </c>
      <c r="J47" s="758">
        <f>IF(E47&gt;0,VLOOKUP(A47,[3]BDD_ActiGen_HP!$1:$1048576,J$1,FALSE)/E47,"-")</f>
        <v>3.1931431452459982E-3</v>
      </c>
      <c r="K47" s="759">
        <f>IF(F47&gt;0,VLOOKUP(A47,[3]BDD_ActiGen_HP!$1:$1048576,K$1,FALSE)/F47,"-")</f>
        <v>0</v>
      </c>
      <c r="L47" s="758">
        <f>IF(E47&gt;0,VLOOKUP(A47,[3]BDD_ActiGen_HP!$1:$1048576,L$1,FALSE)/E47,"-")</f>
        <v>0</v>
      </c>
      <c r="M47" s="757">
        <f>IF(F47&gt;0,VLOOKUP(A47,[3]BDD_ActiGen_HP!$1:$1048576,M$1,FALSE)/F47,"-")</f>
        <v>0</v>
      </c>
    </row>
    <row r="48" spans="1:15" s="98" customFormat="1" x14ac:dyDescent="0.2">
      <c r="A48" s="31" t="s">
        <v>94</v>
      </c>
      <c r="C48" s="121" t="s">
        <v>95</v>
      </c>
      <c r="D48" s="122"/>
      <c r="E48" s="241">
        <f>VLOOKUP(A48,[3]A_GEN!$A$7:$AB$69,15,FALSE)</f>
        <v>24667</v>
      </c>
      <c r="F48" s="760">
        <f>VLOOKUP(A48,[3]A_GEN!$A$7:$AB$69,16,FALSE)</f>
        <v>24370.5</v>
      </c>
      <c r="G48" s="759">
        <f t="shared" si="2"/>
        <v>-1.2020107836380634E-2</v>
      </c>
      <c r="H48" s="758">
        <f>IF(E48&gt;0,VLOOKUP(A48,[3]BDD_ActiGen_HP!$1:$1048576,H$1,FALSE)/E48,"-")</f>
        <v>0.86009648518263271</v>
      </c>
      <c r="I48" s="759">
        <f>IF(F48&gt;0,VLOOKUP(A48,[3]BDD_ActiGen_HP!$1:$1048576,I$1,FALSE)/F48,"-")</f>
        <v>0.86701134568433147</v>
      </c>
      <c r="J48" s="758">
        <f>IF(E48&gt;0,VLOOKUP(A48,[3]BDD_ActiGen_HP!$1:$1048576,J$1,FALSE)/E48,"-")</f>
        <v>0.13990351481736732</v>
      </c>
      <c r="K48" s="759">
        <f>IF(F48&gt;0,VLOOKUP(A48,[3]BDD_ActiGen_HP!$1:$1048576,K$1,FALSE)/F48,"-")</f>
        <v>0.13298865431566853</v>
      </c>
      <c r="L48" s="758">
        <f>IF(E48&gt;0,VLOOKUP(A48,[3]BDD_ActiGen_HP!$1:$1048576,L$1,FALSE)/E48,"-")</f>
        <v>0</v>
      </c>
      <c r="M48" s="757">
        <f>IF(F48&gt;0,VLOOKUP(A48,[3]BDD_ActiGen_HP!$1:$1048576,M$1,FALSE)/F48,"-")</f>
        <v>0</v>
      </c>
    </row>
    <row r="49" spans="1:29" s="98" customFormat="1" x14ac:dyDescent="0.2">
      <c r="A49" s="31" t="s">
        <v>96</v>
      </c>
      <c r="C49" s="121" t="s">
        <v>97</v>
      </c>
      <c r="D49" s="122"/>
      <c r="E49" s="241">
        <f>VLOOKUP(A49,[3]A_GEN!$A$7:$AB$69,15,FALSE)</f>
        <v>46855.5</v>
      </c>
      <c r="F49" s="760">
        <f>VLOOKUP(A49,[3]A_GEN!$A$7:$AB$69,16,FALSE)</f>
        <v>45813</v>
      </c>
      <c r="G49" s="759">
        <f t="shared" si="2"/>
        <v>-2.2249255690367176E-2</v>
      </c>
      <c r="H49" s="758">
        <f>IF(E49&gt;0,VLOOKUP(A49,[3]BDD_ActiGen_HP!$1:$1048576,H$1,FALSE)/E49,"-")</f>
        <v>0.84774466177930019</v>
      </c>
      <c r="I49" s="759">
        <f>IF(F49&gt;0,VLOOKUP(A49,[3]BDD_ActiGen_HP!$1:$1048576,I$1,FALSE)/F49,"-")</f>
        <v>0.83485036998231943</v>
      </c>
      <c r="J49" s="758">
        <f>IF(E49&gt;0,VLOOKUP(A49,[3]BDD_ActiGen_HP!$1:$1048576,J$1,FALSE)/E49,"-")</f>
        <v>0.15225533822069981</v>
      </c>
      <c r="K49" s="759">
        <f>IF(F49&gt;0,VLOOKUP(A49,[3]BDD_ActiGen_HP!$1:$1048576,K$1,FALSE)/F49,"-")</f>
        <v>0.16514963001768057</v>
      </c>
      <c r="L49" s="758">
        <f>IF(E49&gt;0,VLOOKUP(A49,[3]BDD_ActiGen_HP!$1:$1048576,L$1,FALSE)/E49,"-")</f>
        <v>0</v>
      </c>
      <c r="M49" s="757">
        <f>IF(F49&gt;0,VLOOKUP(A49,[3]BDD_ActiGen_HP!$1:$1048576,M$1,FALSE)/F49,"-")</f>
        <v>0</v>
      </c>
    </row>
    <row r="50" spans="1:29" s="98" customFormat="1" x14ac:dyDescent="0.2">
      <c r="A50" s="31" t="s">
        <v>98</v>
      </c>
      <c r="C50" s="121" t="s">
        <v>99</v>
      </c>
      <c r="D50" s="122"/>
      <c r="E50" s="241">
        <f>VLOOKUP(A50,[3]A_GEN!$A$7:$AB$69,15,FALSE)</f>
        <v>10904.5</v>
      </c>
      <c r="F50" s="760">
        <f>VLOOKUP(A50,[3]A_GEN!$A$7:$AB$69,16,FALSE)</f>
        <v>12732.5</v>
      </c>
      <c r="G50" s="759">
        <f t="shared" si="2"/>
        <v>0.1676372139942226</v>
      </c>
      <c r="H50" s="758">
        <f>IF(E50&gt;0,VLOOKUP(A50,[3]BDD_ActiGen_HP!$1:$1048576,H$1,FALSE)/E50,"-")</f>
        <v>1</v>
      </c>
      <c r="I50" s="759">
        <f>IF(F50&gt;0,VLOOKUP(A50,[3]BDD_ActiGen_HP!$1:$1048576,I$1,FALSE)/F50,"-")</f>
        <v>1</v>
      </c>
      <c r="J50" s="758">
        <f>IF(E50&gt;0,VLOOKUP(A50,[3]BDD_ActiGen_HP!$1:$1048576,J$1,FALSE)/E50,"-")</f>
        <v>0</v>
      </c>
      <c r="K50" s="759">
        <f>IF(F50&gt;0,VLOOKUP(A50,[3]BDD_ActiGen_HP!$1:$1048576,K$1,FALSE)/F50,"-")</f>
        <v>0</v>
      </c>
      <c r="L50" s="758">
        <f>IF(E50&gt;0,VLOOKUP(A50,[3]BDD_ActiGen_HP!$1:$1048576,L$1,FALSE)/E50,"-")</f>
        <v>0</v>
      </c>
      <c r="M50" s="757">
        <f>IF(F50&gt;0,VLOOKUP(A50,[3]BDD_ActiGen_HP!$1:$1048576,M$1,FALSE)/F50,"-")</f>
        <v>0</v>
      </c>
    </row>
    <row r="51" spans="1:29" s="98" customFormat="1" x14ac:dyDescent="0.2">
      <c r="A51" s="31" t="s">
        <v>100</v>
      </c>
      <c r="C51" s="121" t="s">
        <v>101</v>
      </c>
      <c r="D51" s="122"/>
      <c r="E51" s="241">
        <f>VLOOKUP(A51,[3]A_GEN!$A$7:$AB$69,15,FALSE)</f>
        <v>27457.5</v>
      </c>
      <c r="F51" s="760">
        <f>VLOOKUP(A51,[3]A_GEN!$A$7:$AB$69,16,FALSE)</f>
        <v>29521</v>
      </c>
      <c r="G51" s="759">
        <f t="shared" si="2"/>
        <v>7.5152508422106967E-2</v>
      </c>
      <c r="H51" s="758">
        <f>IF(E51&gt;0,VLOOKUP(A51,[3]BDD_ActiGen_HP!$1:$1048576,H$1,FALSE)/E51,"-")</f>
        <v>0.99985432031321131</v>
      </c>
      <c r="I51" s="759">
        <f>IF(F51&gt;0,VLOOKUP(A51,[3]BDD_ActiGen_HP!$1:$1048576,I$1,FALSE)/F51,"-")</f>
        <v>1</v>
      </c>
      <c r="J51" s="758">
        <f>IF(E51&gt;0,VLOOKUP(A51,[3]BDD_ActiGen_HP!$1:$1048576,J$1,FALSE)/E51,"-")</f>
        <v>1.4567968678867342E-4</v>
      </c>
      <c r="K51" s="759">
        <f>IF(F51&gt;0,VLOOKUP(A51,[3]BDD_ActiGen_HP!$1:$1048576,K$1,FALSE)/F51,"-")</f>
        <v>0</v>
      </c>
      <c r="L51" s="758">
        <f>IF(E51&gt;0,VLOOKUP(A51,[3]BDD_ActiGen_HP!$1:$1048576,L$1,FALSE)/E51,"-")</f>
        <v>0</v>
      </c>
      <c r="M51" s="757">
        <f>IF(F51&gt;0,VLOOKUP(A51,[3]BDD_ActiGen_HP!$1:$1048576,M$1,FALSE)/F51,"-")</f>
        <v>0</v>
      </c>
    </row>
    <row r="52" spans="1:29" s="98" customFormat="1" ht="13.8" thickBot="1" x14ac:dyDescent="0.25">
      <c r="A52" s="31" t="s">
        <v>102</v>
      </c>
      <c r="C52" s="130" t="s">
        <v>103</v>
      </c>
      <c r="D52" s="131"/>
      <c r="E52" s="323">
        <f>VLOOKUP(A52,[3]A_GEN!$A$7:$AB$69,15,FALSE)</f>
        <v>7648</v>
      </c>
      <c r="F52" s="756">
        <f>VLOOKUP(A52,[3]A_GEN!$A$7:$AB$69,16,FALSE)</f>
        <v>9237</v>
      </c>
      <c r="G52" s="755">
        <f t="shared" si="2"/>
        <v>0.20776673640167354</v>
      </c>
      <c r="H52" s="754">
        <f>IF(E52&gt;0,VLOOKUP(A52,[3]BDD_ActiGen_HP!$1:$1048576,H$1,FALSE)/E52,"-")</f>
        <v>0.99986924686192469</v>
      </c>
      <c r="I52" s="755">
        <f>IF(F52&gt;0,VLOOKUP(A52,[3]BDD_ActiGen_HP!$1:$1048576,I$1,FALSE)/F52,"-")</f>
        <v>1</v>
      </c>
      <c r="J52" s="754">
        <f>IF(E52&gt;0,VLOOKUP(A52,[3]BDD_ActiGen_HP!$1:$1048576,J$1,FALSE)/E52,"-")</f>
        <v>1.307531380753138E-4</v>
      </c>
      <c r="K52" s="755">
        <f>IF(F52&gt;0,VLOOKUP(A52,[3]BDD_ActiGen_HP!$1:$1048576,K$1,FALSE)/F52,"-")</f>
        <v>0</v>
      </c>
      <c r="L52" s="754">
        <f>IF(E52&gt;0,VLOOKUP(A52,[3]BDD_ActiGen_HP!$1:$1048576,L$1,FALSE)/E52,"-")</f>
        <v>0</v>
      </c>
      <c r="M52" s="753">
        <f>IF(F52&gt;0,VLOOKUP(A52,[3]BDD_ActiGen_HP!$1:$1048576,M$1,FALSE)/F52,"-")</f>
        <v>0</v>
      </c>
    </row>
    <row r="53" spans="1:29" ht="5.25" customHeight="1" thickBot="1" x14ac:dyDescent="0.25">
      <c r="A53" s="77"/>
      <c r="C53" s="331"/>
      <c r="D53" s="332"/>
      <c r="E53" s="512"/>
      <c r="F53" s="752"/>
      <c r="G53" s="566"/>
      <c r="H53" s="566"/>
      <c r="I53" s="566"/>
      <c r="J53" s="566"/>
      <c r="K53" s="566"/>
      <c r="L53" s="566"/>
      <c r="M53" s="566"/>
    </row>
    <row r="54" spans="1:29" s="98" customFormat="1" ht="13.8" thickBot="1" x14ac:dyDescent="0.25">
      <c r="A54" s="31" t="s">
        <v>104</v>
      </c>
      <c r="C54" s="337" t="s">
        <v>105</v>
      </c>
      <c r="D54" s="455"/>
      <c r="E54" s="275">
        <f>VLOOKUP(A54,[3]A_GEN!$A$7:$AB$69,15,FALSE)</f>
        <v>186917.5</v>
      </c>
      <c r="F54" s="751">
        <f>VLOOKUP(A54,[3]A_GEN!$A$7:$AB$69,16,FALSE)</f>
        <v>204916</v>
      </c>
      <c r="G54" s="750">
        <f>IF(E54=0,"-",F54/E54-1)</f>
        <v>9.6291144488878766E-2</v>
      </c>
      <c r="H54" s="749">
        <f>IF(E54&gt;0,VLOOKUP(A54,[3]BDD_ActiGen_HP!$1:$1048576,H$1,FALSE)/E54,"-")</f>
        <v>0.9026308398090066</v>
      </c>
      <c r="I54" s="750">
        <f>IF(F54&gt;0,VLOOKUP(A54,[3]BDD_ActiGen_HP!$1:$1048576,I$1,FALSE)/F54,"-")</f>
        <v>0.90900661734564403</v>
      </c>
      <c r="J54" s="749">
        <f>IF(E54&gt;0,VLOOKUP(A54,[3]BDD_ActiGen_HP!$1:$1048576,J$1,FALSE)/E54,"-")</f>
        <v>8.5604611660224428E-2</v>
      </c>
      <c r="K54" s="750">
        <f>IF(F54&gt;0,VLOOKUP(A54,[3]BDD_ActiGen_HP!$1:$1048576,K$1,FALSE)/F54,"-")</f>
        <v>7.4659860625817406E-2</v>
      </c>
      <c r="L54" s="749">
        <f>IF(E54&gt;0,VLOOKUP(A54,[3]BDD_ActiGen_HP!$1:$1048576,L$1,FALSE)/E54,"-")</f>
        <v>1.1764548530768922E-2</v>
      </c>
      <c r="M54" s="748">
        <f>IF(F54&gt;0,VLOOKUP(A54,[3]BDD_ActiGen_HP!$1:$1048576,M$1,FALSE)/F54,"-")</f>
        <v>1.6333522028538522E-2</v>
      </c>
    </row>
    <row r="55" spans="1:29" ht="3" customHeight="1" thickBot="1" x14ac:dyDescent="0.25">
      <c r="A55" s="77"/>
      <c r="C55" s="345"/>
      <c r="D55" s="330"/>
      <c r="E55" s="513"/>
      <c r="F55" s="747"/>
      <c r="G55" s="746"/>
      <c r="H55" s="746"/>
      <c r="I55" s="746"/>
      <c r="J55" s="746"/>
      <c r="K55" s="746"/>
      <c r="L55" s="746"/>
      <c r="M55" s="746"/>
    </row>
    <row r="56" spans="1:29" s="98" customFormat="1" x14ac:dyDescent="0.2">
      <c r="A56" s="31" t="s">
        <v>106</v>
      </c>
      <c r="C56" s="350" t="s">
        <v>107</v>
      </c>
      <c r="D56" s="464"/>
      <c r="E56" s="353">
        <f>VLOOKUP(A56,[3]A_GEN!$A$7:$AB$69,15,FALSE)</f>
        <v>2771942</v>
      </c>
      <c r="F56" s="745">
        <f>VLOOKUP(A56,[3]A_GEN!$A$7:$AB$69,16,FALSE)</f>
        <v>3056358.5</v>
      </c>
      <c r="G56" s="744">
        <f>IF(E56=0,"-",F56/E56-1)</f>
        <v>0.10260550184671979</v>
      </c>
      <c r="H56" s="743">
        <f>IF(E56&gt;0,VLOOKUP(A56,[3]BDD_ActiGen_HP!$1:$1048576,H$1,FALSE)/E56,"-")</f>
        <v>0.93303990487535449</v>
      </c>
      <c r="I56" s="744">
        <f>IF(F56&gt;0,VLOOKUP(A56,[3]BDD_ActiGen_HP!$1:$1048576,I$1,FALSE)/F56,"-")</f>
        <v>0.9378127598578504</v>
      </c>
      <c r="J56" s="743">
        <f>IF(E56&gt;0,VLOOKUP(A56,[3]BDD_ActiGen_HP!$1:$1048576,J$1,FALSE)/E56,"-")</f>
        <v>3.7232200385145145E-2</v>
      </c>
      <c r="K56" s="744">
        <f>IF(F56&gt;0,VLOOKUP(A56,[3]BDD_ActiGen_HP!$1:$1048576,K$1,FALSE)/F56,"-")</f>
        <v>3.3949224215680196E-2</v>
      </c>
      <c r="L56" s="743">
        <f>IF(E56&gt;0,VLOOKUP(A56,[3]BDD_ActiGen_HP!$1:$1048576,L$1,FALSE)/E56,"-")</f>
        <v>2.972789473950032E-2</v>
      </c>
      <c r="M56" s="742">
        <f>IF(F56&gt;0,VLOOKUP(A56,[3]BDD_ActiGen_HP!$1:$1048576,M$1,FALSE)/F56,"-")</f>
        <v>2.6953153564936837E-2</v>
      </c>
    </row>
    <row r="57" spans="1:29" s="98" customFormat="1" x14ac:dyDescent="0.2">
      <c r="A57" s="31" t="s">
        <v>108</v>
      </c>
      <c r="B57" s="65"/>
      <c r="C57" s="173" t="s">
        <v>59</v>
      </c>
      <c r="D57" s="174"/>
      <c r="E57" s="363">
        <f>VLOOKUP(A57,[3]A_GEN!$A$7:$AB$69,15,FALSE)</f>
        <v>2135608</v>
      </c>
      <c r="F57" s="741">
        <f>VLOOKUP(A57,[3]A_GEN!$A$7:$AB$69,16,FALSE)</f>
        <v>2383046.5</v>
      </c>
      <c r="G57" s="502">
        <f>IF(E57=0,"-",F57/E57-1)</f>
        <v>0.11586325767650241</v>
      </c>
      <c r="H57" s="740">
        <f>IF(E57&gt;0,VLOOKUP(A57,[3]BDD_ActiGen_HP!$1:$1048576,H$1,FALSE)/E57,"-")</f>
        <v>0.92363345707639233</v>
      </c>
      <c r="I57" s="502">
        <f>IF(F57&gt;0,VLOOKUP(A57,[3]BDD_ActiGen_HP!$1:$1048576,I$1,FALSE)/F57,"-")</f>
        <v>0.93146063242995891</v>
      </c>
      <c r="J57" s="740">
        <f>IF(E57&gt;0,VLOOKUP(A57,[3]BDD_ActiGen_HP!$1:$1048576,J$1,FALSE)/E57,"-")</f>
        <v>3.7780809961378677E-2</v>
      </c>
      <c r="K57" s="502">
        <f>IF(F57&gt;0,VLOOKUP(A57,[3]BDD_ActiGen_HP!$1:$1048576,K$1,FALSE)/F57,"-")</f>
        <v>3.3970801660815265E-2</v>
      </c>
      <c r="L57" s="740">
        <f>IF(E57&gt;0,VLOOKUP(A57,[3]BDD_ActiGen_HP!$1:$1048576,L$1,FALSE)/E57,"-")</f>
        <v>3.8585732962229023E-2</v>
      </c>
      <c r="M57" s="739">
        <f>IF(F57&gt;0,VLOOKUP(A57,[3]BDD_ActiGen_HP!$1:$1048576,M$1,FALSE)/F57,"-")</f>
        <v>3.4568565909225857E-2</v>
      </c>
    </row>
    <row r="58" spans="1:29" s="98" customFormat="1" ht="13.8" thickBot="1" x14ac:dyDescent="0.25">
      <c r="A58" s="31" t="s">
        <v>250</v>
      </c>
      <c r="B58" s="101"/>
      <c r="C58" s="183" t="s">
        <v>81</v>
      </c>
      <c r="D58" s="183"/>
      <c r="E58" s="372">
        <f>VLOOKUP(A58,[3]A_GEN!$A$7:$AB$69,15,FALSE)</f>
        <v>636334</v>
      </c>
      <c r="F58" s="738">
        <f>VLOOKUP(A58,[3]A_GEN!$A$7:$AB$69,16,FALSE)</f>
        <v>673312</v>
      </c>
      <c r="G58" s="737">
        <f>IF(E58=0,"-",F58/E58-1)</f>
        <v>5.8110992026200181E-2</v>
      </c>
      <c r="H58" s="736">
        <f>IF(E58&gt;0,VLOOKUP(A58,[3]BDD_ActiGen_HP!$1:$1048576,H$1,FALSE)/E58,"-")</f>
        <v>0.96460899464746497</v>
      </c>
      <c r="I58" s="737">
        <f>IF(F58&gt;0,VLOOKUP(A58,[3]BDD_ActiGen_HP!$1:$1048576,I$1,FALSE)/F58,"-")</f>
        <v>0.96029478161684334</v>
      </c>
      <c r="J58" s="736">
        <f>IF(E58&gt;0,VLOOKUP(A58,[3]BDD_ActiGen_HP!$1:$1048576,J$1,FALSE)/E58,"-")</f>
        <v>3.539100535253499E-2</v>
      </c>
      <c r="K58" s="737">
        <f>IF(F58&gt;0,VLOOKUP(A58,[3]BDD_ActiGen_HP!$1:$1048576,K$1,FALSE)/F58,"-")</f>
        <v>3.3872855377596121E-2</v>
      </c>
      <c r="L58" s="736">
        <f>IF(E58&gt;0,VLOOKUP(A58,[3]BDD_ActiGen_HP!$1:$1048576,L$1,FALSE)/E58,"-")</f>
        <v>0</v>
      </c>
      <c r="M58" s="735">
        <f>IF(F58&gt;0,VLOOKUP(A58,[3]BDD_ActiGen_HP!$1:$1048576,M$1,FALSE)/F58,"-")</f>
        <v>0</v>
      </c>
    </row>
    <row r="59" spans="1:29" ht="8.25" customHeight="1" x14ac:dyDescent="0.25"/>
    <row r="60" spans="1:29" x14ac:dyDescent="0.25">
      <c r="C60" s="65" t="s">
        <v>110</v>
      </c>
      <c r="D60" s="201" t="str">
        <f>CONCATENATE(" RIMP ",[3]Onglet_OutilAnnexe!$B$3," - ",[3]Onglet_OutilAnnexe!$B$2,)</f>
        <v xml:space="preserve"> RIMP 2021 - 2022</v>
      </c>
      <c r="E60" s="98"/>
      <c r="F60" s="704" t="s">
        <v>242</v>
      </c>
      <c r="G60" s="101"/>
      <c r="H60" s="98"/>
      <c r="I60" s="734"/>
      <c r="J60" s="733"/>
      <c r="K60" s="733"/>
      <c r="L60" s="732"/>
      <c r="M60" s="203"/>
      <c r="N60" s="98"/>
      <c r="O60" s="98"/>
      <c r="P60" s="98"/>
      <c r="Q60" s="98"/>
      <c r="R60" s="98"/>
    </row>
    <row r="61" spans="1:29" x14ac:dyDescent="0.25">
      <c r="C61" s="65"/>
      <c r="D61" s="201"/>
      <c r="E61" s="98"/>
      <c r="F61" s="703" t="s">
        <v>241</v>
      </c>
      <c r="G61" s="193"/>
      <c r="H61" s="98"/>
      <c r="I61" s="98"/>
      <c r="J61" s="98"/>
      <c r="K61" s="98"/>
      <c r="L61" s="98"/>
      <c r="M61" s="203"/>
      <c r="N61" s="98"/>
      <c r="O61" s="98"/>
      <c r="P61" s="98"/>
      <c r="Q61" s="98"/>
      <c r="R61" s="98"/>
    </row>
    <row r="62" spans="1:29" x14ac:dyDescent="0.25">
      <c r="C62" s="65"/>
      <c r="D62" s="201"/>
      <c r="E62" s="98"/>
      <c r="F62" s="703" t="s">
        <v>240</v>
      </c>
      <c r="G62" s="193"/>
      <c r="H62" s="98"/>
      <c r="I62" s="98"/>
      <c r="J62" s="98"/>
      <c r="K62" s="98"/>
      <c r="L62" s="98"/>
      <c r="M62" s="203"/>
      <c r="N62" s="98"/>
      <c r="O62" s="98"/>
      <c r="P62" s="98"/>
      <c r="Q62" s="98"/>
      <c r="R62" s="98"/>
    </row>
    <row r="63" spans="1:29" x14ac:dyDescent="0.25">
      <c r="C63" s="201"/>
      <c r="D63" s="201"/>
      <c r="E63" s="206"/>
      <c r="F63" s="702"/>
      <c r="G63" s="201"/>
      <c r="H63" s="206"/>
      <c r="I63" s="206"/>
      <c r="J63" s="206"/>
      <c r="K63" s="206"/>
      <c r="L63" s="206"/>
      <c r="M63" s="207"/>
      <c r="N63" s="206"/>
      <c r="O63" s="206"/>
      <c r="P63" s="206"/>
      <c r="Q63" s="206"/>
      <c r="R63" s="206"/>
    </row>
    <row r="64" spans="1:29" ht="12.75" customHeight="1" x14ac:dyDescent="0.25">
      <c r="C64" s="1083" t="s">
        <v>115</v>
      </c>
      <c r="D64" s="1083"/>
      <c r="E64" s="1083"/>
      <c r="F64" s="1083"/>
      <c r="G64" s="1083"/>
      <c r="H64" s="1083"/>
      <c r="I64" s="1083"/>
      <c r="J64" s="1083"/>
      <c r="K64" s="1083"/>
      <c r="L64" s="1083"/>
      <c r="M64" s="1083"/>
      <c r="N64" s="1083"/>
      <c r="O64" s="1083"/>
      <c r="P64" s="1083"/>
      <c r="Q64" s="1083"/>
      <c r="R64" s="1083"/>
      <c r="S64" s="1083"/>
      <c r="T64" s="1083"/>
      <c r="U64" s="1083"/>
      <c r="V64" s="1083"/>
      <c r="W64" s="1083"/>
      <c r="X64" s="1083"/>
      <c r="Y64" s="1083"/>
      <c r="Z64" s="1083"/>
      <c r="AA64" s="1083"/>
      <c r="AB64" s="1083"/>
      <c r="AC64" s="1083"/>
    </row>
    <row r="65" spans="3:20" x14ac:dyDescent="0.25">
      <c r="C65" s="1084"/>
      <c r="D65" s="1084"/>
      <c r="E65" s="1084"/>
      <c r="F65" s="1084"/>
      <c r="G65" s="1084"/>
      <c r="H65" s="1084"/>
      <c r="I65" s="1084"/>
      <c r="J65" s="1084"/>
      <c r="K65" s="615"/>
      <c r="L65" s="615"/>
      <c r="M65" s="615"/>
      <c r="N65" s="615"/>
      <c r="O65" s="615"/>
      <c r="P65" s="615"/>
      <c r="Q65" s="615"/>
      <c r="R65" s="615"/>
      <c r="S65" s="615"/>
      <c r="T65" s="615"/>
    </row>
    <row r="66" spans="3:20" x14ac:dyDescent="0.25">
      <c r="C66" s="329" t="s">
        <v>260</v>
      </c>
      <c r="E66" s="193"/>
      <c r="G66" s="193"/>
      <c r="H66" s="193"/>
      <c r="I66" s="193"/>
      <c r="J66" s="193"/>
      <c r="K66" s="193"/>
      <c r="L66" s="193"/>
      <c r="M66" s="193"/>
    </row>
  </sheetData>
  <mergeCells count="10">
    <mergeCell ref="C64:AC64"/>
    <mergeCell ref="C65:J65"/>
    <mergeCell ref="C2:M2"/>
    <mergeCell ref="C4:C6"/>
    <mergeCell ref="D4:D6"/>
    <mergeCell ref="F4:M4"/>
    <mergeCell ref="F5:G5"/>
    <mergeCell ref="H5:I5"/>
    <mergeCell ref="J5:K5"/>
    <mergeCell ref="L5:M5"/>
  </mergeCells>
  <pageMargins left="0.19685039370078741" right="0.15748031496062992" top="0.19685039370078741" bottom="0.51181102362204722" header="0.31496062992125984" footer="0.27559055118110237"/>
  <pageSetup paperSize="9" scale="82" orientation="portrait" r:id="rId1"/>
  <headerFooter alignWithMargins="0">
    <oddFooter>&amp;L&amp;"Arial,Italique"&amp;7
&amp;CPsychiatrie (RIM-P) – Bilan PMSI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71"/>
  <sheetViews>
    <sheetView showZeros="0" view="pageBreakPreview" topLeftCell="C2" zoomScale="60" zoomScaleNormal="100" workbookViewId="0">
      <selection sqref="A1:AD67"/>
    </sheetView>
  </sheetViews>
  <sheetFormatPr baseColWidth="10" defaultColWidth="11.5546875" defaultRowHeight="13.2" x14ac:dyDescent="0.25"/>
  <cols>
    <col min="1" max="1" width="8.77734375" style="49" hidden="1" customWidth="1"/>
    <col min="2" max="2" width="3.77734375" style="193" hidden="1" customWidth="1"/>
    <col min="3" max="3" width="9.44140625" style="194" customWidth="1"/>
    <col min="4" max="4" width="21.77734375" style="195" customWidth="1"/>
    <col min="5" max="5" width="12.44140625" style="195" hidden="1" customWidth="1"/>
    <col min="6" max="6" width="10.44140625" style="193" customWidth="1"/>
    <col min="7" max="7" width="13.21875" style="379" customWidth="1"/>
    <col min="8" max="8" width="8" style="381" customWidth="1"/>
    <col min="9" max="9" width="9.77734375" style="381" customWidth="1"/>
    <col min="10" max="10" width="9.33203125" style="381" customWidth="1"/>
    <col min="11" max="11" width="8.6640625" style="381" customWidth="1"/>
    <col min="12" max="12" width="9.5546875" style="381" customWidth="1"/>
    <col min="13" max="14" width="9.77734375" style="381" customWidth="1"/>
    <col min="15" max="15" width="9.6640625" style="381" customWidth="1"/>
    <col min="16" max="16" width="10.44140625" style="381" customWidth="1"/>
    <col min="17" max="17" width="9.6640625" style="381" customWidth="1"/>
    <col min="18" max="19" width="9.21875" style="381" customWidth="1"/>
    <col min="20" max="20" width="9.109375" style="381" customWidth="1"/>
    <col min="21" max="21" width="10.21875" style="381" customWidth="1"/>
    <col min="22" max="22" width="9.5546875" style="381" customWidth="1"/>
    <col min="23" max="23" width="10" style="381" customWidth="1"/>
    <col min="24" max="24" width="10.21875" style="381" customWidth="1"/>
    <col min="25" max="25" width="9.109375" style="381" customWidth="1"/>
    <col min="26" max="16384" width="11.5546875" style="193"/>
  </cols>
  <sheetData>
    <row r="1" spans="1:36" s="506" customFormat="1" hidden="1" x14ac:dyDescent="0.25">
      <c r="A1" s="505"/>
      <c r="C1" s="507"/>
      <c r="D1" s="508"/>
      <c r="E1" s="508"/>
      <c r="G1" s="509"/>
      <c r="H1" s="509">
        <v>15</v>
      </c>
      <c r="I1" s="509">
        <f>H1+21</f>
        <v>36</v>
      </c>
      <c r="J1" s="509">
        <f t="shared" ref="J1:U1" si="0">H1+1</f>
        <v>16</v>
      </c>
      <c r="K1" s="509">
        <f t="shared" si="0"/>
        <v>37</v>
      </c>
      <c r="L1" s="509">
        <f t="shared" si="0"/>
        <v>17</v>
      </c>
      <c r="M1" s="509">
        <f t="shared" si="0"/>
        <v>38</v>
      </c>
      <c r="N1" s="509">
        <f t="shared" si="0"/>
        <v>18</v>
      </c>
      <c r="O1" s="509">
        <f t="shared" si="0"/>
        <v>39</v>
      </c>
      <c r="P1" s="509">
        <f t="shared" si="0"/>
        <v>19</v>
      </c>
      <c r="Q1" s="509">
        <f t="shared" si="0"/>
        <v>40</v>
      </c>
      <c r="R1" s="509">
        <f t="shared" si="0"/>
        <v>20</v>
      </c>
      <c r="S1" s="509">
        <f t="shared" si="0"/>
        <v>41</v>
      </c>
      <c r="T1" s="509">
        <f t="shared" si="0"/>
        <v>21</v>
      </c>
      <c r="U1" s="509">
        <f t="shared" si="0"/>
        <v>42</v>
      </c>
      <c r="V1" s="509"/>
      <c r="W1" s="509"/>
      <c r="X1" s="509">
        <f>T1+1</f>
        <v>22</v>
      </c>
      <c r="Y1" s="509">
        <f>U1+1</f>
        <v>43</v>
      </c>
    </row>
    <row r="2" spans="1:36" s="10" customFormat="1" ht="30" customHeight="1" x14ac:dyDescent="0.25">
      <c r="A2" s="9"/>
      <c r="C2" s="1087" t="s">
        <v>273</v>
      </c>
      <c r="D2" s="1087"/>
      <c r="E2" s="1087"/>
      <c r="F2" s="1087"/>
      <c r="G2" s="1087"/>
      <c r="H2" s="1087"/>
      <c r="I2" s="1087"/>
      <c r="J2" s="1087"/>
      <c r="K2" s="1087"/>
      <c r="L2" s="1087"/>
      <c r="M2" s="1087"/>
      <c r="N2" s="1087"/>
      <c r="O2" s="1087"/>
      <c r="P2" s="1087"/>
      <c r="Q2" s="1087"/>
      <c r="R2" s="1087"/>
      <c r="S2" s="1087"/>
      <c r="T2" s="1087"/>
      <c r="U2" s="1087"/>
      <c r="V2" s="1087"/>
      <c r="W2" s="1087"/>
      <c r="X2" s="1087"/>
      <c r="Y2" s="1087"/>
      <c r="Z2" s="221"/>
      <c r="AA2" s="221"/>
      <c r="AB2" s="221"/>
      <c r="AC2" s="221"/>
      <c r="AD2" s="221"/>
      <c r="AE2" s="221"/>
      <c r="AF2" s="221"/>
      <c r="AG2" s="221"/>
      <c r="AH2" s="221"/>
      <c r="AI2" s="221"/>
      <c r="AJ2" s="221"/>
    </row>
    <row r="3" spans="1:36" s="12" customFormat="1" ht="7.5" customHeight="1" thickBot="1" x14ac:dyDescent="0.3">
      <c r="A3" s="11"/>
      <c r="C3" s="386"/>
      <c r="D3" s="222"/>
      <c r="E3" s="222"/>
      <c r="F3" s="387"/>
      <c r="G3" s="223"/>
      <c r="H3" s="223"/>
      <c r="I3" s="223"/>
      <c r="J3" s="223"/>
      <c r="K3" s="223"/>
      <c r="L3" s="388"/>
      <c r="M3" s="223"/>
      <c r="N3" s="223"/>
      <c r="O3" s="388"/>
      <c r="P3" s="223"/>
      <c r="Q3" s="223"/>
      <c r="R3" s="388"/>
      <c r="S3" s="223"/>
      <c r="T3" s="223"/>
      <c r="U3" s="223"/>
      <c r="V3" s="223"/>
      <c r="W3" s="388"/>
      <c r="X3" s="223"/>
      <c r="Y3" s="223"/>
      <c r="Z3" s="223"/>
      <c r="AA3" s="223"/>
      <c r="AB3" s="223"/>
      <c r="AC3" s="223"/>
    </row>
    <row r="4" spans="1:36" s="14" customFormat="1" ht="21.75" customHeight="1" x14ac:dyDescent="0.25">
      <c r="A4" s="13"/>
      <c r="C4" s="1088" t="s">
        <v>3</v>
      </c>
      <c r="D4" s="1090" t="s">
        <v>4</v>
      </c>
      <c r="E4" s="225"/>
      <c r="F4" s="1094" t="s">
        <v>184</v>
      </c>
      <c r="G4" s="1095"/>
      <c r="H4" s="1095"/>
      <c r="I4" s="1095"/>
      <c r="J4" s="1095"/>
      <c r="K4" s="1095"/>
      <c r="L4" s="1095"/>
      <c r="M4" s="1095"/>
      <c r="N4" s="1095"/>
      <c r="O4" s="1095"/>
      <c r="P4" s="1095"/>
      <c r="Q4" s="1095"/>
      <c r="R4" s="1095"/>
      <c r="S4" s="1095"/>
      <c r="T4" s="1095"/>
      <c r="U4" s="1095"/>
      <c r="V4" s="1095"/>
      <c r="W4" s="1095"/>
      <c r="X4" s="1095"/>
      <c r="Y4" s="1096"/>
    </row>
    <row r="5" spans="1:36" s="14" customFormat="1" ht="37.5" customHeight="1" x14ac:dyDescent="0.25">
      <c r="A5" s="13"/>
      <c r="C5" s="1089"/>
      <c r="D5" s="1091"/>
      <c r="E5" s="228"/>
      <c r="F5" s="1077" t="s">
        <v>272</v>
      </c>
      <c r="G5" s="1078"/>
      <c r="H5" s="1085" t="s">
        <v>266</v>
      </c>
      <c r="I5" s="1086"/>
      <c r="J5" s="1085" t="s">
        <v>265</v>
      </c>
      <c r="K5" s="1086"/>
      <c r="L5" s="1085" t="s">
        <v>156</v>
      </c>
      <c r="M5" s="1086"/>
      <c r="N5" s="1085" t="s">
        <v>157</v>
      </c>
      <c r="O5" s="1086"/>
      <c r="P5" s="1085" t="s">
        <v>158</v>
      </c>
      <c r="Q5" s="1086"/>
      <c r="R5" s="1085" t="s">
        <v>162</v>
      </c>
      <c r="S5" s="1086"/>
      <c r="T5" s="1085" t="s">
        <v>163</v>
      </c>
      <c r="U5" s="1086"/>
      <c r="V5" s="1085" t="s">
        <v>138</v>
      </c>
      <c r="W5" s="1086"/>
      <c r="X5" s="1085" t="s">
        <v>164</v>
      </c>
      <c r="Y5" s="1174"/>
    </row>
    <row r="6" spans="1:36" s="14" customFormat="1" ht="20.25" customHeight="1" x14ac:dyDescent="0.25">
      <c r="A6" s="13"/>
      <c r="C6" s="1089"/>
      <c r="D6" s="1091"/>
      <c r="E6" s="230" t="str">
        <f>[3]Onglet_OutilAnnexe!$B$3</f>
        <v>2021</v>
      </c>
      <c r="F6" s="22" t="str">
        <f>[3]Onglet_OutilAnnexe!$B$2</f>
        <v>2022</v>
      </c>
      <c r="G6" s="27" t="str">
        <f>CONCATENATE("Evol. / ",[3]Onglet_OutilAnnexe!$B$3)</f>
        <v>Evol. / 2021</v>
      </c>
      <c r="H6" s="28" t="str">
        <f>CONCATENATE("Part ",[3]Onglet_OutilAnnexe!$B$3)</f>
        <v>Part 2021</v>
      </c>
      <c r="I6" s="27" t="str">
        <f>CONCATENATE("Part ",[3]Onglet_OutilAnnexe!$B$2)</f>
        <v>Part 2022</v>
      </c>
      <c r="J6" s="28" t="str">
        <f>CONCATENATE("Part ",[3]Onglet_OutilAnnexe!$B$3)</f>
        <v>Part 2021</v>
      </c>
      <c r="K6" s="27" t="str">
        <f>CONCATENATE("Part ",[3]Onglet_OutilAnnexe!$B$2)</f>
        <v>Part 2022</v>
      </c>
      <c r="L6" s="28" t="str">
        <f>CONCATENATE("Part ",[3]Onglet_OutilAnnexe!$B$3)</f>
        <v>Part 2021</v>
      </c>
      <c r="M6" s="27" t="str">
        <f>CONCATENATE("Part ",[3]Onglet_OutilAnnexe!$B$2)</f>
        <v>Part 2022</v>
      </c>
      <c r="N6" s="28" t="str">
        <f>CONCATENATE("Part ",[3]Onglet_OutilAnnexe!$B$3)</f>
        <v>Part 2021</v>
      </c>
      <c r="O6" s="27" t="str">
        <f>CONCATENATE("Part ",[3]Onglet_OutilAnnexe!$B$2)</f>
        <v>Part 2022</v>
      </c>
      <c r="P6" s="28" t="str">
        <f>CONCATENATE("Part ",[3]Onglet_OutilAnnexe!$B$3)</f>
        <v>Part 2021</v>
      </c>
      <c r="Q6" s="27" t="str">
        <f>CONCATENATE("Part ",[3]Onglet_OutilAnnexe!$B$2)</f>
        <v>Part 2022</v>
      </c>
      <c r="R6" s="28" t="str">
        <f>CONCATENATE("Part ",[3]Onglet_OutilAnnexe!$B$3)</f>
        <v>Part 2021</v>
      </c>
      <c r="S6" s="27" t="str">
        <f>CONCATENATE("Part ",[3]Onglet_OutilAnnexe!$B$2)</f>
        <v>Part 2022</v>
      </c>
      <c r="T6" s="28" t="str">
        <f>CONCATENATE("Part ",[3]Onglet_OutilAnnexe!$B$3)</f>
        <v>Part 2021</v>
      </c>
      <c r="U6" s="27" t="str">
        <f>CONCATENATE("Part ",[3]Onglet_OutilAnnexe!$B$2)</f>
        <v>Part 2022</v>
      </c>
      <c r="V6" s="28" t="str">
        <f>CONCATENATE("Part ",[3]Onglet_OutilAnnexe!$B$3)</f>
        <v>Part 2021</v>
      </c>
      <c r="W6" s="27" t="str">
        <f>CONCATENATE("Part ",[3]Onglet_OutilAnnexe!$B$2)</f>
        <v>Part 2022</v>
      </c>
      <c r="X6" s="28" t="str">
        <f>CONCATENATE("Part ",[3]Onglet_OutilAnnexe!$B$3)</f>
        <v>Part 2021</v>
      </c>
      <c r="Y6" s="393" t="str">
        <f>CONCATENATE("Part ",[3]Onglet_OutilAnnexe!$B$2)</f>
        <v>Part 2022</v>
      </c>
    </row>
    <row r="7" spans="1:36" s="32" customFormat="1" ht="14.1" customHeight="1" x14ac:dyDescent="0.2">
      <c r="A7" s="31" t="s">
        <v>18</v>
      </c>
      <c r="C7" s="33" t="s">
        <v>18</v>
      </c>
      <c r="D7" s="34" t="s">
        <v>19</v>
      </c>
      <c r="E7" s="241">
        <f>IF(ISNA(VLOOKUP(A7,[3]BDD_ActiGen_HP!$1:$1048576,12,FALSE))=TRUE,0,VLOOKUP(A7,[3]BDD_ActiGen_HP!$1:$1048576,12,FALSE))</f>
        <v>6347</v>
      </c>
      <c r="F7" s="36">
        <f>IF(ISNA(VLOOKUP(A7,[3]BDD_ActiGen_HP!$1:$1048576,33,FALSE))=TRUE,0,VLOOKUP(A7,[3]BDD_ActiGen_HP!$1:$1048576,33,FALSE))</f>
        <v>7954</v>
      </c>
      <c r="G7" s="37">
        <f t="shared" ref="G7:G28" si="1">IF(E7&gt;0,F7/E7-1,"-")</f>
        <v>0.25319048369308339</v>
      </c>
      <c r="H7" s="38">
        <f>IF(E7&gt;0,VLOOKUP(A7,[3]BDD_ActiGen_HP!$1:$1048576,H$1,FALSE)/E7,"-")</f>
        <v>0</v>
      </c>
      <c r="I7" s="37">
        <f>IF(F7&gt;0,VLOOKUP(A7,[3]BDD_ActiGen_HP!$1:$1048576,I$1,FALSE)/F7,"-")</f>
        <v>0</v>
      </c>
      <c r="J7" s="38">
        <f>IF(E7&gt;0,VLOOKUP(A7,[3]BDD_ActiGen_HP!$1:$1048576,J$1,FALSE)/E7,"-")</f>
        <v>0.25555380494721913</v>
      </c>
      <c r="K7" s="37">
        <f>IF(F7&gt;0,VLOOKUP(A7,[3]BDD_ActiGen_HP!$1:$1048576,K$1,FALSE)/F7,"-")</f>
        <v>0.2147347246668343</v>
      </c>
      <c r="L7" s="38">
        <f>IF(E7&gt;0,VLOOKUP(A7,[3]BDD_ActiGen_HP!$1:$1048576,L$1,FALSE)/E7,"-")</f>
        <v>0.45604222467307387</v>
      </c>
      <c r="M7" s="37">
        <f>IF(F7&gt;0,VLOOKUP(A7,[3]BDD_ActiGen_HP!$1:$1048576,M$1,FALSE)/F7,"-")</f>
        <v>0.41777721900930348</v>
      </c>
      <c r="N7" s="38">
        <f>IF(E7&gt;0,VLOOKUP(A7,[3]BDD_ActiGen_HP!$1:$1048576,N$1,FALSE)/E7,"-")</f>
        <v>0.19056247045848432</v>
      </c>
      <c r="O7" s="37">
        <f>IF(F7&gt;0,VLOOKUP(A7,[3]BDD_ActiGen_HP!$1:$1048576,O$1,FALSE)/F7,"-")</f>
        <v>0.25201156650741763</v>
      </c>
      <c r="P7" s="38">
        <f>IF(E7&gt;0,VLOOKUP(A7,[3]BDD_ActiGen_HP!$1:$1048576,P$1,FALSE)/E7,"-")</f>
        <v>3.0565621553489838E-2</v>
      </c>
      <c r="Q7" s="37">
        <f>IF(F7&gt;0,VLOOKUP(A7,[3]BDD_ActiGen_HP!$1:$1048576,Q$1,FALSE)/F7,"-")</f>
        <v>3.5013829519738499E-2</v>
      </c>
      <c r="R7" s="38">
        <f>IF(E7&gt;0,VLOOKUP(A7,[3]BDD_ActiGen_HP!$1:$1048576,R$1,FALSE)/E7,"-")</f>
        <v>1.0950055144162597E-2</v>
      </c>
      <c r="S7" s="37">
        <f>IF(F7&gt;0,VLOOKUP(A7,[3]BDD_ActiGen_HP!$1:$1048576,S$1,FALSE)/F7,"-")</f>
        <v>1.0309278350515464E-2</v>
      </c>
      <c r="T7" s="38">
        <f>IF(E7&gt;0,VLOOKUP(A7,[3]BDD_ActiGen_HP!$1:$1048576,T$1,FALSE)/E7,"-")</f>
        <v>4.4745549078304712E-2</v>
      </c>
      <c r="U7" s="37">
        <f>IF(F7&gt;0,VLOOKUP(A7,[3]BDD_ActiGen_HP!$1:$1048576,U$1,FALSE)/F7,"-")</f>
        <v>5.6826753834548653E-2</v>
      </c>
      <c r="V7" s="38">
        <f t="shared" ref="V7:V28" si="2">IF(E7&gt;0,1-(H7+J7+L7+N7+P7+R7+T7+X7),0)</f>
        <v>1.1580274145265523E-2</v>
      </c>
      <c r="W7" s="37">
        <f t="shared" ref="W7:W28" si="3">IF(F7&gt;0,1-(I7+K7+M7+O7+Q7+S7+U7+Y7),0)</f>
        <v>1.3326628111642091E-2</v>
      </c>
      <c r="X7" s="38">
        <f>IF(E7&gt;0,VLOOKUP(A7,[3]BDD_ActiGen_HP!$1:$1048576,X$1,FALSE)/E7,"-")</f>
        <v>0</v>
      </c>
      <c r="Y7" s="43">
        <f>IF(F7&gt;0,VLOOKUP(A7,[3]BDD_ActiGen_HP!$1:$1048576,Y$1,FALSE)/F7,"-")</f>
        <v>0</v>
      </c>
    </row>
    <row r="8" spans="1:36" s="32" customFormat="1" ht="14.1" customHeight="1" x14ac:dyDescent="0.25">
      <c r="A8" s="44" t="s">
        <v>20</v>
      </c>
      <c r="C8" s="45" t="s">
        <v>20</v>
      </c>
      <c r="D8" s="34" t="s">
        <v>21</v>
      </c>
      <c r="E8" s="241">
        <f>IF(ISNA(VLOOKUP(A8,[3]BDD_ActiGen_HP!$1:$1048576,12,FALSE))=TRUE,0,VLOOKUP(A8,[3]BDD_ActiGen_HP!$1:$1048576,12,FALSE))</f>
        <v>9724.5</v>
      </c>
      <c r="F8" s="36">
        <f>IF(ISNA(VLOOKUP(A8,[3]BDD_ActiGen_HP!$1:$1048576,33,FALSE))=TRUE,0,VLOOKUP(A8,[3]BDD_ActiGen_HP!$1:$1048576,33,FALSE))</f>
        <v>10362.5</v>
      </c>
      <c r="G8" s="37">
        <f t="shared" si="1"/>
        <v>6.5607486246079594E-2</v>
      </c>
      <c r="H8" s="38">
        <f>IF(E8&gt;0,VLOOKUP(A8,[3]BDD_ActiGen_HP!$1:$1048576,H$1,FALSE)/E8,"-")</f>
        <v>1.1414468610211321E-2</v>
      </c>
      <c r="I8" s="37">
        <f>IF(F8&gt;0,VLOOKUP(A8,[3]BDD_ActiGen_HP!$1:$1048576,I$1,FALSE)/F8,"-")</f>
        <v>1.6405307599517492E-2</v>
      </c>
      <c r="J8" s="38">
        <f>IF(E8&gt;0,VLOOKUP(A8,[3]BDD_ActiGen_HP!$1:$1048576,J$1,FALSE)/E8,"-")</f>
        <v>0.15383824361149673</v>
      </c>
      <c r="K8" s="37">
        <f>IF(F8&gt;0,VLOOKUP(A8,[3]BDD_ActiGen_HP!$1:$1048576,K$1,FALSE)/F8,"-")</f>
        <v>0.1406031363088058</v>
      </c>
      <c r="L8" s="38">
        <f>IF(E8&gt;0,VLOOKUP(A8,[3]BDD_ActiGen_HP!$1:$1048576,L$1,FALSE)/E8,"-")</f>
        <v>0.47807085197182375</v>
      </c>
      <c r="M8" s="37">
        <f>IF(F8&gt;0,VLOOKUP(A8,[3]BDD_ActiGen_HP!$1:$1048576,M$1,FALSE)/F8,"-")</f>
        <v>0.41944511459589867</v>
      </c>
      <c r="N8" s="38">
        <f>IF(E8&gt;0,VLOOKUP(A8,[3]BDD_ActiGen_HP!$1:$1048576,N$1,FALSE)/E8,"-")</f>
        <v>0.19805645534474781</v>
      </c>
      <c r="O8" s="37">
        <f>IF(F8&gt;0,VLOOKUP(A8,[3]BDD_ActiGen_HP!$1:$1048576,O$1,FALSE)/F8,"-")</f>
        <v>0.24028950542822677</v>
      </c>
      <c r="P8" s="38">
        <f>IF(E8&gt;0,VLOOKUP(A8,[3]BDD_ActiGen_HP!$1:$1048576,P$1,FALSE)/E8,"-")</f>
        <v>8.5505681526042474E-2</v>
      </c>
      <c r="Q8" s="37">
        <f>IF(F8&gt;0,VLOOKUP(A8,[3]BDD_ActiGen_HP!$1:$1048576,Q$1,FALSE)/F8,"-")</f>
        <v>0.10069963811821471</v>
      </c>
      <c r="R8" s="38">
        <f>IF(E8&gt;0,VLOOKUP(A8,[3]BDD_ActiGen_HP!$1:$1048576,R$1,FALSE)/E8,"-")</f>
        <v>0</v>
      </c>
      <c r="S8" s="37">
        <f>IF(F8&gt;0,VLOOKUP(A8,[3]BDD_ActiGen_HP!$1:$1048576,S$1,FALSE)/F8,"-")</f>
        <v>9.6501809408926415E-4</v>
      </c>
      <c r="T8" s="38">
        <f>IF(E8&gt;0,VLOOKUP(A8,[3]BDD_ActiGen_HP!$1:$1048576,T$1,FALSE)/E8,"-")</f>
        <v>6.9566558691963598E-2</v>
      </c>
      <c r="U8" s="37">
        <f>IF(F8&gt;0,VLOOKUP(A8,[3]BDD_ActiGen_HP!$1:$1048576,U$1,FALSE)/F8,"-")</f>
        <v>7.2569360675512659E-2</v>
      </c>
      <c r="V8" s="38">
        <f t="shared" si="2"/>
        <v>1.1102230246251565E-16</v>
      </c>
      <c r="W8" s="37">
        <f t="shared" si="3"/>
        <v>3.377563329312494E-3</v>
      </c>
      <c r="X8" s="38">
        <f>IF(E8&gt;0,VLOOKUP(A8,[3]BDD_ActiGen_HP!$1:$1048576,X$1,FALSE)/E8,"-")</f>
        <v>3.5477402437143297E-3</v>
      </c>
      <c r="Y8" s="43">
        <f>IF(F8&gt;0,VLOOKUP(A8,[3]BDD_ActiGen_HP!$1:$1048576,Y$1,FALSE)/F8,"-")</f>
        <v>5.6453558504221957E-3</v>
      </c>
    </row>
    <row r="9" spans="1:36" s="32" customFormat="1" ht="14.1" customHeight="1" x14ac:dyDescent="0.2">
      <c r="A9" s="46" t="s">
        <v>22</v>
      </c>
      <c r="C9" s="47" t="s">
        <v>22</v>
      </c>
      <c r="D9" s="48" t="s">
        <v>23</v>
      </c>
      <c r="E9" s="241">
        <f>IF(ISNA(VLOOKUP(A9,[3]BDD_ActiGen_HP!$1:$1048576,12,FALSE))=TRUE,0,VLOOKUP(A9,[3]BDD_ActiGen_HP!$1:$1048576,12,FALSE))</f>
        <v>13477</v>
      </c>
      <c r="F9" s="36">
        <f>IF(ISNA(VLOOKUP(A9,[3]BDD_ActiGen_HP!$1:$1048576,33,FALSE))=TRUE,0,VLOOKUP(A9,[3]BDD_ActiGen_HP!$1:$1048576,33,FALSE))</f>
        <v>14595</v>
      </c>
      <c r="G9" s="37">
        <f t="shared" si="1"/>
        <v>8.2956147510573564E-2</v>
      </c>
      <c r="H9" s="38">
        <f>IF(E9&gt;0,VLOOKUP(A9,[3]BDD_ActiGen_HP!$1:$1048576,H$1,FALSE)/E9,"-")</f>
        <v>2.229724716183127E-2</v>
      </c>
      <c r="I9" s="37">
        <f>IF(F9&gt;0,VLOOKUP(A9,[3]BDD_ActiGen_HP!$1:$1048576,I$1,FALSE)/F9,"-")</f>
        <v>1.4970880438506338E-2</v>
      </c>
      <c r="J9" s="38">
        <f>IF(E9&gt;0,VLOOKUP(A9,[3]BDD_ActiGen_HP!$1:$1048576,J$1,FALSE)/E9,"-")</f>
        <v>7.9431624248720037E-2</v>
      </c>
      <c r="K9" s="37">
        <f>IF(F9&gt;0,VLOOKUP(A9,[3]BDD_ActiGen_HP!$1:$1048576,K$1,FALSE)/F9,"-")</f>
        <v>0.14412470023980814</v>
      </c>
      <c r="L9" s="38">
        <f>IF(E9&gt;0,VLOOKUP(A9,[3]BDD_ActiGen_HP!$1:$1048576,L$1,FALSE)/E9,"-")</f>
        <v>0.37218965645173258</v>
      </c>
      <c r="M9" s="37">
        <f>IF(F9&gt;0,VLOOKUP(A9,[3]BDD_ActiGen_HP!$1:$1048576,M$1,FALSE)/F9,"-")</f>
        <v>0.31664953751284686</v>
      </c>
      <c r="N9" s="38">
        <f>IF(E9&gt;0,VLOOKUP(A9,[3]BDD_ActiGen_HP!$1:$1048576,N$1,FALSE)/E9,"-")</f>
        <v>0.25684499517696818</v>
      </c>
      <c r="O9" s="37">
        <f>IF(F9&gt;0,VLOOKUP(A9,[3]BDD_ActiGen_HP!$1:$1048576,O$1,FALSE)/F9,"-")</f>
        <v>0.26029462144570059</v>
      </c>
      <c r="P9" s="38">
        <f>IF(E9&gt;0,VLOOKUP(A9,[3]BDD_ActiGen_HP!$1:$1048576,P$1,FALSE)/E9,"-")</f>
        <v>6.8153149810788752E-2</v>
      </c>
      <c r="Q9" s="37">
        <f>IF(F9&gt;0,VLOOKUP(A9,[3]BDD_ActiGen_HP!$1:$1048576,Q$1,FALSE)/F9,"-")</f>
        <v>9.3285371702637884E-2</v>
      </c>
      <c r="R9" s="38">
        <f>IF(E9&gt;0,VLOOKUP(A9,[3]BDD_ActiGen_HP!$1:$1048576,R$1,FALSE)/E9,"-")</f>
        <v>1.3356088150181791E-2</v>
      </c>
      <c r="S9" s="37">
        <f>IF(F9&gt;0,VLOOKUP(A9,[3]BDD_ActiGen_HP!$1:$1048576,S$1,FALSE)/F9,"-")</f>
        <v>1.9047619047619049E-2</v>
      </c>
      <c r="T9" s="38">
        <f>IF(E9&gt;0,VLOOKUP(A9,[3]BDD_ActiGen_HP!$1:$1048576,T$1,FALSE)/E9,"-")</f>
        <v>0.15077539511760776</v>
      </c>
      <c r="U9" s="37">
        <f>IF(F9&gt;0,VLOOKUP(A9,[3]BDD_ActiGen_HP!$1:$1048576,U$1,FALSE)/F9,"-")</f>
        <v>0.13141486810551559</v>
      </c>
      <c r="V9" s="38">
        <f t="shared" si="2"/>
        <v>2.6637975810640424E-2</v>
      </c>
      <c r="W9" s="37">
        <f t="shared" si="3"/>
        <v>1.3189448441247031E-2</v>
      </c>
      <c r="X9" s="38">
        <f>IF(E9&gt;0,VLOOKUP(A9,[3]BDD_ActiGen_HP!$1:$1048576,X$1,FALSE)/E9,"-")</f>
        <v>1.0313868071529272E-2</v>
      </c>
      <c r="Y9" s="43">
        <f>IF(F9&gt;0,VLOOKUP(A9,[3]BDD_ActiGen_HP!$1:$1048576,Y$1,FALSE)/F9,"-")</f>
        <v>7.0229530661185336E-3</v>
      </c>
    </row>
    <row r="10" spans="1:36" s="32" customFormat="1" ht="14.1" customHeight="1" x14ac:dyDescent="0.2">
      <c r="A10" s="46" t="s">
        <v>24</v>
      </c>
      <c r="C10" s="33" t="s">
        <v>24</v>
      </c>
      <c r="D10" s="34" t="s">
        <v>25</v>
      </c>
      <c r="E10" s="241">
        <f>IF(ISNA(VLOOKUP(A10,[3]BDD_ActiGen_HP!$1:$1048576,12,FALSE))=TRUE,0,VLOOKUP(A10,[3]BDD_ActiGen_HP!$1:$1048576,12,FALSE))</f>
        <v>7040.5</v>
      </c>
      <c r="F10" s="36">
        <f>IF(ISNA(VLOOKUP(A10,[3]BDD_ActiGen_HP!$1:$1048576,33,FALSE))=TRUE,0,VLOOKUP(A10,[3]BDD_ActiGen_HP!$1:$1048576,33,FALSE))</f>
        <v>7251.5</v>
      </c>
      <c r="G10" s="37">
        <f t="shared" si="1"/>
        <v>2.9969462396136626E-2</v>
      </c>
      <c r="H10" s="38">
        <f>IF(E10&gt;0,VLOOKUP(A10,[3]BDD_ActiGen_HP!$1:$1048576,H$1,FALSE)/E10,"-")</f>
        <v>1.3493359846601803E-3</v>
      </c>
      <c r="I10" s="37">
        <f>IF(F10&gt;0,VLOOKUP(A10,[3]BDD_ActiGen_HP!$1:$1048576,I$1,FALSE)/F10,"-")</f>
        <v>4.9644901054954147E-3</v>
      </c>
      <c r="J10" s="38">
        <f>IF(E10&gt;0,VLOOKUP(A10,[3]BDD_ActiGen_HP!$1:$1048576,J$1,FALSE)/E10,"-")</f>
        <v>0.18500106526525104</v>
      </c>
      <c r="K10" s="37">
        <f>IF(F10&gt;0,VLOOKUP(A10,[3]BDD_ActiGen_HP!$1:$1048576,K$1,FALSE)/F10,"-")</f>
        <v>0.16631041853409639</v>
      </c>
      <c r="L10" s="38">
        <f>IF(E10&gt;0,VLOOKUP(A10,[3]BDD_ActiGen_HP!$1:$1048576,L$1,FALSE)/E10,"-")</f>
        <v>0.53753284567857396</v>
      </c>
      <c r="M10" s="37">
        <f>IF(F10&gt;0,VLOOKUP(A10,[3]BDD_ActiGen_HP!$1:$1048576,M$1,FALSE)/F10,"-")</f>
        <v>0.51499689719368402</v>
      </c>
      <c r="N10" s="38">
        <f>IF(E10&gt;0,VLOOKUP(A10,[3]BDD_ActiGen_HP!$1:$1048576,N$1,FALSE)/E10,"-")</f>
        <v>0.15510262055251758</v>
      </c>
      <c r="O10" s="37">
        <f>IF(F10&gt;0,VLOOKUP(A10,[3]BDD_ActiGen_HP!$1:$1048576,O$1,FALSE)/F10,"-")</f>
        <v>0.18030752258153485</v>
      </c>
      <c r="P10" s="38">
        <f>IF(E10&gt;0,VLOOKUP(A10,[3]BDD_ActiGen_HP!$1:$1048576,P$1,FALSE)/E10,"-")</f>
        <v>3.5792912435196361E-2</v>
      </c>
      <c r="Q10" s="37">
        <f>IF(F10&gt;0,VLOOKUP(A10,[3]BDD_ActiGen_HP!$1:$1048576,Q$1,FALSE)/F10,"-")</f>
        <v>6.2883541336275259E-2</v>
      </c>
      <c r="R10" s="38">
        <f>IF(E10&gt;0,VLOOKUP(A10,[3]BDD_ActiGen_HP!$1:$1048576,R$1,FALSE)/E10,"-")</f>
        <v>4.0196008806192743E-2</v>
      </c>
      <c r="S10" s="37">
        <f>IF(F10&gt;0,VLOOKUP(A10,[3]BDD_ActiGen_HP!$1:$1048576,S$1,FALSE)/F10,"-")</f>
        <v>2.6201475556781356E-2</v>
      </c>
      <c r="T10" s="38">
        <f>IF(E10&gt;0,VLOOKUP(A10,[3]BDD_ActiGen_HP!$1:$1048576,T$1,FALSE)/E10,"-")</f>
        <v>4.4244016760173283E-2</v>
      </c>
      <c r="U10" s="37">
        <f>IF(F10&gt;0,VLOOKUP(A10,[3]BDD_ActiGen_HP!$1:$1048576,U$1,FALSE)/F10,"-")</f>
        <v>3.7095773288285179E-2</v>
      </c>
      <c r="V10" s="38">
        <f t="shared" si="2"/>
        <v>7.8119451743485779E-4</v>
      </c>
      <c r="W10" s="37">
        <f t="shared" si="3"/>
        <v>7.2398814038475701E-3</v>
      </c>
      <c r="X10" s="38">
        <f>IF(E10&gt;0,VLOOKUP(A10,[3]BDD_ActiGen_HP!$1:$1048576,X$1,FALSE)/E10,"-")</f>
        <v>0</v>
      </c>
      <c r="Y10" s="43">
        <f>IF(F10&gt;0,VLOOKUP(A10,[3]BDD_ActiGen_HP!$1:$1048576,Y$1,FALSE)/F10,"-")</f>
        <v>0</v>
      </c>
    </row>
    <row r="11" spans="1:36" s="32" customFormat="1" ht="14.1" customHeight="1" x14ac:dyDescent="0.2">
      <c r="A11" s="31" t="s">
        <v>26</v>
      </c>
      <c r="C11" s="33" t="s">
        <v>26</v>
      </c>
      <c r="D11" s="34" t="s">
        <v>27</v>
      </c>
      <c r="E11" s="241">
        <f>IF(ISNA(VLOOKUP(A11,[3]BDD_ActiGen_HP!$1:$1048576,12,FALSE))=TRUE,0,VLOOKUP(A11,[3]BDD_ActiGen_HP!$1:$1048576,12,FALSE))</f>
        <v>4236</v>
      </c>
      <c r="F11" s="36">
        <f>IF(ISNA(VLOOKUP(A11,[3]BDD_ActiGen_HP!$1:$1048576,33,FALSE))=TRUE,0,VLOOKUP(A11,[3]BDD_ActiGen_HP!$1:$1048576,33,FALSE))</f>
        <v>5183</v>
      </c>
      <c r="G11" s="37">
        <f t="shared" si="1"/>
        <v>0.22355996222851737</v>
      </c>
      <c r="H11" s="38">
        <f>IF(E11&gt;0,VLOOKUP(A11,[3]BDD_ActiGen_HP!$1:$1048576,H$1,FALSE)/E11,"-")</f>
        <v>2.6912181303116147E-2</v>
      </c>
      <c r="I11" s="37">
        <f>IF(F11&gt;0,VLOOKUP(A11,[3]BDD_ActiGen_HP!$1:$1048576,I$1,FALSE)/F11,"-")</f>
        <v>4.2832336484661393E-2</v>
      </c>
      <c r="J11" s="38">
        <f>IF(E11&gt;0,VLOOKUP(A11,[3]BDD_ActiGen_HP!$1:$1048576,J$1,FALSE)/E11,"-")</f>
        <v>6.8932955618508027E-2</v>
      </c>
      <c r="K11" s="37">
        <f>IF(F11&gt;0,VLOOKUP(A11,[3]BDD_ActiGen_HP!$1:$1048576,K$1,FALSE)/F11,"-")</f>
        <v>5.5180397453212425E-2</v>
      </c>
      <c r="L11" s="38">
        <f>IF(E11&gt;0,VLOOKUP(A11,[3]BDD_ActiGen_HP!$1:$1048576,L$1,FALSE)/E11,"-")</f>
        <v>0.50637393767705385</v>
      </c>
      <c r="M11" s="37">
        <f>IF(F11&gt;0,VLOOKUP(A11,[3]BDD_ActiGen_HP!$1:$1048576,M$1,FALSE)/F11,"-")</f>
        <v>0.46324522477329733</v>
      </c>
      <c r="N11" s="38">
        <f>IF(E11&gt;0,VLOOKUP(A11,[3]BDD_ActiGen_HP!$1:$1048576,N$1,FALSE)/E11,"-")</f>
        <v>0.28493862134088765</v>
      </c>
      <c r="O11" s="37">
        <f>IF(F11&gt;0,VLOOKUP(A11,[3]BDD_ActiGen_HP!$1:$1048576,O$1,FALSE)/F11,"-")</f>
        <v>0.32124252363496048</v>
      </c>
      <c r="P11" s="38">
        <f>IF(E11&gt;0,VLOOKUP(A11,[3]BDD_ActiGen_HP!$1:$1048576,P$1,FALSE)/E11,"-")</f>
        <v>6.1614730878186967E-2</v>
      </c>
      <c r="Q11" s="37">
        <f>IF(F11&gt;0,VLOOKUP(A11,[3]BDD_ActiGen_HP!$1:$1048576,Q$1,FALSE)/F11,"-")</f>
        <v>2.7783137179239824E-2</v>
      </c>
      <c r="R11" s="38">
        <f>IF(E11&gt;0,VLOOKUP(A11,[3]BDD_ActiGen_HP!$1:$1048576,R$1,FALSE)/E11,"-")</f>
        <v>0</v>
      </c>
      <c r="S11" s="37">
        <f>IF(F11&gt;0,VLOOKUP(A11,[3]BDD_ActiGen_HP!$1:$1048576,S$1,FALSE)/F11,"-")</f>
        <v>7.717538105344395E-4</v>
      </c>
      <c r="T11" s="38">
        <f>IF(E11&gt;0,VLOOKUP(A11,[3]BDD_ActiGen_HP!$1:$1048576,T$1,FALSE)/E11,"-")</f>
        <v>5.1227573182247403E-2</v>
      </c>
      <c r="U11" s="37">
        <f>IF(F11&gt;0,VLOOKUP(A11,[3]BDD_ActiGen_HP!$1:$1048576,U$1,FALSE)/F11,"-")</f>
        <v>8.469998070615474E-2</v>
      </c>
      <c r="V11" s="38">
        <f t="shared" si="2"/>
        <v>0</v>
      </c>
      <c r="W11" s="37">
        <f t="shared" si="3"/>
        <v>4.2446459579394968E-3</v>
      </c>
      <c r="X11" s="38">
        <f>IF(E11&gt;0,VLOOKUP(A11,[3]BDD_ActiGen_HP!$1:$1048576,X$1,FALSE)/E11,"-")</f>
        <v>0</v>
      </c>
      <c r="Y11" s="43">
        <f>IF(F11&gt;0,VLOOKUP(A11,[3]BDD_ActiGen_HP!$1:$1048576,Y$1,FALSE)/F11,"-")</f>
        <v>0</v>
      </c>
    </row>
    <row r="12" spans="1:36" s="32" customFormat="1" ht="14.1" customHeight="1" x14ac:dyDescent="0.2">
      <c r="A12" s="31" t="s">
        <v>28</v>
      </c>
      <c r="C12" s="33" t="s">
        <v>28</v>
      </c>
      <c r="D12" s="34" t="s">
        <v>29</v>
      </c>
      <c r="E12" s="241">
        <f>IF(ISNA(VLOOKUP(A12,[3]BDD_ActiGen_HP!$1:$1048576,12,FALSE))=TRUE,0,VLOOKUP(A12,[3]BDD_ActiGen_HP!$1:$1048576,12,FALSE))</f>
        <v>11270.5</v>
      </c>
      <c r="F12" s="36">
        <f>IF(ISNA(VLOOKUP(A12,[3]BDD_ActiGen_HP!$1:$1048576,33,FALSE))=TRUE,0,VLOOKUP(A12,[3]BDD_ActiGen_HP!$1:$1048576,33,FALSE))</f>
        <v>15600</v>
      </c>
      <c r="G12" s="37">
        <f t="shared" si="1"/>
        <v>0.38414444789494695</v>
      </c>
      <c r="H12" s="38">
        <f>IF(E12&gt;0,VLOOKUP(A12,[3]BDD_ActiGen_HP!$1:$1048576,H$1,FALSE)/E12,"-")</f>
        <v>1.8854531742158735E-2</v>
      </c>
      <c r="I12" s="37">
        <f>IF(F12&gt;0,VLOOKUP(A12,[3]BDD_ActiGen_HP!$1:$1048576,I$1,FALSE)/F12,"-")</f>
        <v>1.7948717948717947E-2</v>
      </c>
      <c r="J12" s="38">
        <f>IF(E12&gt;0,VLOOKUP(A12,[3]BDD_ActiGen_HP!$1:$1048576,J$1,FALSE)/E12,"-")</f>
        <v>6.1975954926578238E-2</v>
      </c>
      <c r="K12" s="37">
        <f>IF(F12&gt;0,VLOOKUP(A12,[3]BDD_ActiGen_HP!$1:$1048576,K$1,FALSE)/F12,"-")</f>
        <v>4.5224358974358975E-2</v>
      </c>
      <c r="L12" s="38">
        <f>IF(E12&gt;0,VLOOKUP(A12,[3]BDD_ActiGen_HP!$1:$1048576,L$1,FALSE)/E12,"-")</f>
        <v>0.47327092853023378</v>
      </c>
      <c r="M12" s="37">
        <f>IF(F12&gt;0,VLOOKUP(A12,[3]BDD_ActiGen_HP!$1:$1048576,M$1,FALSE)/F12,"-")</f>
        <v>0.41461538461538461</v>
      </c>
      <c r="N12" s="38">
        <f>IF(E12&gt;0,VLOOKUP(A12,[3]BDD_ActiGen_HP!$1:$1048576,N$1,FALSE)/E12,"-")</f>
        <v>0.16640787897608803</v>
      </c>
      <c r="O12" s="37">
        <f>IF(F12&gt;0,VLOOKUP(A12,[3]BDD_ActiGen_HP!$1:$1048576,O$1,FALSE)/F12,"-")</f>
        <v>0.19823717948717948</v>
      </c>
      <c r="P12" s="38">
        <f>IF(E12&gt;0,VLOOKUP(A12,[3]BDD_ActiGen_HP!$1:$1048576,P$1,FALSE)/E12,"-")</f>
        <v>0.11436937136772991</v>
      </c>
      <c r="Q12" s="37">
        <f>IF(F12&gt;0,VLOOKUP(A12,[3]BDD_ActiGen_HP!$1:$1048576,Q$1,FALSE)/F12,"-")</f>
        <v>0.15480769230769231</v>
      </c>
      <c r="R12" s="38">
        <f>IF(E12&gt;0,VLOOKUP(A12,[3]BDD_ActiGen_HP!$1:$1048576,R$1,FALSE)/E12,"-")</f>
        <v>0</v>
      </c>
      <c r="S12" s="37">
        <f>IF(F12&gt;0,VLOOKUP(A12,[3]BDD_ActiGen_HP!$1:$1048576,S$1,FALSE)/F12,"-")</f>
        <v>0</v>
      </c>
      <c r="T12" s="38">
        <f>IF(E12&gt;0,VLOOKUP(A12,[3]BDD_ActiGen_HP!$1:$1048576,T$1,FALSE)/E12,"-")</f>
        <v>0.13162681336231755</v>
      </c>
      <c r="U12" s="37">
        <f>IF(F12&gt;0,VLOOKUP(A12,[3]BDD_ActiGen_HP!$1:$1048576,U$1,FALSE)/F12,"-")</f>
        <v>0.13144230769230769</v>
      </c>
      <c r="V12" s="38">
        <f t="shared" si="2"/>
        <v>1.623707910030614E-2</v>
      </c>
      <c r="W12" s="37">
        <f t="shared" si="3"/>
        <v>1.2788461538461582E-2</v>
      </c>
      <c r="X12" s="38">
        <f>IF(E12&gt;0,VLOOKUP(A12,[3]BDD_ActiGen_HP!$1:$1048576,X$1,FALSE)/E12,"-")</f>
        <v>1.725744199458764E-2</v>
      </c>
      <c r="Y12" s="43">
        <f>IF(F12&gt;0,VLOOKUP(A12,[3]BDD_ActiGen_HP!$1:$1048576,Y$1,FALSE)/F12,"-")</f>
        <v>2.4935897435897435E-2</v>
      </c>
    </row>
    <row r="13" spans="1:36" s="32" customFormat="1" ht="14.1" customHeight="1" x14ac:dyDescent="0.2">
      <c r="A13" s="31" t="s">
        <v>30</v>
      </c>
      <c r="C13" s="45" t="s">
        <v>30</v>
      </c>
      <c r="D13" s="34" t="s">
        <v>31</v>
      </c>
      <c r="E13" s="241">
        <f>IF(ISNA(VLOOKUP(A13,[3]BDD_ActiGen_HP!$1:$1048576,12,FALSE))=TRUE,0,VLOOKUP(A13,[3]BDD_ActiGen_HP!$1:$1048576,12,FALSE))</f>
        <v>934</v>
      </c>
      <c r="F13" s="36">
        <f>IF(ISNA(VLOOKUP(A13,[3]BDD_ActiGen_HP!$1:$1048576,33,FALSE))=TRUE,0,VLOOKUP(A13,[3]BDD_ActiGen_HP!$1:$1048576,33,FALSE))</f>
        <v>936</v>
      </c>
      <c r="G13" s="37">
        <f t="shared" si="1"/>
        <v>2.1413276231263545E-3</v>
      </c>
      <c r="H13" s="38">
        <f>IF(E13&gt;0,VLOOKUP(A13,[3]BDD_ActiGen_HP!$1:$1048576,H$1,FALSE)/E13,"-")</f>
        <v>0</v>
      </c>
      <c r="I13" s="37">
        <f>IF(F13&gt;0,VLOOKUP(A13,[3]BDD_ActiGen_HP!$1:$1048576,I$1,FALSE)/F13,"-")</f>
        <v>0</v>
      </c>
      <c r="J13" s="38">
        <f>IF(E13&gt;0,VLOOKUP(A13,[3]BDD_ActiGen_HP!$1:$1048576,J$1,FALSE)/E13,"-")</f>
        <v>6.2098501070663809E-2</v>
      </c>
      <c r="K13" s="37">
        <f>IF(F13&gt;0,VLOOKUP(A13,[3]BDD_ActiGen_HP!$1:$1048576,K$1,FALSE)/F13,"-")</f>
        <v>7.7991452991452992E-2</v>
      </c>
      <c r="L13" s="38">
        <f>IF(E13&gt;0,VLOOKUP(A13,[3]BDD_ActiGen_HP!$1:$1048576,L$1,FALSE)/E13,"-")</f>
        <v>0.39721627408993576</v>
      </c>
      <c r="M13" s="37">
        <f>IF(F13&gt;0,VLOOKUP(A13,[3]BDD_ActiGen_HP!$1:$1048576,M$1,FALSE)/F13,"-")</f>
        <v>0.29059829059829062</v>
      </c>
      <c r="N13" s="38">
        <f>IF(E13&gt;0,VLOOKUP(A13,[3]BDD_ActiGen_HP!$1:$1048576,N$1,FALSE)/E13,"-")</f>
        <v>0.32119914346895073</v>
      </c>
      <c r="O13" s="37">
        <f>IF(F13&gt;0,VLOOKUP(A13,[3]BDD_ActiGen_HP!$1:$1048576,O$1,FALSE)/F13,"-")</f>
        <v>0.33012820512820512</v>
      </c>
      <c r="P13" s="38">
        <f>IF(E13&gt;0,VLOOKUP(A13,[3]BDD_ActiGen_HP!$1:$1048576,P$1,FALSE)/E13,"-")</f>
        <v>0.11349036402569593</v>
      </c>
      <c r="Q13" s="37">
        <f>IF(F13&gt;0,VLOOKUP(A13,[3]BDD_ActiGen_HP!$1:$1048576,Q$1,FALSE)/F13,"-")</f>
        <v>0.21688034188034189</v>
      </c>
      <c r="R13" s="38">
        <f>IF(E13&gt;0,VLOOKUP(A13,[3]BDD_ActiGen_HP!$1:$1048576,R$1,FALSE)/E13,"-")</f>
        <v>0</v>
      </c>
      <c r="S13" s="37">
        <f>IF(F13&gt;0,VLOOKUP(A13,[3]BDD_ActiGen_HP!$1:$1048576,S$1,FALSE)/F13,"-")</f>
        <v>0</v>
      </c>
      <c r="T13" s="38">
        <f>IF(E13&gt;0,VLOOKUP(A13,[3]BDD_ActiGen_HP!$1:$1048576,T$1,FALSE)/E13,"-")</f>
        <v>0.10385438972162742</v>
      </c>
      <c r="U13" s="37">
        <f>IF(F13&gt;0,VLOOKUP(A13,[3]BDD_ActiGen_HP!$1:$1048576,U$1,FALSE)/F13,"-")</f>
        <v>7.9059829059829057E-2</v>
      </c>
      <c r="V13" s="38">
        <f t="shared" si="2"/>
        <v>2.1413276231263545E-3</v>
      </c>
      <c r="W13" s="37">
        <f t="shared" si="3"/>
        <v>5.3418803418803229E-3</v>
      </c>
      <c r="X13" s="38">
        <f>IF(E13&gt;0,VLOOKUP(A13,[3]BDD_ActiGen_HP!$1:$1048576,X$1,FALSE)/E13,"-")</f>
        <v>0</v>
      </c>
      <c r="Y13" s="43">
        <f>IF(F13&gt;0,VLOOKUP(A13,[3]BDD_ActiGen_HP!$1:$1048576,Y$1,FALSE)/F13,"-")</f>
        <v>0</v>
      </c>
    </row>
    <row r="14" spans="1:36" s="32" customFormat="1" ht="14.1" customHeight="1" x14ac:dyDescent="0.2">
      <c r="A14" s="31" t="s">
        <v>32</v>
      </c>
      <c r="C14" s="33" t="s">
        <v>32</v>
      </c>
      <c r="D14" s="34" t="s">
        <v>33</v>
      </c>
      <c r="E14" s="241">
        <f>IF(ISNA(VLOOKUP(A14,[3]BDD_ActiGen_HP!$1:$1048576,12,FALSE))=TRUE,0,VLOOKUP(A14,[3]BDD_ActiGen_HP!$1:$1048576,12,FALSE))</f>
        <v>0</v>
      </c>
      <c r="F14" s="36">
        <f>IF(ISNA(VLOOKUP(A14,[3]BDD_ActiGen_HP!$1:$1048576,33,FALSE))=TRUE,0,VLOOKUP(A14,[3]BDD_ActiGen_HP!$1:$1048576,33,FALSE))</f>
        <v>0</v>
      </c>
      <c r="G14" s="37" t="str">
        <f t="shared" si="1"/>
        <v>-</v>
      </c>
      <c r="H14" s="38" t="str">
        <f>IF(E14&gt;0,VLOOKUP(A14,[3]BDD_ActiGen_HP!$1:$1048576,H$1,FALSE)/E14,"-")</f>
        <v>-</v>
      </c>
      <c r="I14" s="37" t="str">
        <f>IF(F14&gt;0,VLOOKUP(A14,[3]BDD_ActiGen_HP!$1:$1048576,I$1,FALSE)/F14,"-")</f>
        <v>-</v>
      </c>
      <c r="J14" s="38" t="str">
        <f>IF(E14&gt;0,VLOOKUP(A14,[3]BDD_ActiGen_HP!$1:$1048576,J$1,FALSE)/E14,"-")</f>
        <v>-</v>
      </c>
      <c r="K14" s="37" t="str">
        <f>IF(F14&gt;0,VLOOKUP(A14,[3]BDD_ActiGen_HP!$1:$1048576,K$1,FALSE)/F14,"-")</f>
        <v>-</v>
      </c>
      <c r="L14" s="38" t="str">
        <f>IF(E14&gt;0,VLOOKUP(A14,[3]BDD_ActiGen_HP!$1:$1048576,L$1,FALSE)/E14,"-")</f>
        <v>-</v>
      </c>
      <c r="M14" s="37" t="str">
        <f>IF(F14&gt;0,VLOOKUP(A14,[3]BDD_ActiGen_HP!$1:$1048576,M$1,FALSE)/F14,"-")</f>
        <v>-</v>
      </c>
      <c r="N14" s="38" t="str">
        <f>IF(E14&gt;0,VLOOKUP(A14,[3]BDD_ActiGen_HP!$1:$1048576,N$1,FALSE)/E14,"-")</f>
        <v>-</v>
      </c>
      <c r="O14" s="37" t="str">
        <f>IF(F14&gt;0,VLOOKUP(A14,[3]BDD_ActiGen_HP!$1:$1048576,O$1,FALSE)/F14,"-")</f>
        <v>-</v>
      </c>
      <c r="P14" s="38" t="str">
        <f>IF(E14&gt;0,VLOOKUP(A14,[3]BDD_ActiGen_HP!$1:$1048576,P$1,FALSE)/E14,"-")</f>
        <v>-</v>
      </c>
      <c r="Q14" s="37" t="str">
        <f>IF(F14&gt;0,VLOOKUP(A14,[3]BDD_ActiGen_HP!$1:$1048576,Q$1,FALSE)/F14,"-")</f>
        <v>-</v>
      </c>
      <c r="R14" s="38" t="str">
        <f>IF(E14&gt;0,VLOOKUP(A14,[3]BDD_ActiGen_HP!$1:$1048576,R$1,FALSE)/E14,"-")</f>
        <v>-</v>
      </c>
      <c r="S14" s="37" t="str">
        <f>IF(F14&gt;0,VLOOKUP(A14,[3]BDD_ActiGen_HP!$1:$1048576,S$1,FALSE)/F14,"-")</f>
        <v>-</v>
      </c>
      <c r="T14" s="38" t="str">
        <f>IF(E14&gt;0,VLOOKUP(A14,[3]BDD_ActiGen_HP!$1:$1048576,T$1,FALSE)/E14,"-")</f>
        <v>-</v>
      </c>
      <c r="U14" s="37" t="str">
        <f>IF(F14&gt;0,VLOOKUP(A14,[3]BDD_ActiGen_HP!$1:$1048576,U$1,FALSE)/F14,"-")</f>
        <v>-</v>
      </c>
      <c r="V14" s="38">
        <f t="shared" si="2"/>
        <v>0</v>
      </c>
      <c r="W14" s="37">
        <f t="shared" si="3"/>
        <v>0</v>
      </c>
      <c r="X14" s="38" t="str">
        <f>IF(E14&gt;0,VLOOKUP(A14,[3]BDD_ActiGen_HP!$1:$1048576,X$1,FALSE)/E14,"-")</f>
        <v>-</v>
      </c>
      <c r="Y14" s="43" t="str">
        <f>IF(F14&gt;0,VLOOKUP(A14,[3]BDD_ActiGen_HP!$1:$1048576,Y$1,FALSE)/F14,"-")</f>
        <v>-</v>
      </c>
    </row>
    <row r="15" spans="1:36" s="32" customFormat="1" ht="14.1" customHeight="1" x14ac:dyDescent="0.2">
      <c r="A15" s="31" t="s">
        <v>34</v>
      </c>
      <c r="C15" s="33" t="s">
        <v>34</v>
      </c>
      <c r="D15" s="34" t="s">
        <v>35</v>
      </c>
      <c r="E15" s="241">
        <f>IF(ISNA(VLOOKUP(A15,[3]BDD_ActiGen_HP!$1:$1048576,12,FALSE))=TRUE,0,VLOOKUP(A15,[3]BDD_ActiGen_HP!$1:$1048576,12,FALSE))</f>
        <v>11666</v>
      </c>
      <c r="F15" s="36">
        <f>IF(ISNA(VLOOKUP(A15,[3]BDD_ActiGen_HP!$1:$1048576,33,FALSE))=TRUE,0,VLOOKUP(A15,[3]BDD_ActiGen_HP!$1:$1048576,33,FALSE))</f>
        <v>15396</v>
      </c>
      <c r="G15" s="37">
        <f t="shared" si="1"/>
        <v>0.31973255614606555</v>
      </c>
      <c r="H15" s="38">
        <f>IF(E15&gt;0,VLOOKUP(A15,[3]BDD_ActiGen_HP!$1:$1048576,H$1,FALSE)/E15,"-")</f>
        <v>1.4872278415909481E-2</v>
      </c>
      <c r="I15" s="37">
        <f>IF(F15&gt;0,VLOOKUP(A15,[3]BDD_ActiGen_HP!$1:$1048576,I$1,FALSE)/F15,"-")</f>
        <v>5.3910106521174329E-3</v>
      </c>
      <c r="J15" s="38">
        <f>IF(E15&gt;0,VLOOKUP(A15,[3]BDD_ActiGen_HP!$1:$1048576,J$1,FALSE)/E15,"-")</f>
        <v>0.19351105777472999</v>
      </c>
      <c r="K15" s="37">
        <f>IF(F15&gt;0,VLOOKUP(A15,[3]BDD_ActiGen_HP!$1:$1048576,K$1,FALSE)/F15,"-")</f>
        <v>0.1272733177448688</v>
      </c>
      <c r="L15" s="38">
        <f>IF(E15&gt;0,VLOOKUP(A15,[3]BDD_ActiGen_HP!$1:$1048576,L$1,FALSE)/E15,"-")</f>
        <v>0.28428767358134749</v>
      </c>
      <c r="M15" s="37">
        <f>IF(F15&gt;0,VLOOKUP(A15,[3]BDD_ActiGen_HP!$1:$1048576,M$1,FALSE)/F15,"-")</f>
        <v>0.33632112236944661</v>
      </c>
      <c r="N15" s="38">
        <f>IF(E15&gt;0,VLOOKUP(A15,[3]BDD_ActiGen_HP!$1:$1048576,N$1,FALSE)/E15,"-")</f>
        <v>0.29573118463912224</v>
      </c>
      <c r="O15" s="37">
        <f>IF(F15&gt;0,VLOOKUP(A15,[3]BDD_ActiGen_HP!$1:$1048576,O$1,FALSE)/F15,"-")</f>
        <v>0.3180371525071447</v>
      </c>
      <c r="P15" s="38">
        <f>IF(E15&gt;0,VLOOKUP(A15,[3]BDD_ActiGen_HP!$1:$1048576,P$1,FALSE)/E15,"-")</f>
        <v>0.10847762729298817</v>
      </c>
      <c r="Q15" s="37">
        <f>IF(F15&gt;0,VLOOKUP(A15,[3]BDD_ActiGen_HP!$1:$1048576,Q$1,FALSE)/F15,"-")</f>
        <v>9.1549753182644841E-2</v>
      </c>
      <c r="R15" s="38">
        <f>IF(E15&gt;0,VLOOKUP(A15,[3]BDD_ActiGen_HP!$1:$1048576,R$1,FALSE)/E15,"-")</f>
        <v>1.4700840048002742E-2</v>
      </c>
      <c r="S15" s="37">
        <f>IF(F15&gt;0,VLOOKUP(A15,[3]BDD_ActiGen_HP!$1:$1048576,S$1,FALSE)/F15,"-")</f>
        <v>2.5363730839179009E-2</v>
      </c>
      <c r="T15" s="38">
        <f>IF(E15&gt;0,VLOOKUP(A15,[3]BDD_ActiGen_HP!$1:$1048576,T$1,FALSE)/E15,"-")</f>
        <v>8.807646151208641E-2</v>
      </c>
      <c r="U15" s="37">
        <f>IF(F15&gt;0,VLOOKUP(A15,[3]BDD_ActiGen_HP!$1:$1048576,U$1,FALSE)/F15,"-")</f>
        <v>9.3465835281891396E-2</v>
      </c>
      <c r="V15" s="38">
        <f t="shared" si="2"/>
        <v>3.4287673581345768E-4</v>
      </c>
      <c r="W15" s="37">
        <f t="shared" si="3"/>
        <v>2.5980774227072345E-3</v>
      </c>
      <c r="X15" s="38">
        <f>IF(E15&gt;0,VLOOKUP(A15,[3]BDD_ActiGen_HP!$1:$1048576,X$1,FALSE)/E15,"-")</f>
        <v>0</v>
      </c>
      <c r="Y15" s="43">
        <f>IF(F15&gt;0,VLOOKUP(A15,[3]BDD_ActiGen_HP!$1:$1048576,Y$1,FALSE)/F15,"-")</f>
        <v>0</v>
      </c>
    </row>
    <row r="16" spans="1:36" s="32" customFormat="1" ht="14.1" customHeight="1" x14ac:dyDescent="0.25">
      <c r="A16" s="49" t="s">
        <v>36</v>
      </c>
      <c r="C16" s="33" t="s">
        <v>36</v>
      </c>
      <c r="D16" s="34" t="s">
        <v>37</v>
      </c>
      <c r="E16" s="241">
        <f>IF(ISNA(VLOOKUP(A16,[3]BDD_ActiGen_HP!$1:$1048576,12,FALSE))=TRUE,0,VLOOKUP(A16,[3]BDD_ActiGen_HP!$1:$1048576,12,FALSE))</f>
        <v>2194</v>
      </c>
      <c r="F16" s="36">
        <f>IF(ISNA(VLOOKUP(A16,[3]BDD_ActiGen_HP!$1:$1048576,33,FALSE))=TRUE,0,VLOOKUP(A16,[3]BDD_ActiGen_HP!$1:$1048576,33,FALSE))</f>
        <v>3196</v>
      </c>
      <c r="G16" s="37">
        <f t="shared" si="1"/>
        <v>0.45670009115770283</v>
      </c>
      <c r="H16" s="38">
        <f>IF(E16&gt;0,VLOOKUP(A16,[3]BDD_ActiGen_HP!$1:$1048576,H$1,FALSE)/E16,"-")</f>
        <v>1.8231540565177757E-3</v>
      </c>
      <c r="I16" s="37">
        <f>IF(F16&gt;0,VLOOKUP(A16,[3]BDD_ActiGen_HP!$1:$1048576,I$1,FALSE)/F16,"-")</f>
        <v>0</v>
      </c>
      <c r="J16" s="38">
        <f>IF(E16&gt;0,VLOOKUP(A16,[3]BDD_ActiGen_HP!$1:$1048576,J$1,FALSE)/E16,"-")</f>
        <v>1.0711030082041932E-2</v>
      </c>
      <c r="K16" s="37">
        <f>IF(F16&gt;0,VLOOKUP(A16,[3]BDD_ActiGen_HP!$1:$1048576,K$1,FALSE)/F16,"-")</f>
        <v>4.5682102628285357E-2</v>
      </c>
      <c r="L16" s="38">
        <f>IF(E16&gt;0,VLOOKUP(A16,[3]BDD_ActiGen_HP!$1:$1048576,L$1,FALSE)/E16,"-")</f>
        <v>0.56722880583409296</v>
      </c>
      <c r="M16" s="37">
        <f>IF(F16&gt;0,VLOOKUP(A16,[3]BDD_ActiGen_HP!$1:$1048576,M$1,FALSE)/F16,"-")</f>
        <v>0.49217772215269084</v>
      </c>
      <c r="N16" s="38">
        <f>IF(E16&gt;0,VLOOKUP(A16,[3]BDD_ActiGen_HP!$1:$1048576,N$1,FALSE)/E16,"-")</f>
        <v>0.25911577028258886</v>
      </c>
      <c r="O16" s="37">
        <f>IF(F16&gt;0,VLOOKUP(A16,[3]BDD_ActiGen_HP!$1:$1048576,O$1,FALSE)/F16,"-")</f>
        <v>0.32462453066332914</v>
      </c>
      <c r="P16" s="38">
        <f>IF(E16&gt;0,VLOOKUP(A16,[3]BDD_ActiGen_HP!$1:$1048576,P$1,FALSE)/E16,"-")</f>
        <v>5.7657247037374661E-2</v>
      </c>
      <c r="Q16" s="37">
        <f>IF(F16&gt;0,VLOOKUP(A16,[3]BDD_ActiGen_HP!$1:$1048576,Q$1,FALSE)/F16,"-")</f>
        <v>4.1614518147684604E-2</v>
      </c>
      <c r="R16" s="38">
        <f>IF(E16&gt;0,VLOOKUP(A16,[3]BDD_ActiGen_HP!$1:$1048576,R$1,FALSE)/E16,"-")</f>
        <v>2.1649954421148587E-2</v>
      </c>
      <c r="S16" s="37">
        <f>IF(F16&gt;0,VLOOKUP(A16,[3]BDD_ActiGen_HP!$1:$1048576,S$1,FALSE)/F16,"-")</f>
        <v>3.1289111389236545E-3</v>
      </c>
      <c r="T16" s="38">
        <f>IF(E16&gt;0,VLOOKUP(A16,[3]BDD_ActiGen_HP!$1:$1048576,T$1,FALSE)/E16,"-")</f>
        <v>7.999088422971741E-2</v>
      </c>
      <c r="U16" s="37">
        <f>IF(F16&gt;0,VLOOKUP(A16,[3]BDD_ActiGen_HP!$1:$1048576,U$1,FALSE)/F16,"-")</f>
        <v>8.369837296620776E-2</v>
      </c>
      <c r="V16" s="38">
        <f t="shared" si="2"/>
        <v>1.823154056517895E-3</v>
      </c>
      <c r="W16" s="37">
        <f t="shared" si="3"/>
        <v>9.0738423028786652E-3</v>
      </c>
      <c r="X16" s="38">
        <f>IF(E16&gt;0,VLOOKUP(A16,[3]BDD_ActiGen_HP!$1:$1048576,X$1,FALSE)/E16,"-")</f>
        <v>0</v>
      </c>
      <c r="Y16" s="43">
        <f>IF(F16&gt;0,VLOOKUP(A16,[3]BDD_ActiGen_HP!$1:$1048576,Y$1,FALSE)/F16,"-")</f>
        <v>0</v>
      </c>
    </row>
    <row r="17" spans="1:25" s="32" customFormat="1" ht="14.1" customHeight="1" x14ac:dyDescent="0.2">
      <c r="A17" s="31" t="s">
        <v>38</v>
      </c>
      <c r="C17" s="33" t="s">
        <v>38</v>
      </c>
      <c r="D17" s="34" t="s">
        <v>39</v>
      </c>
      <c r="E17" s="241">
        <f>IF(ISNA(VLOOKUP(A17,[3]BDD_ActiGen_HP!$1:$1048576,12,FALSE))=TRUE,0,VLOOKUP(A17,[3]BDD_ActiGen_HP!$1:$1048576,12,FALSE))</f>
        <v>1382.5</v>
      </c>
      <c r="F17" s="36">
        <f>IF(ISNA(VLOOKUP(A17,[3]BDD_ActiGen_HP!$1:$1048576,33,FALSE))=TRUE,0,VLOOKUP(A17,[3]BDD_ActiGen_HP!$1:$1048576,33,FALSE))</f>
        <v>1488.5</v>
      </c>
      <c r="G17" s="37">
        <f t="shared" si="1"/>
        <v>7.6672694394213314E-2</v>
      </c>
      <c r="H17" s="38">
        <f>IF(E17&gt;0,VLOOKUP(A17,[3]BDD_ActiGen_HP!$1:$1048576,H$1,FALSE)/E17,"-")</f>
        <v>0</v>
      </c>
      <c r="I17" s="37">
        <f>IF(F17&gt;0,VLOOKUP(A17,[3]BDD_ActiGen_HP!$1:$1048576,I$1,FALSE)/F17,"-")</f>
        <v>0</v>
      </c>
      <c r="J17" s="38">
        <f>IF(E17&gt;0,VLOOKUP(A17,[3]BDD_ActiGen_HP!$1:$1048576,J$1,FALSE)/E17,"-")</f>
        <v>5.4611211573236888E-2</v>
      </c>
      <c r="K17" s="37">
        <f>IF(F17&gt;0,VLOOKUP(A17,[3]BDD_ActiGen_HP!$1:$1048576,K$1,FALSE)/F17,"-")</f>
        <v>7.8938528720188111E-2</v>
      </c>
      <c r="L17" s="38">
        <f>IF(E17&gt;0,VLOOKUP(A17,[3]BDD_ActiGen_HP!$1:$1048576,L$1,FALSE)/E17,"-")</f>
        <v>0.29005424954792042</v>
      </c>
      <c r="M17" s="37">
        <f>IF(F17&gt;0,VLOOKUP(A17,[3]BDD_ActiGen_HP!$1:$1048576,M$1,FALSE)/F17,"-")</f>
        <v>0.38831037957675513</v>
      </c>
      <c r="N17" s="38">
        <f>IF(E17&gt;0,VLOOKUP(A17,[3]BDD_ActiGen_HP!$1:$1048576,N$1,FALSE)/E17,"-")</f>
        <v>0.31537070524412297</v>
      </c>
      <c r="O17" s="37">
        <f>IF(F17&gt;0,VLOOKUP(A17,[3]BDD_ActiGen_HP!$1:$1048576,O$1,FALSE)/F17,"-")</f>
        <v>0.22673832717500839</v>
      </c>
      <c r="P17" s="38">
        <f>IF(E17&gt;0,VLOOKUP(A17,[3]BDD_ActiGen_HP!$1:$1048576,P$1,FALSE)/E17,"-")</f>
        <v>0.13779385171790234</v>
      </c>
      <c r="Q17" s="37">
        <f>IF(F17&gt;0,VLOOKUP(A17,[3]BDD_ActiGen_HP!$1:$1048576,Q$1,FALSE)/F17,"-")</f>
        <v>0.24420557608330534</v>
      </c>
      <c r="R17" s="38">
        <f>IF(E17&gt;0,VLOOKUP(A17,[3]BDD_ActiGen_HP!$1:$1048576,R$1,FALSE)/E17,"-")</f>
        <v>0</v>
      </c>
      <c r="S17" s="37">
        <f>IF(F17&gt;0,VLOOKUP(A17,[3]BDD_ActiGen_HP!$1:$1048576,S$1,FALSE)/F17,"-")</f>
        <v>0</v>
      </c>
      <c r="T17" s="38">
        <f>IF(E17&gt;0,VLOOKUP(A17,[3]BDD_ActiGen_HP!$1:$1048576,T$1,FALSE)/E17,"-")</f>
        <v>0.18698010849909585</v>
      </c>
      <c r="U17" s="37">
        <f>IF(F17&gt;0,VLOOKUP(A17,[3]BDD_ActiGen_HP!$1:$1048576,U$1,FALSE)/F17,"-")</f>
        <v>1.1420893516963387E-2</v>
      </c>
      <c r="V17" s="38">
        <f t="shared" si="2"/>
        <v>1.5189873417721489E-2</v>
      </c>
      <c r="W17" s="37">
        <f t="shared" si="3"/>
        <v>5.0386294927779685E-2</v>
      </c>
      <c r="X17" s="38">
        <f>IF(E17&gt;0,VLOOKUP(A17,[3]BDD_ActiGen_HP!$1:$1048576,X$1,FALSE)/E17,"-")</f>
        <v>0</v>
      </c>
      <c r="Y17" s="43">
        <f>IF(F17&gt;0,VLOOKUP(A17,[3]BDD_ActiGen_HP!$1:$1048576,Y$1,FALSE)/F17,"-")</f>
        <v>0</v>
      </c>
    </row>
    <row r="18" spans="1:25" s="32" customFormat="1" ht="14.1" customHeight="1" x14ac:dyDescent="0.2">
      <c r="A18" s="46" t="s">
        <v>40</v>
      </c>
      <c r="C18" s="33" t="s">
        <v>40</v>
      </c>
      <c r="D18" s="34" t="s">
        <v>41</v>
      </c>
      <c r="E18" s="241">
        <f>IF(ISNA(VLOOKUP(A18,[3]BDD_ActiGen_HP!$1:$1048576,12,FALSE))=TRUE,0,VLOOKUP(A18,[3]BDD_ActiGen_HP!$1:$1048576,12,FALSE))</f>
        <v>23622</v>
      </c>
      <c r="F18" s="36">
        <f>IF(ISNA(VLOOKUP(A18,[3]BDD_ActiGen_HP!$1:$1048576,33,FALSE))=TRUE,0,VLOOKUP(A18,[3]BDD_ActiGen_HP!$1:$1048576,33,FALSE))</f>
        <v>21549.5</v>
      </c>
      <c r="G18" s="37">
        <f t="shared" si="1"/>
        <v>-8.7736008805350929E-2</v>
      </c>
      <c r="H18" s="38">
        <f>IF(E18&gt;0,VLOOKUP(A18,[3]BDD_ActiGen_HP!$1:$1048576,H$1,FALSE)/E18,"-")</f>
        <v>9.0593514520362368E-3</v>
      </c>
      <c r="I18" s="37">
        <f>IF(F18&gt;0,VLOOKUP(A18,[3]BDD_ActiGen_HP!$1:$1048576,I$1,FALSE)/F18,"-")</f>
        <v>1.1229958931761758E-2</v>
      </c>
      <c r="J18" s="38">
        <f>IF(E18&gt;0,VLOOKUP(A18,[3]BDD_ActiGen_HP!$1:$1048576,J$1,FALSE)/E18,"-")</f>
        <v>0.10272203877741089</v>
      </c>
      <c r="K18" s="37">
        <f>IF(F18&gt;0,VLOOKUP(A18,[3]BDD_ActiGen_HP!$1:$1048576,K$1,FALSE)/F18,"-")</f>
        <v>8.2809345924499414E-2</v>
      </c>
      <c r="L18" s="38">
        <f>IF(E18&gt;0,VLOOKUP(A18,[3]BDD_ActiGen_HP!$1:$1048576,L$1,FALSE)/E18,"-")</f>
        <v>0.48190246380492763</v>
      </c>
      <c r="M18" s="37">
        <f>IF(F18&gt;0,VLOOKUP(A18,[3]BDD_ActiGen_HP!$1:$1048576,M$1,FALSE)/F18,"-")</f>
        <v>0.44302652033689877</v>
      </c>
      <c r="N18" s="38">
        <f>IF(E18&gt;0,VLOOKUP(A18,[3]BDD_ActiGen_HP!$1:$1048576,N$1,FALSE)/E18,"-")</f>
        <v>0.18760054186775041</v>
      </c>
      <c r="O18" s="37">
        <f>IF(F18&gt;0,VLOOKUP(A18,[3]BDD_ActiGen_HP!$1:$1048576,O$1,FALSE)/F18,"-")</f>
        <v>0.22086359312281029</v>
      </c>
      <c r="P18" s="38">
        <f>IF(E18&gt;0,VLOOKUP(A18,[3]BDD_ActiGen_HP!$1:$1048576,P$1,FALSE)/E18,"-")</f>
        <v>7.7681822030310724E-2</v>
      </c>
      <c r="Q18" s="37">
        <f>IF(F18&gt;0,VLOOKUP(A18,[3]BDD_ActiGen_HP!$1:$1048576,Q$1,FALSE)/F18,"-")</f>
        <v>7.8122462238102972E-2</v>
      </c>
      <c r="R18" s="38">
        <f>IF(E18&gt;0,VLOOKUP(A18,[3]BDD_ActiGen_HP!$1:$1048576,R$1,FALSE)/E18,"-")</f>
        <v>2.0658707984082633E-2</v>
      </c>
      <c r="S18" s="37">
        <f>IF(F18&gt;0,VLOOKUP(A18,[3]BDD_ActiGen_HP!$1:$1048576,S$1,FALSE)/F18,"-")</f>
        <v>3.7263045546300382E-2</v>
      </c>
      <c r="T18" s="38">
        <f>IF(E18&gt;0,VLOOKUP(A18,[3]BDD_ActiGen_HP!$1:$1048576,T$1,FALSE)/E18,"-")</f>
        <v>0.10663787994242656</v>
      </c>
      <c r="U18" s="37">
        <f>IF(F18&gt;0,VLOOKUP(A18,[3]BDD_ActiGen_HP!$1:$1048576,U$1,FALSE)/F18,"-")</f>
        <v>8.7217800877050514E-2</v>
      </c>
      <c r="V18" s="38">
        <f t="shared" si="2"/>
        <v>5.3551773770214028E-3</v>
      </c>
      <c r="W18" s="37">
        <f t="shared" si="3"/>
        <v>7.7728021531823233E-3</v>
      </c>
      <c r="X18" s="38">
        <f>IF(E18&gt;0,VLOOKUP(A18,[3]BDD_ActiGen_HP!$1:$1048576,X$1,FALSE)/E18,"-")</f>
        <v>8.3820167640335282E-3</v>
      </c>
      <c r="Y18" s="43">
        <f>IF(F18&gt;0,VLOOKUP(A18,[3]BDD_ActiGen_HP!$1:$1048576,Y$1,FALSE)/F18,"-")</f>
        <v>3.1694470869393719E-2</v>
      </c>
    </row>
    <row r="19" spans="1:25" s="32" customFormat="1" ht="14.1" customHeight="1" x14ac:dyDescent="0.2">
      <c r="A19" s="46" t="s">
        <v>245</v>
      </c>
      <c r="C19" s="33" t="s">
        <v>245</v>
      </c>
      <c r="D19" s="34" t="s">
        <v>244</v>
      </c>
      <c r="E19" s="241">
        <f>IF(ISNA(VLOOKUP(A19,[3]BDD_ActiGen_HP!$1:$1048576,12,FALSE))=TRUE,0,VLOOKUP(A19,[3]BDD_ActiGen_HP!$1:$1048576,12,FALSE))</f>
        <v>1611</v>
      </c>
      <c r="F19" s="36">
        <f>IF(ISNA(VLOOKUP(A19,[3]BDD_ActiGen_HP!$1:$1048576,33,FALSE))=TRUE,0,VLOOKUP(A19,[3]BDD_ActiGen_HP!$1:$1048576,33,FALSE))</f>
        <v>1997</v>
      </c>
      <c r="G19" s="37">
        <f t="shared" si="1"/>
        <v>0.23960273122284304</v>
      </c>
      <c r="H19" s="38">
        <f>IF(E19&gt;0,VLOOKUP(A19,[3]BDD_ActiGen_HP!$1:$1048576,H$1,FALSE)/E19,"-")</f>
        <v>1.0242085661080074E-2</v>
      </c>
      <c r="I19" s="37">
        <f>IF(F19&gt;0,VLOOKUP(A19,[3]BDD_ActiGen_HP!$1:$1048576,I$1,FALSE)/F19,"-")</f>
        <v>0</v>
      </c>
      <c r="J19" s="38">
        <f>IF(E19&gt;0,VLOOKUP(A19,[3]BDD_ActiGen_HP!$1:$1048576,J$1,FALSE)/E19,"-")</f>
        <v>5.8969584109248912E-3</v>
      </c>
      <c r="K19" s="37">
        <f>IF(F19&gt;0,VLOOKUP(A19,[3]BDD_ActiGen_HP!$1:$1048576,K$1,FALSE)/F19,"-")</f>
        <v>1.2769153730595895E-2</v>
      </c>
      <c r="L19" s="38">
        <f>IF(E19&gt;0,VLOOKUP(A19,[3]BDD_ActiGen_HP!$1:$1048576,L$1,FALSE)/E19,"-")</f>
        <v>6.1762880198634386E-2</v>
      </c>
      <c r="M19" s="37">
        <f>IF(F19&gt;0,VLOOKUP(A19,[3]BDD_ActiGen_HP!$1:$1048576,M$1,FALSE)/F19,"-")</f>
        <v>6.4596895343014521E-2</v>
      </c>
      <c r="N19" s="38">
        <f>IF(E19&gt;0,VLOOKUP(A19,[3]BDD_ActiGen_HP!$1:$1048576,N$1,FALSE)/E19,"-")</f>
        <v>0.52141527001862198</v>
      </c>
      <c r="O19" s="37">
        <f>IF(F19&gt;0,VLOOKUP(A19,[3]BDD_ActiGen_HP!$1:$1048576,O$1,FALSE)/F19,"-")</f>
        <v>0.47195793690535803</v>
      </c>
      <c r="P19" s="38">
        <f>IF(E19&gt;0,VLOOKUP(A19,[3]BDD_ActiGen_HP!$1:$1048576,P$1,FALSE)/E19,"-")</f>
        <v>0.27653631284916202</v>
      </c>
      <c r="Q19" s="37">
        <f>IF(F19&gt;0,VLOOKUP(A19,[3]BDD_ActiGen_HP!$1:$1048576,Q$1,FALSE)/F19,"-")</f>
        <v>0.29694541812719077</v>
      </c>
      <c r="R19" s="38">
        <f>IF(E19&gt;0,VLOOKUP(A19,[3]BDD_ActiGen_HP!$1:$1048576,R$1,FALSE)/E19,"-")</f>
        <v>0</v>
      </c>
      <c r="S19" s="37">
        <f>IF(F19&gt;0,VLOOKUP(A19,[3]BDD_ActiGen_HP!$1:$1048576,S$1,FALSE)/F19,"-")</f>
        <v>0</v>
      </c>
      <c r="T19" s="38">
        <f>IF(E19&gt;0,VLOOKUP(A19,[3]BDD_ActiGen_HP!$1:$1048576,T$1,FALSE)/E19,"-")</f>
        <v>0.12414649286157665</v>
      </c>
      <c r="U19" s="37">
        <f>IF(F19&gt;0,VLOOKUP(A19,[3]BDD_ActiGen_HP!$1:$1048576,U$1,FALSE)/F19,"-")</f>
        <v>0.15373059589384075</v>
      </c>
      <c r="V19" s="38">
        <f t="shared" si="2"/>
        <v>0</v>
      </c>
      <c r="W19" s="37">
        <f t="shared" si="3"/>
        <v>0</v>
      </c>
      <c r="X19" s="38">
        <f>IF(E19&gt;0,VLOOKUP(A19,[3]BDD_ActiGen_HP!$1:$1048576,X$1,FALSE)/E19,"-")</f>
        <v>0</v>
      </c>
      <c r="Y19" s="43">
        <f>IF(F19&gt;0,VLOOKUP(A19,[3]BDD_ActiGen_HP!$1:$1048576,Y$1,FALSE)/F19,"-")</f>
        <v>0</v>
      </c>
    </row>
    <row r="20" spans="1:25" s="32" customFormat="1" ht="14.1" customHeight="1" x14ac:dyDescent="0.2">
      <c r="A20" s="31" t="s">
        <v>42</v>
      </c>
      <c r="C20" s="33" t="s">
        <v>42</v>
      </c>
      <c r="D20" s="34" t="s">
        <v>43</v>
      </c>
      <c r="E20" s="241">
        <f>IF(ISNA(VLOOKUP(A20,[3]BDD_ActiGen_HP!$1:$1048576,12,FALSE))=TRUE,0,VLOOKUP(A20,[3]BDD_ActiGen_HP!$1:$1048576,12,FALSE))</f>
        <v>946.5</v>
      </c>
      <c r="F20" s="36">
        <f>IF(ISNA(VLOOKUP(A20,[3]BDD_ActiGen_HP!$1:$1048576,33,FALSE))=TRUE,0,VLOOKUP(A20,[3]BDD_ActiGen_HP!$1:$1048576,33,FALSE))</f>
        <v>1065.5</v>
      </c>
      <c r="G20" s="37">
        <f t="shared" si="1"/>
        <v>0.1257263602746963</v>
      </c>
      <c r="H20" s="38">
        <f>IF(E20&gt;0,VLOOKUP(A20,[3]BDD_ActiGen_HP!$1:$1048576,H$1,FALSE)/E20,"-")</f>
        <v>0</v>
      </c>
      <c r="I20" s="37">
        <f>IF(F20&gt;0,VLOOKUP(A20,[3]BDD_ActiGen_HP!$1:$1048576,I$1,FALSE)/F20,"-")</f>
        <v>0</v>
      </c>
      <c r="J20" s="38">
        <f>IF(E20&gt;0,VLOOKUP(A20,[3]BDD_ActiGen_HP!$1:$1048576,J$1,FALSE)/E20,"-")</f>
        <v>0</v>
      </c>
      <c r="K20" s="37">
        <f>IF(F20&gt;0,VLOOKUP(A20,[3]BDD_ActiGen_HP!$1:$1048576,K$1,FALSE)/F20,"-")</f>
        <v>0</v>
      </c>
      <c r="L20" s="38">
        <f>IF(E20&gt;0,VLOOKUP(A20,[3]BDD_ActiGen_HP!$1:$1048576,L$1,FALSE)/E20,"-")</f>
        <v>0.1230850501848917</v>
      </c>
      <c r="M20" s="37">
        <f>IF(F20&gt;0,VLOOKUP(A20,[3]BDD_ActiGen_HP!$1:$1048576,M$1,FALSE)/F20,"-")</f>
        <v>0.11684655091506335</v>
      </c>
      <c r="N20" s="38">
        <f>IF(E20&gt;0,VLOOKUP(A20,[3]BDD_ActiGen_HP!$1:$1048576,N$1,FALSE)/E20,"-")</f>
        <v>0.22979397781299524</v>
      </c>
      <c r="O20" s="37">
        <f>IF(F20&gt;0,VLOOKUP(A20,[3]BDD_ActiGen_HP!$1:$1048576,O$1,FALSE)/F20,"-")</f>
        <v>0.11684655091506335</v>
      </c>
      <c r="P20" s="38">
        <f>IF(E20&gt;0,VLOOKUP(A20,[3]BDD_ActiGen_HP!$1:$1048576,P$1,FALSE)/E20,"-")</f>
        <v>0.39038563127311149</v>
      </c>
      <c r="Q20" s="37">
        <f>IF(F20&gt;0,VLOOKUP(A20,[3]BDD_ActiGen_HP!$1:$1048576,Q$1,FALSE)/F20,"-")</f>
        <v>0.50351947442515255</v>
      </c>
      <c r="R20" s="38">
        <f>IF(E20&gt;0,VLOOKUP(A20,[3]BDD_ActiGen_HP!$1:$1048576,R$1,FALSE)/E20,"-")</f>
        <v>0</v>
      </c>
      <c r="S20" s="37">
        <f>IF(F20&gt;0,VLOOKUP(A20,[3]BDD_ActiGen_HP!$1:$1048576,S$1,FALSE)/F20,"-")</f>
        <v>0</v>
      </c>
      <c r="T20" s="38">
        <f>IF(E20&gt;0,VLOOKUP(A20,[3]BDD_ActiGen_HP!$1:$1048576,T$1,FALSE)/E20,"-")</f>
        <v>0.25673534072900156</v>
      </c>
      <c r="U20" s="37">
        <f>IF(F20&gt;0,VLOOKUP(A20,[3]BDD_ActiGen_HP!$1:$1048576,U$1,FALSE)/F20,"-")</f>
        <v>0.26278742374472081</v>
      </c>
      <c r="V20" s="38">
        <f t="shared" si="2"/>
        <v>0</v>
      </c>
      <c r="W20" s="37">
        <f t="shared" si="3"/>
        <v>0</v>
      </c>
      <c r="X20" s="38">
        <f>IF(E20&gt;0,VLOOKUP(A20,[3]BDD_ActiGen_HP!$1:$1048576,X$1,FALSE)/E20,"-")</f>
        <v>0</v>
      </c>
      <c r="Y20" s="43">
        <f>IF(F20&gt;0,VLOOKUP(A20,[3]BDD_ActiGen_HP!$1:$1048576,Y$1,FALSE)/F20,"-")</f>
        <v>0</v>
      </c>
    </row>
    <row r="21" spans="1:25" s="32" customFormat="1" ht="14.1" customHeight="1" x14ac:dyDescent="0.25">
      <c r="A21" s="49" t="s">
        <v>44</v>
      </c>
      <c r="C21" s="33" t="s">
        <v>44</v>
      </c>
      <c r="D21" s="34" t="s">
        <v>45</v>
      </c>
      <c r="E21" s="241">
        <f>IF(ISNA(VLOOKUP(A21,[3]BDD_ActiGen_HP!$1:$1048576,12,FALSE))=TRUE,0,VLOOKUP(A21,[3]BDD_ActiGen_HP!$1:$1048576,12,FALSE))</f>
        <v>3602</v>
      </c>
      <c r="F21" s="36">
        <f>IF(ISNA(VLOOKUP(A21,[3]BDD_ActiGen_HP!$1:$1048576,33,FALSE))=TRUE,0,VLOOKUP(A21,[3]BDD_ActiGen_HP!$1:$1048576,33,FALSE))</f>
        <v>3866</v>
      </c>
      <c r="G21" s="37">
        <f t="shared" si="1"/>
        <v>7.3292615213770063E-2</v>
      </c>
      <c r="H21" s="495">
        <f>IF(E21&gt;0,VLOOKUP(A21,[3]BDD_ActiGen_HP!$1:$1048576,H$1,FALSE)/E21,"-")</f>
        <v>0</v>
      </c>
      <c r="I21" s="496">
        <f>IF(F21&gt;0,VLOOKUP(A21,[3]BDD_ActiGen_HP!$1:$1048576,I$1,FALSE)/F21,"-")</f>
        <v>0</v>
      </c>
      <c r="J21" s="495">
        <f>IF(E21&gt;0,VLOOKUP(A21,[3]BDD_ActiGen_HP!$1:$1048576,J$1,FALSE)/E21,"-")</f>
        <v>7.773459189339256E-3</v>
      </c>
      <c r="K21" s="496">
        <f>IF(F21&gt;0,VLOOKUP(A21,[3]BDD_ActiGen_HP!$1:$1048576,K$1,FALSE)/F21,"-")</f>
        <v>1.7201241593378169E-2</v>
      </c>
      <c r="L21" s="495">
        <f>IF(E21&gt;0,VLOOKUP(A21,[3]BDD_ActiGen_HP!$1:$1048576,L$1,FALSE)/E21,"-")</f>
        <v>0.86021654636313161</v>
      </c>
      <c r="M21" s="496">
        <f>IF(F21&gt;0,VLOOKUP(A21,[3]BDD_ActiGen_HP!$1:$1048576,M$1,FALSE)/F21,"-")</f>
        <v>0.8281169167097775</v>
      </c>
      <c r="N21" s="495">
        <f>IF(E21&gt;0,VLOOKUP(A21,[3]BDD_ActiGen_HP!$1:$1048576,N$1,FALSE)/E21,"-")</f>
        <v>3.1093836757357024E-2</v>
      </c>
      <c r="O21" s="496">
        <f>IF(F21&gt;0,VLOOKUP(A21,[3]BDD_ActiGen_HP!$1:$1048576,O$1,FALSE)/F21,"-")</f>
        <v>2.1339886187273668E-2</v>
      </c>
      <c r="P21" s="495">
        <f>IF(E21&gt;0,VLOOKUP(A21,[3]BDD_ActiGen_HP!$1:$1048576,P$1,FALSE)/E21,"-")</f>
        <v>0</v>
      </c>
      <c r="Q21" s="496">
        <f>IF(F21&gt;0,VLOOKUP(A21,[3]BDD_ActiGen_HP!$1:$1048576,Q$1,FALSE)/F21,"-")</f>
        <v>2.5866528711846869E-4</v>
      </c>
      <c r="R21" s="495">
        <f>IF(E21&gt;0,VLOOKUP(A21,[3]BDD_ActiGen_HP!$1:$1048576,R$1,FALSE)/E21,"-")</f>
        <v>0</v>
      </c>
      <c r="S21" s="496">
        <f>IF(F21&gt;0,VLOOKUP(A21,[3]BDD_ActiGen_HP!$1:$1048576,S$1,FALSE)/F21,"-")</f>
        <v>0</v>
      </c>
      <c r="T21" s="495">
        <f>IF(E21&gt;0,VLOOKUP(A21,[3]BDD_ActiGen_HP!$1:$1048576,T$1,FALSE)/E21,"-")</f>
        <v>0.10091615769017212</v>
      </c>
      <c r="U21" s="496">
        <f>IF(F21&gt;0,VLOOKUP(A21,[3]BDD_ActiGen_HP!$1:$1048576,U$1,FALSE)/F21,"-")</f>
        <v>0.13308329022245216</v>
      </c>
      <c r="V21" s="495">
        <f t="shared" si="2"/>
        <v>0</v>
      </c>
      <c r="W21" s="496">
        <f t="shared" si="3"/>
        <v>0</v>
      </c>
      <c r="X21" s="495">
        <f>IF(E21&gt;0,VLOOKUP(A21,[3]BDD_ActiGen_HP!$1:$1048576,X$1,FALSE)/E21,"-")</f>
        <v>0</v>
      </c>
      <c r="Y21" s="497">
        <f>IF(F21&gt;0,VLOOKUP(A21,[3]BDD_ActiGen_HP!$1:$1048576,Y$1,FALSE)/F21,"-")</f>
        <v>0</v>
      </c>
    </row>
    <row r="22" spans="1:25" s="32" customFormat="1" ht="14.1" customHeight="1" x14ac:dyDescent="0.2">
      <c r="A22" s="31" t="s">
        <v>46</v>
      </c>
      <c r="C22" s="33" t="s">
        <v>46</v>
      </c>
      <c r="D22" s="34" t="s">
        <v>47</v>
      </c>
      <c r="E22" s="241">
        <f>IF(ISNA(VLOOKUP(A22,[3]BDD_ActiGen_HP!$1:$1048576,12,FALSE))=TRUE,0,VLOOKUP(A22,[3]BDD_ActiGen_HP!$1:$1048576,12,FALSE))</f>
        <v>15944.5</v>
      </c>
      <c r="F22" s="36">
        <f>IF(ISNA(VLOOKUP(A22,[3]BDD_ActiGen_HP!$1:$1048576,33,FALSE))=TRUE,0,VLOOKUP(A22,[3]BDD_ActiGen_HP!$1:$1048576,33,FALSE))</f>
        <v>15958.5</v>
      </c>
      <c r="G22" s="496">
        <f t="shared" si="1"/>
        <v>8.7804572109506651E-4</v>
      </c>
      <c r="H22" s="495">
        <f>IF(E22&gt;0,VLOOKUP(A22,[3]BDD_ActiGen_HP!$1:$1048576,H$1,FALSE)/E22,"-")</f>
        <v>1.4299601743547932E-2</v>
      </c>
      <c r="I22" s="496">
        <f>IF(F22&gt;0,VLOOKUP(A22,[3]BDD_ActiGen_HP!$1:$1048576,I$1,FALSE)/F22,"-")</f>
        <v>1.1028605445373939E-2</v>
      </c>
      <c r="J22" s="495">
        <f>IF(E22&gt;0,VLOOKUP(A22,[3]BDD_ActiGen_HP!$1:$1048576,J$1,FALSE)/E22,"-")</f>
        <v>0.15343848976135971</v>
      </c>
      <c r="K22" s="496">
        <f>IF(F22&gt;0,VLOOKUP(A22,[3]BDD_ActiGen_HP!$1:$1048576,K$1,FALSE)/F22,"-")</f>
        <v>0.19654102829213271</v>
      </c>
      <c r="L22" s="495">
        <f>IF(E22&gt;0,VLOOKUP(A22,[3]BDD_ActiGen_HP!$1:$1048576,L$1,FALSE)/E22,"-")</f>
        <v>0.35065383047445825</v>
      </c>
      <c r="M22" s="496">
        <f>IF(F22&gt;0,VLOOKUP(A22,[3]BDD_ActiGen_HP!$1:$1048576,M$1,FALSE)/F22,"-")</f>
        <v>0.34094683084249772</v>
      </c>
      <c r="N22" s="495">
        <f>IF(E22&gt;0,VLOOKUP(A22,[3]BDD_ActiGen_HP!$1:$1048576,N$1,FALSE)/E22,"-")</f>
        <v>0.23265075731443444</v>
      </c>
      <c r="O22" s="496">
        <f>IF(F22&gt;0,VLOOKUP(A22,[3]BDD_ActiGen_HP!$1:$1048576,O$1,FALSE)/F22,"-")</f>
        <v>0.212519973681737</v>
      </c>
      <c r="P22" s="495">
        <f>IF(E22&gt;0,VLOOKUP(A22,[3]BDD_ActiGen_HP!$1:$1048576,P$1,FALSE)/E22,"-")</f>
        <v>0.10925397472482674</v>
      </c>
      <c r="Q22" s="496">
        <f>IF(F22&gt;0,VLOOKUP(A22,[3]BDD_ActiGen_HP!$1:$1048576,Q$1,FALSE)/F22,"-")</f>
        <v>0.10900147256947708</v>
      </c>
      <c r="R22" s="495">
        <f>IF(E22&gt;0,VLOOKUP(A22,[3]BDD_ActiGen_HP!$1:$1048576,R$1,FALSE)/E22,"-")</f>
        <v>2.4083539778607044E-2</v>
      </c>
      <c r="S22" s="496">
        <f>IF(F22&gt;0,VLOOKUP(A22,[3]BDD_ActiGen_HP!$1:$1048576,S$1,FALSE)/F22,"-")</f>
        <v>3.63442679449823E-2</v>
      </c>
      <c r="T22" s="495">
        <f>IF(E22&gt;0,VLOOKUP(A22,[3]BDD_ActiGen_HP!$1:$1048576,T$1,FALSE)/E22,"-")</f>
        <v>0.10244912038634012</v>
      </c>
      <c r="U22" s="496">
        <f>IF(F22&gt;0,VLOOKUP(A22,[3]BDD_ActiGen_HP!$1:$1048576,U$1,FALSE)/F22,"-")</f>
        <v>7.3722467650468401E-2</v>
      </c>
      <c r="V22" s="495">
        <f t="shared" si="2"/>
        <v>1.2229922543823935E-2</v>
      </c>
      <c r="W22" s="496">
        <f t="shared" si="3"/>
        <v>1.983269104239116E-2</v>
      </c>
      <c r="X22" s="495">
        <f>IF(E22&gt;0,VLOOKUP(A22,[3]BDD_ActiGen_HP!$1:$1048576,X$1,FALSE)/E22,"-")</f>
        <v>9.4076327260183765E-4</v>
      </c>
      <c r="Y22" s="497">
        <f>IF(F22&gt;0,VLOOKUP(A22,[3]BDD_ActiGen_HP!$1:$1048576,Y$1,FALSE)/F22,"-")</f>
        <v>6.2662530939624654E-5</v>
      </c>
    </row>
    <row r="23" spans="1:25" s="32" customFormat="1" ht="14.1" customHeight="1" x14ac:dyDescent="0.2">
      <c r="A23" s="31" t="s">
        <v>48</v>
      </c>
      <c r="C23" s="33" t="s">
        <v>48</v>
      </c>
      <c r="D23" s="34" t="s">
        <v>49</v>
      </c>
      <c r="E23" s="241">
        <f>IF(ISNA(VLOOKUP(A23,[3]BDD_ActiGen_HP!$1:$1048576,12,FALSE))=TRUE,0,VLOOKUP(A23,[3]BDD_ActiGen_HP!$1:$1048576,12,FALSE))</f>
        <v>7895</v>
      </c>
      <c r="F23" s="36">
        <f>IF(ISNA(VLOOKUP(A23,[3]BDD_ActiGen_HP!$1:$1048576,33,FALSE))=TRUE,0,VLOOKUP(A23,[3]BDD_ActiGen_HP!$1:$1048576,33,FALSE))</f>
        <v>7706.5</v>
      </c>
      <c r="G23" s="37">
        <f t="shared" si="1"/>
        <v>-2.3875870804306532E-2</v>
      </c>
      <c r="H23" s="38">
        <f>IF(E23&gt;0,VLOOKUP(A23,[3]BDD_ActiGen_HP!$1:$1048576,H$1,FALSE)/E23,"-")</f>
        <v>3.546548448385054E-3</v>
      </c>
      <c r="I23" s="37">
        <f>IF(F23&gt;0,VLOOKUP(A23,[3]BDD_ActiGen_HP!$1:$1048576,I$1,FALSE)/F23,"-")</f>
        <v>7.4612340232271456E-3</v>
      </c>
      <c r="J23" s="38">
        <f>IF(E23&gt;0,VLOOKUP(A23,[3]BDD_ActiGen_HP!$1:$1048576,J$1,FALSE)/E23,"-")</f>
        <v>2.1215959468017732E-2</v>
      </c>
      <c r="K23" s="37">
        <f>IF(F23&gt;0,VLOOKUP(A23,[3]BDD_ActiGen_HP!$1:$1048576,K$1,FALSE)/F23,"-")</f>
        <v>2.4459871537014208E-2</v>
      </c>
      <c r="L23" s="38">
        <f>IF(E23&gt;0,VLOOKUP(A23,[3]BDD_ActiGen_HP!$1:$1048576,L$1,FALSE)/E23,"-")</f>
        <v>0.45326155794806838</v>
      </c>
      <c r="M23" s="37">
        <f>IF(F23&gt;0,VLOOKUP(A23,[3]BDD_ActiGen_HP!$1:$1048576,M$1,FALSE)/F23,"-")</f>
        <v>0.39259067021345617</v>
      </c>
      <c r="N23" s="38">
        <f>IF(E23&gt;0,VLOOKUP(A23,[3]BDD_ActiGen_HP!$1:$1048576,N$1,FALSE)/E23,"-")</f>
        <v>0.14420519316022798</v>
      </c>
      <c r="O23" s="37">
        <f>IF(F23&gt;0,VLOOKUP(A23,[3]BDD_ActiGen_HP!$1:$1048576,O$1,FALSE)/F23,"-")</f>
        <v>0.16927269188347499</v>
      </c>
      <c r="P23" s="38">
        <f>IF(E23&gt;0,VLOOKUP(A23,[3]BDD_ActiGen_HP!$1:$1048576,P$1,FALSE)/E23,"-")</f>
        <v>0.15402153261557949</v>
      </c>
      <c r="Q23" s="37">
        <f>IF(F23&gt;0,VLOOKUP(A23,[3]BDD_ActiGen_HP!$1:$1048576,Q$1,FALSE)/F23,"-")</f>
        <v>0.18432492052163757</v>
      </c>
      <c r="R23" s="38">
        <f>IF(E23&gt;0,VLOOKUP(A23,[3]BDD_ActiGen_HP!$1:$1048576,R$1,FALSE)/E23,"-")</f>
        <v>2.2419252691576949E-2</v>
      </c>
      <c r="S23" s="37">
        <f>IF(F23&gt;0,VLOOKUP(A23,[3]BDD_ActiGen_HP!$1:$1048576,S$1,FALSE)/F23,"-")</f>
        <v>3.8474015441510412E-2</v>
      </c>
      <c r="T23" s="38">
        <f>IF(E23&gt;0,VLOOKUP(A23,[3]BDD_ActiGen_HP!$1:$1048576,T$1,FALSE)/E23,"-")</f>
        <v>0.18594046865104497</v>
      </c>
      <c r="U23" s="37">
        <f>IF(F23&gt;0,VLOOKUP(A23,[3]BDD_ActiGen_HP!$1:$1048576,U$1,FALSE)/F23,"-")</f>
        <v>0.16440666969441381</v>
      </c>
      <c r="V23" s="38">
        <f t="shared" si="2"/>
        <v>1.2096263457884726E-2</v>
      </c>
      <c r="W23" s="37">
        <f t="shared" si="3"/>
        <v>1.7777201064036907E-2</v>
      </c>
      <c r="X23" s="38">
        <f>IF(E23&gt;0,VLOOKUP(A23,[3]BDD_ActiGen_HP!$1:$1048576,X$1,FALSE)/E23,"-")</f>
        <v>3.2932235592146929E-3</v>
      </c>
      <c r="Y23" s="43">
        <f>IF(F23&gt;0,VLOOKUP(A23,[3]BDD_ActiGen_HP!$1:$1048576,Y$1,FALSE)/F23,"-")</f>
        <v>1.2327256212288328E-3</v>
      </c>
    </row>
    <row r="24" spans="1:25" s="32" customFormat="1" ht="14.1" customHeight="1" x14ac:dyDescent="0.25">
      <c r="A24" s="49" t="s">
        <v>50</v>
      </c>
      <c r="C24" s="33" t="s">
        <v>50</v>
      </c>
      <c r="D24" s="34" t="s">
        <v>51</v>
      </c>
      <c r="E24" s="241">
        <f>IF(ISNA(VLOOKUP(A24,[3]BDD_ActiGen_HP!$1:$1048576,12,FALSE))=TRUE,0,VLOOKUP(A24,[3]BDD_ActiGen_HP!$1:$1048576,12,FALSE))</f>
        <v>1300</v>
      </c>
      <c r="F24" s="36">
        <f>IF(ISNA(VLOOKUP(A24,[3]BDD_ActiGen_HP!$1:$1048576,33,FALSE))=TRUE,0,VLOOKUP(A24,[3]BDD_ActiGen_HP!$1:$1048576,33,FALSE))</f>
        <v>1283</v>
      </c>
      <c r="G24" s="37">
        <f t="shared" si="1"/>
        <v>-1.3076923076923097E-2</v>
      </c>
      <c r="H24" s="38">
        <f>IF(E24&gt;0,VLOOKUP(A24,[3]BDD_ActiGen_HP!$1:$1048576,H$1,FALSE)/E24,"-")</f>
        <v>0</v>
      </c>
      <c r="I24" s="37">
        <f>IF(F24&gt;0,VLOOKUP(A24,[3]BDD_ActiGen_HP!$1:$1048576,I$1,FALSE)/F24,"-")</f>
        <v>0</v>
      </c>
      <c r="J24" s="38">
        <f>IF(E24&gt;0,VLOOKUP(A24,[3]BDD_ActiGen_HP!$1:$1048576,J$1,FALSE)/E24,"-")</f>
        <v>5.6153846153846151E-2</v>
      </c>
      <c r="K24" s="37">
        <f>IF(F24&gt;0,VLOOKUP(A24,[3]BDD_ActiGen_HP!$1:$1048576,K$1,FALSE)/F24,"-")</f>
        <v>0.11301636788776305</v>
      </c>
      <c r="L24" s="38">
        <f>IF(E24&gt;0,VLOOKUP(A24,[3]BDD_ActiGen_HP!$1:$1048576,L$1,FALSE)/E24,"-")</f>
        <v>0.11692307692307692</v>
      </c>
      <c r="M24" s="37">
        <f>IF(F24&gt;0,VLOOKUP(A24,[3]BDD_ActiGen_HP!$1:$1048576,M$1,FALSE)/F24,"-")</f>
        <v>0.1406858924395947</v>
      </c>
      <c r="N24" s="38">
        <f>IF(E24&gt;0,VLOOKUP(A24,[3]BDD_ActiGen_HP!$1:$1048576,N$1,FALSE)/E24,"-")</f>
        <v>0.60384615384615381</v>
      </c>
      <c r="O24" s="37">
        <f>IF(F24&gt;0,VLOOKUP(A24,[3]BDD_ActiGen_HP!$1:$1048576,O$1,FALSE)/F24,"-")</f>
        <v>0.42868277474668748</v>
      </c>
      <c r="P24" s="38">
        <f>IF(E24&gt;0,VLOOKUP(A24,[3]BDD_ActiGen_HP!$1:$1048576,P$1,FALSE)/E24,"-")</f>
        <v>0.19076923076923077</v>
      </c>
      <c r="Q24" s="37">
        <f>IF(F24&gt;0,VLOOKUP(A24,[3]BDD_ActiGen_HP!$1:$1048576,Q$1,FALSE)/F24,"-")</f>
        <v>0.24824629773967263</v>
      </c>
      <c r="R24" s="38">
        <f>IF(E24&gt;0,VLOOKUP(A24,[3]BDD_ActiGen_HP!$1:$1048576,R$1,FALSE)/E24,"-")</f>
        <v>0</v>
      </c>
      <c r="S24" s="37">
        <f>IF(F24&gt;0,VLOOKUP(A24,[3]BDD_ActiGen_HP!$1:$1048576,S$1,FALSE)/F24,"-")</f>
        <v>0</v>
      </c>
      <c r="T24" s="38">
        <f>IF(E24&gt;0,VLOOKUP(A24,[3]BDD_ActiGen_HP!$1:$1048576,T$1,FALSE)/E24,"-")</f>
        <v>5.3846153846153844E-3</v>
      </c>
      <c r="U24" s="37">
        <f>IF(F24&gt;0,VLOOKUP(A24,[3]BDD_ActiGen_HP!$1:$1048576,U$1,FALSE)/F24,"-")</f>
        <v>3.8581449727201872E-2</v>
      </c>
      <c r="V24" s="38">
        <f t="shared" si="2"/>
        <v>2.6923076923076938E-2</v>
      </c>
      <c r="W24" s="37">
        <f t="shared" si="3"/>
        <v>3.0787217459080196E-2</v>
      </c>
      <c r="X24" s="38">
        <f>IF(E24&gt;0,VLOOKUP(A24,[3]BDD_ActiGen_HP!$1:$1048576,X$1,FALSE)/E24,"-")</f>
        <v>0</v>
      </c>
      <c r="Y24" s="43">
        <f>IF(F24&gt;0,VLOOKUP(A24,[3]BDD_ActiGen_HP!$1:$1048576,Y$1,FALSE)/F24,"-")</f>
        <v>0</v>
      </c>
    </row>
    <row r="25" spans="1:25" s="32" customFormat="1" ht="14.1" customHeight="1" x14ac:dyDescent="0.2">
      <c r="A25" s="31" t="s">
        <v>52</v>
      </c>
      <c r="C25" s="33" t="s">
        <v>52</v>
      </c>
      <c r="D25" s="34" t="s">
        <v>53</v>
      </c>
      <c r="E25" s="241">
        <f>IF(ISNA(VLOOKUP(A25,[3]BDD_ActiGen_HP!$1:$1048576,12,FALSE))=TRUE,0,VLOOKUP(A25,[3]BDD_ActiGen_HP!$1:$1048576,12,FALSE))</f>
        <v>3032</v>
      </c>
      <c r="F25" s="36">
        <f>IF(ISNA(VLOOKUP(A25,[3]BDD_ActiGen_HP!$1:$1048576,33,FALSE))=TRUE,0,VLOOKUP(A25,[3]BDD_ActiGen_HP!$1:$1048576,33,FALSE))</f>
        <v>2343</v>
      </c>
      <c r="G25" s="37">
        <f t="shared" si="1"/>
        <v>-0.22724274406332456</v>
      </c>
      <c r="H25" s="38">
        <f>IF(E25&gt;0,VLOOKUP(A25,[3]BDD_ActiGen_HP!$1:$1048576,H$1,FALSE)/E25,"-")</f>
        <v>0.12005277044854881</v>
      </c>
      <c r="I25" s="37">
        <f>IF(F25&gt;0,VLOOKUP(A25,[3]BDD_ActiGen_HP!$1:$1048576,I$1,FALSE)/F25,"-")</f>
        <v>0.19504908237302604</v>
      </c>
      <c r="J25" s="38">
        <f>IF(E25&gt;0,VLOOKUP(A25,[3]BDD_ActiGen_HP!$1:$1048576,J$1,FALSE)/E25,"-")</f>
        <v>4.8482849604221633E-2</v>
      </c>
      <c r="K25" s="37">
        <f>IF(F25&gt;0,VLOOKUP(A25,[3]BDD_ActiGen_HP!$1:$1048576,K$1,FALSE)/F25,"-")</f>
        <v>0</v>
      </c>
      <c r="L25" s="38">
        <f>IF(E25&gt;0,VLOOKUP(A25,[3]BDD_ActiGen_HP!$1:$1048576,L$1,FALSE)/E25,"-")</f>
        <v>0.37104221635883905</v>
      </c>
      <c r="M25" s="37">
        <f>IF(F25&gt;0,VLOOKUP(A25,[3]BDD_ActiGen_HP!$1:$1048576,M$1,FALSE)/F25,"-")</f>
        <v>0.40631668800682885</v>
      </c>
      <c r="N25" s="38">
        <f>IF(E25&gt;0,VLOOKUP(A25,[3]BDD_ActiGen_HP!$1:$1048576,N$1,FALSE)/E25,"-")</f>
        <v>0.23021108179419525</v>
      </c>
      <c r="O25" s="37">
        <f>IF(F25&gt;0,VLOOKUP(A25,[3]BDD_ActiGen_HP!$1:$1048576,O$1,FALSE)/F25,"-")</f>
        <v>0.1310285958173282</v>
      </c>
      <c r="P25" s="38">
        <f>IF(E25&gt;0,VLOOKUP(A25,[3]BDD_ActiGen_HP!$1:$1048576,P$1,FALSE)/E25,"-")</f>
        <v>7.8496042216358836E-2</v>
      </c>
      <c r="Q25" s="37">
        <f>IF(F25&gt;0,VLOOKUP(A25,[3]BDD_ActiGen_HP!$1:$1048576,Q$1,FALSE)/F25,"-")</f>
        <v>8.9628681177976954E-2</v>
      </c>
      <c r="R25" s="38">
        <f>IF(E25&gt;0,VLOOKUP(A25,[3]BDD_ActiGen_HP!$1:$1048576,R$1,FALSE)/E25,"-")</f>
        <v>0</v>
      </c>
      <c r="S25" s="37">
        <f>IF(F25&gt;0,VLOOKUP(A25,[3]BDD_ActiGen_HP!$1:$1048576,S$1,FALSE)/F25,"-")</f>
        <v>0</v>
      </c>
      <c r="T25" s="38">
        <f>IF(E25&gt;0,VLOOKUP(A25,[3]BDD_ActiGen_HP!$1:$1048576,T$1,FALSE)/E25,"-")</f>
        <v>0.15171503957783641</v>
      </c>
      <c r="U25" s="37">
        <f>IF(F25&gt;0,VLOOKUP(A25,[3]BDD_ActiGen_HP!$1:$1048576,U$1,FALSE)/F25,"-")</f>
        <v>0.17797695262483995</v>
      </c>
      <c r="V25" s="38">
        <f t="shared" si="2"/>
        <v>0</v>
      </c>
      <c r="W25" s="37">
        <f t="shared" si="3"/>
        <v>0</v>
      </c>
      <c r="X25" s="38">
        <f>IF(E25&gt;0,VLOOKUP(A25,[3]BDD_ActiGen_HP!$1:$1048576,X$1,FALSE)/E25,"-")</f>
        <v>0</v>
      </c>
      <c r="Y25" s="43">
        <f>IF(F25&gt;0,VLOOKUP(A25,[3]BDD_ActiGen_HP!$1:$1048576,Y$1,FALSE)/F25,"-")</f>
        <v>0</v>
      </c>
    </row>
    <row r="26" spans="1:25" s="32" customFormat="1" ht="14.1" customHeight="1" x14ac:dyDescent="0.2">
      <c r="A26" s="46" t="s">
        <v>54</v>
      </c>
      <c r="C26" s="52" t="s">
        <v>54</v>
      </c>
      <c r="D26" s="53" t="s">
        <v>55</v>
      </c>
      <c r="E26" s="241">
        <f>IF(ISNA(VLOOKUP(A26,[3]BDD_ActiGen_HP!$1:$1048576,12,FALSE))=TRUE,0,VLOOKUP(A26,[3]BDD_ActiGen_HP!$1:$1048576,12,FALSE))</f>
        <v>2669</v>
      </c>
      <c r="F26" s="36">
        <f>IF(ISNA(VLOOKUP(A26,[3]BDD_ActiGen_HP!$1:$1048576,33,FALSE))=TRUE,0,VLOOKUP(A26,[3]BDD_ActiGen_HP!$1:$1048576,33,FALSE))</f>
        <v>3729</v>
      </c>
      <c r="G26" s="37">
        <f t="shared" si="1"/>
        <v>0.39715249156987631</v>
      </c>
      <c r="H26" s="38">
        <f>IF(E26&gt;0,VLOOKUP(A26,[3]BDD_ActiGen_HP!$1:$1048576,H$1,FALSE)/E26,"-")</f>
        <v>3.1847133757961785E-3</v>
      </c>
      <c r="I26" s="37">
        <f>IF(F26&gt;0,VLOOKUP(A26,[3]BDD_ActiGen_HP!$1:$1048576,I$1,FALSE)/F26,"-")</f>
        <v>1.7699115044247787E-2</v>
      </c>
      <c r="J26" s="38">
        <f>IF(E26&gt;0,VLOOKUP(A26,[3]BDD_ActiGen_HP!$1:$1048576,J$1,FALSE)/E26,"-")</f>
        <v>3.0723117272386663E-2</v>
      </c>
      <c r="K26" s="37">
        <f>IF(F26&gt;0,VLOOKUP(A26,[3]BDD_ActiGen_HP!$1:$1048576,K$1,FALSE)/F26,"-")</f>
        <v>2.7889514615178333E-2</v>
      </c>
      <c r="L26" s="38">
        <f>IF(E26&gt;0,VLOOKUP(A26,[3]BDD_ActiGen_HP!$1:$1048576,L$1,FALSE)/E26,"-")</f>
        <v>0.37130011240164856</v>
      </c>
      <c r="M26" s="37">
        <f>IF(F26&gt;0,VLOOKUP(A26,[3]BDD_ActiGen_HP!$1:$1048576,M$1,FALSE)/F26,"-")</f>
        <v>0.44676857066237596</v>
      </c>
      <c r="N26" s="38">
        <f>IF(E26&gt;0,VLOOKUP(A26,[3]BDD_ActiGen_HP!$1:$1048576,N$1,FALSE)/E26,"-")</f>
        <v>0.35518920944173848</v>
      </c>
      <c r="O26" s="37">
        <f>IF(F26&gt;0,VLOOKUP(A26,[3]BDD_ActiGen_HP!$1:$1048576,O$1,FALSE)/F26,"-")</f>
        <v>0.22579780101903996</v>
      </c>
      <c r="P26" s="38">
        <f>IF(E26&gt;0,VLOOKUP(A26,[3]BDD_ActiGen_HP!$1:$1048576,P$1,FALSE)/E26,"-")</f>
        <v>0.19239415511427502</v>
      </c>
      <c r="Q26" s="37">
        <f>IF(F26&gt;0,VLOOKUP(A26,[3]BDD_ActiGen_HP!$1:$1048576,Q$1,FALSE)/F26,"-")</f>
        <v>0.18530437114507911</v>
      </c>
      <c r="R26" s="38">
        <f>IF(E26&gt;0,VLOOKUP(A26,[3]BDD_ActiGen_HP!$1:$1048576,R$1,FALSE)/E26,"-")</f>
        <v>0</v>
      </c>
      <c r="S26" s="37">
        <f>IF(F26&gt;0,VLOOKUP(A26,[3]BDD_ActiGen_HP!$1:$1048576,S$1,FALSE)/F26,"-")</f>
        <v>0</v>
      </c>
      <c r="T26" s="38">
        <f>IF(E26&gt;0,VLOOKUP(A26,[3]BDD_ActiGen_HP!$1:$1048576,T$1,FALSE)/E26,"-")</f>
        <v>4.196328212813788E-2</v>
      </c>
      <c r="U26" s="37">
        <f>IF(F26&gt;0,VLOOKUP(A26,[3]BDD_ActiGen_HP!$1:$1048576,U$1,FALSE)/F26,"-")</f>
        <v>9.1713596138374903E-2</v>
      </c>
      <c r="V26" s="38">
        <f t="shared" si="2"/>
        <v>-2.2204460492503131E-16</v>
      </c>
      <c r="W26" s="37">
        <f t="shared" si="3"/>
        <v>0</v>
      </c>
      <c r="X26" s="38">
        <f>IF(E26&gt;0,VLOOKUP(A26,[3]BDD_ActiGen_HP!$1:$1048576,X$1,FALSE)/E26,"-")</f>
        <v>5.245410266017235E-3</v>
      </c>
      <c r="Y26" s="43">
        <f>IF(F26&gt;0,VLOOKUP(A26,[3]BDD_ActiGen_HP!$1:$1048576,Y$1,FALSE)/F26,"-")</f>
        <v>4.8270313757039418E-3</v>
      </c>
    </row>
    <row r="27" spans="1:25" s="32" customFormat="1" ht="14.1" customHeight="1" thickBot="1" x14ac:dyDescent="0.25">
      <c r="A27" s="31" t="s">
        <v>56</v>
      </c>
      <c r="C27" s="54" t="s">
        <v>56</v>
      </c>
      <c r="D27" s="55" t="s">
        <v>57</v>
      </c>
      <c r="E27" s="241">
        <f>IF(ISNA(VLOOKUP(A27,[3]BDD_ActiGen_HP!$1:$1048576,12,FALSE))=TRUE,0,VLOOKUP(A27,[3]BDD_ActiGen_HP!$1:$1048576,12,FALSE))</f>
        <v>0</v>
      </c>
      <c r="F27" s="36">
        <f>IF(ISNA(VLOOKUP(A27,[3]BDD_ActiGen_HP!$1:$1048576,33,FALSE))=TRUE,0,VLOOKUP(A27,[3]BDD_ActiGen_HP!$1:$1048576,33,FALSE))</f>
        <v>0</v>
      </c>
      <c r="G27" s="58" t="str">
        <f t="shared" si="1"/>
        <v>-</v>
      </c>
      <c r="H27" s="59" t="str">
        <f>IF(E27&gt;0,VLOOKUP(A27,[3]BDD_ActiGen_HP!$1:$1048576,H$1,FALSE)/E27,"-")</f>
        <v>-</v>
      </c>
      <c r="I27" s="58" t="str">
        <f>IF(F27&gt;0,VLOOKUP(A27,[3]BDD_ActiGen_HP!$1:$1048576,I$1,FALSE)/F27,"-")</f>
        <v>-</v>
      </c>
      <c r="J27" s="59" t="str">
        <f>IF(E27&gt;0,VLOOKUP(A27,[3]BDD_ActiGen_HP!$1:$1048576,J$1,FALSE)/E27,"-")</f>
        <v>-</v>
      </c>
      <c r="K27" s="58" t="str">
        <f>IF(F27&gt;0,VLOOKUP(A27,[3]BDD_ActiGen_HP!$1:$1048576,K$1,FALSE)/F27,"-")</f>
        <v>-</v>
      </c>
      <c r="L27" s="59" t="str">
        <f>IF(E27&gt;0,VLOOKUP(A27,[3]BDD_ActiGen_HP!$1:$1048576,L$1,FALSE)/E27,"-")</f>
        <v>-</v>
      </c>
      <c r="M27" s="58" t="str">
        <f>IF(F27&gt;0,VLOOKUP(A27,[3]BDD_ActiGen_HP!$1:$1048576,M$1,FALSE)/F27,"-")</f>
        <v>-</v>
      </c>
      <c r="N27" s="59" t="str">
        <f>IF(E27&gt;0,VLOOKUP(A27,[3]BDD_ActiGen_HP!$1:$1048576,N$1,FALSE)/E27,"-")</f>
        <v>-</v>
      </c>
      <c r="O27" s="58" t="str">
        <f>IF(F27&gt;0,VLOOKUP(A27,[3]BDD_ActiGen_HP!$1:$1048576,O$1,FALSE)/F27,"-")</f>
        <v>-</v>
      </c>
      <c r="P27" s="59" t="str">
        <f>IF(E27&gt;0,VLOOKUP(A27,[3]BDD_ActiGen_HP!$1:$1048576,P$1,FALSE)/E27,"-")</f>
        <v>-</v>
      </c>
      <c r="Q27" s="58" t="str">
        <f>IF(F27&gt;0,VLOOKUP(A27,[3]BDD_ActiGen_HP!$1:$1048576,Q$1,FALSE)/F27,"-")</f>
        <v>-</v>
      </c>
      <c r="R27" s="59" t="str">
        <f>IF(E27&gt;0,VLOOKUP(A27,[3]BDD_ActiGen_HP!$1:$1048576,R$1,FALSE)/E27,"-")</f>
        <v>-</v>
      </c>
      <c r="S27" s="58" t="str">
        <f>IF(F27&gt;0,VLOOKUP(A27,[3]BDD_ActiGen_HP!$1:$1048576,S$1,FALSE)/F27,"-")</f>
        <v>-</v>
      </c>
      <c r="T27" s="59" t="str">
        <f>IF(E27&gt;0,VLOOKUP(A27,[3]BDD_ActiGen_HP!$1:$1048576,T$1,FALSE)/E27,"-")</f>
        <v>-</v>
      </c>
      <c r="U27" s="58" t="str">
        <f>IF(F27&gt;0,VLOOKUP(A27,[3]BDD_ActiGen_HP!$1:$1048576,U$1,FALSE)/F27,"-")</f>
        <v>-</v>
      </c>
      <c r="V27" s="59">
        <f t="shared" si="2"/>
        <v>0</v>
      </c>
      <c r="W27" s="58">
        <f t="shared" si="3"/>
        <v>0</v>
      </c>
      <c r="X27" s="59" t="str">
        <f>IF(E27&gt;0,VLOOKUP(A27,[3]BDD_ActiGen_HP!$1:$1048576,X$1,FALSE)/E27,"-")</f>
        <v>-</v>
      </c>
      <c r="Y27" s="64" t="str">
        <f>IF(F27&gt;0,VLOOKUP(A27,[3]BDD_ActiGen_HP!$1:$1048576,Y$1,FALSE)/F27,"-")</f>
        <v>-</v>
      </c>
    </row>
    <row r="28" spans="1:25" s="65" customFormat="1" ht="14.1" customHeight="1" thickBot="1" x14ac:dyDescent="0.25">
      <c r="A28" s="31" t="s">
        <v>58</v>
      </c>
      <c r="C28" s="66" t="s">
        <v>59</v>
      </c>
      <c r="D28" s="67"/>
      <c r="E28" s="275">
        <f>VLOOKUP(A28,[3]BDD_ActiGen_HP!$1:$1048576,12,FALSE)</f>
        <v>128894</v>
      </c>
      <c r="F28" s="69">
        <f>VLOOKUP(A28,[3]BDD_ActiGen_HP!$1:$1048576,33,FALSE)</f>
        <v>141460.5</v>
      </c>
      <c r="G28" s="70">
        <f t="shared" si="1"/>
        <v>9.7494840721833453E-2</v>
      </c>
      <c r="H28" s="71">
        <f>IF(E28&gt;0,VLOOKUP(A28,[3]BDD_ActiGen_HP!$1:$1048576,H$1,FALSE)/E28,"-")</f>
        <v>1.384083044982699E-2</v>
      </c>
      <c r="I28" s="70">
        <f>IF(F28&gt;0,VLOOKUP(A28,[3]BDD_ActiGen_HP!$1:$1048576,I$1,FALSE)/F28,"-")</f>
        <v>1.4194775219937721E-2</v>
      </c>
      <c r="J28" s="71">
        <f>IF(E28&gt;0,VLOOKUP(A28,[3]BDD_ActiGen_HP!$1:$1048576,J$1,FALSE)/E28,"-")</f>
        <v>0.11075767685074557</v>
      </c>
      <c r="K28" s="70">
        <f>IF(F28&gt;0,VLOOKUP(A28,[3]BDD_ActiGen_HP!$1:$1048576,K$1,FALSE)/F28,"-")</f>
        <v>0.10753885360224232</v>
      </c>
      <c r="L28" s="71">
        <f>IF(E28&gt;0,VLOOKUP(A28,[3]BDD_ActiGen_HP!$1:$1048576,L$1,FALSE)/E28,"-")</f>
        <v>0.42896876503173148</v>
      </c>
      <c r="M28" s="70">
        <f>IF(F28&gt;0,VLOOKUP(A28,[3]BDD_ActiGen_HP!$1:$1048576,M$1,FALSE)/F28,"-")</f>
        <v>0.40126042252077437</v>
      </c>
      <c r="N28" s="71">
        <f>IF(E28&gt;0,VLOOKUP(A28,[3]BDD_ActiGen_HP!$1:$1048576,N$1,FALSE)/E28,"-")</f>
        <v>0.22038263999875868</v>
      </c>
      <c r="O28" s="70">
        <f>IF(F28&gt;0,VLOOKUP(A28,[3]BDD_ActiGen_HP!$1:$1048576,O$1,FALSE)/F28,"-")</f>
        <v>0.23499846246832154</v>
      </c>
      <c r="P28" s="71">
        <f>IF(E28&gt;0,VLOOKUP(A28,[3]BDD_ActiGen_HP!$1:$1048576,P$1,FALSE)/E28,"-")</f>
        <v>9.3425605536332182E-2</v>
      </c>
      <c r="Q28" s="70">
        <f>IF(F28&gt;0,VLOOKUP(A28,[3]BDD_ActiGen_HP!$1:$1048576,Q$1,FALSE)/F28,"-")</f>
        <v>0.10604373659077976</v>
      </c>
      <c r="R28" s="71">
        <f>IF(E28&gt;0,VLOOKUP(A28,[3]BDD_ActiGen_HP!$1:$1048576,R$1,FALSE)/E28,"-")</f>
        <v>1.3968842614861825E-2</v>
      </c>
      <c r="S28" s="70">
        <f>IF(F28&gt;0,VLOOKUP(A28,[3]BDD_ActiGen_HP!$1:$1048576,S$1,FALSE)/F28,"-")</f>
        <v>1.8690729921073373E-2</v>
      </c>
      <c r="T28" s="71">
        <f>IF(E28&gt;0,VLOOKUP(A28,[3]BDD_ActiGen_HP!$1:$1048576,T$1,FALSE)/E28,"-")</f>
        <v>0.10527254953682871</v>
      </c>
      <c r="U28" s="70">
        <f>IF(F28&gt;0,VLOOKUP(A28,[3]BDD_ActiGen_HP!$1:$1048576,U$1,FALSE)/F28,"-")</f>
        <v>9.8338405420594438E-2</v>
      </c>
      <c r="V28" s="71">
        <f t="shared" si="2"/>
        <v>8.5651775877852998E-3</v>
      </c>
      <c r="W28" s="70">
        <f t="shared" si="3"/>
        <v>1.0016930521240863E-2</v>
      </c>
      <c r="X28" s="71">
        <f>IF(E28&gt;0,VLOOKUP(A28,[3]BDD_ActiGen_HP!$1:$1048576,X$1,FALSE)/E28,"-")</f>
        <v>4.8179123931292381E-3</v>
      </c>
      <c r="Y28" s="76">
        <f>IF(F28&gt;0,VLOOKUP(A28,[3]BDD_ActiGen_HP!$1:$1048576,Y$1,FALSE)/F28,"-")</f>
        <v>8.917683735035575E-3</v>
      </c>
    </row>
    <row r="29" spans="1:25" s="287" customFormat="1" ht="7.5" customHeight="1" thickBot="1" x14ac:dyDescent="0.25">
      <c r="A29" s="77"/>
      <c r="C29" s="282"/>
      <c r="D29" s="282"/>
      <c r="E29" s="285"/>
      <c r="F29" s="283"/>
      <c r="G29" s="792"/>
      <c r="O29" s="286"/>
      <c r="P29" s="286"/>
      <c r="Q29" s="286"/>
      <c r="R29" s="286"/>
      <c r="S29" s="286"/>
      <c r="T29" s="286"/>
      <c r="U29" s="286"/>
      <c r="V29" s="286"/>
      <c r="W29" s="286"/>
      <c r="X29" s="286"/>
      <c r="Y29" s="286"/>
    </row>
    <row r="30" spans="1:25" s="84" customFormat="1" ht="14.1" customHeight="1" x14ac:dyDescent="0.2">
      <c r="A30" s="31" t="s">
        <v>60</v>
      </c>
      <c r="C30" s="85" t="s">
        <v>60</v>
      </c>
      <c r="D30" s="86" t="s">
        <v>61</v>
      </c>
      <c r="E30" s="291">
        <f>IF(ISNA(VLOOKUP(A30,[3]BDD_ActiGen_HP!$1:$1048576,12,FALSE))=TRUE,0,VLOOKUP(A30,[3]BDD_ActiGen_HP!$1:$1048576,12,FALSE))</f>
        <v>3967</v>
      </c>
      <c r="F30" s="88">
        <f>IF(ISNA(VLOOKUP(A30,[3]BDD_ActiGen_HP!$1:$1048576,33,FALSE))=TRUE,0,VLOOKUP(A30,[3]BDD_ActiGen_HP!$1:$1048576,33,FALSE))</f>
        <v>4639.5</v>
      </c>
      <c r="G30" s="89">
        <f t="shared" ref="G30:G39" si="4">IF(E30&gt;0,F30/E30-1,"-")</f>
        <v>0.16952356944794555</v>
      </c>
      <c r="H30" s="90">
        <f>IF(E30&gt;0,VLOOKUP(A30,[3]BDD_ActiGen_HP!$1:$1048576,H$1,FALSE)/E30,"-")</f>
        <v>0</v>
      </c>
      <c r="I30" s="89">
        <f>IF(F30&gt;0,VLOOKUP(A30,[3]BDD_ActiGen_HP!$1:$1048576,I$1,FALSE)/F30,"-")</f>
        <v>0</v>
      </c>
      <c r="J30" s="90">
        <f>IF(E30&gt;0,VLOOKUP(A30,[3]BDD_ActiGen_HP!$1:$1048576,J$1,FALSE)/E30,"-")</f>
        <v>1.3612301487269978E-2</v>
      </c>
      <c r="K30" s="89">
        <f>IF(F30&gt;0,VLOOKUP(A30,[3]BDD_ActiGen_HP!$1:$1048576,K$1,FALSE)/F30,"-")</f>
        <v>2.6295937062183423E-2</v>
      </c>
      <c r="L30" s="90">
        <f>IF(E30&gt;0,VLOOKUP(A30,[3]BDD_ActiGen_HP!$1:$1048576,L$1,FALSE)/E30,"-")</f>
        <v>4.197126291908243E-2</v>
      </c>
      <c r="M30" s="89">
        <f>IF(F30&gt;0,VLOOKUP(A30,[3]BDD_ActiGen_HP!$1:$1048576,M$1,FALSE)/F30,"-")</f>
        <v>4.278478284297877E-2</v>
      </c>
      <c r="N30" s="90">
        <f>IF(E30&gt;0,VLOOKUP(A30,[3]BDD_ActiGen_HP!$1:$1048576,N$1,FALSE)/E30,"-")</f>
        <v>0.33438366523821528</v>
      </c>
      <c r="O30" s="89">
        <f>IF(F30&gt;0,VLOOKUP(A30,[3]BDD_ActiGen_HP!$1:$1048576,O$1,FALSE)/F30,"-")</f>
        <v>0.42030391205948919</v>
      </c>
      <c r="P30" s="90">
        <f>IF(E30&gt;0,VLOOKUP(A30,[3]BDD_ActiGen_HP!$1:$1048576,P$1,FALSE)/E30,"-")</f>
        <v>0.59579026972523319</v>
      </c>
      <c r="Q30" s="89">
        <f>IF(F30&gt;0,VLOOKUP(A30,[3]BDD_ActiGen_HP!$1:$1048576,Q$1,FALSE)/F30,"-")</f>
        <v>0.49477314365772174</v>
      </c>
      <c r="R30" s="90">
        <f>IF(E30&gt;0,VLOOKUP(A30,[3]BDD_ActiGen_HP!$1:$1048576,R$1,FALSE)/E30,"-")</f>
        <v>0</v>
      </c>
      <c r="S30" s="89">
        <f>IF(F30&gt;0,VLOOKUP(A30,[3]BDD_ActiGen_HP!$1:$1048576,S$1,FALSE)/F30,"-")</f>
        <v>0</v>
      </c>
      <c r="T30" s="90">
        <f>IF(E30&gt;0,VLOOKUP(A30,[3]BDD_ActiGen_HP!$1:$1048576,T$1,FALSE)/E30,"-")</f>
        <v>1.4242500630199143E-2</v>
      </c>
      <c r="U30" s="89">
        <f>IF(F30&gt;0,VLOOKUP(A30,[3]BDD_ActiGen_HP!$1:$1048576,U$1,FALSE)/F30,"-")</f>
        <v>1.58422243776269E-2</v>
      </c>
      <c r="V30" s="90">
        <f t="shared" ref="V30:V39" si="5">IF(E30&gt;0,1-(H30+J30+L30+N30+P30+R30+T30+X30),0)</f>
        <v>0</v>
      </c>
      <c r="W30" s="89">
        <f t="shared" ref="W30:W39" si="6">IF(F30&gt;0,1-(I30+K30+M30+O30+Q30+S30+U30+Y30),0)</f>
        <v>0</v>
      </c>
      <c r="X30" s="90">
        <f>IF(E30&gt;0,VLOOKUP(A30,[3]BDD_ActiGen_HP!$1:$1048576,X$1,FALSE)/E30,"-")</f>
        <v>0</v>
      </c>
      <c r="Y30" s="95">
        <f>IF(F30&gt;0,VLOOKUP(A30,[3]BDD_ActiGen_HP!$1:$1048576,Y$1,FALSE)/F30,"-")</f>
        <v>0</v>
      </c>
    </row>
    <row r="31" spans="1:25" s="98" customFormat="1" ht="14.1" customHeight="1" x14ac:dyDescent="0.2">
      <c r="A31" s="31" t="s">
        <v>62</v>
      </c>
      <c r="C31" s="33" t="s">
        <v>62</v>
      </c>
      <c r="D31" s="34" t="s">
        <v>63</v>
      </c>
      <c r="E31" s="241">
        <f>IF(ISNA(VLOOKUP(A31,[3]BDD_ActiGen_HP!$1:$1048576,12,FALSE))=TRUE,0,VLOOKUP(A31,[3]BDD_ActiGen_HP!$1:$1048576,12,FALSE))</f>
        <v>8995.5</v>
      </c>
      <c r="F31" s="100">
        <f>IF(ISNA(VLOOKUP(A31,[3]BDD_ActiGen_HP!$1:$1048576,33,FALSE))=TRUE,0,VLOOKUP(A31,[3]BDD_ActiGen_HP!$1:$1048576,33,FALSE))</f>
        <v>9460.5</v>
      </c>
      <c r="G31" s="58">
        <f t="shared" si="4"/>
        <v>5.1692512923128264E-2</v>
      </c>
      <c r="H31" s="59">
        <f>IF(E31&gt;0,VLOOKUP(A31,[3]BDD_ActiGen_HP!$1:$1048576,H$1,FALSE)/E31,"-")</f>
        <v>0</v>
      </c>
      <c r="I31" s="58">
        <f>IF(F31&gt;0,VLOOKUP(A31,[3]BDD_ActiGen_HP!$1:$1048576,I$1,FALSE)/F31,"-")</f>
        <v>1.1310184451138947E-2</v>
      </c>
      <c r="J31" s="59">
        <f>IF(E31&gt;0,VLOOKUP(A31,[3]BDD_ActiGen_HP!$1:$1048576,J$1,FALSE)/E31,"-")</f>
        <v>2.0732588516480462E-2</v>
      </c>
      <c r="K31" s="58">
        <f>IF(F31&gt;0,VLOOKUP(A31,[3]BDD_ActiGen_HP!$1:$1048576,K$1,FALSE)/F31,"-")</f>
        <v>3.0865176259182919E-2</v>
      </c>
      <c r="L31" s="59">
        <f>IF(E31&gt;0,VLOOKUP(A31,[3]BDD_ActiGen_HP!$1:$1048576,L$1,FALSE)/E31,"-")</f>
        <v>0.18448112945361569</v>
      </c>
      <c r="M31" s="58">
        <f>IF(F31&gt;0,VLOOKUP(A31,[3]BDD_ActiGen_HP!$1:$1048576,M$1,FALSE)/F31,"-")</f>
        <v>0.16193647270228848</v>
      </c>
      <c r="N31" s="59">
        <f>IF(E31&gt;0,VLOOKUP(A31,[3]BDD_ActiGen_HP!$1:$1048576,N$1,FALSE)/E31,"-")</f>
        <v>0.65610583069312434</v>
      </c>
      <c r="O31" s="58">
        <f>IF(F31&gt;0,VLOOKUP(A31,[3]BDD_ActiGen_HP!$1:$1048576,O$1,FALSE)/F31,"-")</f>
        <v>0.66264996564663603</v>
      </c>
      <c r="P31" s="59">
        <f>IF(E31&gt;0,VLOOKUP(A31,[3]BDD_ActiGen_HP!$1:$1048576,P$1,FALSE)/E31,"-")</f>
        <v>0.10899894391640265</v>
      </c>
      <c r="Q31" s="58">
        <f>IF(F31&gt;0,VLOOKUP(A31,[3]BDD_ActiGen_HP!$1:$1048576,Q$1,FALSE)/F31,"-")</f>
        <v>8.1232492997198882E-2</v>
      </c>
      <c r="R31" s="59">
        <f>IF(E31&gt;0,VLOOKUP(A31,[3]BDD_ActiGen_HP!$1:$1048576,R$1,FALSE)/E31,"-")</f>
        <v>1.0560835973542327E-3</v>
      </c>
      <c r="S31" s="58">
        <f>IF(F31&gt;0,VLOOKUP(A31,[3]BDD_ActiGen_HP!$1:$1048576,S$1,FALSE)/F31,"-")</f>
        <v>4.1752550076634429E-3</v>
      </c>
      <c r="T31" s="59">
        <f>IF(E31&gt;0,VLOOKUP(A31,[3]BDD_ActiGen_HP!$1:$1048576,T$1,FALSE)/E31,"-")</f>
        <v>2.7124673447835028E-2</v>
      </c>
      <c r="U31" s="58">
        <f>IF(F31&gt;0,VLOOKUP(A31,[3]BDD_ActiGen_HP!$1:$1048576,U$1,FALSE)/F31,"-")</f>
        <v>3.0548068283917342E-2</v>
      </c>
      <c r="V31" s="59">
        <f t="shared" si="5"/>
        <v>1.5007503751877094E-3</v>
      </c>
      <c r="W31" s="58">
        <f t="shared" si="6"/>
        <v>1.7282384651973848E-2</v>
      </c>
      <c r="X31" s="59">
        <f>IF(E31&gt;0,VLOOKUP(A31,[3]BDD_ActiGen_HP!$1:$1048576,X$1,FALSE)/E31,"-")</f>
        <v>0</v>
      </c>
      <c r="Y31" s="64">
        <f>IF(F31&gt;0,VLOOKUP(A31,[3]BDD_ActiGen_HP!$1:$1048576,Y$1,FALSE)/F31,"-")</f>
        <v>0</v>
      </c>
    </row>
    <row r="32" spans="1:25" s="98" customFormat="1" ht="14.1" customHeight="1" x14ac:dyDescent="0.25">
      <c r="A32" s="49" t="s">
        <v>64</v>
      </c>
      <c r="C32" s="33" t="s">
        <v>64</v>
      </c>
      <c r="D32" s="34" t="s">
        <v>65</v>
      </c>
      <c r="E32" s="241">
        <f>IF(ISNA(VLOOKUP(A32,[3]BDD_ActiGen_HP!$1:$1048576,12,FALSE))=TRUE,0,VLOOKUP(A32,[3]BDD_ActiGen_HP!$1:$1048576,12,FALSE))</f>
        <v>4260.5</v>
      </c>
      <c r="F32" s="100">
        <f>IF(ISNA(VLOOKUP(A32,[3]BDD_ActiGen_HP!$1:$1048576,33,FALSE))=TRUE,0,VLOOKUP(A32,[3]BDD_ActiGen_HP!$1:$1048576,33,FALSE))</f>
        <v>4140</v>
      </c>
      <c r="G32" s="58">
        <f t="shared" si="4"/>
        <v>-2.8283065367914584E-2</v>
      </c>
      <c r="H32" s="59">
        <f>IF(E32&gt;0,VLOOKUP(A32,[3]BDD_ActiGen_HP!$1:$1048576,H$1,FALSE)/E32,"-")</f>
        <v>0.11935218871024528</v>
      </c>
      <c r="I32" s="58">
        <f>IF(F32&gt;0,VLOOKUP(A32,[3]BDD_ActiGen_HP!$1:$1048576,I$1,FALSE)/F32,"-")</f>
        <v>0.12814009661835749</v>
      </c>
      <c r="J32" s="59">
        <f>IF(E32&gt;0,VLOOKUP(A32,[3]BDD_ActiGen_HP!$1:$1048576,J$1,FALSE)/E32,"-")</f>
        <v>5.2928060086844267E-2</v>
      </c>
      <c r="K32" s="58">
        <f>IF(F32&gt;0,VLOOKUP(A32,[3]BDD_ActiGen_HP!$1:$1048576,K$1,FALSE)/F32,"-")</f>
        <v>0.14299516908212562</v>
      </c>
      <c r="L32" s="59">
        <f>IF(E32&gt;0,VLOOKUP(A32,[3]BDD_ActiGen_HP!$1:$1048576,L$1,FALSE)/E32,"-")</f>
        <v>0.27132965614364513</v>
      </c>
      <c r="M32" s="58">
        <f>IF(F32&gt;0,VLOOKUP(A32,[3]BDD_ActiGen_HP!$1:$1048576,M$1,FALSE)/F32,"-")</f>
        <v>0.24541062801932367</v>
      </c>
      <c r="N32" s="59">
        <f>IF(E32&gt;0,VLOOKUP(A32,[3]BDD_ActiGen_HP!$1:$1048576,N$1,FALSE)/E32,"-")</f>
        <v>0.43070062199272385</v>
      </c>
      <c r="O32" s="58">
        <f>IF(F32&gt;0,VLOOKUP(A32,[3]BDD_ActiGen_HP!$1:$1048576,O$1,FALSE)/F32,"-")</f>
        <v>0.37838164251207729</v>
      </c>
      <c r="P32" s="59">
        <f>IF(E32&gt;0,VLOOKUP(A32,[3]BDD_ActiGen_HP!$1:$1048576,P$1,FALSE)/E32,"-")</f>
        <v>7.3934984156789105E-2</v>
      </c>
      <c r="Q32" s="58">
        <f>IF(F32&gt;0,VLOOKUP(A32,[3]BDD_ActiGen_HP!$1:$1048576,Q$1,FALSE)/F32,"-")</f>
        <v>6.7028985507246383E-2</v>
      </c>
      <c r="R32" s="59">
        <f>IF(E32&gt;0,VLOOKUP(A32,[3]BDD_ActiGen_HP!$1:$1048576,R$1,FALSE)/E32,"-")</f>
        <v>0</v>
      </c>
      <c r="S32" s="58">
        <f>IF(F32&gt;0,VLOOKUP(A32,[3]BDD_ActiGen_HP!$1:$1048576,S$1,FALSE)/F32,"-")</f>
        <v>0</v>
      </c>
      <c r="T32" s="59">
        <f>IF(E32&gt;0,VLOOKUP(A32,[3]BDD_ActiGen_HP!$1:$1048576,T$1,FALSE)/E32,"-")</f>
        <v>5.1754488909752379E-2</v>
      </c>
      <c r="U32" s="58">
        <f>IF(F32&gt;0,VLOOKUP(A32,[3]BDD_ActiGen_HP!$1:$1048576,U$1,FALSE)/F32,"-")</f>
        <v>3.8043478260869568E-2</v>
      </c>
      <c r="V32" s="59">
        <f t="shared" si="5"/>
        <v>0</v>
      </c>
      <c r="W32" s="58">
        <f t="shared" si="6"/>
        <v>0</v>
      </c>
      <c r="X32" s="59">
        <f>IF(E32&gt;0,VLOOKUP(A32,[3]BDD_ActiGen_HP!$1:$1048576,X$1,FALSE)/E32,"-")</f>
        <v>0</v>
      </c>
      <c r="Y32" s="64">
        <f>IF(F32&gt;0,VLOOKUP(A32,[3]BDD_ActiGen_HP!$1:$1048576,Y$1,FALSE)/F32,"-")</f>
        <v>0</v>
      </c>
    </row>
    <row r="33" spans="1:25" s="101" customFormat="1" ht="14.1" customHeight="1" x14ac:dyDescent="0.2">
      <c r="A33" s="31" t="s">
        <v>66</v>
      </c>
      <c r="C33" s="33" t="s">
        <v>66</v>
      </c>
      <c r="D33" s="34" t="s">
        <v>67</v>
      </c>
      <c r="E33" s="241">
        <f>IF(ISNA(VLOOKUP(A33,[3]BDD_ActiGen_HP!$1:$1048576,12,FALSE))=TRUE,0,VLOOKUP(A33,[3]BDD_ActiGen_HP!$1:$1048576,12,FALSE))</f>
        <v>2606.5</v>
      </c>
      <c r="F33" s="100">
        <f>IF(ISNA(VLOOKUP(A33,[3]BDD_ActiGen_HP!$1:$1048576,33,FALSE))=TRUE,0,VLOOKUP(A33,[3]BDD_ActiGen_HP!$1:$1048576,33,FALSE))</f>
        <v>2559.5</v>
      </c>
      <c r="G33" s="58">
        <f t="shared" si="4"/>
        <v>-1.8031843468252484E-2</v>
      </c>
      <c r="H33" s="59">
        <f>IF(E33&gt;0,VLOOKUP(A33,[3]BDD_ActiGen_HP!$1:$1048576,H$1,FALSE)/E33,"-")</f>
        <v>0</v>
      </c>
      <c r="I33" s="58">
        <f>IF(F33&gt;0,VLOOKUP(A33,[3]BDD_ActiGen_HP!$1:$1048576,I$1,FALSE)/F33,"-")</f>
        <v>0</v>
      </c>
      <c r="J33" s="59">
        <f>IF(E33&gt;0,VLOOKUP(A33,[3]BDD_ActiGen_HP!$1:$1048576,J$1,FALSE)/E33,"-")</f>
        <v>9.4763092269326679E-2</v>
      </c>
      <c r="K33" s="58">
        <f>IF(F33&gt;0,VLOOKUP(A33,[3]BDD_ActiGen_HP!$1:$1048576,K$1,FALSE)/F33,"-")</f>
        <v>6.778667708536823E-2</v>
      </c>
      <c r="L33" s="59">
        <f>IF(E33&gt;0,VLOOKUP(A33,[3]BDD_ActiGen_HP!$1:$1048576,L$1,FALSE)/E33,"-")</f>
        <v>0.14252829464799541</v>
      </c>
      <c r="M33" s="58">
        <f>IF(F33&gt;0,VLOOKUP(A33,[3]BDD_ActiGen_HP!$1:$1048576,M$1,FALSE)/F33,"-")</f>
        <v>0.13791756202383279</v>
      </c>
      <c r="N33" s="59">
        <f>IF(E33&gt;0,VLOOKUP(A33,[3]BDD_ActiGen_HP!$1:$1048576,N$1,FALSE)/E33,"-")</f>
        <v>0.4755419144446576</v>
      </c>
      <c r="O33" s="58">
        <f>IF(F33&gt;0,VLOOKUP(A33,[3]BDD_ActiGen_HP!$1:$1048576,O$1,FALSE)/F33,"-")</f>
        <v>0.43270169955069349</v>
      </c>
      <c r="P33" s="59">
        <f>IF(E33&gt;0,VLOOKUP(A33,[3]BDD_ActiGen_HP!$1:$1048576,P$1,FALSE)/E33,"-")</f>
        <v>0.23709955879531938</v>
      </c>
      <c r="Q33" s="58">
        <f>IF(F33&gt;0,VLOOKUP(A33,[3]BDD_ActiGen_HP!$1:$1048576,Q$1,FALSE)/F33,"-")</f>
        <v>0.31470990427817935</v>
      </c>
      <c r="R33" s="59">
        <f>IF(E33&gt;0,VLOOKUP(A33,[3]BDD_ActiGen_HP!$1:$1048576,R$1,FALSE)/E33,"-")</f>
        <v>0</v>
      </c>
      <c r="S33" s="58">
        <f>IF(F33&gt;0,VLOOKUP(A33,[3]BDD_ActiGen_HP!$1:$1048576,S$1,FALSE)/F33,"-")</f>
        <v>0</v>
      </c>
      <c r="T33" s="59">
        <f>IF(E33&gt;0,VLOOKUP(A33,[3]BDD_ActiGen_HP!$1:$1048576,T$1,FALSE)/E33,"-")</f>
        <v>5.006713984270094E-2</v>
      </c>
      <c r="U33" s="58">
        <f>IF(F33&gt;0,VLOOKUP(A33,[3]BDD_ActiGen_HP!$1:$1048576,U$1,FALSE)/F33,"-")</f>
        <v>4.6884157061926154E-2</v>
      </c>
      <c r="V33" s="59">
        <f t="shared" si="5"/>
        <v>0</v>
      </c>
      <c r="W33" s="58">
        <f t="shared" si="6"/>
        <v>0</v>
      </c>
      <c r="X33" s="59">
        <f>IF(E33&gt;0,VLOOKUP(A33,[3]BDD_ActiGen_HP!$1:$1048576,X$1,FALSE)/E33,"-")</f>
        <v>0</v>
      </c>
      <c r="Y33" s="64">
        <f>IF(F33&gt;0,VLOOKUP(A33,[3]BDD_ActiGen_HP!$1:$1048576,Y$1,FALSE)/F33,"-")</f>
        <v>0</v>
      </c>
    </row>
    <row r="34" spans="1:25" s="101" customFormat="1" ht="14.1" customHeight="1" x14ac:dyDescent="0.2">
      <c r="A34" s="31" t="s">
        <v>68</v>
      </c>
      <c r="C34" s="33" t="s">
        <v>68</v>
      </c>
      <c r="D34" s="34" t="s">
        <v>69</v>
      </c>
      <c r="E34" s="241">
        <f>IF(ISNA(VLOOKUP(A34,[3]BDD_ActiGen_HP!$1:$1048576,12,FALSE))=TRUE,0,VLOOKUP(A34,[3]BDD_ActiGen_HP!$1:$1048576,12,FALSE))</f>
        <v>7898.5</v>
      </c>
      <c r="F34" s="100">
        <f>IF(ISNA(VLOOKUP(A34,[3]BDD_ActiGen_HP!$1:$1048576,33,FALSE))=TRUE,0,VLOOKUP(A34,[3]BDD_ActiGen_HP!$1:$1048576,33,FALSE))</f>
        <v>7908.5</v>
      </c>
      <c r="G34" s="58">
        <f t="shared" si="4"/>
        <v>1.2660631765524233E-3</v>
      </c>
      <c r="H34" s="59">
        <f>IF(E34&gt;0,VLOOKUP(A34,[3]BDD_ActiGen_HP!$1:$1048576,H$1,FALSE)/E34,"-")</f>
        <v>2.9752484648983984E-2</v>
      </c>
      <c r="I34" s="58">
        <f>IF(F34&gt;0,VLOOKUP(A34,[3]BDD_ActiGen_HP!$1:$1048576,I$1,FALSE)/F34,"-")</f>
        <v>2.5542138205728013E-2</v>
      </c>
      <c r="J34" s="59">
        <f>IF(E34&gt;0,VLOOKUP(A34,[3]BDD_ActiGen_HP!$1:$1048576,J$1,FALSE)/E34,"-")</f>
        <v>4.8173703867823006E-2</v>
      </c>
      <c r="K34" s="58">
        <f>IF(F34&gt;0,VLOOKUP(A34,[3]BDD_ActiGen_HP!$1:$1048576,K$1,FALSE)/F34,"-")</f>
        <v>6.7206170575962579E-2</v>
      </c>
      <c r="L34" s="59">
        <f>IF(E34&gt;0,VLOOKUP(A34,[3]BDD_ActiGen_HP!$1:$1048576,L$1,FALSE)/E34,"-")</f>
        <v>3.5133253149332154E-2</v>
      </c>
      <c r="M34" s="58">
        <f>IF(F34&gt;0,VLOOKUP(A34,[3]BDD_ActiGen_HP!$1:$1048576,M$1,FALSE)/F34,"-")</f>
        <v>1.8018587595624962E-2</v>
      </c>
      <c r="N34" s="59">
        <f>IF(E34&gt;0,VLOOKUP(A34,[3]BDD_ActiGen_HP!$1:$1048576,N$1,FALSE)/E34,"-")</f>
        <v>0.59872127619168192</v>
      </c>
      <c r="O34" s="58">
        <f>IF(F34&gt;0,VLOOKUP(A34,[3]BDD_ActiGen_HP!$1:$1048576,O$1,FALSE)/F34,"-")</f>
        <v>0.62818486438641963</v>
      </c>
      <c r="P34" s="59">
        <f>IF(E34&gt;0,VLOOKUP(A34,[3]BDD_ActiGen_HP!$1:$1048576,P$1,FALSE)/E34,"-")</f>
        <v>0.2596695575109198</v>
      </c>
      <c r="Q34" s="58">
        <f>IF(F34&gt;0,VLOOKUP(A34,[3]BDD_ActiGen_HP!$1:$1048576,Q$1,FALSE)/F34,"-")</f>
        <v>0.20168173484225832</v>
      </c>
      <c r="R34" s="59">
        <f>IF(E34&gt;0,VLOOKUP(A34,[3]BDD_ActiGen_HP!$1:$1048576,R$1,FALSE)/E34,"-")</f>
        <v>0</v>
      </c>
      <c r="S34" s="58">
        <f>IF(F34&gt;0,VLOOKUP(A34,[3]BDD_ActiGen_HP!$1:$1048576,S$1,FALSE)/F34,"-")</f>
        <v>2.2760321173421003E-3</v>
      </c>
      <c r="T34" s="59">
        <f>IF(E34&gt;0,VLOOKUP(A34,[3]BDD_ActiGen_HP!$1:$1048576,T$1,FALSE)/E34,"-")</f>
        <v>2.8423118313603848E-2</v>
      </c>
      <c r="U34" s="58">
        <f>IF(F34&gt;0,VLOOKUP(A34,[3]BDD_ActiGen_HP!$1:$1048576,U$1,FALSE)/F34,"-")</f>
        <v>5.7090472276664347E-2</v>
      </c>
      <c r="V34" s="59">
        <f t="shared" si="5"/>
        <v>1.2660631765526453E-4</v>
      </c>
      <c r="W34" s="58">
        <f t="shared" si="6"/>
        <v>2.2204460492503131E-16</v>
      </c>
      <c r="X34" s="59">
        <f>IF(E34&gt;0,VLOOKUP(A34,[3]BDD_ActiGen_HP!$1:$1048576,X$1,FALSE)/E34,"-")</f>
        <v>0</v>
      </c>
      <c r="Y34" s="64">
        <f>IF(F34&gt;0,VLOOKUP(A34,[3]BDD_ActiGen_HP!$1:$1048576,Y$1,FALSE)/F34,"-")</f>
        <v>0</v>
      </c>
    </row>
    <row r="35" spans="1:25" s="101" customFormat="1" ht="14.1" customHeight="1" x14ac:dyDescent="0.2">
      <c r="A35" s="31" t="s">
        <v>70</v>
      </c>
      <c r="C35" s="33" t="s">
        <v>70</v>
      </c>
      <c r="D35" s="34" t="s">
        <v>71</v>
      </c>
      <c r="E35" s="241">
        <f>IF(ISNA(VLOOKUP(A35,[3]BDD_ActiGen_HP!$1:$1048576,12,FALSE))=TRUE,0,VLOOKUP(A35,[3]BDD_ActiGen_HP!$1:$1048576,12,FALSE))</f>
        <v>5205.5</v>
      </c>
      <c r="F35" s="100">
        <f>IF(ISNA(VLOOKUP(A35,[3]BDD_ActiGen_HP!$1:$1048576,33,FALSE))=TRUE,0,VLOOKUP(A35,[3]BDD_ActiGen_HP!$1:$1048576,33,FALSE))</f>
        <v>5174</v>
      </c>
      <c r="G35" s="58">
        <f t="shared" si="4"/>
        <v>-6.0512919027950751E-3</v>
      </c>
      <c r="H35" s="59">
        <f>IF(E35&gt;0,VLOOKUP(A35,[3]BDD_ActiGen_HP!$1:$1048576,H$1,FALSE)/E35,"-")</f>
        <v>0</v>
      </c>
      <c r="I35" s="58">
        <f>IF(F35&gt;0,VLOOKUP(A35,[3]BDD_ActiGen_HP!$1:$1048576,I$1,FALSE)/F35,"-")</f>
        <v>0</v>
      </c>
      <c r="J35" s="59">
        <f>IF(E35&gt;0,VLOOKUP(A35,[3]BDD_ActiGen_HP!$1:$1048576,J$1,FALSE)/E35,"-")</f>
        <v>0.56699644606666022</v>
      </c>
      <c r="K35" s="58">
        <f>IF(F35&gt;0,VLOOKUP(A35,[3]BDD_ActiGen_HP!$1:$1048576,K$1,FALSE)/F35,"-")</f>
        <v>0.59074217240046389</v>
      </c>
      <c r="L35" s="59">
        <f>IF(E35&gt;0,VLOOKUP(A35,[3]BDD_ActiGen_HP!$1:$1048576,L$1,FALSE)/E35,"-")</f>
        <v>1.9882816252041111E-2</v>
      </c>
      <c r="M35" s="58">
        <f>IF(F35&gt;0,VLOOKUP(A35,[3]BDD_ActiGen_HP!$1:$1048576,M$1,FALSE)/F35,"-")</f>
        <v>3.1600309238500192E-2</v>
      </c>
      <c r="N35" s="59">
        <f>IF(E35&gt;0,VLOOKUP(A35,[3]BDD_ActiGen_HP!$1:$1048576,N$1,FALSE)/E35,"-")</f>
        <v>0.29238305638267215</v>
      </c>
      <c r="O35" s="58">
        <f>IF(F35&gt;0,VLOOKUP(A35,[3]BDD_ActiGen_HP!$1:$1048576,O$1,FALSE)/F35,"-")</f>
        <v>0.25222265172013913</v>
      </c>
      <c r="P35" s="59">
        <f>IF(E35&gt;0,VLOOKUP(A35,[3]BDD_ActiGen_HP!$1:$1048576,P$1,FALSE)/E35,"-")</f>
        <v>1.0565747766785131E-2</v>
      </c>
      <c r="Q35" s="58">
        <f>IF(F35&gt;0,VLOOKUP(A35,[3]BDD_ActiGen_HP!$1:$1048576,Q$1,FALSE)/F35,"-")</f>
        <v>9.7603401623502124E-3</v>
      </c>
      <c r="R35" s="59">
        <f>IF(E35&gt;0,VLOOKUP(A35,[3]BDD_ActiGen_HP!$1:$1048576,R$1,FALSE)/E35,"-")</f>
        <v>1.7481509941408124E-2</v>
      </c>
      <c r="S35" s="58">
        <f>IF(F35&gt;0,VLOOKUP(A35,[3]BDD_ActiGen_HP!$1:$1048576,S$1,FALSE)/F35,"-")</f>
        <v>5.3150367220718983E-3</v>
      </c>
      <c r="T35" s="59">
        <f>IF(E35&gt;0,VLOOKUP(A35,[3]BDD_ActiGen_HP!$1:$1048576,T$1,FALSE)/E35,"-")</f>
        <v>9.2690423590433196E-2</v>
      </c>
      <c r="U35" s="58">
        <f>IF(F35&gt;0,VLOOKUP(A35,[3]BDD_ActiGen_HP!$1:$1048576,U$1,FALSE)/F35,"-")</f>
        <v>0.11035948975647468</v>
      </c>
      <c r="V35" s="59">
        <f t="shared" si="5"/>
        <v>1.1102230246251565E-16</v>
      </c>
      <c r="W35" s="58">
        <f t="shared" si="6"/>
        <v>0</v>
      </c>
      <c r="X35" s="59">
        <f>IF(E35&gt;0,VLOOKUP(A35,[3]BDD_ActiGen_HP!$1:$1048576,X$1,FALSE)/E35,"-")</f>
        <v>0</v>
      </c>
      <c r="Y35" s="64">
        <f>IF(F35&gt;0,VLOOKUP(A35,[3]BDD_ActiGen_HP!$1:$1048576,Y$1,FALSE)/F35,"-")</f>
        <v>0</v>
      </c>
    </row>
    <row r="36" spans="1:25" s="101" customFormat="1" ht="14.1" customHeight="1" x14ac:dyDescent="0.2">
      <c r="A36" s="31" t="s">
        <v>72</v>
      </c>
      <c r="C36" s="33" t="s">
        <v>72</v>
      </c>
      <c r="D36" s="34" t="s">
        <v>73</v>
      </c>
      <c r="E36" s="241">
        <f>IF(ISNA(VLOOKUP(A36,[3]BDD_ActiGen_HP!$1:$1048576,12,FALSE))=TRUE,0,VLOOKUP(A36,[3]BDD_ActiGen_HP!$1:$1048576,12,FALSE))</f>
        <v>3352</v>
      </c>
      <c r="F36" s="100">
        <f>IF(ISNA(VLOOKUP(A36,[3]BDD_ActiGen_HP!$1:$1048576,33,FALSE))=TRUE,0,VLOOKUP(A36,[3]BDD_ActiGen_HP!$1:$1048576,33,FALSE))</f>
        <v>3106.5</v>
      </c>
      <c r="G36" s="58">
        <f t="shared" si="4"/>
        <v>-7.3239856801909253E-2</v>
      </c>
      <c r="H36" s="59">
        <f>IF(E36&gt;0,VLOOKUP(A36,[3]BDD_ActiGen_HP!$1:$1048576,H$1,FALSE)/E36,"-")</f>
        <v>0</v>
      </c>
      <c r="I36" s="58">
        <f>IF(F36&gt;0,VLOOKUP(A36,[3]BDD_ActiGen_HP!$1:$1048576,I$1,FALSE)/F36,"-")</f>
        <v>4.3457267020762915E-3</v>
      </c>
      <c r="J36" s="59">
        <f>IF(E36&gt;0,VLOOKUP(A36,[3]BDD_ActiGen_HP!$1:$1048576,J$1,FALSE)/E36,"-")</f>
        <v>2.3418854415274463E-2</v>
      </c>
      <c r="K36" s="58">
        <f>IF(F36&gt;0,VLOOKUP(A36,[3]BDD_ActiGen_HP!$1:$1048576,K$1,FALSE)/F36,"-")</f>
        <v>3.0098181232898761E-2</v>
      </c>
      <c r="L36" s="59">
        <f>IF(E36&gt;0,VLOOKUP(A36,[3]BDD_ActiGen_HP!$1:$1048576,L$1,FALSE)/E36,"-")</f>
        <v>0.17556682577565633</v>
      </c>
      <c r="M36" s="58">
        <f>IF(F36&gt;0,VLOOKUP(A36,[3]BDD_ActiGen_HP!$1:$1048576,M$1,FALSE)/F36,"-")</f>
        <v>0.18413004989538065</v>
      </c>
      <c r="N36" s="59">
        <f>IF(E36&gt;0,VLOOKUP(A36,[3]BDD_ActiGen_HP!$1:$1048576,N$1,FALSE)/E36,"-")</f>
        <v>0.64692720763723155</v>
      </c>
      <c r="O36" s="58">
        <f>IF(F36&gt;0,VLOOKUP(A36,[3]BDD_ActiGen_HP!$1:$1048576,O$1,FALSE)/F36,"-")</f>
        <v>0.594881699661999</v>
      </c>
      <c r="P36" s="59">
        <f>IF(E36&gt;0,VLOOKUP(A36,[3]BDD_ActiGen_HP!$1:$1048576,P$1,FALSE)/E36,"-")</f>
        <v>0.10441527446300716</v>
      </c>
      <c r="Q36" s="58">
        <f>IF(F36&gt;0,VLOOKUP(A36,[3]BDD_ActiGen_HP!$1:$1048576,Q$1,FALSE)/F36,"-")</f>
        <v>0.12795750845002415</v>
      </c>
      <c r="R36" s="59">
        <f>IF(E36&gt;0,VLOOKUP(A36,[3]BDD_ActiGen_HP!$1:$1048576,R$1,FALSE)/E36,"-")</f>
        <v>0</v>
      </c>
      <c r="S36" s="58">
        <f>IF(F36&gt;0,VLOOKUP(A36,[3]BDD_ActiGen_HP!$1:$1048576,S$1,FALSE)/F36,"-")</f>
        <v>1.9958152261387415E-2</v>
      </c>
      <c r="T36" s="59">
        <f>IF(E36&gt;0,VLOOKUP(A36,[3]BDD_ActiGen_HP!$1:$1048576,T$1,FALSE)/E36,"-")</f>
        <v>4.9671837708830546E-2</v>
      </c>
      <c r="U36" s="58">
        <f>IF(F36&gt;0,VLOOKUP(A36,[3]BDD_ActiGen_HP!$1:$1048576,U$1,FALSE)/F36,"-")</f>
        <v>3.8628681796233702E-2</v>
      </c>
      <c r="V36" s="59">
        <f t="shared" si="5"/>
        <v>0</v>
      </c>
      <c r="W36" s="58">
        <f t="shared" si="6"/>
        <v>0</v>
      </c>
      <c r="X36" s="59">
        <f>IF(E36&gt;0,VLOOKUP(A36,[3]BDD_ActiGen_HP!$1:$1048576,X$1,FALSE)/E36,"-")</f>
        <v>0</v>
      </c>
      <c r="Y36" s="64">
        <f>IF(F36&gt;0,VLOOKUP(A36,[3]BDD_ActiGen_HP!$1:$1048576,Y$1,FALSE)/F36,"-")</f>
        <v>0</v>
      </c>
    </row>
    <row r="37" spans="1:25" s="101" customFormat="1" ht="14.1" customHeight="1" x14ac:dyDescent="0.2">
      <c r="A37" s="31" t="s">
        <v>76</v>
      </c>
      <c r="C37" s="33" t="s">
        <v>76</v>
      </c>
      <c r="D37" s="34" t="s">
        <v>77</v>
      </c>
      <c r="E37" s="241">
        <f>IF(ISNA(VLOOKUP(A37,[3]BDD_ActiGen_HP!$1:$1048576,12,FALSE))=TRUE,0,VLOOKUP(A37,[3]BDD_ActiGen_HP!$1:$1048576,12,FALSE))</f>
        <v>2239.5</v>
      </c>
      <c r="F37" s="100">
        <f>IF(ISNA(VLOOKUP(A37,[3]BDD_ActiGen_HP!$1:$1048576,33,FALSE))=TRUE,0,VLOOKUP(A37,[3]BDD_ActiGen_HP!$1:$1048576,33,FALSE))</f>
        <v>2828</v>
      </c>
      <c r="G37" s="58">
        <f t="shared" si="4"/>
        <v>0.26278187095333783</v>
      </c>
      <c r="H37" s="59">
        <f>IF(E37&gt;0,VLOOKUP(A37,[3]BDD_ActiGen_HP!$1:$1048576,H$1,FALSE)/E37,"-")</f>
        <v>3.7954900647465951E-3</v>
      </c>
      <c r="I37" s="58">
        <f>IF(F37&gt;0,VLOOKUP(A37,[3]BDD_ActiGen_HP!$1:$1048576,I$1,FALSE)/F37,"-")</f>
        <v>7.6025459688826022E-3</v>
      </c>
      <c r="J37" s="59">
        <f>IF(E37&gt;0,VLOOKUP(A37,[3]BDD_ActiGen_HP!$1:$1048576,J$1,FALSE)/E37,"-")</f>
        <v>0.22817593212770707</v>
      </c>
      <c r="K37" s="58">
        <f>IF(F37&gt;0,VLOOKUP(A37,[3]BDD_ActiGen_HP!$1:$1048576,K$1,FALSE)/F37,"-")</f>
        <v>0.13401697312588401</v>
      </c>
      <c r="L37" s="59">
        <f>IF(E37&gt;0,VLOOKUP(A37,[3]BDD_ActiGen_HP!$1:$1048576,L$1,FALSE)/E37,"-")</f>
        <v>0.15896405447644563</v>
      </c>
      <c r="M37" s="58">
        <f>IF(F37&gt;0,VLOOKUP(A37,[3]BDD_ActiGen_HP!$1:$1048576,M$1,FALSE)/F37,"-")</f>
        <v>0.17185289957567185</v>
      </c>
      <c r="N37" s="59">
        <f>IF(E37&gt;0,VLOOKUP(A37,[3]BDD_ActiGen_HP!$1:$1048576,N$1,FALSE)/E37,"-")</f>
        <v>0.50346059388256303</v>
      </c>
      <c r="O37" s="58">
        <f>IF(F37&gt;0,VLOOKUP(A37,[3]BDD_ActiGen_HP!$1:$1048576,O$1,FALSE)/F37,"-")</f>
        <v>0.53854314002828851</v>
      </c>
      <c r="P37" s="59">
        <f>IF(E37&gt;0,VLOOKUP(A37,[3]BDD_ActiGen_HP!$1:$1048576,P$1,FALSE)/E37,"-")</f>
        <v>6.9658405894172812E-2</v>
      </c>
      <c r="Q37" s="58">
        <f>IF(F37&gt;0,VLOOKUP(A37,[3]BDD_ActiGen_HP!$1:$1048576,Q$1,FALSE)/F37,"-")</f>
        <v>0.12411598302687411</v>
      </c>
      <c r="R37" s="59">
        <f>IF(E37&gt;0,VLOOKUP(A37,[3]BDD_ActiGen_HP!$1:$1048576,R$1,FALSE)/E37,"-")</f>
        <v>2.2326412145568208E-4</v>
      </c>
      <c r="S37" s="58">
        <f>IF(F37&gt;0,VLOOKUP(A37,[3]BDD_ActiGen_HP!$1:$1048576,S$1,FALSE)/F37,"-")</f>
        <v>0</v>
      </c>
      <c r="T37" s="59">
        <f>IF(E37&gt;0,VLOOKUP(A37,[3]BDD_ActiGen_HP!$1:$1048576,T$1,FALSE)/E37,"-")</f>
        <v>3.5722259432909131E-2</v>
      </c>
      <c r="U37" s="58">
        <f>IF(F37&gt;0,VLOOKUP(A37,[3]BDD_ActiGen_HP!$1:$1048576,U$1,FALSE)/F37,"-")</f>
        <v>2.3868458274398867E-2</v>
      </c>
      <c r="V37" s="59">
        <f t="shared" si="5"/>
        <v>0</v>
      </c>
      <c r="W37" s="58">
        <f t="shared" si="6"/>
        <v>0</v>
      </c>
      <c r="X37" s="59">
        <f>IF(E37&gt;0,VLOOKUP(A37,[3]BDD_ActiGen_HP!$1:$1048576,X$1,FALSE)/E37,"-")</f>
        <v>0</v>
      </c>
      <c r="Y37" s="64">
        <f>IF(F37&gt;0,VLOOKUP(A37,[3]BDD_ActiGen_HP!$1:$1048576,Y$1,FALSE)/F37,"-")</f>
        <v>0</v>
      </c>
    </row>
    <row r="38" spans="1:25" s="101" customFormat="1" ht="14.1" customHeight="1" thickBot="1" x14ac:dyDescent="0.25">
      <c r="A38" s="31" t="s">
        <v>78</v>
      </c>
      <c r="C38" s="33" t="s">
        <v>78</v>
      </c>
      <c r="D38" s="34" t="s">
        <v>79</v>
      </c>
      <c r="E38" s="241">
        <f>IF(ISNA(VLOOKUP(A38,[3]BDD_ActiGen_HP!$1:$1048576,12,FALSE))=TRUE,0,VLOOKUP(A38,[3]BDD_ActiGen_HP!$1:$1048576,12,FALSE))</f>
        <v>1298.5</v>
      </c>
      <c r="F38" s="100">
        <f>IF(ISNA(VLOOKUP(A38,[3]BDD_ActiGen_HP!$1:$1048576,33,FALSE))=TRUE,0,VLOOKUP(A38,[3]BDD_ActiGen_HP!$1:$1048576,33,FALSE))</f>
        <v>4993</v>
      </c>
      <c r="G38" s="58">
        <f t="shared" si="4"/>
        <v>2.8452060069310745</v>
      </c>
      <c r="H38" s="59">
        <f>IF(E38&gt;0,VLOOKUP(A38,[3]BDD_ActiGen_HP!$1:$1048576,H$1,FALSE)/E38,"-")</f>
        <v>1.2706969580284944E-2</v>
      </c>
      <c r="I38" s="58">
        <f>IF(F38&gt;0,VLOOKUP(A38,[3]BDD_ActiGen_HP!$1:$1048576,I$1,FALSE)/F38,"-")</f>
        <v>1.0815141197676747E-2</v>
      </c>
      <c r="J38" s="59">
        <f>IF(E38&gt;0,VLOOKUP(A38,[3]BDD_ActiGen_HP!$1:$1048576,J$1,FALSE)/E38,"-")</f>
        <v>1.0011551790527531E-2</v>
      </c>
      <c r="K38" s="58">
        <f>IF(F38&gt;0,VLOOKUP(A38,[3]BDD_ActiGen_HP!$1:$1048576,K$1,FALSE)/F38,"-")</f>
        <v>8.6821550170238335E-2</v>
      </c>
      <c r="L38" s="59">
        <f>IF(E38&gt;0,VLOOKUP(A38,[3]BDD_ActiGen_HP!$1:$1048576,L$1,FALSE)/E38,"-")</f>
        <v>0.13977666538313438</v>
      </c>
      <c r="M38" s="58">
        <f>IF(F38&gt;0,VLOOKUP(A38,[3]BDD_ActiGen_HP!$1:$1048576,M$1,FALSE)/F38,"-")</f>
        <v>0.13568996595233326</v>
      </c>
      <c r="N38" s="59">
        <f>IF(E38&gt;0,VLOOKUP(A38,[3]BDD_ActiGen_HP!$1:$1048576,N$1,FALSE)/E38,"-")</f>
        <v>0.40315748941085866</v>
      </c>
      <c r="O38" s="58">
        <f>IF(F38&gt;0,VLOOKUP(A38,[3]BDD_ActiGen_HP!$1:$1048576,O$1,FALSE)/F38,"-")</f>
        <v>0.41848588023232525</v>
      </c>
      <c r="P38" s="59">
        <f>IF(E38&gt;0,VLOOKUP(A38,[3]BDD_ActiGen_HP!$1:$1048576,P$1,FALSE)/E38,"-")</f>
        <v>0.13361571043511744</v>
      </c>
      <c r="Q38" s="58">
        <f>IF(F38&gt;0,VLOOKUP(A38,[3]BDD_ActiGen_HP!$1:$1048576,Q$1,FALSE)/F38,"-")</f>
        <v>0.1871620268375726</v>
      </c>
      <c r="R38" s="59">
        <f>IF(E38&gt;0,VLOOKUP(A38,[3]BDD_ActiGen_HP!$1:$1048576,R$1,FALSE)/E38,"-")</f>
        <v>0</v>
      </c>
      <c r="S38" s="58">
        <f>IF(F38&gt;0,VLOOKUP(A38,[3]BDD_ActiGen_HP!$1:$1048576,S$1,FALSE)/F38,"-")</f>
        <v>2.4033647105948328E-3</v>
      </c>
      <c r="T38" s="59">
        <f>IF(E38&gt;0,VLOOKUP(A38,[3]BDD_ActiGen_HP!$1:$1048576,T$1,FALSE)/E38,"-")</f>
        <v>0.30073161340007704</v>
      </c>
      <c r="U38" s="58">
        <f>IF(F38&gt;0,VLOOKUP(A38,[3]BDD_ActiGen_HP!$1:$1048576,U$1,FALSE)/F38,"-")</f>
        <v>0.15862207089925895</v>
      </c>
      <c r="V38" s="59">
        <f t="shared" si="5"/>
        <v>0</v>
      </c>
      <c r="W38" s="58">
        <f t="shared" si="6"/>
        <v>0</v>
      </c>
      <c r="X38" s="59">
        <f>IF(E38&gt;0,VLOOKUP(A38,[3]BDD_ActiGen_HP!$1:$1048576,X$1,FALSE)/E38,"-")</f>
        <v>0</v>
      </c>
      <c r="Y38" s="64">
        <f>IF(F38&gt;0,VLOOKUP(A38,[3]BDD_ActiGen_HP!$1:$1048576,Y$1,FALSE)/F38,"-")</f>
        <v>0</v>
      </c>
    </row>
    <row r="39" spans="1:25" s="101" customFormat="1" ht="13.5" customHeight="1" thickBot="1" x14ac:dyDescent="0.25">
      <c r="A39" s="31" t="s">
        <v>80</v>
      </c>
      <c r="C39" s="102" t="s">
        <v>81</v>
      </c>
      <c r="D39" s="102"/>
      <c r="E39" s="275">
        <f>VLOOKUP(A39,[3]BDD_ActiGen_HP!$1:$1048576,12,FALSE)</f>
        <v>39823.5</v>
      </c>
      <c r="F39" s="69">
        <f>VLOOKUP(A39,[3]BDD_ActiGen_HP!$1:$1048576,33,FALSE)</f>
        <v>44809.5</v>
      </c>
      <c r="G39" s="70">
        <f t="shared" si="4"/>
        <v>0.12520245583637801</v>
      </c>
      <c r="H39" s="71">
        <f>IF(E39&gt;0,VLOOKUP(A39,[3]BDD_ActiGen_HP!$1:$1048576,H$1,FALSE)/E39,"-")</f>
        <v>1.9297650884527978E-2</v>
      </c>
      <c r="I39" s="70">
        <f>IF(F39&gt;0,VLOOKUP(A39,[3]BDD_ActiGen_HP!$1:$1048576,I$1,FALSE)/F39,"-")</f>
        <v>2.0721052455394504E-2</v>
      </c>
      <c r="J39" s="71">
        <f>IF(E39&gt;0,VLOOKUP(A39,[3]BDD_ActiGen_HP!$1:$1048576,J$1,FALSE)/E39,"-")</f>
        <v>0.11670244955867766</v>
      </c>
      <c r="K39" s="70">
        <f>IF(F39&gt;0,VLOOKUP(A39,[3]BDD_ActiGen_HP!$1:$1048576,K$1,FALSE)/F39,"-")</f>
        <v>0.12661377609658667</v>
      </c>
      <c r="L39" s="71">
        <f>IF(E39&gt;0,VLOOKUP(A39,[3]BDD_ActiGen_HP!$1:$1048576,L$1,FALSE)/E39,"-")</f>
        <v>0.12205105025926903</v>
      </c>
      <c r="M39" s="70">
        <f>IF(F39&gt;0,VLOOKUP(A39,[3]BDD_ActiGen_HP!$1:$1048576,M$1,FALSE)/F39,"-")</f>
        <v>0.11473013535076268</v>
      </c>
      <c r="N39" s="71">
        <f>IF(E39&gt;0,VLOOKUP(A39,[3]BDD_ActiGen_HP!$1:$1048576,N$1,FALSE)/E39,"-")</f>
        <v>0.51159491255163414</v>
      </c>
      <c r="O39" s="70">
        <f>IF(F39&gt;0,VLOOKUP(A39,[3]BDD_ActiGen_HP!$1:$1048576,O$1,FALSE)/F39,"-")</f>
        <v>0.50494872739039709</v>
      </c>
      <c r="P39" s="71">
        <f>IF(E39&gt;0,VLOOKUP(A39,[3]BDD_ActiGen_HP!$1:$1048576,P$1,FALSE)/E39,"-")</f>
        <v>0.17734503496679097</v>
      </c>
      <c r="Q39" s="70">
        <f>IF(F39&gt;0,VLOOKUP(A39,[3]BDD_ActiGen_HP!$1:$1048576,Q$1,FALSE)/F39,"-")</f>
        <v>0.16682846271437976</v>
      </c>
      <c r="R39" s="71">
        <f>IF(E39&gt;0,VLOOKUP(A39,[3]BDD_ActiGen_HP!$1:$1048576,R$1,FALSE)/E39,"-")</f>
        <v>2.5361909425339309E-3</v>
      </c>
      <c r="S39" s="70">
        <f>IF(F39&gt;0,VLOOKUP(A39,[3]BDD_ActiGen_HP!$1:$1048576,S$1,FALSE)/F39,"-")</f>
        <v>3.5483547015699797E-3</v>
      </c>
      <c r="T39" s="71">
        <f>IF(E39&gt;0,VLOOKUP(A39,[3]BDD_ActiGen_HP!$1:$1048576,T$1,FALSE)/E39,"-")</f>
        <v>5.010860421610356E-2</v>
      </c>
      <c r="U39" s="70">
        <f>IF(F39&gt;0,VLOOKUP(A39,[3]BDD_ActiGen_HP!$1:$1048576,U$1,FALSE)/F39,"-")</f>
        <v>5.8960711456276016E-2</v>
      </c>
      <c r="V39" s="71">
        <f t="shared" si="5"/>
        <v>3.6410662046271192E-4</v>
      </c>
      <c r="W39" s="70">
        <f t="shared" si="6"/>
        <v>3.6487798346332978E-3</v>
      </c>
      <c r="X39" s="71">
        <f>IF(E39&gt;0,VLOOKUP(A39,[3]BDD_ActiGen_HP!$1:$1048576,X$1,FALSE)/E39,"-")</f>
        <v>0</v>
      </c>
      <c r="Y39" s="76">
        <f>IF(F39&gt;0,VLOOKUP(A39,[3]BDD_ActiGen_HP!$1:$1048576,Y$1,FALSE)/F39,"-")</f>
        <v>0</v>
      </c>
    </row>
    <row r="40" spans="1:25" ht="5.25" customHeight="1" thickBot="1" x14ac:dyDescent="0.25">
      <c r="A40" s="77"/>
      <c r="C40" s="345"/>
      <c r="D40" s="330"/>
      <c r="E40" s="510"/>
      <c r="F40" s="511"/>
      <c r="G40" s="197"/>
      <c r="H40" s="197"/>
      <c r="I40" s="197"/>
      <c r="J40" s="197"/>
      <c r="K40" s="197"/>
      <c r="L40" s="197"/>
      <c r="M40" s="197"/>
      <c r="N40" s="197"/>
      <c r="O40" s="197"/>
      <c r="P40" s="197"/>
      <c r="Q40" s="197"/>
      <c r="R40" s="197"/>
      <c r="S40" s="197"/>
      <c r="T40" s="197"/>
      <c r="U40" s="197"/>
      <c r="V40" s="197"/>
      <c r="W40" s="197"/>
      <c r="X40" s="197"/>
      <c r="Y40" s="197"/>
    </row>
    <row r="41" spans="1:25" s="98" customFormat="1" x14ac:dyDescent="0.2">
      <c r="A41" s="31" t="s">
        <v>82</v>
      </c>
      <c r="C41" s="105" t="s">
        <v>83</v>
      </c>
      <c r="D41" s="106"/>
      <c r="E41" s="291">
        <f>VLOOKUP(A41,[3]BDD_ActiGen_HP!$1:$1048576,12,FALSE)</f>
        <v>39003</v>
      </c>
      <c r="F41" s="108">
        <f>VLOOKUP(A41,[3]BDD_ActiGen_HP!$1:$1048576,33,FALSE)</f>
        <v>43156</v>
      </c>
      <c r="G41" s="109">
        <f>IF(E41&gt;0,F41/E41-1,"-")</f>
        <v>0.10647898879573359</v>
      </c>
      <c r="H41" s="118">
        <f>IF(E41&gt;0,VLOOKUP(A41,[3]BDD_ActiGen_HP!$1:$1048576,H$1,FALSE)/E41,"-")</f>
        <v>1.0550470476630002E-2</v>
      </c>
      <c r="I41" s="114">
        <f>IF(F41&gt;0,VLOOKUP(A41,[3]BDD_ActiGen_HP!$1:$1048576,I$1,FALSE)/F41,"-")</f>
        <v>1.148160163129113E-2</v>
      </c>
      <c r="J41" s="118">
        <f>IF(E41&gt;0,VLOOKUP(A41,[3]BDD_ActiGen_HP!$1:$1048576,J$1,FALSE)/E41,"-")</f>
        <v>7.3866112863113093E-2</v>
      </c>
      <c r="K41" s="114">
        <f>IF(F41&gt;0,VLOOKUP(A41,[3]BDD_ActiGen_HP!$1:$1048576,K$1,FALSE)/F41,"-")</f>
        <v>9.2791268884975436E-2</v>
      </c>
      <c r="L41" s="118">
        <f>IF(E41&gt;0,VLOOKUP(A41,[3]BDD_ActiGen_HP!$1:$1048576,L$1,FALSE)/E41,"-")</f>
        <v>0.33070533035920313</v>
      </c>
      <c r="M41" s="114">
        <f>IF(F41&gt;0,VLOOKUP(A41,[3]BDD_ActiGen_HP!$1:$1048576,M$1,FALSE)/F41,"-")</f>
        <v>0.29112985448141626</v>
      </c>
      <c r="N41" s="118">
        <f>IF(E41&gt;0,VLOOKUP(A41,[3]BDD_ActiGen_HP!$1:$1048576,N$1,FALSE)/E41,"-")</f>
        <v>0.34920390739173912</v>
      </c>
      <c r="O41" s="114">
        <f>IF(F41&gt;0,VLOOKUP(A41,[3]BDD_ActiGen_HP!$1:$1048576,O$1,FALSE)/F41,"-")</f>
        <v>0.37330846232273612</v>
      </c>
      <c r="P41" s="118">
        <f>IF(E41&gt;0,VLOOKUP(A41,[3]BDD_ActiGen_HP!$1:$1048576,P$1,FALSE)/E41,"-")</f>
        <v>0.13263082327000486</v>
      </c>
      <c r="Q41" s="114">
        <f>IF(F41&gt;0,VLOOKUP(A41,[3]BDD_ActiGen_HP!$1:$1048576,Q$1,FALSE)/F41,"-")</f>
        <v>0.13175456483455372</v>
      </c>
      <c r="R41" s="118">
        <f>IF(E41&gt;0,VLOOKUP(A41,[3]BDD_ActiGen_HP!$1:$1048576,R$1,FALSE)/E41,"-")</f>
        <v>6.3200266646155426E-3</v>
      </c>
      <c r="S41" s="114">
        <f>IF(F41&gt;0,VLOOKUP(A41,[3]BDD_ActiGen_HP!$1:$1048576,S$1,FALSE)/F41,"-")</f>
        <v>9.4309018444712206E-3</v>
      </c>
      <c r="T41" s="118">
        <f>IF(E41&gt;0,VLOOKUP(A41,[3]BDD_ActiGen_HP!$1:$1048576,T$1,FALSE)/E41,"-")</f>
        <v>8.0839935389585421E-2</v>
      </c>
      <c r="U41" s="114">
        <f>IF(F41&gt;0,VLOOKUP(A41,[3]BDD_ActiGen_HP!$1:$1048576,U$1,FALSE)/F41,"-")</f>
        <v>7.5910649735842065E-2</v>
      </c>
      <c r="V41" s="118">
        <f t="shared" ref="V41:W44" si="7">IF(E41&gt;0,1-(H41+J41+L41+N41+P41+R41+T41+X41),0)</f>
        <v>1.1435017819142135E-2</v>
      </c>
      <c r="W41" s="114">
        <f t="shared" si="7"/>
        <v>1.0462044675132121E-2</v>
      </c>
      <c r="X41" s="118">
        <f>IF(E41&gt;0,VLOOKUP(A41,[3]BDD_ActiGen_HP!$1:$1048576,X$1,FALSE)/E41,"-")</f>
        <v>4.4483757659667207E-3</v>
      </c>
      <c r="Y41" s="119">
        <f>IF(F41&gt;0,VLOOKUP(A41,[3]BDD_ActiGen_HP!$1:$1048576,Y$1,FALSE)/F41,"-")</f>
        <v>3.7306515895819815E-3</v>
      </c>
    </row>
    <row r="42" spans="1:25" s="98" customFormat="1" x14ac:dyDescent="0.2">
      <c r="A42" s="31" t="s">
        <v>84</v>
      </c>
      <c r="C42" s="121" t="s">
        <v>85</v>
      </c>
      <c r="D42" s="122"/>
      <c r="E42" s="241">
        <f>VLOOKUP(A42,[3]BDD_ActiGen_HP!$1:$1048576,12,FALSE)</f>
        <v>52581.5</v>
      </c>
      <c r="F42" s="124">
        <f>VLOOKUP(A42,[3]BDD_ActiGen_HP!$1:$1048576,33,FALSE)</f>
        <v>62703.5</v>
      </c>
      <c r="G42" s="117">
        <f>IF(E42&gt;0,F42/E42-1,"-")</f>
        <v>0.19250116485836277</v>
      </c>
      <c r="H42" s="125">
        <f>IF(E42&gt;0,VLOOKUP(A42,[3]BDD_ActiGen_HP!$1:$1048576,H$1,FALSE)/E42,"-")</f>
        <v>2.3991327748352557E-2</v>
      </c>
      <c r="I42" s="117">
        <f>IF(F42&gt;0,VLOOKUP(A42,[3]BDD_ActiGen_HP!$1:$1048576,I$1,FALSE)/F42,"-")</f>
        <v>2.2638289728643537E-2</v>
      </c>
      <c r="J42" s="125">
        <f>IF(E42&gt;0,VLOOKUP(A42,[3]BDD_ActiGen_HP!$1:$1048576,J$1,FALSE)/E42,"-")</f>
        <v>0.10542681361315291</v>
      </c>
      <c r="K42" s="117">
        <f>IF(F42&gt;0,VLOOKUP(A42,[3]BDD_ActiGen_HP!$1:$1048576,K$1,FALSE)/F42,"-")</f>
        <v>8.9803599480092824E-2</v>
      </c>
      <c r="L42" s="125">
        <f>IF(E42&gt;0,VLOOKUP(A42,[3]BDD_ActiGen_HP!$1:$1048576,L$1,FALSE)/E42,"-")</f>
        <v>0.33751414470869034</v>
      </c>
      <c r="M42" s="117">
        <f>IF(F42&gt;0,VLOOKUP(A42,[3]BDD_ActiGen_HP!$1:$1048576,M$1,FALSE)/F42,"-")</f>
        <v>0.33859353943559767</v>
      </c>
      <c r="N42" s="125">
        <f>IF(E42&gt;0,VLOOKUP(A42,[3]BDD_ActiGen_HP!$1:$1048576,N$1,FALSE)/E42,"-")</f>
        <v>0.3171457641946312</v>
      </c>
      <c r="O42" s="117">
        <f>IF(F42&gt;0,VLOOKUP(A42,[3]BDD_ActiGen_HP!$1:$1048576,O$1,FALSE)/F42,"-")</f>
        <v>0.31504620954173213</v>
      </c>
      <c r="P42" s="125">
        <f>IF(E42&gt;0,VLOOKUP(A42,[3]BDD_ActiGen_HP!$1:$1048576,P$1,FALSE)/E42,"-")</f>
        <v>0.12686971653528331</v>
      </c>
      <c r="Q42" s="117">
        <f>IF(F42&gt;0,VLOOKUP(A42,[3]BDD_ActiGen_HP!$1:$1048576,Q$1,FALSE)/F42,"-")</f>
        <v>0.12752876633680735</v>
      </c>
      <c r="R42" s="125">
        <f>IF(E42&gt;0,VLOOKUP(A42,[3]BDD_ActiGen_HP!$1:$1048576,R$1,FALSE)/E42,"-")</f>
        <v>8.6437245038654287E-3</v>
      </c>
      <c r="S42" s="117">
        <f>IF(F42&gt;0,VLOOKUP(A42,[3]BDD_ActiGen_HP!$1:$1048576,S$1,FALSE)/F42,"-")</f>
        <v>9.6087140271276725E-3</v>
      </c>
      <c r="T42" s="125">
        <f>IF(E42&gt;0,VLOOKUP(A42,[3]BDD_ActiGen_HP!$1:$1048576,T$1,FALSE)/E42,"-")</f>
        <v>7.2725198025921658E-2</v>
      </c>
      <c r="U42" s="117">
        <f>IF(F42&gt;0,VLOOKUP(A42,[3]BDD_ActiGen_HP!$1:$1048576,U$1,FALSE)/F42,"-")</f>
        <v>8.5202580398223385E-2</v>
      </c>
      <c r="V42" s="125">
        <f t="shared" si="7"/>
        <v>3.7180377128837039E-3</v>
      </c>
      <c r="W42" s="117">
        <f t="shared" si="7"/>
        <v>5.0874353106284964E-3</v>
      </c>
      <c r="X42" s="125">
        <f>IF(E42&gt;0,VLOOKUP(A42,[3]BDD_ActiGen_HP!$1:$1048576,X$1,FALSE)/E42,"-")</f>
        <v>3.9652729572187935E-3</v>
      </c>
      <c r="Y42" s="129">
        <f>IF(F42&gt;0,VLOOKUP(A42,[3]BDD_ActiGen_HP!$1:$1048576,Y$1,FALSE)/F42,"-")</f>
        <v>6.4908657411468255E-3</v>
      </c>
    </row>
    <row r="43" spans="1:25" s="98" customFormat="1" x14ac:dyDescent="0.2">
      <c r="A43" s="31" t="s">
        <v>86</v>
      </c>
      <c r="C43" s="121" t="s">
        <v>87</v>
      </c>
      <c r="D43" s="122"/>
      <c r="E43" s="241">
        <f>VLOOKUP(A43,[3]BDD_ActiGen_HP!$1:$1048576,12,FALSE)</f>
        <v>41915.5</v>
      </c>
      <c r="F43" s="124">
        <f>VLOOKUP(A43,[3]BDD_ActiGen_HP!$1:$1048576,33,FALSE)</f>
        <v>41443</v>
      </c>
      <c r="G43" s="117">
        <f>IF(E43&gt;0,F43/E43-1,"-")</f>
        <v>-1.127267955768152E-2</v>
      </c>
      <c r="H43" s="125">
        <f>IF(E43&gt;0,VLOOKUP(A43,[3]BDD_ActiGen_HP!$1:$1048576,H$1,FALSE)/E43,"-")</f>
        <v>5.5945891138123125E-3</v>
      </c>
      <c r="I43" s="117">
        <f>IF(F43&gt;0,VLOOKUP(A43,[3]BDD_ActiGen_HP!$1:$1048576,I$1,FALSE)/F43,"-")</f>
        <v>6.1650942258041162E-3</v>
      </c>
      <c r="J43" s="125">
        <f>IF(E43&gt;0,VLOOKUP(A43,[3]BDD_ActiGen_HP!$1:$1048576,J$1,FALSE)/E43,"-")</f>
        <v>0.1334351254309265</v>
      </c>
      <c r="K43" s="117">
        <f>IF(F43&gt;0,VLOOKUP(A43,[3]BDD_ActiGen_HP!$1:$1048576,K$1,FALSE)/F43,"-")</f>
        <v>0.12764519943054314</v>
      </c>
      <c r="L43" s="125">
        <f>IF(E43&gt;0,VLOOKUP(A43,[3]BDD_ActiGen_HP!$1:$1048576,L$1,FALSE)/E43,"-")</f>
        <v>0.40642483090980663</v>
      </c>
      <c r="M43" s="117">
        <f>IF(F43&gt;0,VLOOKUP(A43,[3]BDD_ActiGen_HP!$1:$1048576,M$1,FALSE)/F43,"-")</f>
        <v>0.38338199454672683</v>
      </c>
      <c r="N43" s="125">
        <f>IF(E43&gt;0,VLOOKUP(A43,[3]BDD_ActiGen_HP!$1:$1048576,N$1,FALSE)/E43,"-")</f>
        <v>0.24563705550452697</v>
      </c>
      <c r="O43" s="117">
        <f>IF(F43&gt;0,VLOOKUP(A43,[3]BDD_ActiGen_HP!$1:$1048576,O$1,FALSE)/F43,"-")</f>
        <v>0.25183987645682021</v>
      </c>
      <c r="P43" s="125">
        <f>IF(E43&gt;0,VLOOKUP(A43,[3]BDD_ActiGen_HP!$1:$1048576,P$1,FALSE)/E43,"-")</f>
        <v>8.0447567129104988E-2</v>
      </c>
      <c r="Q43" s="117">
        <f>IF(F43&gt;0,VLOOKUP(A43,[3]BDD_ActiGen_HP!$1:$1048576,Q$1,FALSE)/F43,"-")</f>
        <v>9.0690828366672291E-2</v>
      </c>
      <c r="R43" s="125">
        <f>IF(E43&gt;0,VLOOKUP(A43,[3]BDD_ActiGen_HP!$1:$1048576,R$1,FALSE)/E43,"-")</f>
        <v>1.4946738080185134E-2</v>
      </c>
      <c r="S43" s="117">
        <f>IF(F43&gt;0,VLOOKUP(A43,[3]BDD_ActiGen_HP!$1:$1048576,S$1,FALSE)/F43,"-")</f>
        <v>2.1776898390560528E-2</v>
      </c>
      <c r="T43" s="125">
        <f>IF(E43&gt;0,VLOOKUP(A43,[3]BDD_ActiGen_HP!$1:$1048576,T$1,FALSE)/E43,"-")</f>
        <v>0.10517588958738414</v>
      </c>
      <c r="U43" s="117">
        <f>IF(F43&gt;0,VLOOKUP(A43,[3]BDD_ActiGen_HP!$1:$1048576,U$1,FALSE)/F43,"-")</f>
        <v>9.5468474772579207E-2</v>
      </c>
      <c r="V43" s="125">
        <f t="shared" si="7"/>
        <v>3.6144147153202022E-3</v>
      </c>
      <c r="W43" s="117">
        <f t="shared" si="7"/>
        <v>6.5511666626449916E-3</v>
      </c>
      <c r="X43" s="125">
        <f>IF(E43&gt;0,VLOOKUP(A43,[3]BDD_ActiGen_HP!$1:$1048576,X$1,FALSE)/E43,"-")</f>
        <v>4.7237895289332105E-3</v>
      </c>
      <c r="Y43" s="129">
        <f>IF(F43&gt;0,VLOOKUP(A43,[3]BDD_ActiGen_HP!$1:$1048576,Y$1,FALSE)/F43,"-")</f>
        <v>1.6480467147648576E-2</v>
      </c>
    </row>
    <row r="44" spans="1:25" s="98" customFormat="1" ht="13.8" thickBot="1" x14ac:dyDescent="0.25">
      <c r="A44" s="31" t="s">
        <v>88</v>
      </c>
      <c r="C44" s="130" t="s">
        <v>89</v>
      </c>
      <c r="D44" s="131"/>
      <c r="E44" s="323">
        <f>VLOOKUP(A44,[3]BDD_ActiGen_HP!$1:$1048576,12,FALSE)</f>
        <v>35217.5</v>
      </c>
      <c r="F44" s="133">
        <f>VLOOKUP(A44,[3]BDD_ActiGen_HP!$1:$1048576,33,FALSE)</f>
        <v>38967.5</v>
      </c>
      <c r="G44" s="134">
        <f>IF(E44&gt;0,F44/E44-1,"-")</f>
        <v>0.10648115283594795</v>
      </c>
      <c r="H44" s="135">
        <f>IF(E44&gt;0,VLOOKUP(A44,[3]BDD_ActiGen_HP!$1:$1048576,H$1,FALSE)/E44,"-")</f>
        <v>1.8314758287783062E-2</v>
      </c>
      <c r="I44" s="134">
        <f>IF(F44&gt;0,VLOOKUP(A44,[3]BDD_ActiGen_HP!$1:$1048576,I$1,FALSE)/F44,"-")</f>
        <v>1.9657406813370117E-2</v>
      </c>
      <c r="J44" s="135">
        <f>IF(E44&gt;0,VLOOKUP(A44,[3]BDD_ActiGen_HP!$1:$1048576,J$1,FALSE)/E44,"-")</f>
        <v>0.13930574288350961</v>
      </c>
      <c r="K44" s="134">
        <f>IF(F44&gt;0,VLOOKUP(A44,[3]BDD_ActiGen_HP!$1:$1048576,K$1,FALSE)/F44,"-")</f>
        <v>0.15296080066722267</v>
      </c>
      <c r="L44" s="135">
        <f>IF(E44&gt;0,VLOOKUP(A44,[3]BDD_ActiGen_HP!$1:$1048576,L$1,FALSE)/E44,"-")</f>
        <v>0.3541137218712288</v>
      </c>
      <c r="M44" s="134">
        <f>IF(F44&gt;0,VLOOKUP(A44,[3]BDD_ActiGen_HP!$1:$1048576,M$1,FALSE)/F44,"-")</f>
        <v>0.31359466221851545</v>
      </c>
      <c r="N44" s="135">
        <f>IF(E44&gt;0,VLOOKUP(A44,[3]BDD_ActiGen_HP!$1:$1048576,N$1,FALSE)/E44,"-")</f>
        <v>0.23248385035848654</v>
      </c>
      <c r="O44" s="134">
        <f>IF(F44&gt;0,VLOOKUP(A44,[3]BDD_ActiGen_HP!$1:$1048576,O$1,FALSE)/F44,"-")</f>
        <v>0.24552511708475011</v>
      </c>
      <c r="P44" s="135">
        <f>IF(E44&gt;0,VLOOKUP(A44,[3]BDD_ActiGen_HP!$1:$1048576,P$1,FALSE)/E44,"-")</f>
        <v>0.11041385674735572</v>
      </c>
      <c r="Q44" s="134">
        <f>IF(F44&gt;0,VLOOKUP(A44,[3]BDD_ActiGen_HP!$1:$1048576,Q$1,FALSE)/F44,"-")</f>
        <v>0.12922307050747417</v>
      </c>
      <c r="R44" s="135">
        <f>IF(E44&gt;0,VLOOKUP(A44,[3]BDD_ActiGen_HP!$1:$1048576,R$1,FALSE)/E44,"-")</f>
        <v>1.6298715127422446E-2</v>
      </c>
      <c r="S44" s="134">
        <f>IF(F44&gt;0,VLOOKUP(A44,[3]BDD_ActiGen_HP!$1:$1048576,S$1,FALSE)/F44,"-")</f>
        <v>2.2865208186309105E-2</v>
      </c>
      <c r="T44" s="135">
        <f>IF(E44&gt;0,VLOOKUP(A44,[3]BDD_ActiGen_HP!$1:$1048576,T$1,FALSE)/E44,"-")</f>
        <v>0.11866259672038049</v>
      </c>
      <c r="U44" s="134">
        <f>IF(F44&gt;0,VLOOKUP(A44,[3]BDD_ActiGen_HP!$1:$1048576,U$1,FALSE)/F44,"-")</f>
        <v>0.10208507089241034</v>
      </c>
      <c r="V44" s="135">
        <f t="shared" si="7"/>
        <v>9.2425640661603081E-3</v>
      </c>
      <c r="W44" s="134">
        <f t="shared" si="7"/>
        <v>1.3819208314621134E-2</v>
      </c>
      <c r="X44" s="135">
        <f>IF(E44&gt;0,VLOOKUP(A44,[3]BDD_ActiGen_HP!$1:$1048576,X$1,FALSE)/E44,"-")</f>
        <v>1.1641939376730319E-3</v>
      </c>
      <c r="Y44" s="142">
        <f>IF(F44&gt;0,VLOOKUP(A44,[3]BDD_ActiGen_HP!$1:$1048576,Y$1,FALSE)/F44,"-")</f>
        <v>2.6945531532687495E-4</v>
      </c>
    </row>
    <row r="45" spans="1:25" ht="6" customHeight="1" thickBot="1" x14ac:dyDescent="0.25">
      <c r="A45" s="77"/>
      <c r="C45" s="329"/>
      <c r="D45" s="330"/>
      <c r="E45" s="510"/>
      <c r="F45" s="196"/>
      <c r="G45" s="197"/>
      <c r="H45" s="197"/>
      <c r="I45" s="197"/>
      <c r="J45" s="197"/>
      <c r="K45" s="197"/>
      <c r="L45" s="197"/>
      <c r="M45" s="197"/>
      <c r="N45" s="197"/>
      <c r="O45" s="197"/>
      <c r="P45" s="197"/>
      <c r="Q45" s="197"/>
      <c r="R45" s="197"/>
      <c r="S45" s="197"/>
      <c r="T45" s="197"/>
      <c r="U45" s="197"/>
      <c r="V45" s="197"/>
      <c r="W45" s="197"/>
      <c r="X45" s="197"/>
      <c r="Y45" s="197"/>
    </row>
    <row r="46" spans="1:25" s="98" customFormat="1" ht="11.25" customHeight="1" x14ac:dyDescent="0.2">
      <c r="A46" s="31" t="s">
        <v>90</v>
      </c>
      <c r="C46" s="105" t="s">
        <v>91</v>
      </c>
      <c r="D46" s="106"/>
      <c r="E46" s="291">
        <f>VLOOKUP(A46,[3]BDD_ActiGen_HP!$1:$1048576,12,FALSE)</f>
        <v>49912.5</v>
      </c>
      <c r="F46" s="108">
        <f>VLOOKUP(A46,[3]BDD_ActiGen_HP!$1:$1048576,33,FALSE)</f>
        <v>58974.5</v>
      </c>
      <c r="G46" s="109">
        <f t="shared" ref="G46:G52" si="8">IF(E46&gt;0,F46/E46-1,"-")</f>
        <v>0.18155772602053588</v>
      </c>
      <c r="H46" s="118">
        <f>IF(E46&gt;0,VLOOKUP(A46,[3]BDD_ActiGen_HP!$1:$1048576,H$1,FALSE)/E46,"-")</f>
        <v>2.5103931880791384E-2</v>
      </c>
      <c r="I46" s="114">
        <f>IF(F46&gt;0,VLOOKUP(A46,[3]BDD_ActiGen_HP!$1:$1048576,I$1,FALSE)/F46,"-")</f>
        <v>2.2950597292049953E-2</v>
      </c>
      <c r="J46" s="118">
        <f>IF(E46&gt;0,VLOOKUP(A46,[3]BDD_ActiGen_HP!$1:$1048576,J$1,FALSE)/E46,"-")</f>
        <v>0.10942148760330579</v>
      </c>
      <c r="K46" s="114">
        <f>IF(F46&gt;0,VLOOKUP(A46,[3]BDD_ActiGen_HP!$1:$1048576,K$1,FALSE)/F46,"-")</f>
        <v>9.3718471542785439E-2</v>
      </c>
      <c r="L46" s="118">
        <f>IF(E46&gt;0,VLOOKUP(A46,[3]BDD_ActiGen_HP!$1:$1048576,L$1,FALSE)/E46,"-")</f>
        <v>0.33570748810418233</v>
      </c>
      <c r="M46" s="114">
        <f>IF(F46&gt;0,VLOOKUP(A46,[3]BDD_ActiGen_HP!$1:$1048576,M$1,FALSE)/F46,"-")</f>
        <v>0.33175355450236965</v>
      </c>
      <c r="N46" s="118">
        <f>IF(E46&gt;0,VLOOKUP(A46,[3]BDD_ActiGen_HP!$1:$1048576,N$1,FALSE)/E46,"-")</f>
        <v>0.3151114450288004</v>
      </c>
      <c r="O46" s="114">
        <f>IF(F46&gt;0,VLOOKUP(A46,[3]BDD_ActiGen_HP!$1:$1048576,O$1,FALSE)/F46,"-")</f>
        <v>0.32068945052522702</v>
      </c>
      <c r="P46" s="118">
        <f>IF(E46&gt;0,VLOOKUP(A46,[3]BDD_ActiGen_HP!$1:$1048576,P$1,FALSE)/E46,"-")</f>
        <v>0.12336589030803907</v>
      </c>
      <c r="Q46" s="114">
        <f>IF(F46&gt;0,VLOOKUP(A46,[3]BDD_ActiGen_HP!$1:$1048576,Q$1,FALSE)/F46,"-")</f>
        <v>0.12387557334102027</v>
      </c>
      <c r="R46" s="118">
        <f>IF(E46&gt;0,VLOOKUP(A46,[3]BDD_ActiGen_HP!$1:$1048576,R$1,FALSE)/E46,"-")</f>
        <v>9.1059353869271231E-3</v>
      </c>
      <c r="S46" s="114">
        <f>IF(F46&gt;0,VLOOKUP(A46,[3]BDD_ActiGen_HP!$1:$1048576,S$1,FALSE)/F46,"-")</f>
        <v>1.0216279917591501E-2</v>
      </c>
      <c r="T46" s="118">
        <f>IF(E46&gt;0,VLOOKUP(A46,[3]BDD_ActiGen_HP!$1:$1048576,T$1,FALSE)/E46,"-")</f>
        <v>7.4370147758577504E-2</v>
      </c>
      <c r="U46" s="114">
        <f>IF(F46&gt;0,VLOOKUP(A46,[3]BDD_ActiGen_HP!$1:$1048576,U$1,FALSE)/F46,"-")</f>
        <v>8.4790884195711708E-2</v>
      </c>
      <c r="V46" s="118">
        <f t="shared" ref="V46:W52" si="9">IF(E46&gt;0,1-(H46+J46+L46+N46+P46+R46+T46+X46),0)</f>
        <v>3.9168544953667173E-3</v>
      </c>
      <c r="W46" s="114">
        <f t="shared" si="9"/>
        <v>5.4091174999363334E-3</v>
      </c>
      <c r="X46" s="118">
        <f>IF(E46&gt;0,VLOOKUP(A46,[3]BDD_ActiGen_HP!$1:$1048576,X$1,FALSE)/E46,"-")</f>
        <v>3.8968194340095168E-3</v>
      </c>
      <c r="Y46" s="119">
        <f>IF(F46&gt;0,VLOOKUP(A46,[3]BDD_ActiGen_HP!$1:$1048576,Y$1,FALSE)/F46,"-")</f>
        <v>6.59607118330804E-3</v>
      </c>
    </row>
    <row r="47" spans="1:25" s="98" customFormat="1" x14ac:dyDescent="0.2">
      <c r="A47" s="31" t="s">
        <v>92</v>
      </c>
      <c r="C47" s="121" t="s">
        <v>93</v>
      </c>
      <c r="D47" s="122"/>
      <c r="E47" s="241">
        <f>VLOOKUP(A47,[3]BDD_ActiGen_HP!$1:$1048576,12,FALSE)</f>
        <v>11862.5</v>
      </c>
      <c r="F47" s="124">
        <f>VLOOKUP(A47,[3]BDD_ActiGen_HP!$1:$1048576,33,FALSE)</f>
        <v>16428.5</v>
      </c>
      <c r="G47" s="117">
        <f t="shared" si="8"/>
        <v>0.38491043203371977</v>
      </c>
      <c r="H47" s="125">
        <f>IF(E47&gt;0,VLOOKUP(A47,[3]BDD_ActiGen_HP!$1:$1048576,H$1,FALSE)/E47,"-")</f>
        <v>4.4678609062170707E-3</v>
      </c>
      <c r="I47" s="117">
        <f>IF(F47&gt;0,VLOOKUP(A47,[3]BDD_ActiGen_HP!$1:$1048576,I$1,FALSE)/F47,"-")</f>
        <v>1.0804394801716528E-2</v>
      </c>
      <c r="J47" s="125">
        <f>IF(E47&gt;0,VLOOKUP(A47,[3]BDD_ActiGen_HP!$1:$1048576,J$1,FALSE)/E47,"-")</f>
        <v>2.2128556375131718E-2</v>
      </c>
      <c r="K47" s="117">
        <f>IF(F47&gt;0,VLOOKUP(A47,[3]BDD_ActiGen_HP!$1:$1048576,K$1,FALSE)/F47,"-")</f>
        <v>4.4191496484767327E-2</v>
      </c>
      <c r="L47" s="125">
        <f>IF(E47&gt;0,VLOOKUP(A47,[3]BDD_ActiGen_HP!$1:$1048576,L$1,FALSE)/E47,"-")</f>
        <v>0.40050579557428873</v>
      </c>
      <c r="M47" s="117">
        <f>IF(F47&gt;0,VLOOKUP(A47,[3]BDD_ActiGen_HP!$1:$1048576,M$1,FALSE)/F47,"-")</f>
        <v>0.32681011656572417</v>
      </c>
      <c r="N47" s="125">
        <f>IF(E47&gt;0,VLOOKUP(A47,[3]BDD_ActiGen_HP!$1:$1048576,N$1,FALSE)/E47,"-")</f>
        <v>0.22002107481559535</v>
      </c>
      <c r="O47" s="117">
        <f>IF(F47&gt;0,VLOOKUP(A47,[3]BDD_ActiGen_HP!$1:$1048576,O$1,FALSE)/F47,"-")</f>
        <v>0.25784459932434489</v>
      </c>
      <c r="P47" s="125">
        <f>IF(E47&gt;0,VLOOKUP(A47,[3]BDD_ActiGen_HP!$1:$1048576,P$1,FALSE)/E47,"-")</f>
        <v>0.16042149631190727</v>
      </c>
      <c r="Q47" s="117">
        <f>IF(F47&gt;0,VLOOKUP(A47,[3]BDD_ActiGen_HP!$1:$1048576,Q$1,FALSE)/F47,"-")</f>
        <v>0.18540950178044252</v>
      </c>
      <c r="R47" s="125">
        <f>IF(E47&gt;0,VLOOKUP(A47,[3]BDD_ActiGen_HP!$1:$1048576,R$1,FALSE)/E47,"-")</f>
        <v>1.4920969441517386E-2</v>
      </c>
      <c r="S47" s="117">
        <f>IF(F47&gt;0,VLOOKUP(A47,[3]BDD_ActiGen_HP!$1:$1048576,S$1,FALSE)/F47,"-")</f>
        <v>1.8778342514532673E-2</v>
      </c>
      <c r="T47" s="125">
        <f>IF(E47&gt;0,VLOOKUP(A47,[3]BDD_ActiGen_HP!$1:$1048576,T$1,FALSE)/E47,"-")</f>
        <v>0.16611169652265542</v>
      </c>
      <c r="U47" s="117">
        <f>IF(F47&gt;0,VLOOKUP(A47,[3]BDD_ActiGen_HP!$1:$1048576,U$1,FALSE)/F47,"-")</f>
        <v>0.14614846151505007</v>
      </c>
      <c r="V47" s="125">
        <f t="shared" si="9"/>
        <v>8.0505795574287164E-3</v>
      </c>
      <c r="W47" s="117">
        <f t="shared" si="9"/>
        <v>8.3391666920291652E-3</v>
      </c>
      <c r="X47" s="125">
        <f>IF(E47&gt;0,VLOOKUP(A47,[3]BDD_ActiGen_HP!$1:$1048576,X$1,FALSE)/E47,"-")</f>
        <v>3.3719704952581667E-3</v>
      </c>
      <c r="Y47" s="129">
        <f>IF(F47&gt;0,VLOOKUP(A47,[3]BDD_ActiGen_HP!$1:$1048576,Y$1,FALSE)/F47,"-")</f>
        <v>1.6739203213927017E-3</v>
      </c>
    </row>
    <row r="48" spans="1:25" s="98" customFormat="1" x14ac:dyDescent="0.2">
      <c r="A48" s="31" t="s">
        <v>94</v>
      </c>
      <c r="C48" s="121" t="s">
        <v>95</v>
      </c>
      <c r="D48" s="122"/>
      <c r="E48" s="241">
        <f>VLOOKUP(A48,[3]BDD_ActiGen_HP!$1:$1048576,12,FALSE)</f>
        <v>21216</v>
      </c>
      <c r="F48" s="124">
        <f>VLOOKUP(A48,[3]BDD_ActiGen_HP!$1:$1048576,33,FALSE)</f>
        <v>21129.5</v>
      </c>
      <c r="G48" s="117">
        <f t="shared" si="8"/>
        <v>-4.0771116138763608E-3</v>
      </c>
      <c r="H48" s="125">
        <f>IF(E48&gt;0,VLOOKUP(A48,[3]BDD_ActiGen_HP!$1:$1048576,H$1,FALSE)/E48,"-")</f>
        <v>2.8304110105580694E-2</v>
      </c>
      <c r="I48" s="117">
        <f>IF(F48&gt;0,VLOOKUP(A48,[3]BDD_ActiGen_HP!$1:$1048576,I$1,FALSE)/F48,"-")</f>
        <v>3.0975650157362929E-2</v>
      </c>
      <c r="J48" s="125">
        <f>IF(E48&gt;0,VLOOKUP(A48,[3]BDD_ActiGen_HP!$1:$1048576,J$1,FALSE)/E48,"-")</f>
        <v>0.14632824283559578</v>
      </c>
      <c r="K48" s="117">
        <f>IF(F48&gt;0,VLOOKUP(A48,[3]BDD_ActiGen_HP!$1:$1048576,K$1,FALSE)/F48,"-")</f>
        <v>0.1663787595541778</v>
      </c>
      <c r="L48" s="125">
        <f>IF(E48&gt;0,VLOOKUP(A48,[3]BDD_ActiGen_HP!$1:$1048576,L$1,FALSE)/E48,"-")</f>
        <v>0.33333333333333331</v>
      </c>
      <c r="M48" s="117">
        <f>IF(F48&gt;0,VLOOKUP(A48,[3]BDD_ActiGen_HP!$1:$1048576,M$1,FALSE)/F48,"-")</f>
        <v>0.32556378522918195</v>
      </c>
      <c r="N48" s="125">
        <f>IF(E48&gt;0,VLOOKUP(A48,[3]BDD_ActiGen_HP!$1:$1048576,N$1,FALSE)/E48,"-")</f>
        <v>0.26088800904977377</v>
      </c>
      <c r="O48" s="117">
        <f>IF(F48&gt;0,VLOOKUP(A48,[3]BDD_ActiGen_HP!$1:$1048576,O$1,FALSE)/F48,"-")</f>
        <v>0.24711895690858751</v>
      </c>
      <c r="P48" s="125">
        <f>IF(E48&gt;0,VLOOKUP(A48,[3]BDD_ActiGen_HP!$1:$1048576,P$1,FALSE)/E48,"-")</f>
        <v>0.10067873303167421</v>
      </c>
      <c r="Q48" s="117">
        <f>IF(F48&gt;0,VLOOKUP(A48,[3]BDD_ActiGen_HP!$1:$1048576,Q$1,FALSE)/F48,"-")</f>
        <v>0.10887621571736199</v>
      </c>
      <c r="R48" s="125">
        <f>IF(E48&gt;0,VLOOKUP(A48,[3]BDD_ActiGen_HP!$1:$1048576,R$1,FALSE)/E48,"-")</f>
        <v>1.8123114630467573E-2</v>
      </c>
      <c r="S48" s="117">
        <f>IF(F48&gt;0,VLOOKUP(A48,[3]BDD_ActiGen_HP!$1:$1048576,S$1,FALSE)/F48,"-")</f>
        <v>2.744977401263636E-2</v>
      </c>
      <c r="T48" s="125">
        <f>IF(E48&gt;0,VLOOKUP(A48,[3]BDD_ActiGen_HP!$1:$1048576,T$1,FALSE)/E48,"-")</f>
        <v>0.10244626696832579</v>
      </c>
      <c r="U48" s="117">
        <f>IF(F48&gt;0,VLOOKUP(A48,[3]BDD_ActiGen_HP!$1:$1048576,U$1,FALSE)/F48,"-")</f>
        <v>7.8610473508601716E-2</v>
      </c>
      <c r="V48" s="125">
        <f t="shared" si="9"/>
        <v>9.1911764705883137E-3</v>
      </c>
      <c r="W48" s="117">
        <f t="shared" si="9"/>
        <v>1.497905771551622E-2</v>
      </c>
      <c r="X48" s="125">
        <f>IF(E48&gt;0,VLOOKUP(A48,[3]BDD_ActiGen_HP!$1:$1048576,X$1,FALSE)/E48,"-")</f>
        <v>7.0701357466063347E-4</v>
      </c>
      <c r="Y48" s="129">
        <f>IF(F48&gt;0,VLOOKUP(A48,[3]BDD_ActiGen_HP!$1:$1048576,Y$1,FALSE)/F48,"-")</f>
        <v>4.7327196573510971E-5</v>
      </c>
    </row>
    <row r="49" spans="1:30" s="98" customFormat="1" x14ac:dyDescent="0.2">
      <c r="A49" s="31" t="s">
        <v>96</v>
      </c>
      <c r="C49" s="121" t="s">
        <v>97</v>
      </c>
      <c r="D49" s="122"/>
      <c r="E49" s="241">
        <f>VLOOKUP(A49,[3]BDD_ActiGen_HP!$1:$1048576,12,FALSE)</f>
        <v>39721.5</v>
      </c>
      <c r="F49" s="124">
        <f>VLOOKUP(A49,[3]BDD_ActiGen_HP!$1:$1048576,33,FALSE)</f>
        <v>38247</v>
      </c>
      <c r="G49" s="117">
        <f t="shared" si="8"/>
        <v>-3.7120954646727822E-2</v>
      </c>
      <c r="H49" s="125">
        <f>IF(E49&gt;0,VLOOKUP(A49,[3]BDD_ActiGen_HP!$1:$1048576,H$1,FALSE)/E49,"-")</f>
        <v>5.8029027101192052E-3</v>
      </c>
      <c r="I49" s="117">
        <f>IF(F49&gt;0,VLOOKUP(A49,[3]BDD_ActiGen_HP!$1:$1048576,I$1,FALSE)/F49,"-")</f>
        <v>6.6802625042486994E-3</v>
      </c>
      <c r="J49" s="125">
        <f>IF(E49&gt;0,VLOOKUP(A49,[3]BDD_ActiGen_HP!$1:$1048576,J$1,FALSE)/E49,"-")</f>
        <v>0.14021373815188248</v>
      </c>
      <c r="K49" s="117">
        <f>IF(F49&gt;0,VLOOKUP(A49,[3]BDD_ActiGen_HP!$1:$1048576,K$1,FALSE)/F49,"-")</f>
        <v>0.13449420869610687</v>
      </c>
      <c r="L49" s="125">
        <f>IF(E49&gt;0,VLOOKUP(A49,[3]BDD_ActiGen_HP!$1:$1048576,L$1,FALSE)/E49,"-")</f>
        <v>0.39754289238825319</v>
      </c>
      <c r="M49" s="117">
        <f>IF(F49&gt;0,VLOOKUP(A49,[3]BDD_ActiGen_HP!$1:$1048576,M$1,FALSE)/F49,"-")</f>
        <v>0.37429079404920645</v>
      </c>
      <c r="N49" s="125">
        <f>IF(E49&gt;0,VLOOKUP(A49,[3]BDD_ActiGen_HP!$1:$1048576,N$1,FALSE)/E49,"-")</f>
        <v>0.24489256448019334</v>
      </c>
      <c r="O49" s="117">
        <f>IF(F49&gt;0,VLOOKUP(A49,[3]BDD_ActiGen_HP!$1:$1048576,O$1,FALSE)/F49,"-")</f>
        <v>0.24575783721599079</v>
      </c>
      <c r="P49" s="125">
        <f>IF(E49&gt;0,VLOOKUP(A49,[3]BDD_ActiGen_HP!$1:$1048576,P$1,FALSE)/E49,"-")</f>
        <v>8.1706380675452842E-2</v>
      </c>
      <c r="Q49" s="117">
        <f>IF(F49&gt;0,VLOOKUP(A49,[3]BDD_ActiGen_HP!$1:$1048576,Q$1,FALSE)/F49,"-")</f>
        <v>9.4791748372421367E-2</v>
      </c>
      <c r="R49" s="125">
        <f>IF(E49&gt;0,VLOOKUP(A49,[3]BDD_ActiGen_HP!$1:$1048576,R$1,FALSE)/E49,"-")</f>
        <v>1.4576488803292927E-2</v>
      </c>
      <c r="S49" s="117">
        <f>IF(F49&gt;0,VLOOKUP(A49,[3]BDD_ActiGen_HP!$1:$1048576,S$1,FALSE)/F49,"-")</f>
        <v>2.3335163542238607E-2</v>
      </c>
      <c r="T49" s="125">
        <f>IF(E49&gt;0,VLOOKUP(A49,[3]BDD_ActiGen_HP!$1:$1048576,T$1,FALSE)/E49,"-")</f>
        <v>0.10656697254635399</v>
      </c>
      <c r="U49" s="117">
        <f>IF(F49&gt;0,VLOOKUP(A49,[3]BDD_ActiGen_HP!$1:$1048576,U$1,FALSE)/F49,"-")</f>
        <v>9.645200930791957E-2</v>
      </c>
      <c r="V49" s="125">
        <f t="shared" si="9"/>
        <v>3.7133542288182442E-3</v>
      </c>
      <c r="W49" s="117">
        <f t="shared" si="9"/>
        <v>6.3403665646979412E-3</v>
      </c>
      <c r="X49" s="125">
        <f>IF(E49&gt;0,VLOOKUP(A49,[3]BDD_ActiGen_HP!$1:$1048576,X$1,FALSE)/E49,"-")</f>
        <v>4.9847060156338503E-3</v>
      </c>
      <c r="Y49" s="129">
        <f>IF(F49&gt;0,VLOOKUP(A49,[3]BDD_ActiGen_HP!$1:$1048576,Y$1,FALSE)/F49,"-")</f>
        <v>1.7857609747169712E-2</v>
      </c>
    </row>
    <row r="50" spans="1:30" s="98" customFormat="1" x14ac:dyDescent="0.2">
      <c r="A50" s="31" t="s">
        <v>98</v>
      </c>
      <c r="C50" s="121" t="s">
        <v>99</v>
      </c>
      <c r="D50" s="122"/>
      <c r="E50" s="241">
        <f>VLOOKUP(A50,[3]BDD_ActiGen_HP!$1:$1048576,12,FALSE)</f>
        <v>10904.5</v>
      </c>
      <c r="F50" s="124">
        <f>VLOOKUP(A50,[3]BDD_ActiGen_HP!$1:$1048576,33,FALSE)</f>
        <v>12732.5</v>
      </c>
      <c r="G50" s="117">
        <f t="shared" si="8"/>
        <v>0.1676372139942226</v>
      </c>
      <c r="H50" s="125">
        <f>IF(E50&gt;0,VLOOKUP(A50,[3]BDD_ActiGen_HP!$1:$1048576,H$1,FALSE)/E50,"-")</f>
        <v>2.7924251455820993E-2</v>
      </c>
      <c r="I50" s="117">
        <f>IF(F50&gt;0,VLOOKUP(A50,[3]BDD_ActiGen_HP!$1:$1048576,I$1,FALSE)/F50,"-")</f>
        <v>1.7160808953465542E-2</v>
      </c>
      <c r="J50" s="125">
        <f>IF(E50&gt;0,VLOOKUP(A50,[3]BDD_ActiGen_HP!$1:$1048576,J$1,FALSE)/E50,"-")</f>
        <v>9.4548122334815896E-2</v>
      </c>
      <c r="K50" s="117">
        <f>IF(F50&gt;0,VLOOKUP(A50,[3]BDD_ActiGen_HP!$1:$1048576,K$1,FALSE)/F50,"-")</f>
        <v>0.16567838209306893</v>
      </c>
      <c r="L50" s="125">
        <f>IF(E50&gt;0,VLOOKUP(A50,[3]BDD_ActiGen_HP!$1:$1048576,L$1,FALSE)/E50,"-")</f>
        <v>0.40455775138704203</v>
      </c>
      <c r="M50" s="117">
        <f>IF(F50&gt;0,VLOOKUP(A50,[3]BDD_ActiGen_HP!$1:$1048576,M$1,FALSE)/F50,"-")</f>
        <v>0.34337325741213431</v>
      </c>
      <c r="N50" s="125">
        <f>IF(E50&gt;0,VLOOKUP(A50,[3]BDD_ActiGen_HP!$1:$1048576,N$1,FALSE)/E50,"-")</f>
        <v>0.19400247604200102</v>
      </c>
      <c r="O50" s="117">
        <f>IF(F50&gt;0,VLOOKUP(A50,[3]BDD_ActiGen_HP!$1:$1048576,O$1,FALSE)/F50,"-")</f>
        <v>0.24017278617710583</v>
      </c>
      <c r="P50" s="125">
        <f>IF(E50&gt;0,VLOOKUP(A50,[3]BDD_ActiGen_HP!$1:$1048576,P$1,FALSE)/E50,"-")</f>
        <v>5.3280755651336602E-2</v>
      </c>
      <c r="Q50" s="117">
        <f>IF(F50&gt;0,VLOOKUP(A50,[3]BDD_ActiGen_HP!$1:$1048576,Q$1,FALSE)/F50,"-")</f>
        <v>5.6116237973689378E-2</v>
      </c>
      <c r="R50" s="125">
        <f>IF(E50&gt;0,VLOOKUP(A50,[3]BDD_ActiGen_HP!$1:$1048576,R$1,FALSE)/E50,"-")</f>
        <v>1.2242652116098858E-2</v>
      </c>
      <c r="S50" s="117">
        <f>IF(F50&gt;0,VLOOKUP(A50,[3]BDD_ActiGen_HP!$1:$1048576,S$1,FALSE)/F50,"-")</f>
        <v>1.1348910268996662E-2</v>
      </c>
      <c r="T50" s="125">
        <f>IF(E50&gt;0,VLOOKUP(A50,[3]BDD_ActiGen_HP!$1:$1048576,T$1,FALSE)/E50,"-")</f>
        <v>0.17584483470127013</v>
      </c>
      <c r="U50" s="117">
        <f>IF(F50&gt;0,VLOOKUP(A50,[3]BDD_ActiGen_HP!$1:$1048576,U$1,FALSE)/F50,"-")</f>
        <v>0.14910661692519145</v>
      </c>
      <c r="V50" s="125">
        <f t="shared" si="9"/>
        <v>2.686964097390987E-2</v>
      </c>
      <c r="W50" s="117">
        <f t="shared" si="9"/>
        <v>1.3901433339878255E-2</v>
      </c>
      <c r="X50" s="125">
        <f>IF(E50&gt;0,VLOOKUP(A50,[3]BDD_ActiGen_HP!$1:$1048576,X$1,FALSE)/E50,"-")</f>
        <v>1.0729515337704618E-2</v>
      </c>
      <c r="Y50" s="129">
        <f>IF(F50&gt;0,VLOOKUP(A50,[3]BDD_ActiGen_HP!$1:$1048576,Y$1,FALSE)/F50,"-")</f>
        <v>3.1415668564696644E-3</v>
      </c>
    </row>
    <row r="51" spans="1:30" s="98" customFormat="1" x14ac:dyDescent="0.2">
      <c r="A51" s="31" t="s">
        <v>100</v>
      </c>
      <c r="C51" s="121" t="s">
        <v>101</v>
      </c>
      <c r="D51" s="122"/>
      <c r="E51" s="241">
        <f>VLOOKUP(A51,[3]BDD_ActiGen_HP!$1:$1048576,12,FALSE)</f>
        <v>27453.5</v>
      </c>
      <c r="F51" s="124">
        <f>VLOOKUP(A51,[3]BDD_ActiGen_HP!$1:$1048576,33,FALSE)</f>
        <v>29521</v>
      </c>
      <c r="G51" s="117">
        <f t="shared" si="8"/>
        <v>7.5309159123609026E-2</v>
      </c>
      <c r="H51" s="125">
        <f>IF(E51&gt;0,VLOOKUP(A51,[3]BDD_ActiGen_HP!$1:$1048576,H$1,FALSE)/E51,"-")</f>
        <v>4.0432003205420073E-3</v>
      </c>
      <c r="I51" s="117">
        <f>IF(F51&gt;0,VLOOKUP(A51,[3]BDD_ActiGen_HP!$1:$1048576,I$1,FALSE)/F51,"-")</f>
        <v>9.3831509772704172E-3</v>
      </c>
      <c r="J51" s="125">
        <f>IF(E51&gt;0,VLOOKUP(A51,[3]BDD_ActiGen_HP!$1:$1048576,J$1,FALSE)/E51,"-")</f>
        <v>6.5547197989327413E-2</v>
      </c>
      <c r="K51" s="117">
        <f>IF(F51&gt;0,VLOOKUP(A51,[3]BDD_ActiGen_HP!$1:$1048576,K$1,FALSE)/F51,"-")</f>
        <v>6.8120998611158154E-2</v>
      </c>
      <c r="L51" s="125">
        <f>IF(E51&gt;0,VLOOKUP(A51,[3]BDD_ActiGen_HP!$1:$1048576,L$1,FALSE)/E51,"-")</f>
        <v>0.30320359881253756</v>
      </c>
      <c r="M51" s="117">
        <f>IF(F51&gt;0,VLOOKUP(A51,[3]BDD_ActiGen_HP!$1:$1048576,M$1,FALSE)/F51,"-")</f>
        <v>0.2675891738084753</v>
      </c>
      <c r="N51" s="125">
        <f>IF(E51&gt;0,VLOOKUP(A51,[3]BDD_ActiGen_HP!$1:$1048576,N$1,FALSE)/E51,"-")</f>
        <v>0.403190849982698</v>
      </c>
      <c r="O51" s="117">
        <f>IF(F51&gt;0,VLOOKUP(A51,[3]BDD_ActiGen_HP!$1:$1048576,O$1,FALSE)/F51,"-")</f>
        <v>0.4230039632803767</v>
      </c>
      <c r="P51" s="125">
        <f>IF(E51&gt;0,VLOOKUP(A51,[3]BDD_ActiGen_HP!$1:$1048576,P$1,FALSE)/E51,"-")</f>
        <v>0.16899484583022201</v>
      </c>
      <c r="Q51" s="117">
        <f>IF(F51&gt;0,VLOOKUP(A51,[3]BDD_ActiGen_HP!$1:$1048576,Q$1,FALSE)/F51,"-")</f>
        <v>0.16556010975237967</v>
      </c>
      <c r="R51" s="125">
        <f>IF(E51&gt;0,VLOOKUP(A51,[3]BDD_ActiGen_HP!$1:$1048576,R$1,FALSE)/E51,"-")</f>
        <v>3.7700111096945744E-3</v>
      </c>
      <c r="S51" s="117">
        <f>IF(F51&gt;0,VLOOKUP(A51,[3]BDD_ActiGen_HP!$1:$1048576,S$1,FALSE)/F51,"-")</f>
        <v>6.5377189119609769E-3</v>
      </c>
      <c r="T51" s="125">
        <f>IF(E51&gt;0,VLOOKUP(A51,[3]BDD_ActiGen_HP!$1:$1048576,T$1,FALSE)/E51,"-")</f>
        <v>4.6150764019159671E-2</v>
      </c>
      <c r="U51" s="117">
        <f>IF(F51&gt;0,VLOOKUP(A51,[3]BDD_ActiGen_HP!$1:$1048576,U$1,FALSE)/F51,"-")</f>
        <v>4.7474679042037872E-2</v>
      </c>
      <c r="V51" s="125">
        <f t="shared" si="9"/>
        <v>3.0415065474349579E-3</v>
      </c>
      <c r="W51" s="117">
        <f t="shared" si="9"/>
        <v>8.2314284746451971E-3</v>
      </c>
      <c r="X51" s="125">
        <f>IF(E51&gt;0,VLOOKUP(A51,[3]BDD_ActiGen_HP!$1:$1048576,X$1,FALSE)/E51,"-")</f>
        <v>2.0580253883839949E-3</v>
      </c>
      <c r="Y51" s="129">
        <f>IF(F51&gt;0,VLOOKUP(A51,[3]BDD_ActiGen_HP!$1:$1048576,Y$1,FALSE)/F51,"-")</f>
        <v>4.0987771416957424E-3</v>
      </c>
    </row>
    <row r="52" spans="1:30" s="98" customFormat="1" ht="13.8" thickBot="1" x14ac:dyDescent="0.25">
      <c r="A52" s="31" t="s">
        <v>102</v>
      </c>
      <c r="C52" s="130" t="s">
        <v>103</v>
      </c>
      <c r="D52" s="131"/>
      <c r="E52" s="323">
        <f>VLOOKUP(A52,[3]BDD_ActiGen_HP!$1:$1048576,12,FALSE)</f>
        <v>7647</v>
      </c>
      <c r="F52" s="133">
        <f>VLOOKUP(A52,[3]BDD_ActiGen_HP!$1:$1048576,33,FALSE)</f>
        <v>9237</v>
      </c>
      <c r="G52" s="134">
        <f t="shared" si="8"/>
        <v>0.20792467634366418</v>
      </c>
      <c r="H52" s="135">
        <f>IF(E52&gt;0,VLOOKUP(A52,[3]BDD_ActiGen_HP!$1:$1048576,H$1,FALSE)/E52,"-")</f>
        <v>0</v>
      </c>
      <c r="I52" s="134">
        <f>IF(F52&gt;0,VLOOKUP(A52,[3]BDD_ActiGen_HP!$1:$1048576,I$1,FALSE)/F52,"-")</f>
        <v>0</v>
      </c>
      <c r="J52" s="135">
        <f>IF(E52&gt;0,VLOOKUP(A52,[3]BDD_ActiGen_HP!$1:$1048576,J$1,FALSE)/E52,"-")</f>
        <v>0.22165555119654767</v>
      </c>
      <c r="K52" s="134">
        <f>IF(F52&gt;0,VLOOKUP(A52,[3]BDD_ActiGen_HP!$1:$1048576,K$1,FALSE)/F52,"-")</f>
        <v>0.2006062574428927</v>
      </c>
      <c r="L52" s="135">
        <f>IF(E52&gt;0,VLOOKUP(A52,[3]BDD_ActiGen_HP!$1:$1048576,L$1,FALSE)/E52,"-")</f>
        <v>0.39839152608866224</v>
      </c>
      <c r="M52" s="134">
        <f>IF(F52&gt;0,VLOOKUP(A52,[3]BDD_ActiGen_HP!$1:$1048576,M$1,FALSE)/F52,"-")</f>
        <v>0.37928981270975426</v>
      </c>
      <c r="N52" s="135">
        <f>IF(E52&gt;0,VLOOKUP(A52,[3]BDD_ActiGen_HP!$1:$1048576,N$1,FALSE)/E52,"-")</f>
        <v>0.26082123708643912</v>
      </c>
      <c r="O52" s="134">
        <f>IF(F52&gt;0,VLOOKUP(A52,[3]BDD_ActiGen_HP!$1:$1048576,O$1,FALSE)/F52,"-")</f>
        <v>0.2765508281909711</v>
      </c>
      <c r="P52" s="135">
        <f>IF(E52&gt;0,VLOOKUP(A52,[3]BDD_ActiGen_HP!$1:$1048576,P$1,FALSE)/E52,"-")</f>
        <v>5.7800444618804757E-2</v>
      </c>
      <c r="Q52" s="134">
        <f>IF(F52&gt;0,VLOOKUP(A52,[3]BDD_ActiGen_HP!$1:$1048576,Q$1,FALSE)/F52,"-")</f>
        <v>6.4631373822669702E-2</v>
      </c>
      <c r="R52" s="135">
        <f>IF(E52&gt;0,VLOOKUP(A52,[3]BDD_ActiGen_HP!$1:$1048576,R$1,FALSE)/E52,"-")</f>
        <v>9.0885314502419257E-3</v>
      </c>
      <c r="S52" s="134">
        <f>IF(F52&gt;0,VLOOKUP(A52,[3]BDD_ActiGen_HP!$1:$1048576,S$1,FALSE)/F52,"-")</f>
        <v>8.8773411280718851E-3</v>
      </c>
      <c r="T52" s="135">
        <f>IF(E52&gt;0,VLOOKUP(A52,[3]BDD_ActiGen_HP!$1:$1048576,T$1,FALSE)/E52,"-")</f>
        <v>3.8054138877991368E-2</v>
      </c>
      <c r="U52" s="134">
        <f>IF(F52&gt;0,VLOOKUP(A52,[3]BDD_ActiGen_HP!$1:$1048576,U$1,FALSE)/F52,"-")</f>
        <v>5.4292519216195732E-2</v>
      </c>
      <c r="V52" s="135">
        <f t="shared" si="9"/>
        <v>1.4188570681312962E-2</v>
      </c>
      <c r="W52" s="134">
        <f t="shared" si="9"/>
        <v>1.5751867489444571E-2</v>
      </c>
      <c r="X52" s="135">
        <f>IF(E52&gt;0,VLOOKUP(A52,[3]BDD_ActiGen_HP!$1:$1048576,X$1,FALSE)/E52,"-")</f>
        <v>0</v>
      </c>
      <c r="Y52" s="142">
        <f>IF(F52&gt;0,VLOOKUP(A52,[3]BDD_ActiGen_HP!$1:$1048576,Y$1,FALSE)/F52,"-")</f>
        <v>0</v>
      </c>
    </row>
    <row r="53" spans="1:30" ht="5.25" customHeight="1" thickBot="1" x14ac:dyDescent="0.25">
      <c r="A53" s="77"/>
      <c r="C53" s="331"/>
      <c r="D53" s="332"/>
      <c r="E53" s="512"/>
      <c r="F53" s="333"/>
      <c r="G53" s="197"/>
      <c r="H53" s="197"/>
      <c r="I53" s="197"/>
      <c r="J53" s="197"/>
      <c r="K53" s="197"/>
      <c r="L53" s="197"/>
      <c r="M53" s="197"/>
      <c r="N53" s="197"/>
      <c r="O53" s="197"/>
      <c r="P53" s="197"/>
      <c r="Q53" s="197"/>
      <c r="R53" s="197"/>
      <c r="S53" s="197"/>
      <c r="T53" s="197"/>
      <c r="U53" s="197"/>
      <c r="V53" s="197"/>
      <c r="W53" s="197"/>
      <c r="X53" s="197"/>
      <c r="Y53" s="197"/>
    </row>
    <row r="54" spans="1:30" s="98" customFormat="1" ht="13.8" thickBot="1" x14ac:dyDescent="0.25">
      <c r="A54" s="31" t="s">
        <v>104</v>
      </c>
      <c r="C54" s="337" t="s">
        <v>105</v>
      </c>
      <c r="D54" s="455"/>
      <c r="E54" s="275">
        <f>VLOOKUP(A54,[3]BDD_ActiGen_HP!$1:$1048576,12,FALSE)</f>
        <v>168717.5</v>
      </c>
      <c r="F54" s="147">
        <f>VLOOKUP(A54,[3]BDD_ActiGen_HP!$1:$1048576,33,FALSE)</f>
        <v>186270</v>
      </c>
      <c r="G54" s="148">
        <f>IF(E54&gt;0,F54/E54-1,"-")</f>
        <v>0.104034851156519</v>
      </c>
      <c r="H54" s="149">
        <f>IF(E54&gt;0,VLOOKUP(A54,[3]BDD_ActiGen_HP!$1:$1048576,H$1,FALSE)/E54,"-")</f>
        <v>1.5128839628372873E-2</v>
      </c>
      <c r="I54" s="148">
        <f>IF(F54&gt;0,VLOOKUP(A54,[3]BDD_ActiGen_HP!$1:$1048576,I$1,FALSE)/F54,"-")</f>
        <v>1.5764750093949644E-2</v>
      </c>
      <c r="J54" s="149">
        <f>IF(E54&gt;0,VLOOKUP(A54,[3]BDD_ActiGen_HP!$1:$1048576,J$1,FALSE)/E54,"-")</f>
        <v>0.11216086061019159</v>
      </c>
      <c r="K54" s="148">
        <f>IF(F54&gt;0,VLOOKUP(A54,[3]BDD_ActiGen_HP!$1:$1048576,K$1,FALSE)/F54,"-")</f>
        <v>0.11212755677242713</v>
      </c>
      <c r="L54" s="149">
        <f>IF(E54&gt;0,VLOOKUP(A54,[3]BDD_ActiGen_HP!$1:$1048576,L$1,FALSE)/E54,"-")</f>
        <v>0.35652496036273651</v>
      </c>
      <c r="M54" s="148">
        <f>IF(F54&gt;0,VLOOKUP(A54,[3]BDD_ActiGen_HP!$1:$1048576,M$1,FALSE)/F54,"-")</f>
        <v>0.3323320985665969</v>
      </c>
      <c r="N54" s="149">
        <f>IF(E54&gt;0,VLOOKUP(A54,[3]BDD_ActiGen_HP!$1:$1048576,N$1,FALSE)/E54,"-")</f>
        <v>0.28911938595581371</v>
      </c>
      <c r="O54" s="148">
        <f>IF(F54&gt;0,VLOOKUP(A54,[3]BDD_ActiGen_HP!$1:$1048576,O$1,FALSE)/F54,"-")</f>
        <v>0.29993826166317711</v>
      </c>
      <c r="P54" s="149">
        <f>IF(E54&gt;0,VLOOKUP(A54,[3]BDD_ActiGen_HP!$1:$1048576,P$1,FALSE)/E54,"-")</f>
        <v>0.11323365981596456</v>
      </c>
      <c r="Q54" s="148">
        <f>IF(F54&gt;0,VLOOKUP(A54,[3]BDD_ActiGen_HP!$1:$1048576,Q$1,FALSE)/F54,"-")</f>
        <v>0.12066623718258442</v>
      </c>
      <c r="R54" s="149">
        <f>IF(E54&gt;0,VLOOKUP(A54,[3]BDD_ActiGen_HP!$1:$1048576,R$1,FALSE)/E54,"-")</f>
        <v>1.1270318728051329E-2</v>
      </c>
      <c r="S54" s="148">
        <f>IF(F54&gt;0,VLOOKUP(A54,[3]BDD_ActiGen_HP!$1:$1048576,S$1,FALSE)/F54,"-")</f>
        <v>1.5048048531701294E-2</v>
      </c>
      <c r="T54" s="149">
        <f>IF(E54&gt;0,VLOOKUP(A54,[3]BDD_ActiGen_HP!$1:$1048576,T$1,FALSE)/E54,"-")</f>
        <v>9.2251841095322057E-2</v>
      </c>
      <c r="U54" s="148">
        <f>IF(F54&gt;0,VLOOKUP(A54,[3]BDD_ActiGen_HP!$1:$1048576,U$1,FALSE)/F54,"-")</f>
        <v>8.886562516776722E-2</v>
      </c>
      <c r="V54" s="149">
        <f>IF(E54&gt;0,1-(H54+J54+L54+N54+P54+R54+T54+X54),0)</f>
        <v>6.629424926282268E-3</v>
      </c>
      <c r="W54" s="148">
        <f>IF(F54&gt;0,1-(I54+K54+M54+O54+Q54+S54+U54+Y54),0)</f>
        <v>8.4849948998765301E-3</v>
      </c>
      <c r="X54" s="149">
        <f>IF(E54&gt;0,VLOOKUP(A54,[3]BDD_ActiGen_HP!$1:$1048576,X$1,FALSE)/E54,"-")</f>
        <v>3.6807088772652509E-3</v>
      </c>
      <c r="Y54" s="156">
        <f>IF(F54&gt;0,VLOOKUP(A54,[3]BDD_ActiGen_HP!$1:$1048576,Y$1,FALSE)/F54,"-")</f>
        <v>6.7724271219197938E-3</v>
      </c>
    </row>
    <row r="55" spans="1:30" ht="3" customHeight="1" thickBot="1" x14ac:dyDescent="0.25">
      <c r="A55" s="77"/>
      <c r="C55" s="345"/>
      <c r="D55" s="330"/>
      <c r="E55" s="513"/>
      <c r="F55" s="514"/>
      <c r="G55" s="515"/>
      <c r="H55" s="515"/>
      <c r="I55" s="515"/>
      <c r="J55" s="515"/>
      <c r="K55" s="515"/>
      <c r="L55" s="515"/>
      <c r="M55" s="515"/>
      <c r="N55" s="515"/>
      <c r="O55" s="515"/>
      <c r="P55" s="515"/>
      <c r="Q55" s="515"/>
      <c r="R55" s="515"/>
      <c r="S55" s="515"/>
      <c r="T55" s="515"/>
      <c r="U55" s="515"/>
      <c r="V55" s="515"/>
      <c r="W55" s="515"/>
      <c r="X55" s="515"/>
      <c r="Y55" s="515"/>
    </row>
    <row r="56" spans="1:30" s="98" customFormat="1" x14ac:dyDescent="0.2">
      <c r="A56" s="31" t="s">
        <v>106</v>
      </c>
      <c r="C56" s="791" t="s">
        <v>107</v>
      </c>
      <c r="D56" s="790"/>
      <c r="E56" s="789">
        <f>VLOOKUP(A56,[3]BDD_ActiGen_HP!$1:$1048576,12,FALSE)</f>
        <v>2586332.5</v>
      </c>
      <c r="F56" s="162">
        <f>VLOOKUP(A56,[3]BDD_ActiGen_HP!$1:$1048576,33,FALSE)</f>
        <v>2866292</v>
      </c>
      <c r="G56" s="163">
        <f>IF(E56&gt;0,F56/E56-1,"-")</f>
        <v>0.10824574953143107</v>
      </c>
      <c r="H56" s="164">
        <f>IF(E56&gt;0,VLOOKUP(A56,[3]BDD_ActiGen_HP!$1:$1048576,H$1,FALSE)/E56,"-")</f>
        <v>9.3245938022276723E-3</v>
      </c>
      <c r="I56" s="163">
        <f>IF(F56&gt;0,VLOOKUP(A56,[3]BDD_ActiGen_HP!$1:$1048576,I$1,FALSE)/F56,"-")</f>
        <v>9.0460078735871991E-3</v>
      </c>
      <c r="J56" s="164">
        <f>IF(E56&gt;0,VLOOKUP(A56,[3]BDD_ActiGen_HP!$1:$1048576,J$1,FALSE)/E56,"-")</f>
        <v>5.4192374723667586E-2</v>
      </c>
      <c r="K56" s="163">
        <f>IF(F56&gt;0,VLOOKUP(A56,[3]BDD_ActiGen_HP!$1:$1048576,K$1,FALSE)/F56,"-")</f>
        <v>5.2767477982006018E-2</v>
      </c>
      <c r="L56" s="164">
        <f>IF(E56&gt;0,VLOOKUP(A56,[3]BDD_ActiGen_HP!$1:$1048576,L$1,FALSE)/E56,"-")</f>
        <v>0.38113177636672779</v>
      </c>
      <c r="M56" s="163">
        <f>IF(F56&gt;0,VLOOKUP(A56,[3]BDD_ActiGen_HP!$1:$1048576,M$1,FALSE)/F56,"-")</f>
        <v>0.39352707260809439</v>
      </c>
      <c r="N56" s="164">
        <f>IF(E56&gt;0,VLOOKUP(A56,[3]BDD_ActiGen_HP!$1:$1048576,N$1,FALSE)/E56,"-")</f>
        <v>0.24444014835679481</v>
      </c>
      <c r="O56" s="163">
        <f>IF(F56&gt;0,VLOOKUP(A56,[3]BDD_ActiGen_HP!$1:$1048576,O$1,FALSE)/F56,"-")</f>
        <v>0.25178453556022906</v>
      </c>
      <c r="P56" s="164">
        <f>IF(E56&gt;0,VLOOKUP(A56,[3]BDD_ActiGen_HP!$1:$1048576,P$1,FALSE)/E56,"-")</f>
        <v>9.8950540968726949E-2</v>
      </c>
      <c r="Q56" s="163">
        <f>IF(F56&gt;0,VLOOKUP(A56,[3]BDD_ActiGen_HP!$1:$1048576,Q$1,FALSE)/F56,"-")</f>
        <v>0.10544633973091366</v>
      </c>
      <c r="R56" s="164">
        <f>IF(E56&gt;0,VLOOKUP(A56,[3]BDD_ActiGen_HP!$1:$1048576,R$1,FALSE)/E56,"-")</f>
        <v>2.5760222245206292E-2</v>
      </c>
      <c r="S56" s="163">
        <f>IF(F56&gt;0,VLOOKUP(A56,[3]BDD_ActiGen_HP!$1:$1048576,S$1,FALSE)/F56,"-")</f>
        <v>3.1184191980440236E-2</v>
      </c>
      <c r="T56" s="164">
        <f>IF(E56&gt;0,VLOOKUP(A56,[3]BDD_ActiGen_HP!$1:$1048576,T$1,FALSE)/E56,"-")</f>
        <v>0.13165959906547206</v>
      </c>
      <c r="U56" s="163">
        <f>IF(F56&gt;0,VLOOKUP(A56,[3]BDD_ActiGen_HP!$1:$1048576,U$1,FALSE)/F56,"-")</f>
        <v>0.12553884949614344</v>
      </c>
      <c r="V56" s="164">
        <f t="shared" ref="V56:W58" si="10">IF(E56&gt;0,1-(H56+J56+L56+N56+P56+R56+T56+X56),0)</f>
        <v>1.2203960627645505E-2</v>
      </c>
      <c r="W56" s="163">
        <f t="shared" si="10"/>
        <v>1.3696615697214365E-2</v>
      </c>
      <c r="X56" s="164">
        <f>IF(E56&gt;0,VLOOKUP(A56,[3]BDD_ActiGen_HP!$1:$1048576,X$1,FALSE)/E56,"-")</f>
        <v>4.2336783843531331E-2</v>
      </c>
      <c r="Y56" s="170">
        <f>IF(F56&gt;0,VLOOKUP(A56,[3]BDD_ActiGen_HP!$1:$1048576,Y$1,FALSE)/F56,"-")</f>
        <v>1.7008909071371654E-2</v>
      </c>
    </row>
    <row r="57" spans="1:30" s="65" customFormat="1" ht="14.1" customHeight="1" x14ac:dyDescent="0.2">
      <c r="A57" s="31" t="s">
        <v>251</v>
      </c>
      <c r="C57" s="788" t="s">
        <v>59</v>
      </c>
      <c r="D57" s="787"/>
      <c r="E57" s="786">
        <f>VLOOKUP(A57,[3]BDD_ActiGen_HP!$1:$1048576,12,FALSE)</f>
        <v>1972519</v>
      </c>
      <c r="F57" s="176">
        <f>VLOOKUP(A57,[3]BDD_ActiGen_HP!$1:$1048576,33,FALSE)</f>
        <v>2219714</v>
      </c>
      <c r="G57" s="116">
        <f>IF(E57&gt;0,F57/E57-1,"-")</f>
        <v>0.12531945192923355</v>
      </c>
      <c r="H57" s="177">
        <f>IF(E57&gt;0,VLOOKUP(A57,[3]BDD_ActiGen_HP!$1:$1048576,H$1,FALSE)/E57,"-")</f>
        <v>1.0220180388629971E-2</v>
      </c>
      <c r="I57" s="116">
        <f>IF(F57&gt;0,VLOOKUP(A57,[3]BDD_ActiGen_HP!$1:$1048576,I$1,FALSE)/F57,"-")</f>
        <v>1.0046564557415955E-2</v>
      </c>
      <c r="J57" s="177">
        <f>IF(E57&gt;0,VLOOKUP(A57,[3]BDD_ActiGen_HP!$1:$1048576,J$1,FALSE)/E57,"-")</f>
        <v>5.4701627715626568E-2</v>
      </c>
      <c r="K57" s="116">
        <f>IF(F57&gt;0,VLOOKUP(A57,[3]BDD_ActiGen_HP!$1:$1048576,K$1,FALSE)/F57,"-")</f>
        <v>5.1557542998782728E-2</v>
      </c>
      <c r="L57" s="177">
        <f>IF(E57&gt;0,VLOOKUP(A57,[3]BDD_ActiGen_HP!$1:$1048576,L$1,FALSE)/E57,"-")</f>
        <v>0.46048529824047324</v>
      </c>
      <c r="M57" s="116">
        <f>IF(F57&gt;0,VLOOKUP(A57,[3]BDD_ActiGen_HP!$1:$1048576,M$1,FALSE)/F57,"-")</f>
        <v>0.47109244704497966</v>
      </c>
      <c r="N57" s="177">
        <f>IF(E57&gt;0,VLOOKUP(A57,[3]BDD_ActiGen_HP!$1:$1048576,N$1,FALSE)/E57,"-")</f>
        <v>0.17417626902453157</v>
      </c>
      <c r="O57" s="116">
        <f>IF(F57&gt;0,VLOOKUP(A57,[3]BDD_ActiGen_HP!$1:$1048576,O$1,FALSE)/F57,"-")</f>
        <v>0.18200565478255307</v>
      </c>
      <c r="P57" s="177">
        <f>IF(E57&gt;0,VLOOKUP(A57,[3]BDD_ActiGen_HP!$1:$1048576,P$1,FALSE)/E57,"-")</f>
        <v>7.4735148305288823E-2</v>
      </c>
      <c r="Q57" s="116">
        <f>IF(F57&gt;0,VLOOKUP(A57,[3]BDD_ActiGen_HP!$1:$1048576,Q$1,FALSE)/F57,"-")</f>
        <v>8.1926770746141173E-2</v>
      </c>
      <c r="R57" s="177">
        <f>IF(E57&gt;0,VLOOKUP(A57,[3]BDD_ActiGen_HP!$1:$1048576,R$1,FALSE)/E57,"-")</f>
        <v>3.1555082612638966E-2</v>
      </c>
      <c r="S57" s="116">
        <f>IF(F57&gt;0,VLOOKUP(A57,[3]BDD_ActiGen_HP!$1:$1048576,S$1,FALSE)/F57,"-")</f>
        <v>3.7177987794824015E-2</v>
      </c>
      <c r="T57" s="177">
        <f>IF(E57&gt;0,VLOOKUP(A57,[3]BDD_ActiGen_HP!$1:$1048576,T$1,FALSE)/E57,"-")</f>
        <v>0.1366313835253298</v>
      </c>
      <c r="U57" s="116">
        <f>IF(F57&gt;0,VLOOKUP(A57,[3]BDD_ActiGen_HP!$1:$1048576,U$1,FALSE)/F57,"-")</f>
        <v>0.12891705868413678</v>
      </c>
      <c r="V57" s="177">
        <f t="shared" si="10"/>
        <v>1.4562090403185013E-2</v>
      </c>
      <c r="W57" s="116">
        <f t="shared" si="10"/>
        <v>1.5582863377894496E-2</v>
      </c>
      <c r="X57" s="177">
        <f>IF(E57&gt;0,VLOOKUP(A57,[3]BDD_ActiGen_HP!$1:$1048576,X$1,FALSE)/E57,"-")</f>
        <v>4.2932919784296121E-2</v>
      </c>
      <c r="Y57" s="182">
        <f>IF(F57&gt;0,VLOOKUP(A57,[3]BDD_ActiGen_HP!$1:$1048576,Y$1,FALSE)/F57,"-")</f>
        <v>2.1693110013271979E-2</v>
      </c>
    </row>
    <row r="58" spans="1:30" s="101" customFormat="1" ht="13.5" customHeight="1" thickBot="1" x14ac:dyDescent="0.25">
      <c r="A58" s="31" t="s">
        <v>250</v>
      </c>
      <c r="C58" s="130" t="s">
        <v>81</v>
      </c>
      <c r="D58" s="130"/>
      <c r="E58" s="785">
        <f>VLOOKUP(A58,[3]BDD_ActiGen_HP!$1:$1048576,12,FALSE)</f>
        <v>613813.5</v>
      </c>
      <c r="F58" s="184">
        <f>VLOOKUP(A58,[3]BDD_ActiGen_HP!$1:$1048576,33,FALSE)</f>
        <v>646578</v>
      </c>
      <c r="G58" s="185">
        <f>IF(E58&gt;0,F58/E58-1,"-")</f>
        <v>5.3378591379954932E-2</v>
      </c>
      <c r="H58" s="186">
        <f>IF(E58&gt;0,VLOOKUP(A58,[3]BDD_ActiGen_HP!$1:$1048576,H$1,FALSE)/E58,"-")</f>
        <v>6.4465835306652588E-3</v>
      </c>
      <c r="I58" s="185">
        <f>IF(F58&gt;0,VLOOKUP(A58,[3]BDD_ActiGen_HP!$1:$1048576,I$1,FALSE)/F58,"-")</f>
        <v>5.6110786324310444E-3</v>
      </c>
      <c r="J58" s="186">
        <f>IF(E58&gt;0,VLOOKUP(A58,[3]BDD_ActiGen_HP!$1:$1048576,J$1,FALSE)/E58,"-")</f>
        <v>5.25558659104109E-2</v>
      </c>
      <c r="K58" s="185">
        <f>IF(F58&gt;0,VLOOKUP(A58,[3]BDD_ActiGen_HP!$1:$1048576,K$1,FALSE)/F58,"-")</f>
        <v>5.6921206722158814E-2</v>
      </c>
      <c r="L58" s="186">
        <f>IF(E58&gt;0,VLOOKUP(A58,[3]BDD_ActiGen_HP!$1:$1048576,L$1,FALSE)/E58,"-")</f>
        <v>0.1261254436404543</v>
      </c>
      <c r="M58" s="185">
        <f>IF(F58&gt;0,VLOOKUP(A58,[3]BDD_ActiGen_HP!$1:$1048576,M$1,FALSE)/F58,"-")</f>
        <v>0.1272437354812567</v>
      </c>
      <c r="N58" s="186">
        <f>IF(E58&gt;0,VLOOKUP(A58,[3]BDD_ActiGen_HP!$1:$1048576,N$1,FALSE)/E58,"-")</f>
        <v>0.47023648062481521</v>
      </c>
      <c r="O58" s="185">
        <f>IF(F58&gt;0,VLOOKUP(A58,[3]BDD_ActiGen_HP!$1:$1048576,O$1,FALSE)/F58,"-")</f>
        <v>0.49133669874322972</v>
      </c>
      <c r="P58" s="186">
        <f>IF(E58&gt;0,VLOOKUP(A58,[3]BDD_ActiGen_HP!$1:$1048576,P$1,FALSE)/E58,"-")</f>
        <v>0.17676786189942059</v>
      </c>
      <c r="Q58" s="185">
        <f>IF(F58&gt;0,VLOOKUP(A58,[3]BDD_ActiGen_HP!$1:$1048576,Q$1,FALSE)/F58,"-")</f>
        <v>0.18618944659422373</v>
      </c>
      <c r="R58" s="186">
        <f>IF(E58&gt;0,VLOOKUP(A58,[3]BDD_ActiGen_HP!$1:$1048576,R$1,FALSE)/E58,"-")</f>
        <v>7.1381616728859827E-3</v>
      </c>
      <c r="S58" s="185">
        <f>IF(F58&gt;0,VLOOKUP(A58,[3]BDD_ActiGen_HP!$1:$1048576,S$1,FALSE)/F58,"-")</f>
        <v>1.060738224931872E-2</v>
      </c>
      <c r="T58" s="186">
        <f>IF(E58&gt;0,VLOOKUP(A58,[3]BDD_ActiGen_HP!$1:$1048576,T$1,FALSE)/E58,"-")</f>
        <v>0.1156825322349541</v>
      </c>
      <c r="U58" s="185">
        <f>IF(F58&gt;0,VLOOKUP(A58,[3]BDD_ActiGen_HP!$1:$1048576,U$1,FALSE)/F58,"-")</f>
        <v>0.11394139608832964</v>
      </c>
      <c r="V58" s="186">
        <f t="shared" si="10"/>
        <v>4.6259979619216463E-3</v>
      </c>
      <c r="W58" s="185">
        <f t="shared" si="10"/>
        <v>7.2210932014390439E-3</v>
      </c>
      <c r="X58" s="186">
        <f>IF(E58&gt;0,VLOOKUP(A58,[3]BDD_ActiGen_HP!$1:$1048576,X$1,FALSE)/E58,"-")</f>
        <v>4.042107252447201E-2</v>
      </c>
      <c r="Y58" s="192">
        <f>IF(F58&gt;0,VLOOKUP(A58,[3]BDD_ActiGen_HP!$1:$1048576,Y$1,FALSE)/F58,"-")</f>
        <v>9.2796228761263147E-4</v>
      </c>
    </row>
    <row r="59" spans="1:30" ht="8.25" customHeight="1" x14ac:dyDescent="0.25">
      <c r="F59" s="784"/>
      <c r="H59" s="82"/>
      <c r="I59" s="724"/>
      <c r="J59" s="713"/>
      <c r="K59" s="713"/>
      <c r="L59" s="713"/>
      <c r="M59" s="724"/>
      <c r="N59" s="713"/>
    </row>
    <row r="60" spans="1:30" x14ac:dyDescent="0.25">
      <c r="C60" s="65" t="s">
        <v>110</v>
      </c>
      <c r="D60" s="201" t="str">
        <f>CONCATENATE(" RIMP ",[3]Onglet_OutilAnnexe!$B$3," - ",[3]Onglet_OutilAnnexe!$B$2,)</f>
        <v xml:space="preserve"> RIMP 2021 - 2022</v>
      </c>
      <c r="E60" s="98"/>
      <c r="F60" s="202" t="s">
        <v>242</v>
      </c>
      <c r="G60" s="193"/>
      <c r="H60" s="98"/>
      <c r="I60" s="98"/>
      <c r="J60" s="98"/>
      <c r="K60" s="98"/>
      <c r="L60" s="98"/>
      <c r="M60" s="203"/>
      <c r="N60" s="98"/>
      <c r="O60" s="98"/>
      <c r="P60" s="98"/>
      <c r="Q60" s="98"/>
      <c r="R60" s="98"/>
      <c r="S60" s="98"/>
      <c r="T60" s="193"/>
      <c r="U60" s="193"/>
      <c r="V60" s="193"/>
      <c r="W60" s="193"/>
      <c r="X60" s="193"/>
      <c r="Y60" s="193"/>
    </row>
    <row r="61" spans="1:30" x14ac:dyDescent="0.25">
      <c r="C61" s="65"/>
      <c r="D61" s="201"/>
      <c r="E61" s="98"/>
      <c r="F61" s="205" t="s">
        <v>241</v>
      </c>
      <c r="G61" s="193"/>
      <c r="H61" s="98"/>
      <c r="I61" s="98"/>
      <c r="J61" s="98"/>
      <c r="K61" s="98"/>
      <c r="L61" s="98"/>
      <c r="M61" s="203"/>
      <c r="N61" s="98"/>
      <c r="O61" s="98"/>
      <c r="P61" s="98"/>
      <c r="Q61" s="98"/>
      <c r="R61" s="98"/>
      <c r="S61" s="98"/>
      <c r="T61" s="193"/>
      <c r="U61" s="193"/>
      <c r="V61" s="193"/>
      <c r="W61" s="193"/>
      <c r="X61" s="193"/>
      <c r="Y61" s="193"/>
    </row>
    <row r="62" spans="1:30" x14ac:dyDescent="0.25">
      <c r="C62" s="65"/>
      <c r="D62" s="201"/>
      <c r="E62" s="98"/>
      <c r="F62" s="205" t="s">
        <v>240</v>
      </c>
      <c r="G62" s="201"/>
      <c r="H62" s="206"/>
      <c r="I62" s="206"/>
      <c r="J62" s="206"/>
      <c r="K62" s="206"/>
      <c r="L62" s="206"/>
      <c r="M62" s="207"/>
      <c r="N62" s="206"/>
      <c r="O62" s="206"/>
      <c r="P62" s="206"/>
      <c r="Q62" s="206"/>
      <c r="R62" s="206"/>
      <c r="S62" s="206"/>
      <c r="T62" s="193"/>
      <c r="U62" s="193"/>
      <c r="V62" s="193"/>
      <c r="W62" s="193"/>
      <c r="X62" s="193"/>
      <c r="Y62" s="193"/>
    </row>
    <row r="63" spans="1:30" x14ac:dyDescent="0.25">
      <c r="C63" s="1083" t="s">
        <v>165</v>
      </c>
      <c r="D63" s="1083"/>
      <c r="E63" s="1083"/>
      <c r="F63" s="1083"/>
      <c r="G63" s="1083"/>
      <c r="H63" s="1083"/>
      <c r="I63" s="1083"/>
      <c r="J63" s="1083"/>
      <c r="K63" s="1083"/>
      <c r="L63" s="1083"/>
      <c r="M63" s="1083"/>
      <c r="N63" s="1083"/>
      <c r="O63" s="1083"/>
      <c r="P63" s="1083"/>
      <c r="Q63" s="1083"/>
      <c r="R63" s="1083"/>
      <c r="S63" s="1083"/>
      <c r="T63" s="1083"/>
      <c r="U63" s="1083"/>
      <c r="V63" s="1083"/>
      <c r="W63" s="1083"/>
      <c r="X63" s="1083"/>
      <c r="Y63" s="1083"/>
      <c r="Z63" s="1083"/>
      <c r="AA63" s="1083"/>
      <c r="AB63" s="1083"/>
      <c r="AC63" s="1083"/>
      <c r="AD63" s="1083"/>
    </row>
    <row r="64" spans="1:30" ht="9" customHeight="1" x14ac:dyDescent="0.25">
      <c r="C64" s="382"/>
      <c r="D64" s="487"/>
      <c r="E64" s="487"/>
      <c r="F64" s="210"/>
      <c r="G64" s="210"/>
      <c r="H64" s="210"/>
      <c r="I64" s="210"/>
      <c r="J64" s="210"/>
      <c r="K64" s="210"/>
      <c r="L64" s="210"/>
      <c r="M64" s="210"/>
      <c r="N64" s="210"/>
      <c r="O64" s="210"/>
      <c r="P64" s="210"/>
      <c r="Q64" s="210"/>
      <c r="R64" s="210"/>
      <c r="S64" s="210"/>
      <c r="T64" s="210"/>
      <c r="U64" s="210"/>
    </row>
    <row r="65" spans="3:21" x14ac:dyDescent="0.25">
      <c r="C65" s="1083" t="s">
        <v>166</v>
      </c>
      <c r="D65" s="1181"/>
      <c r="E65" s="1181"/>
      <c r="F65" s="1181"/>
      <c r="G65" s="1181"/>
      <c r="H65" s="1181"/>
      <c r="I65" s="1181"/>
      <c r="J65" s="1181"/>
      <c r="K65" s="1181"/>
      <c r="L65" s="1181"/>
      <c r="M65" s="1181"/>
      <c r="N65" s="1181"/>
      <c r="O65" s="1181"/>
      <c r="P65" s="1181"/>
      <c r="Q65" s="1181"/>
      <c r="R65" s="1181"/>
      <c r="S65" s="1181"/>
      <c r="T65" s="1181"/>
      <c r="U65" s="1181"/>
    </row>
    <row r="66" spans="3:21" x14ac:dyDescent="0.25">
      <c r="C66" s="209" t="s">
        <v>264</v>
      </c>
      <c r="D66" s="517"/>
      <c r="E66" s="517"/>
      <c r="F66" s="517"/>
      <c r="G66" s="517"/>
      <c r="H66" s="517"/>
      <c r="I66" s="517"/>
      <c r="J66" s="517"/>
      <c r="K66" s="517"/>
      <c r="L66" s="517"/>
      <c r="M66" s="517"/>
      <c r="N66" s="517"/>
      <c r="O66" s="517"/>
      <c r="P66" s="517"/>
      <c r="Q66" s="517"/>
      <c r="R66" s="517"/>
      <c r="S66" s="517"/>
      <c r="T66" s="517"/>
      <c r="U66" s="517"/>
    </row>
    <row r="67" spans="3:21" x14ac:dyDescent="0.25">
      <c r="C67" s="382" t="s">
        <v>167</v>
      </c>
      <c r="D67" s="487"/>
      <c r="E67" s="487"/>
      <c r="F67" s="210"/>
      <c r="G67" s="210"/>
      <c r="H67" s="210"/>
      <c r="I67" s="210"/>
      <c r="J67" s="210"/>
      <c r="K67" s="210"/>
      <c r="L67" s="210"/>
      <c r="M67" s="382" t="s">
        <v>171</v>
      </c>
      <c r="N67" s="210"/>
      <c r="O67" s="210"/>
      <c r="P67" s="210"/>
      <c r="Q67" s="210"/>
      <c r="R67" s="210"/>
      <c r="S67" s="210"/>
      <c r="T67" s="210"/>
      <c r="U67" s="210"/>
    </row>
    <row r="68" spans="3:21" x14ac:dyDescent="0.25">
      <c r="C68" s="382" t="s">
        <v>169</v>
      </c>
      <c r="D68" s="487"/>
      <c r="E68" s="487"/>
      <c r="F68" s="210"/>
      <c r="G68" s="210"/>
      <c r="H68" s="210"/>
      <c r="I68" s="210"/>
      <c r="J68" s="210"/>
      <c r="K68" s="210"/>
      <c r="L68" s="210"/>
      <c r="M68" s="209" t="s">
        <v>172</v>
      </c>
      <c r="N68" s="210"/>
      <c r="O68" s="210"/>
      <c r="P68" s="210"/>
      <c r="Q68" s="210"/>
      <c r="R68" s="210"/>
      <c r="S68" s="210"/>
      <c r="T68" s="210"/>
      <c r="U68" s="210"/>
    </row>
    <row r="69" spans="3:21" x14ac:dyDescent="0.25">
      <c r="C69" s="382" t="s">
        <v>263</v>
      </c>
      <c r="D69" s="487"/>
      <c r="E69" s="487"/>
      <c r="F69" s="210"/>
      <c r="G69" s="210"/>
      <c r="H69" s="210"/>
      <c r="I69" s="210"/>
      <c r="J69" s="210"/>
      <c r="K69" s="210"/>
      <c r="L69" s="210"/>
      <c r="M69" s="210"/>
      <c r="N69" s="210"/>
      <c r="O69" s="210"/>
      <c r="P69" s="210"/>
      <c r="Q69" s="210"/>
      <c r="R69" s="210"/>
      <c r="S69" s="210"/>
      <c r="T69" s="210"/>
      <c r="U69" s="210"/>
    </row>
    <row r="71" spans="3:21" x14ac:dyDescent="0.25">
      <c r="C71" s="329" t="s">
        <v>260</v>
      </c>
    </row>
  </sheetData>
  <mergeCells count="16">
    <mergeCell ref="C63:AD63"/>
    <mergeCell ref="C65:U65"/>
    <mergeCell ref="C2:Y2"/>
    <mergeCell ref="C4:C6"/>
    <mergeCell ref="D4:D6"/>
    <mergeCell ref="F4:Y4"/>
    <mergeCell ref="F5:G5"/>
    <mergeCell ref="H5:I5"/>
    <mergeCell ref="J5:K5"/>
    <mergeCell ref="L5:M5"/>
    <mergeCell ref="N5:O5"/>
    <mergeCell ref="P5:Q5"/>
    <mergeCell ref="R5:S5"/>
    <mergeCell ref="T5:U5"/>
    <mergeCell ref="V5:W5"/>
    <mergeCell ref="X5:Y5"/>
  </mergeCells>
  <pageMargins left="0.19685039370078741" right="0.15748031496062992" top="0.19685039370078741" bottom="0.51181102362204722" header="0.31496062992125984" footer="0.27559055118110237"/>
  <pageSetup paperSize="9" scale="62" orientation="landscape" r:id="rId1"/>
  <headerFooter alignWithMargins="0">
    <oddFooter>&amp;L&amp;"Arial,Italique"&amp;7
&amp;CPsychiatrie (RIM-P) – Bilan PMSI 2022</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J71"/>
  <sheetViews>
    <sheetView showZeros="0" view="pageBreakPreview" topLeftCell="D2" zoomScale="60" zoomScaleNormal="100" workbookViewId="0">
      <selection sqref="A1:AD67"/>
    </sheetView>
  </sheetViews>
  <sheetFormatPr baseColWidth="10" defaultColWidth="11.5546875" defaultRowHeight="13.2" x14ac:dyDescent="0.25"/>
  <cols>
    <col min="1" max="1" width="8" style="49" hidden="1" customWidth="1"/>
    <col min="2" max="2" width="2.77734375" style="193" hidden="1" customWidth="1"/>
    <col min="3" max="3" width="9.44140625" style="194" customWidth="1"/>
    <col min="4" max="4" width="21.77734375" style="195" customWidth="1"/>
    <col min="5" max="5" width="13.77734375" style="219" hidden="1" customWidth="1"/>
    <col min="6" max="6" width="9.21875" style="378" customWidth="1"/>
    <col min="7" max="7" width="7.5546875" style="195" customWidth="1"/>
    <col min="8" max="8" width="15" style="219" hidden="1" customWidth="1"/>
    <col min="9" max="9" width="9.21875" style="378" customWidth="1"/>
    <col min="10" max="10" width="7.5546875" style="195" customWidth="1"/>
    <col min="11" max="11" width="8.77734375" style="193" customWidth="1"/>
    <col min="12" max="12" width="7.77734375" style="193" customWidth="1"/>
    <col min="13" max="18" width="7.77734375" style="379" customWidth="1"/>
    <col min="19" max="30" width="7.77734375" style="381" customWidth="1"/>
    <col min="31" max="31" width="11.5546875" style="193"/>
    <col min="32" max="32" width="14.21875" style="193" customWidth="1"/>
    <col min="33" max="16384" width="11.5546875" style="193"/>
  </cols>
  <sheetData>
    <row r="1" spans="1:36" s="216" customFormat="1" hidden="1" x14ac:dyDescent="0.25">
      <c r="A1" s="215"/>
      <c r="C1" s="217"/>
      <c r="D1" s="218"/>
      <c r="E1" s="219"/>
      <c r="F1" s="219"/>
      <c r="G1" s="218"/>
      <c r="H1" s="219"/>
      <c r="I1" s="219"/>
      <c r="J1" s="218"/>
      <c r="K1" s="216">
        <v>2</v>
      </c>
      <c r="L1" s="216">
        <f>K1+27</f>
        <v>29</v>
      </c>
      <c r="M1" s="220">
        <f t="shared" ref="M1:AD1" si="0">K1+1</f>
        <v>3</v>
      </c>
      <c r="N1" s="220">
        <f t="shared" si="0"/>
        <v>30</v>
      </c>
      <c r="O1" s="220">
        <f t="shared" si="0"/>
        <v>4</v>
      </c>
      <c r="P1" s="220">
        <f t="shared" si="0"/>
        <v>31</v>
      </c>
      <c r="Q1" s="220">
        <f t="shared" si="0"/>
        <v>5</v>
      </c>
      <c r="R1" s="220">
        <f t="shared" si="0"/>
        <v>32</v>
      </c>
      <c r="S1" s="220">
        <f t="shared" si="0"/>
        <v>6</v>
      </c>
      <c r="T1" s="220">
        <f t="shared" si="0"/>
        <v>33</v>
      </c>
      <c r="U1" s="220">
        <f t="shared" si="0"/>
        <v>7</v>
      </c>
      <c r="V1" s="220">
        <f t="shared" si="0"/>
        <v>34</v>
      </c>
      <c r="W1" s="220">
        <f t="shared" si="0"/>
        <v>8</v>
      </c>
      <c r="X1" s="220">
        <f t="shared" si="0"/>
        <v>35</v>
      </c>
      <c r="Y1" s="220">
        <f t="shared" si="0"/>
        <v>9</v>
      </c>
      <c r="Z1" s="220">
        <f t="shared" si="0"/>
        <v>36</v>
      </c>
      <c r="AA1" s="220">
        <f t="shared" si="0"/>
        <v>10</v>
      </c>
      <c r="AB1" s="220">
        <f t="shared" si="0"/>
        <v>37</v>
      </c>
      <c r="AC1" s="220">
        <f t="shared" si="0"/>
        <v>11</v>
      </c>
      <c r="AD1" s="220">
        <f t="shared" si="0"/>
        <v>38</v>
      </c>
    </row>
    <row r="2" spans="1:36" s="10" customFormat="1" ht="30" customHeight="1" x14ac:dyDescent="0.25">
      <c r="A2" s="9"/>
      <c r="C2" s="1087" t="s">
        <v>274</v>
      </c>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221"/>
      <c r="AF2" s="221"/>
      <c r="AG2" s="221"/>
      <c r="AH2" s="221"/>
      <c r="AI2" s="221"/>
      <c r="AJ2" s="221"/>
    </row>
    <row r="3" spans="1:36" s="12" customFormat="1" ht="7.5" customHeight="1" thickBot="1" x14ac:dyDescent="0.3">
      <c r="A3" s="11"/>
      <c r="C3" s="386"/>
      <c r="D3" s="222"/>
      <c r="E3" s="222"/>
      <c r="F3" s="387"/>
      <c r="G3" s="223"/>
      <c r="H3" s="223"/>
      <c r="I3" s="223"/>
      <c r="J3" s="223"/>
      <c r="K3" s="223"/>
      <c r="L3" s="388"/>
      <c r="M3" s="223"/>
      <c r="N3" s="223"/>
      <c r="O3" s="388"/>
      <c r="P3" s="223"/>
      <c r="Q3" s="223"/>
      <c r="R3" s="388"/>
      <c r="S3" s="223"/>
      <c r="T3" s="223"/>
      <c r="U3" s="223"/>
      <c r="V3" s="223"/>
      <c r="W3" s="388"/>
      <c r="X3" s="223"/>
      <c r="Y3" s="223"/>
      <c r="Z3" s="223"/>
      <c r="AA3" s="223"/>
      <c r="AB3" s="223"/>
      <c r="AC3" s="223"/>
    </row>
    <row r="4" spans="1:36" ht="21" customHeight="1" x14ac:dyDescent="0.25">
      <c r="C4" s="1088" t="s">
        <v>3</v>
      </c>
      <c r="D4" s="1148" t="s">
        <v>4</v>
      </c>
      <c r="E4" s="224"/>
      <c r="F4" s="1150" t="s">
        <v>9</v>
      </c>
      <c r="G4" s="1151"/>
      <c r="H4" s="225"/>
      <c r="I4" s="1156" t="s">
        <v>8</v>
      </c>
      <c r="J4" s="1157"/>
      <c r="K4" s="1162" t="s">
        <v>258</v>
      </c>
      <c r="L4" s="1163"/>
      <c r="M4" s="1163"/>
      <c r="N4" s="1163"/>
      <c r="O4" s="1163"/>
      <c r="P4" s="1163"/>
      <c r="Q4" s="1163"/>
      <c r="R4" s="1163"/>
      <c r="S4" s="1163"/>
      <c r="T4" s="1163"/>
      <c r="U4" s="1163"/>
      <c r="V4" s="1164"/>
      <c r="W4" s="1165" t="s">
        <v>120</v>
      </c>
      <c r="X4" s="1166"/>
      <c r="Y4" s="1166"/>
      <c r="Z4" s="1167"/>
      <c r="AA4" s="1165" t="s">
        <v>121</v>
      </c>
      <c r="AB4" s="1166"/>
      <c r="AC4" s="1166"/>
      <c r="AD4" s="1167"/>
    </row>
    <row r="5" spans="1:36" s="14" customFormat="1" ht="22.5" customHeight="1" x14ac:dyDescent="0.25">
      <c r="A5" s="13"/>
      <c r="C5" s="1089"/>
      <c r="D5" s="1149"/>
      <c r="E5" s="226"/>
      <c r="F5" s="1152"/>
      <c r="G5" s="1153"/>
      <c r="H5" s="227"/>
      <c r="I5" s="1158"/>
      <c r="J5" s="1159"/>
      <c r="K5" s="1171" t="s">
        <v>255</v>
      </c>
      <c r="L5" s="1146"/>
      <c r="M5" s="1146"/>
      <c r="N5" s="1146"/>
      <c r="O5" s="1146" t="s">
        <v>124</v>
      </c>
      <c r="P5" s="1146"/>
      <c r="Q5" s="1146"/>
      <c r="R5" s="1172"/>
      <c r="S5" s="1146" t="s">
        <v>254</v>
      </c>
      <c r="T5" s="1146"/>
      <c r="U5" s="1146"/>
      <c r="V5" s="1147"/>
      <c r="W5" s="1168"/>
      <c r="X5" s="1169"/>
      <c r="Y5" s="1169"/>
      <c r="Z5" s="1170"/>
      <c r="AA5" s="1168"/>
      <c r="AB5" s="1169"/>
      <c r="AC5" s="1169"/>
      <c r="AD5" s="1170"/>
    </row>
    <row r="6" spans="1:36" s="14" customFormat="1" ht="18.75" customHeight="1" x14ac:dyDescent="0.25">
      <c r="A6" s="13"/>
      <c r="C6" s="1089"/>
      <c r="D6" s="1149"/>
      <c r="E6" s="226"/>
      <c r="F6" s="1154"/>
      <c r="G6" s="1155"/>
      <c r="H6" s="228"/>
      <c r="I6" s="1160"/>
      <c r="J6" s="1161"/>
      <c r="K6" s="1182" t="s">
        <v>126</v>
      </c>
      <c r="L6" s="1183"/>
      <c r="M6" s="1172" t="s">
        <v>176</v>
      </c>
      <c r="N6" s="1183"/>
      <c r="O6" s="1172" t="s">
        <v>126</v>
      </c>
      <c r="P6" s="1183"/>
      <c r="Q6" s="1172" t="s">
        <v>176</v>
      </c>
      <c r="R6" s="1183"/>
      <c r="S6" s="1172" t="s">
        <v>126</v>
      </c>
      <c r="T6" s="1183"/>
      <c r="U6" s="1172" t="s">
        <v>176</v>
      </c>
      <c r="V6" s="1184"/>
      <c r="W6" s="1182" t="s">
        <v>126</v>
      </c>
      <c r="X6" s="1183"/>
      <c r="Y6" s="1172" t="s">
        <v>176</v>
      </c>
      <c r="Z6" s="1184"/>
      <c r="AA6" s="1182" t="s">
        <v>126</v>
      </c>
      <c r="AB6" s="1183"/>
      <c r="AC6" s="1172" t="s">
        <v>176</v>
      </c>
      <c r="AD6" s="1184"/>
    </row>
    <row r="7" spans="1:36" s="14" customFormat="1" ht="18.75" customHeight="1" x14ac:dyDescent="0.25">
      <c r="A7" s="13"/>
      <c r="C7" s="1089"/>
      <c r="D7" s="1149"/>
      <c r="E7" s="21" t="str">
        <f>[3]Onglet_OutilAnnexe!$B$3</f>
        <v>2021</v>
      </c>
      <c r="F7" s="22" t="str">
        <f>[3]Onglet_OutilAnnexe!$B$2</f>
        <v>2022</v>
      </c>
      <c r="G7" s="27" t="str">
        <f>CONCATENATE("Evol. / ",[3]Onglet_OutilAnnexe!$B$3)</f>
        <v>Evol. / 2021</v>
      </c>
      <c r="H7" s="230" t="str">
        <f>[3]Onglet_OutilAnnexe!$B$3</f>
        <v>2021</v>
      </c>
      <c r="I7" s="22" t="str">
        <f>[3]Onglet_OutilAnnexe!$B$2</f>
        <v>2022</v>
      </c>
      <c r="J7" s="27" t="str">
        <f>CONCATENATE("Evol. / ",[3]Onglet_OutilAnnexe!$B$3)</f>
        <v>Evol. / 2021</v>
      </c>
      <c r="K7" s="231" t="str">
        <f>[3]Onglet_OutilAnnexe!$B$3</f>
        <v>2021</v>
      </c>
      <c r="L7" s="232" t="str">
        <f>[3]Onglet_OutilAnnexe!$B$2</f>
        <v>2022</v>
      </c>
      <c r="M7" s="233" t="str">
        <f>[3]Onglet_OutilAnnexe!$B$3</f>
        <v>2021</v>
      </c>
      <c r="N7" s="234" t="str">
        <f>[3]Onglet_OutilAnnexe!$B$2</f>
        <v>2022</v>
      </c>
      <c r="O7" s="233" t="str">
        <f>[3]Onglet_OutilAnnexe!$B$3</f>
        <v>2021</v>
      </c>
      <c r="P7" s="232" t="str">
        <f>[3]Onglet_OutilAnnexe!$B$2</f>
        <v>2022</v>
      </c>
      <c r="Q7" s="233" t="str">
        <f>[3]Onglet_OutilAnnexe!$B$3</f>
        <v>2021</v>
      </c>
      <c r="R7" s="234" t="str">
        <f>[3]Onglet_OutilAnnexe!$B$2</f>
        <v>2022</v>
      </c>
      <c r="S7" s="233" t="str">
        <f>[3]Onglet_OutilAnnexe!$B$3</f>
        <v>2021</v>
      </c>
      <c r="T7" s="232" t="str">
        <f>[3]Onglet_OutilAnnexe!$B$2</f>
        <v>2022</v>
      </c>
      <c r="U7" s="233" t="str">
        <f>[3]Onglet_OutilAnnexe!$B$3</f>
        <v>2021</v>
      </c>
      <c r="V7" s="235" t="str">
        <f>[3]Onglet_OutilAnnexe!$B$2</f>
        <v>2022</v>
      </c>
      <c r="W7" s="231" t="str">
        <f>[3]Onglet_OutilAnnexe!$B$3</f>
        <v>2021</v>
      </c>
      <c r="X7" s="232" t="str">
        <f>[3]Onglet_OutilAnnexe!$B$2</f>
        <v>2022</v>
      </c>
      <c r="Y7" s="233" t="str">
        <f>[3]Onglet_OutilAnnexe!$B$3</f>
        <v>2021</v>
      </c>
      <c r="Z7" s="235" t="str">
        <f>[3]Onglet_OutilAnnexe!$B$2</f>
        <v>2022</v>
      </c>
      <c r="AA7" s="231" t="str">
        <f>[3]Onglet_OutilAnnexe!$B$3</f>
        <v>2021</v>
      </c>
      <c r="AB7" s="232" t="str">
        <f>[3]Onglet_OutilAnnexe!$B$2</f>
        <v>2022</v>
      </c>
      <c r="AC7" s="233" t="str">
        <f>[3]Onglet_OutilAnnexe!$B$3</f>
        <v>2021</v>
      </c>
      <c r="AD7" s="235" t="str">
        <f>[3]Onglet_OutilAnnexe!$B$2</f>
        <v>2022</v>
      </c>
    </row>
    <row r="8" spans="1:36" s="14" customFormat="1" x14ac:dyDescent="0.25">
      <c r="A8" s="13"/>
      <c r="C8" s="1143" t="s">
        <v>128</v>
      </c>
      <c r="D8" s="1144"/>
      <c r="E8" s="1144"/>
      <c r="F8" s="1144"/>
      <c r="G8" s="1144"/>
      <c r="H8" s="1144"/>
      <c r="I8" s="1144"/>
      <c r="J8" s="1144"/>
      <c r="K8" s="1144"/>
      <c r="L8" s="1144"/>
      <c r="M8" s="1144"/>
      <c r="N8" s="1144"/>
      <c r="O8" s="1144"/>
      <c r="P8" s="1144"/>
      <c r="Q8" s="1144"/>
      <c r="R8" s="1144"/>
      <c r="S8" s="1144"/>
      <c r="T8" s="1144"/>
      <c r="U8" s="1144"/>
      <c r="V8" s="1144"/>
      <c r="W8" s="1144"/>
      <c r="X8" s="1144"/>
      <c r="Y8" s="1144"/>
      <c r="Z8" s="1144"/>
      <c r="AA8" s="1144"/>
      <c r="AB8" s="1144"/>
      <c r="AC8" s="1144"/>
      <c r="AD8" s="1145"/>
    </row>
    <row r="9" spans="1:36" s="32" customFormat="1" ht="14.1" customHeight="1" x14ac:dyDescent="0.2">
      <c r="A9" s="31" t="s">
        <v>18</v>
      </c>
      <c r="C9" s="237" t="s">
        <v>18</v>
      </c>
      <c r="D9" s="48" t="s">
        <v>19</v>
      </c>
      <c r="E9" s="238">
        <f>VLOOKUP(A9,[3]A_GEN!$A$7:$L$69,8,FALSE)</f>
        <v>904</v>
      </c>
      <c r="F9" s="239">
        <f>VLOOKUP(A9,[3]A_GEN!$A$7:$L$69,9,FALSE)</f>
        <v>857</v>
      </c>
      <c r="G9" s="240">
        <f t="shared" ref="G9:G21" si="1">IF(E9=0,"-",F9/E9-1)</f>
        <v>-5.1991150442477929E-2</v>
      </c>
      <c r="H9" s="241">
        <f>VLOOKUP(A9,[3]A_GEN!$A$7:$L$69,5,FALSE)</f>
        <v>46148</v>
      </c>
      <c r="I9" s="518">
        <f>VLOOKUP(A9,[3]A_GEN!$A$7:$L$69,6,FALSE)</f>
        <v>42383</v>
      </c>
      <c r="J9" s="243">
        <f t="shared" ref="J9:J21" si="2">IF(H9=0,"-",I9/H9-1)</f>
        <v>-8.1585334142324717E-2</v>
      </c>
      <c r="K9" s="244">
        <f>IF(E9&gt;0,VLOOKUP(A9,[3]BDD_ActiviteGen_HC!$1:$1048576,Gen_HC_FA!K$1,FALSE)/E9,"-")</f>
        <v>1.1061946902654867E-3</v>
      </c>
      <c r="L9" s="240">
        <f>IF(F9&gt;0,VLOOKUP(A9,[3]BDD_ActiviteGen_HC!$1:$1048576,Gen_HC_FA!L$1,FALSE)/F9,"-")</f>
        <v>5.8343057176196032E-3</v>
      </c>
      <c r="M9" s="245">
        <f>IF(H9&gt;0,VLOOKUP(A9,[3]BDD_ActiviteGen_HC!$1:$1048576,Gen_HC_FA!M$1,FALSE)/H9,"-")</f>
        <v>2.1669411458784781E-5</v>
      </c>
      <c r="N9" s="240">
        <f>IF(I9&gt;0,VLOOKUP(A9,[3]BDD_ActiviteGen_HC!$1:$1048576,Gen_HC_FA!N$1,FALSE)/I9,"-")</f>
        <v>5.3323266403982727E-3</v>
      </c>
      <c r="O9" s="245">
        <f>IF(E9&gt;0,VLOOKUP(A9,[3]BDD_ActiviteGen_HC!$1:$1048576,Gen_HC_FA!O$1,FALSE)/E9,"-")</f>
        <v>2.4336283185840708E-2</v>
      </c>
      <c r="P9" s="240">
        <f>IF(F9&gt;0,VLOOKUP(A9,[3]BDD_ActiviteGen_HC!$1:$1048576,Gen_HC_FA!P$1,FALSE)/F9,"-")</f>
        <v>3.3838973162193697E-2</v>
      </c>
      <c r="Q9" s="245">
        <f>IF(H9&gt;0,VLOOKUP(A9,[3]BDD_ActiviteGen_HC!$1:$1048576,Gen_HC_FA!Q$1,FALSE)/H9,"-")</f>
        <v>1.7747247984744734E-2</v>
      </c>
      <c r="R9" s="243">
        <f>IF(I9&gt;0,VLOOKUP(A9,[3]BDD_ActiviteGen_HC!$1:$1048576,Gen_HC_FA!R$1,FALSE)/I9,"-")</f>
        <v>1.9040653092041622E-2</v>
      </c>
      <c r="S9" s="245">
        <f>IF(E9&gt;0,VLOOKUP(A9,[3]BDD_ActiviteGen_HC!$1:$1048576,Gen_HC_FA!S$1,FALSE)/E9,"-")</f>
        <v>0.97676991150442483</v>
      </c>
      <c r="T9" s="240">
        <f>IF(F9&gt;0,VLOOKUP(A9,[3]BDD_ActiviteGen_HC!$1:$1048576,Gen_HC_FA!T$1,FALSE)/F9,"-")</f>
        <v>0.96499416569428242</v>
      </c>
      <c r="U9" s="245">
        <f>IF(H9&gt;0,VLOOKUP(A9,[3]BDD_ActiviteGen_HC!$1:$1048576,Gen_HC_FA!U$1,FALSE)/H9,"-")</f>
        <v>0.98223108260379643</v>
      </c>
      <c r="V9" s="246">
        <f>IF(I9&gt;0,VLOOKUP(A9,[3]BDD_ActiviteGen_HC!$1:$1048576,Gen_HC_FA!V$1,FALSE)/I9,"-")</f>
        <v>0.9756270202675601</v>
      </c>
      <c r="W9" s="244">
        <f>IF(E9&gt;0,VLOOKUP(A9,[3]BDD_ActiviteGen_HC!$1:$1048576,Gen_HC_FA!W$1,FALSE)/E9,"-")</f>
        <v>0.22123893805309736</v>
      </c>
      <c r="X9" s="240">
        <f>IF(F9&gt;0,VLOOKUP(A9,[3]BDD_ActiviteGen_HC!$1:$1048576,Gen_HC_FA!X$1,FALSE)/F9,"-")</f>
        <v>0.21470245040840141</v>
      </c>
      <c r="Y9" s="245">
        <f>IF(H9&gt;0,VLOOKUP(A9,[3]BDD_ActiviteGen_HC!$1:$1048576,Gen_HC_FA!Y$1,FALSE)/H9,"-")</f>
        <v>0.10923550316373408</v>
      </c>
      <c r="Z9" s="240">
        <f>IF(I9&gt;0,VLOOKUP(A9,[3]BDD_ActiviteGen_HC!$1:$1048576,Gen_HC_FA!Z$1,FALSE)/I9,"-")</f>
        <v>0.11806620579005733</v>
      </c>
      <c r="AA9" s="244">
        <f>IF(E9&gt;0,VLOOKUP(A9,[3]BDD_ActiviteGen_HC!$1:$1048576,Gen_HC_FA!AA$1,FALSE)/E9,"-")</f>
        <v>0</v>
      </c>
      <c r="AB9" s="240">
        <f>IF(F9&gt;0,VLOOKUP(A9,[3]BDD_ActiviteGen_HC!$1:$1048576,Gen_HC_FA!AB$1,FALSE)/F9,"-")</f>
        <v>0</v>
      </c>
      <c r="AC9" s="245">
        <f>IF(H9&gt;0,VLOOKUP(A9,[3]BDD_ActiviteGen_HC!$1:$1048576,Gen_HC_FA!AC$1,FALSE)/H9,"-")</f>
        <v>0</v>
      </c>
      <c r="AD9" s="246">
        <f>IF(I9&gt;0,VLOOKUP(A9,[3]BDD_ActiviteGen_HC!$1:$1048576,Gen_HC_FA!AD$1,FALSE)/I9,"-")</f>
        <v>0</v>
      </c>
      <c r="AE9" s="634"/>
      <c r="AF9" s="634"/>
    </row>
    <row r="10" spans="1:36" s="32" customFormat="1" ht="14.1" customHeight="1" x14ac:dyDescent="0.25">
      <c r="A10" s="44" t="s">
        <v>20</v>
      </c>
      <c r="C10" s="45" t="s">
        <v>20</v>
      </c>
      <c r="D10" s="34" t="s">
        <v>21</v>
      </c>
      <c r="E10" s="248">
        <f>VLOOKUP(A10,[3]A_GEN!$A$7:$L$69,8,FALSE)</f>
        <v>1368</v>
      </c>
      <c r="F10" s="239">
        <f>VLOOKUP(A10,[3]A_GEN!$A$7:$L$69,9,FALSE)</f>
        <v>1404</v>
      </c>
      <c r="G10" s="240">
        <f t="shared" si="1"/>
        <v>2.6315789473684292E-2</v>
      </c>
      <c r="H10" s="241">
        <f>VLOOKUP(A10,[3]A_GEN!$A$7:$L$69,5,FALSE)</f>
        <v>49499</v>
      </c>
      <c r="I10" s="242">
        <f>VLOOKUP(A10,[3]A_GEN!$A$7:$L$69,6,FALSE)</f>
        <v>50339</v>
      </c>
      <c r="J10" s="243">
        <f t="shared" si="2"/>
        <v>1.6970039798783754E-2</v>
      </c>
      <c r="K10" s="244">
        <f>IF(E10&gt;0,VLOOKUP(A10,[3]BDD_ActiviteGen_HC!$1:$1048576,Gen_HC_FA!K$1,FALSE)/E10,"-")</f>
        <v>7.3099415204678359E-4</v>
      </c>
      <c r="L10" s="240">
        <f>IF(F10&gt;0,VLOOKUP(A10,[3]BDD_ActiviteGen_HC!$1:$1048576,Gen_HC_FA!L$1,FALSE)/F10,"-")</f>
        <v>0</v>
      </c>
      <c r="M10" s="245">
        <f>IF(H10&gt;0,VLOOKUP(A10,[3]BDD_ActiviteGen_HC!$1:$1048576,Gen_HC_FA!M$1,FALSE)/H10,"-")</f>
        <v>4.0404856663770982E-5</v>
      </c>
      <c r="N10" s="243">
        <f>IF(I10&gt;0,VLOOKUP(A10,[3]BDD_ActiviteGen_HC!$1:$1048576,Gen_HC_FA!N$1,FALSE)/I10,"-")</f>
        <v>0</v>
      </c>
      <c r="O10" s="245">
        <f>IF(E10&gt;0,VLOOKUP(A10,[3]BDD_ActiviteGen_HC!$1:$1048576,Gen_HC_FA!O$1,FALSE)/E10,"-")</f>
        <v>1.9005847953216373E-2</v>
      </c>
      <c r="P10" s="240">
        <f>IF(F10&gt;0,VLOOKUP(A10,[3]BDD_ActiviteGen_HC!$1:$1048576,Gen_HC_FA!P$1,FALSE)/F10,"-")</f>
        <v>2.7777777777777776E-2</v>
      </c>
      <c r="Q10" s="245">
        <f>IF(H10&gt;0,VLOOKUP(A10,[3]BDD_ActiviteGen_HC!$1:$1048576,Gen_HC_FA!Q$1,FALSE)/H10,"-")</f>
        <v>7.636517909452716E-3</v>
      </c>
      <c r="R10" s="243">
        <f>IF(I10&gt;0,VLOOKUP(A10,[3]BDD_ActiviteGen_HC!$1:$1048576,Gen_HC_FA!R$1,FALSE)/I10,"-")</f>
        <v>1.2316494169530583E-2</v>
      </c>
      <c r="S10" s="245">
        <f>IF(E10&gt;0,VLOOKUP(A10,[3]BDD_ActiviteGen_HC!$1:$1048576,Gen_HC_FA!S$1,FALSE)/E10,"-")</f>
        <v>0.98099415204678364</v>
      </c>
      <c r="T10" s="240">
        <f>IF(F10&gt;0,VLOOKUP(A10,[3]BDD_ActiviteGen_HC!$1:$1048576,Gen_HC_FA!T$1,FALSE)/F10,"-")</f>
        <v>0.97222222222222221</v>
      </c>
      <c r="U10" s="245">
        <f>IF(H10&gt;0,VLOOKUP(A10,[3]BDD_ActiviteGen_HC!$1:$1048576,Gen_HC_FA!U$1,FALSE)/H10,"-")</f>
        <v>0.99232307723388347</v>
      </c>
      <c r="V10" s="246">
        <f>IF(I10&gt;0,VLOOKUP(A10,[3]BDD_ActiviteGen_HC!$1:$1048576,Gen_HC_FA!V$1,FALSE)/I10,"-")</f>
        <v>0.98768350583046938</v>
      </c>
      <c r="W10" s="244">
        <f>IF(E10&gt;0,VLOOKUP(A10,[3]BDD_ActiviteGen_HC!$1:$1048576,Gen_HC_FA!W$1,FALSE)/E10,"-")</f>
        <v>0.44663742690058478</v>
      </c>
      <c r="X10" s="240">
        <f>IF(F10&gt;0,VLOOKUP(A10,[3]BDD_ActiviteGen_HC!$1:$1048576,Gen_HC_FA!X$1,FALSE)/F10,"-")</f>
        <v>0.43874643874643876</v>
      </c>
      <c r="Y10" s="245">
        <f>IF(H10&gt;0,VLOOKUP(A10,[3]BDD_ActiviteGen_HC!$1:$1048576,Gen_HC_FA!Y$1,FALSE)/H10,"-")</f>
        <v>0.3146124164124528</v>
      </c>
      <c r="Z10" s="246">
        <f>IF(I10&gt;0,VLOOKUP(A10,[3]BDD_ActiviteGen_HC!$1:$1048576,Gen_HC_FA!Z$1,FALSE)/I10,"-")</f>
        <v>0.31560023043763286</v>
      </c>
      <c r="AA10" s="244">
        <f>IF(E10&gt;0,VLOOKUP(A10,[3]BDD_ActiviteGen_HC!$1:$1048576,Gen_HC_FA!AA$1,FALSE)/E10,"-")</f>
        <v>0</v>
      </c>
      <c r="AB10" s="240">
        <f>IF(F10&gt;0,VLOOKUP(A10,[3]BDD_ActiviteGen_HC!$1:$1048576,Gen_HC_FA!AB$1,FALSE)/F10,"-")</f>
        <v>0</v>
      </c>
      <c r="AC10" s="245">
        <f>IF(H10&gt;0,VLOOKUP(A10,[3]BDD_ActiviteGen_HC!$1:$1048576,Gen_HC_FA!AC$1,FALSE)/H10,"-")</f>
        <v>0</v>
      </c>
      <c r="AD10" s="246">
        <f>IF(I10&gt;0,VLOOKUP(A10,[3]BDD_ActiviteGen_HC!$1:$1048576,Gen_HC_FA!AD$1,FALSE)/I10,"-")</f>
        <v>0</v>
      </c>
      <c r="AE10" s="634"/>
      <c r="AF10" s="634"/>
    </row>
    <row r="11" spans="1:36" s="32" customFormat="1" ht="14.1" customHeight="1" x14ac:dyDescent="0.2">
      <c r="A11" s="46" t="s">
        <v>22</v>
      </c>
      <c r="C11" s="45" t="s">
        <v>22</v>
      </c>
      <c r="D11" s="34" t="s">
        <v>23</v>
      </c>
      <c r="E11" s="248">
        <f>VLOOKUP(A11,[3]A_GEN!$A$7:$L$69,8,FALSE)</f>
        <v>1598</v>
      </c>
      <c r="F11" s="239">
        <f>VLOOKUP(A11,[3]A_GEN!$A$7:$L$69,9,FALSE)</f>
        <v>1469</v>
      </c>
      <c r="G11" s="240">
        <f t="shared" si="1"/>
        <v>-8.0725907384230244E-2</v>
      </c>
      <c r="H11" s="241">
        <f>VLOOKUP(A11,[3]A_GEN!$A$7:$L$69,5,FALSE)</f>
        <v>57985</v>
      </c>
      <c r="I11" s="242">
        <f>VLOOKUP(A11,[3]A_GEN!$A$7:$L$69,6,FALSE)</f>
        <v>58595</v>
      </c>
      <c r="J11" s="243">
        <f t="shared" si="2"/>
        <v>1.0519962059153176E-2</v>
      </c>
      <c r="K11" s="244">
        <f>IF(E11&gt;0,VLOOKUP(A11,[3]BDD_ActiviteGen_HC!$1:$1048576,Gen_HC_FA!K$1,FALSE)/E11,"-")</f>
        <v>4.3804755944931162E-3</v>
      </c>
      <c r="L11" s="240">
        <f>IF(F11&gt;0,VLOOKUP(A11,[3]BDD_ActiviteGen_HC!$1:$1048576,Gen_HC_FA!L$1,FALSE)/F11,"-")</f>
        <v>2.0422055820285907E-3</v>
      </c>
      <c r="M11" s="245">
        <f>IF(H11&gt;0,VLOOKUP(A11,[3]BDD_ActiviteGen_HC!$1:$1048576,Gen_HC_FA!M$1,FALSE)/H11,"-")</f>
        <v>4.1390014658963526E-4</v>
      </c>
      <c r="N11" s="243">
        <f>IF(I11&gt;0,VLOOKUP(A11,[3]BDD_ActiviteGen_HC!$1:$1048576,Gen_HC_FA!N$1,FALSE)/I11,"-")</f>
        <v>3.5839235429644165E-4</v>
      </c>
      <c r="O11" s="245">
        <f>IF(E11&gt;0,VLOOKUP(A11,[3]BDD_ActiviteGen_HC!$1:$1048576,Gen_HC_FA!O$1,FALSE)/E11,"-")</f>
        <v>1.8773466833541929E-2</v>
      </c>
      <c r="P11" s="240">
        <f>IF(F11&gt;0,VLOOKUP(A11,[3]BDD_ActiviteGen_HC!$1:$1048576,Gen_HC_FA!P$1,FALSE)/F11,"-")</f>
        <v>1.8379850238257316E-2</v>
      </c>
      <c r="Q11" s="245">
        <f>IF(H11&gt;0,VLOOKUP(A11,[3]BDD_ActiviteGen_HC!$1:$1048576,Gen_HC_FA!Q$1,FALSE)/H11,"-")</f>
        <v>1.5935155643700957E-2</v>
      </c>
      <c r="R11" s="243">
        <f>IF(I11&gt;0,VLOOKUP(A11,[3]BDD_ActiviteGen_HC!$1:$1048576,Gen_HC_FA!R$1,FALSE)/I11,"-")</f>
        <v>1.2321870466763375E-2</v>
      </c>
      <c r="S11" s="245">
        <f>IF(E11&gt;0,VLOOKUP(A11,[3]BDD_ActiviteGen_HC!$1:$1048576,Gen_HC_FA!S$1,FALSE)/E11,"-")</f>
        <v>0.97684605757196497</v>
      </c>
      <c r="T11" s="240">
        <f>IF(F11&gt;0,VLOOKUP(A11,[3]BDD_ActiviteGen_HC!$1:$1048576,Gen_HC_FA!T$1,FALSE)/F11,"-")</f>
        <v>0.97957794417971411</v>
      </c>
      <c r="U11" s="245">
        <f>IF(H11&gt;0,VLOOKUP(A11,[3]BDD_ActiviteGen_HC!$1:$1048576,Gen_HC_FA!U$1,FALSE)/H11,"-")</f>
        <v>0.98365094420970944</v>
      </c>
      <c r="V11" s="246">
        <f>IF(I11&gt;0,VLOOKUP(A11,[3]BDD_ActiviteGen_HC!$1:$1048576,Gen_HC_FA!V$1,FALSE)/I11,"-")</f>
        <v>0.98731973717894017</v>
      </c>
      <c r="W11" s="244">
        <f>IF(E11&gt;0,VLOOKUP(A11,[3]BDD_ActiviteGen_HC!$1:$1048576,Gen_HC_FA!W$1,FALSE)/E11,"-")</f>
        <v>0</v>
      </c>
      <c r="X11" s="240">
        <f>IF(F11&gt;0,VLOOKUP(A11,[3]BDD_ActiviteGen_HC!$1:$1048576,Gen_HC_FA!X$1,FALSE)/F11,"-")</f>
        <v>0</v>
      </c>
      <c r="Y11" s="245">
        <f>IF(H11&gt;0,VLOOKUP(A11,[3]BDD_ActiviteGen_HC!$1:$1048576,Gen_HC_FA!Y$1,FALSE)/H11,"-")</f>
        <v>0</v>
      </c>
      <c r="Z11" s="246">
        <f>IF(I11&gt;0,VLOOKUP(A11,[3]BDD_ActiviteGen_HC!$1:$1048576,Gen_HC_FA!Z$1,FALSE)/I11,"-")</f>
        <v>0</v>
      </c>
      <c r="AA11" s="244">
        <f>IF(E11&gt;0,VLOOKUP(A11,[3]BDD_ActiviteGen_HC!$1:$1048576,Gen_HC_FA!AA$1,FALSE)/E11,"-")</f>
        <v>0</v>
      </c>
      <c r="AB11" s="240">
        <f>IF(F11&gt;0,VLOOKUP(A11,[3]BDD_ActiviteGen_HC!$1:$1048576,Gen_HC_FA!AB$1,FALSE)/F11,"-")</f>
        <v>0</v>
      </c>
      <c r="AC11" s="245">
        <f>IF(H11&gt;0,VLOOKUP(A11,[3]BDD_ActiviteGen_HC!$1:$1048576,Gen_HC_FA!AC$1,FALSE)/H11,"-")</f>
        <v>0</v>
      </c>
      <c r="AD11" s="246">
        <f>IF(I11&gt;0,VLOOKUP(A11,[3]BDD_ActiviteGen_HC!$1:$1048576,Gen_HC_FA!AD$1,FALSE)/I11,"-")</f>
        <v>0</v>
      </c>
      <c r="AE11" s="634"/>
      <c r="AF11" s="634"/>
    </row>
    <row r="12" spans="1:36" s="32" customFormat="1" ht="14.1" customHeight="1" x14ac:dyDescent="0.2">
      <c r="A12" s="46" t="s">
        <v>24</v>
      </c>
      <c r="C12" s="33" t="s">
        <v>24</v>
      </c>
      <c r="D12" s="34" t="s">
        <v>25</v>
      </c>
      <c r="E12" s="248">
        <f>VLOOKUP(A12,[3]A_GEN!$A$7:$L$69,8,FALSE)</f>
        <v>1929</v>
      </c>
      <c r="F12" s="239">
        <f>VLOOKUP(A12,[3]A_GEN!$A$7:$L$69,9,FALSE)</f>
        <v>2045</v>
      </c>
      <c r="G12" s="240">
        <f t="shared" si="1"/>
        <v>6.0134784862623025E-2</v>
      </c>
      <c r="H12" s="241">
        <f>VLOOKUP(A12,[3]A_GEN!$A$7:$L$69,5,FALSE)</f>
        <v>57246</v>
      </c>
      <c r="I12" s="242">
        <f>VLOOKUP(A12,[3]A_GEN!$A$7:$L$69,6,FALSE)</f>
        <v>60841</v>
      </c>
      <c r="J12" s="243">
        <f t="shared" si="2"/>
        <v>6.2799147538692646E-2</v>
      </c>
      <c r="K12" s="244">
        <f>IF(E12&gt;0,VLOOKUP(A12,[3]BDD_ActiviteGen_HC!$1:$1048576,Gen_HC_FA!K$1,FALSE)/E12,"-")</f>
        <v>2.0217729393468119E-2</v>
      </c>
      <c r="L12" s="240">
        <f>IF(F12&gt;0,VLOOKUP(A12,[3]BDD_ActiviteGen_HC!$1:$1048576,Gen_HC_FA!L$1,FALSE)/F12,"-")</f>
        <v>2.1026894865525673E-2</v>
      </c>
      <c r="M12" s="245">
        <f>IF(H12&gt;0,VLOOKUP(A12,[3]BDD_ActiviteGen_HC!$1:$1048576,Gen_HC_FA!M$1,FALSE)/H12,"-")</f>
        <v>1.1022604199420047E-2</v>
      </c>
      <c r="N12" s="243">
        <f>IF(I12&gt;0,VLOOKUP(A12,[3]BDD_ActiviteGen_HC!$1:$1048576,Gen_HC_FA!N$1,FALSE)/I12,"-")</f>
        <v>1.0732893936654558E-2</v>
      </c>
      <c r="O12" s="245">
        <f>IF(E12&gt;0,VLOOKUP(A12,[3]BDD_ActiviteGen_HC!$1:$1048576,Gen_HC_FA!O$1,FALSE)/E12,"-")</f>
        <v>5.5469155002592016E-2</v>
      </c>
      <c r="P12" s="240">
        <f>IF(F12&gt;0,VLOOKUP(A12,[3]BDD_ActiviteGen_HC!$1:$1048576,Gen_HC_FA!P$1,FALSE)/F12,"-")</f>
        <v>5.5745721271393642E-2</v>
      </c>
      <c r="Q12" s="245">
        <f>IF(H12&gt;0,VLOOKUP(A12,[3]BDD_ActiviteGen_HC!$1:$1048576,Gen_HC_FA!Q$1,FALSE)/H12,"-")</f>
        <v>4.5802326800125776E-2</v>
      </c>
      <c r="R12" s="243">
        <f>IF(I12&gt;0,VLOOKUP(A12,[3]BDD_ActiviteGen_HC!$1:$1048576,Gen_HC_FA!R$1,FALSE)/I12,"-")</f>
        <v>3.7704837198599628E-2</v>
      </c>
      <c r="S12" s="245">
        <f>IF(E12&gt;0,VLOOKUP(A12,[3]BDD_ActiviteGen_HC!$1:$1048576,Gen_HC_FA!S$1,FALSE)/E12,"-")</f>
        <v>0.92742353551062728</v>
      </c>
      <c r="T12" s="240">
        <f>IF(F12&gt;0,VLOOKUP(A12,[3]BDD_ActiviteGen_HC!$1:$1048576,Gen_HC_FA!T$1,FALSE)/F12,"-")</f>
        <v>0.92616136919315406</v>
      </c>
      <c r="U12" s="245">
        <f>IF(H12&gt;0,VLOOKUP(A12,[3]BDD_ActiviteGen_HC!$1:$1048576,Gen_HC_FA!U$1,FALSE)/H12,"-")</f>
        <v>0.94317506900045422</v>
      </c>
      <c r="V12" s="246">
        <f>IF(I12&gt;0,VLOOKUP(A12,[3]BDD_ActiviteGen_HC!$1:$1048576,Gen_HC_FA!V$1,FALSE)/I12,"-")</f>
        <v>0.95156226886474582</v>
      </c>
      <c r="W12" s="244">
        <f>IF(E12&gt;0,VLOOKUP(A12,[3]BDD_ActiviteGen_HC!$1:$1048576,Gen_HC_FA!W$1,FALSE)/E12,"-")</f>
        <v>0.20839813374805599</v>
      </c>
      <c r="X12" s="240">
        <f>IF(F12&gt;0,VLOOKUP(A12,[3]BDD_ActiviteGen_HC!$1:$1048576,Gen_HC_FA!X$1,FALSE)/F12,"-")</f>
        <v>0.2058679706601467</v>
      </c>
      <c r="Y12" s="245">
        <f>IF(H12&gt;0,VLOOKUP(A12,[3]BDD_ActiviteGen_HC!$1:$1048576,Gen_HC_FA!Y$1,FALSE)/H12,"-")</f>
        <v>0.22352653460503791</v>
      </c>
      <c r="Z12" s="246">
        <f>IF(I12&gt;0,VLOOKUP(A12,[3]BDD_ActiviteGen_HC!$1:$1048576,Gen_HC_FA!Z$1,FALSE)/I12,"-")</f>
        <v>0.20780394799559507</v>
      </c>
      <c r="AA12" s="244">
        <f>IF(E12&gt;0,VLOOKUP(A12,[3]BDD_ActiviteGen_HC!$1:$1048576,Gen_HC_FA!AA$1,FALSE)/E12,"-")</f>
        <v>0</v>
      </c>
      <c r="AB12" s="240">
        <f>IF(F12&gt;0,VLOOKUP(A12,[3]BDD_ActiviteGen_HC!$1:$1048576,Gen_HC_FA!AB$1,FALSE)/F12,"-")</f>
        <v>0</v>
      </c>
      <c r="AC12" s="245">
        <f>IF(H12&gt;0,VLOOKUP(A12,[3]BDD_ActiviteGen_HC!$1:$1048576,Gen_HC_FA!AC$1,FALSE)/H12,"-")</f>
        <v>0</v>
      </c>
      <c r="AD12" s="246">
        <f>IF(I12&gt;0,VLOOKUP(A12,[3]BDD_ActiviteGen_HC!$1:$1048576,Gen_HC_FA!AD$1,FALSE)/I12,"-")</f>
        <v>0</v>
      </c>
      <c r="AE12" s="634"/>
      <c r="AF12" s="634"/>
    </row>
    <row r="13" spans="1:36" s="32" customFormat="1" ht="14.1" customHeight="1" x14ac:dyDescent="0.2">
      <c r="A13" s="31" t="s">
        <v>26</v>
      </c>
      <c r="C13" s="33" t="s">
        <v>26</v>
      </c>
      <c r="D13" s="34" t="s">
        <v>27</v>
      </c>
      <c r="E13" s="248">
        <f>VLOOKUP(A13,[3]A_GEN!$A$7:$L$69,8,FALSE)</f>
        <v>312</v>
      </c>
      <c r="F13" s="239">
        <f>VLOOKUP(A13,[3]A_GEN!$A$7:$L$69,9,FALSE)</f>
        <v>344</v>
      </c>
      <c r="G13" s="240">
        <f t="shared" si="1"/>
        <v>0.10256410256410264</v>
      </c>
      <c r="H13" s="241">
        <f>VLOOKUP(A13,[3]A_GEN!$A$7:$L$69,5,FALSE)</f>
        <v>12095</v>
      </c>
      <c r="I13" s="242">
        <f>VLOOKUP(A13,[3]A_GEN!$A$7:$L$69,6,FALSE)</f>
        <v>10254.5</v>
      </c>
      <c r="J13" s="243">
        <f t="shared" si="2"/>
        <v>-0.15217031831335259</v>
      </c>
      <c r="K13" s="244">
        <f>IF(E13&gt;0,VLOOKUP(A13,[3]BDD_ActiviteGen_HC!$1:$1048576,Gen_HC_FA!K$1,FALSE)/E13,"-")</f>
        <v>0</v>
      </c>
      <c r="L13" s="240">
        <f>IF(F13&gt;0,VLOOKUP(A13,[3]BDD_ActiviteGen_HC!$1:$1048576,Gen_HC_FA!L$1,FALSE)/F13,"-")</f>
        <v>0</v>
      </c>
      <c r="M13" s="245">
        <f>IF(H13&gt;0,VLOOKUP(A13,[3]BDD_ActiviteGen_HC!$1:$1048576,Gen_HC_FA!M$1,FALSE)/H13,"-")</f>
        <v>0</v>
      </c>
      <c r="N13" s="243">
        <f>IF(I13&gt;0,VLOOKUP(A13,[3]BDD_ActiviteGen_HC!$1:$1048576,Gen_HC_FA!N$1,FALSE)/I13,"-")</f>
        <v>0</v>
      </c>
      <c r="O13" s="245">
        <f>IF(E13&gt;0,VLOOKUP(A13,[3]BDD_ActiviteGen_HC!$1:$1048576,Gen_HC_FA!O$1,FALSE)/E13,"-")</f>
        <v>4.1666666666666664E-2</v>
      </c>
      <c r="P13" s="240">
        <f>IF(F13&gt;0,VLOOKUP(A13,[3]BDD_ActiviteGen_HC!$1:$1048576,Gen_HC_FA!P$1,FALSE)/F13,"-")</f>
        <v>5.5232558139534885E-2</v>
      </c>
      <c r="Q13" s="245">
        <f>IF(H13&gt;0,VLOOKUP(A13,[3]BDD_ActiviteGen_HC!$1:$1048576,Gen_HC_FA!Q$1,FALSE)/H13,"-")</f>
        <v>6.2835882596114093E-3</v>
      </c>
      <c r="R13" s="243">
        <f>IF(I13&gt;0,VLOOKUP(A13,[3]BDD_ActiviteGen_HC!$1:$1048576,Gen_HC_FA!R$1,FALSE)/I13,"-")</f>
        <v>4.0665073870008291E-2</v>
      </c>
      <c r="S13" s="245">
        <f>IF(E13&gt;0,VLOOKUP(A13,[3]BDD_ActiviteGen_HC!$1:$1048576,Gen_HC_FA!S$1,FALSE)/E13,"-")</f>
        <v>0.95833333333333337</v>
      </c>
      <c r="T13" s="240">
        <f>IF(F13&gt;0,VLOOKUP(A13,[3]BDD_ActiviteGen_HC!$1:$1048576,Gen_HC_FA!T$1,FALSE)/F13,"-")</f>
        <v>0.95058139534883723</v>
      </c>
      <c r="U13" s="245">
        <f>IF(H13&gt;0,VLOOKUP(A13,[3]BDD_ActiviteGen_HC!$1:$1048576,Gen_HC_FA!U$1,FALSE)/H13,"-")</f>
        <v>0.99371641174038861</v>
      </c>
      <c r="V13" s="246">
        <f>IF(I13&gt;0,VLOOKUP(A13,[3]BDD_ActiviteGen_HC!$1:$1048576,Gen_HC_FA!V$1,FALSE)/I13,"-")</f>
        <v>0.95933492612999172</v>
      </c>
      <c r="W13" s="244">
        <f>IF(E13&gt;0,VLOOKUP(A13,[3]BDD_ActiviteGen_HC!$1:$1048576,Gen_HC_FA!W$1,FALSE)/E13,"-")</f>
        <v>0</v>
      </c>
      <c r="X13" s="240">
        <f>IF(F13&gt;0,VLOOKUP(A13,[3]BDD_ActiviteGen_HC!$1:$1048576,Gen_HC_FA!X$1,FALSE)/F13,"-")</f>
        <v>0</v>
      </c>
      <c r="Y13" s="245">
        <f>IF(H13&gt;0,VLOOKUP(A13,[3]BDD_ActiviteGen_HC!$1:$1048576,Gen_HC_FA!Y$1,FALSE)/H13,"-")</f>
        <v>0</v>
      </c>
      <c r="Z13" s="246">
        <f>IF(I13&gt;0,VLOOKUP(A13,[3]BDD_ActiviteGen_HC!$1:$1048576,Gen_HC_FA!Z$1,FALSE)/I13,"-")</f>
        <v>0</v>
      </c>
      <c r="AA13" s="244">
        <f>IF(E13&gt;0,VLOOKUP(A13,[3]BDD_ActiviteGen_HC!$1:$1048576,Gen_HC_FA!AA$1,FALSE)/E13,"-")</f>
        <v>0</v>
      </c>
      <c r="AB13" s="240">
        <f>IF(F13&gt;0,VLOOKUP(A13,[3]BDD_ActiviteGen_HC!$1:$1048576,Gen_HC_FA!AB$1,FALSE)/F13,"-")</f>
        <v>0</v>
      </c>
      <c r="AC13" s="245">
        <f>IF(H13&gt;0,VLOOKUP(A13,[3]BDD_ActiviteGen_HC!$1:$1048576,Gen_HC_FA!AC$1,FALSE)/H13,"-")</f>
        <v>0</v>
      </c>
      <c r="AD13" s="246">
        <f>IF(I13&gt;0,VLOOKUP(A13,[3]BDD_ActiviteGen_HC!$1:$1048576,Gen_HC_FA!AD$1,FALSE)/I13,"-")</f>
        <v>0</v>
      </c>
      <c r="AE13" s="634"/>
      <c r="AF13" s="634"/>
    </row>
    <row r="14" spans="1:36" s="32" customFormat="1" ht="14.1" customHeight="1" x14ac:dyDescent="0.2">
      <c r="A14" s="31" t="s">
        <v>28</v>
      </c>
      <c r="C14" s="33" t="s">
        <v>28</v>
      </c>
      <c r="D14" s="34" t="s">
        <v>29</v>
      </c>
      <c r="E14" s="248">
        <f>VLOOKUP(A14,[3]A_GEN!$A$7:$L$69,8,FALSE)</f>
        <v>1364</v>
      </c>
      <c r="F14" s="239">
        <f>VLOOKUP(A14,[3]A_GEN!$A$7:$L$69,9,FALSE)</f>
        <v>1297</v>
      </c>
      <c r="G14" s="240">
        <f t="shared" si="1"/>
        <v>-4.9120234604105528E-2</v>
      </c>
      <c r="H14" s="241">
        <f>VLOOKUP(A14,[3]A_GEN!$A$7:$L$69,5,FALSE)</f>
        <v>64341</v>
      </c>
      <c r="I14" s="242">
        <f>VLOOKUP(A14,[3]A_GEN!$A$7:$L$69,6,FALSE)</f>
        <v>64537</v>
      </c>
      <c r="J14" s="243">
        <f t="shared" si="2"/>
        <v>3.0462690974650819E-3</v>
      </c>
      <c r="K14" s="244">
        <f>IF(E14&gt;0,VLOOKUP(A14,[3]BDD_ActiviteGen_HC!$1:$1048576,Gen_HC_FA!K$1,FALSE)/E14,"-")</f>
        <v>7.3313782991202346E-4</v>
      </c>
      <c r="L14" s="240">
        <f>IF(F14&gt;0,VLOOKUP(A14,[3]BDD_ActiviteGen_HC!$1:$1048576,Gen_HC_FA!L$1,FALSE)/F14,"-")</f>
        <v>2.3130300693909021E-3</v>
      </c>
      <c r="M14" s="245">
        <f>IF(H14&gt;0,VLOOKUP(A14,[3]BDD_ActiviteGen_HC!$1:$1048576,Gen_HC_FA!M$1,FALSE)/H14,"-")</f>
        <v>1.5542189272780963E-4</v>
      </c>
      <c r="N14" s="243">
        <f>IF(I14&gt;0,VLOOKUP(A14,[3]BDD_ActiviteGen_HC!$1:$1048576,Gen_HC_FA!N$1,FALSE)/I14,"-")</f>
        <v>3.5638470954646174E-4</v>
      </c>
      <c r="O14" s="245">
        <f>IF(E14&gt;0,VLOOKUP(A14,[3]BDD_ActiviteGen_HC!$1:$1048576,Gen_HC_FA!O$1,FALSE)/E14,"-")</f>
        <v>2.1260997067448679E-2</v>
      </c>
      <c r="P14" s="240">
        <f>IF(F14&gt;0,VLOOKUP(A14,[3]BDD_ActiviteGen_HC!$1:$1048576,Gen_HC_FA!P$1,FALSE)/F14,"-")</f>
        <v>2.0046260601387818E-2</v>
      </c>
      <c r="Q14" s="245">
        <f>IF(H14&gt;0,VLOOKUP(A14,[3]BDD_ActiviteGen_HC!$1:$1048576,Gen_HC_FA!Q$1,FALSE)/H14,"-")</f>
        <v>1.3863632831320619E-2</v>
      </c>
      <c r="R14" s="243">
        <f>IF(I14&gt;0,VLOOKUP(A14,[3]BDD_ActiviteGen_HC!$1:$1048576,Gen_HC_FA!R$1,FALSE)/I14,"-")</f>
        <v>9.8083270062134902E-3</v>
      </c>
      <c r="S14" s="245">
        <f>IF(E14&gt;0,VLOOKUP(A14,[3]BDD_ActiviteGen_HC!$1:$1048576,Gen_HC_FA!S$1,FALSE)/E14,"-")</f>
        <v>0.98020527859237538</v>
      </c>
      <c r="T14" s="240">
        <f>IF(F14&gt;0,VLOOKUP(A14,[3]BDD_ActiviteGen_HC!$1:$1048576,Gen_HC_FA!T$1,FALSE)/F14,"-")</f>
        <v>0.98072474942174248</v>
      </c>
      <c r="U14" s="245">
        <f>IF(H14&gt;0,VLOOKUP(A14,[3]BDD_ActiviteGen_HC!$1:$1048576,Gen_HC_FA!U$1,FALSE)/H14,"-")</f>
        <v>0.98598094527595159</v>
      </c>
      <c r="V14" s="246">
        <f>IF(I14&gt;0,VLOOKUP(A14,[3]BDD_ActiviteGen_HC!$1:$1048576,Gen_HC_FA!V$1,FALSE)/I14,"-")</f>
        <v>0.98983528828424006</v>
      </c>
      <c r="W14" s="244">
        <f>IF(E14&gt;0,VLOOKUP(A14,[3]BDD_ActiviteGen_HC!$1:$1048576,Gen_HC_FA!W$1,FALSE)/E14,"-")</f>
        <v>0.23680351906158359</v>
      </c>
      <c r="X14" s="240">
        <f>IF(F14&gt;0,VLOOKUP(A14,[3]BDD_ActiviteGen_HC!$1:$1048576,Gen_HC_FA!X$1,FALSE)/F14,"-")</f>
        <v>0.27447956823438707</v>
      </c>
      <c r="Y14" s="245">
        <f>IF(H14&gt;0,VLOOKUP(A14,[3]BDD_ActiviteGen_HC!$1:$1048576,Gen_HC_FA!Y$1,FALSE)/H14,"-")</f>
        <v>0.395020282557001</v>
      </c>
      <c r="Z14" s="246">
        <f>IF(I14&gt;0,VLOOKUP(A14,[3]BDD_ActiviteGen_HC!$1:$1048576,Gen_HC_FA!Z$1,FALSE)/I14,"-")</f>
        <v>0.39891844988146336</v>
      </c>
      <c r="AA14" s="244">
        <f>IF(E14&gt;0,VLOOKUP(A14,[3]BDD_ActiviteGen_HC!$1:$1048576,Gen_HC_FA!AA$1,FALSE)/E14,"-")</f>
        <v>0</v>
      </c>
      <c r="AB14" s="240">
        <f>IF(F14&gt;0,VLOOKUP(A14,[3]BDD_ActiviteGen_HC!$1:$1048576,Gen_HC_FA!AB$1,FALSE)/F14,"-")</f>
        <v>0</v>
      </c>
      <c r="AC14" s="245">
        <f>IF(H14&gt;0,VLOOKUP(A14,[3]BDD_ActiviteGen_HC!$1:$1048576,Gen_HC_FA!AC$1,FALSE)/H14,"-")</f>
        <v>0</v>
      </c>
      <c r="AD14" s="246">
        <f>IF(I14&gt;0,VLOOKUP(A14,[3]BDD_ActiviteGen_HC!$1:$1048576,Gen_HC_FA!AD$1,FALSE)/I14,"-")</f>
        <v>0</v>
      </c>
      <c r="AE14" s="634"/>
      <c r="AF14" s="634"/>
    </row>
    <row r="15" spans="1:36" s="32" customFormat="1" ht="14.1" customHeight="1" x14ac:dyDescent="0.25">
      <c r="A15" s="49" t="s">
        <v>34</v>
      </c>
      <c r="C15" s="33" t="s">
        <v>34</v>
      </c>
      <c r="D15" s="34" t="s">
        <v>35</v>
      </c>
      <c r="E15" s="248">
        <f>VLOOKUP(A15,[3]A_GEN!$A$7:$L$69,8,FALSE)</f>
        <v>1549</v>
      </c>
      <c r="F15" s="239">
        <f>VLOOKUP(A15,[3]A_GEN!$A$7:$L$69,9,FALSE)</f>
        <v>1619</v>
      </c>
      <c r="G15" s="240">
        <f t="shared" si="1"/>
        <v>4.5190445448676675E-2</v>
      </c>
      <c r="H15" s="241">
        <f>VLOOKUP(A15,[3]A_GEN!$A$7:$L$69,5,FALSE)</f>
        <v>59397</v>
      </c>
      <c r="I15" s="242">
        <f>VLOOKUP(A15,[3]A_GEN!$A$7:$L$69,6,FALSE)</f>
        <v>60501</v>
      </c>
      <c r="J15" s="243">
        <f t="shared" si="2"/>
        <v>1.8586797312995618E-2</v>
      </c>
      <c r="K15" s="244">
        <f>IF(E15&gt;0,VLOOKUP(A15,[3]BDD_ActiviteGen_HC!$1:$1048576,Gen_HC_FA!K$1,FALSE)/E15,"-")</f>
        <v>5.8102001291155583E-3</v>
      </c>
      <c r="L15" s="240">
        <f>IF(F15&gt;0,VLOOKUP(A15,[3]BDD_ActiviteGen_HC!$1:$1048576,Gen_HC_FA!L$1,FALSE)/F15,"-")</f>
        <v>3.7059913526868438E-3</v>
      </c>
      <c r="M15" s="245">
        <f>IF(H15&gt;0,VLOOKUP(A15,[3]BDD_ActiviteGen_HC!$1:$1048576,Gen_HC_FA!M$1,FALSE)/H15,"-")</f>
        <v>9.4280855935484961E-4</v>
      </c>
      <c r="N15" s="243">
        <f>IF(I15&gt;0,VLOOKUP(A15,[3]BDD_ActiviteGen_HC!$1:$1048576,Gen_HC_FA!N$1,FALSE)/I15,"-")</f>
        <v>8.7601857820531891E-4</v>
      </c>
      <c r="O15" s="245">
        <f>IF(E15&gt;0,VLOOKUP(A15,[3]BDD_ActiviteGen_HC!$1:$1048576,Gen_HC_FA!O$1,FALSE)/E15,"-")</f>
        <v>3.8089089735313109E-2</v>
      </c>
      <c r="P15" s="240">
        <f>IF(F15&gt;0,VLOOKUP(A15,[3]BDD_ActiviteGen_HC!$1:$1048576,Gen_HC_FA!P$1,FALSE)/F15,"-")</f>
        <v>3.7059913526868438E-2</v>
      </c>
      <c r="Q15" s="245">
        <f>IF(H15&gt;0,VLOOKUP(A15,[3]BDD_ActiviteGen_HC!$1:$1048576,Gen_HC_FA!Q$1,FALSE)/H15,"-")</f>
        <v>1.4428338131555465E-2</v>
      </c>
      <c r="R15" s="243">
        <f>IF(I15&gt;0,VLOOKUP(A15,[3]BDD_ActiviteGen_HC!$1:$1048576,Gen_HC_FA!R$1,FALSE)/I15,"-")</f>
        <v>1.4429513561759309E-2</v>
      </c>
      <c r="S15" s="245">
        <f>IF(E15&gt;0,VLOOKUP(A15,[3]BDD_ActiviteGen_HC!$1:$1048576,Gen_HC_FA!S$1,FALSE)/E15,"-")</f>
        <v>0.95868302130406713</v>
      </c>
      <c r="T15" s="240">
        <f>IF(F15&gt;0,VLOOKUP(A15,[3]BDD_ActiviteGen_HC!$1:$1048576,Gen_HC_FA!T$1,FALSE)/F15,"-")</f>
        <v>0.96232242124768375</v>
      </c>
      <c r="U15" s="245">
        <f>IF(H15&gt;0,VLOOKUP(A15,[3]BDD_ActiviteGen_HC!$1:$1048576,Gen_HC_FA!U$1,FALSE)/H15,"-")</f>
        <v>0.98462885330908967</v>
      </c>
      <c r="V15" s="246">
        <f>IF(I15&gt;0,VLOOKUP(A15,[3]BDD_ActiviteGen_HC!$1:$1048576,Gen_HC_FA!V$1,FALSE)/I15,"-")</f>
        <v>0.98469446786003534</v>
      </c>
      <c r="W15" s="244">
        <f>IF(E15&gt;0,VLOOKUP(A15,[3]BDD_ActiviteGen_HC!$1:$1048576,Gen_HC_FA!W$1,FALSE)/E15,"-")</f>
        <v>9.0380890897353128E-2</v>
      </c>
      <c r="X15" s="240">
        <f>IF(F15&gt;0,VLOOKUP(A15,[3]BDD_ActiviteGen_HC!$1:$1048576,Gen_HC_FA!X$1,FALSE)/F15,"-")</f>
        <v>8.8326127239036448E-2</v>
      </c>
      <c r="Y15" s="245">
        <f>IF(H15&gt;0,VLOOKUP(A15,[3]BDD_ActiviteGen_HC!$1:$1048576,Gen_HC_FA!Y$1,FALSE)/H15,"-")</f>
        <v>4.6551172618145696E-2</v>
      </c>
      <c r="Z15" s="246">
        <f>IF(I15&gt;0,VLOOKUP(A15,[3]BDD_ActiviteGen_HC!$1:$1048576,Gen_HC_FA!Z$1,FALSE)/I15,"-")</f>
        <v>4.4214145220740152E-2</v>
      </c>
      <c r="AA15" s="244">
        <f>IF(E15&gt;0,VLOOKUP(A15,[3]BDD_ActiviteGen_HC!$1:$1048576,Gen_HC_FA!AA$1,FALSE)/E15,"-")</f>
        <v>0</v>
      </c>
      <c r="AB15" s="240">
        <f>IF(F15&gt;0,VLOOKUP(A15,[3]BDD_ActiviteGen_HC!$1:$1048576,Gen_HC_FA!AB$1,FALSE)/F15,"-")</f>
        <v>0</v>
      </c>
      <c r="AC15" s="245">
        <f>IF(H15&gt;0,VLOOKUP(A15,[3]BDD_ActiviteGen_HC!$1:$1048576,Gen_HC_FA!AC$1,FALSE)/H15,"-")</f>
        <v>0</v>
      </c>
      <c r="AD15" s="246">
        <f>IF(I15&gt;0,VLOOKUP(A15,[3]BDD_ActiviteGen_HC!$1:$1048576,Gen_HC_FA!AD$1,FALSE)/I15,"-")</f>
        <v>0</v>
      </c>
      <c r="AE15" s="634"/>
      <c r="AF15" s="634"/>
    </row>
    <row r="16" spans="1:36" s="32" customFormat="1" ht="14.1" customHeight="1" x14ac:dyDescent="0.2">
      <c r="A16" s="31" t="s">
        <v>36</v>
      </c>
      <c r="C16" s="33" t="s">
        <v>36</v>
      </c>
      <c r="D16" s="34" t="s">
        <v>37</v>
      </c>
      <c r="E16" s="248">
        <f>VLOOKUP(A16,[3]A_GEN!$A$7:$L$69,8,FALSE)</f>
        <v>494</v>
      </c>
      <c r="F16" s="239">
        <f>VLOOKUP(A16,[3]A_GEN!$A$7:$L$69,9,FALSE)</f>
        <v>560</v>
      </c>
      <c r="G16" s="240">
        <f t="shared" si="1"/>
        <v>0.1336032388663968</v>
      </c>
      <c r="H16" s="241">
        <f>VLOOKUP(A16,[3]A_GEN!$A$7:$L$69,5,FALSE)</f>
        <v>27697</v>
      </c>
      <c r="I16" s="242">
        <f>VLOOKUP(A16,[3]A_GEN!$A$7:$L$69,6,FALSE)</f>
        <v>24619</v>
      </c>
      <c r="J16" s="243">
        <f t="shared" si="2"/>
        <v>-0.11113116944073365</v>
      </c>
      <c r="K16" s="244">
        <f>IF(E16&gt;0,VLOOKUP(A16,[3]BDD_ActiviteGen_HC!$1:$1048576,Gen_HC_FA!K$1,FALSE)/E16,"-")</f>
        <v>2.0242914979757085E-3</v>
      </c>
      <c r="L16" s="240">
        <f>IF(F16&gt;0,VLOOKUP(A16,[3]BDD_ActiviteGen_HC!$1:$1048576,Gen_HC_FA!L$1,FALSE)/F16,"-")</f>
        <v>0</v>
      </c>
      <c r="M16" s="245">
        <f>IF(H16&gt;0,VLOOKUP(A16,[3]BDD_ActiviteGen_HC!$1:$1048576,Gen_HC_FA!M$1,FALSE)/H16,"-")</f>
        <v>1.4441997328230494E-4</v>
      </c>
      <c r="N16" s="243">
        <f>IF(I16&gt;0,VLOOKUP(A16,[3]BDD_ActiviteGen_HC!$1:$1048576,Gen_HC_FA!N$1,FALSE)/I16,"-")</f>
        <v>0</v>
      </c>
      <c r="O16" s="245">
        <f>IF(E16&gt;0,VLOOKUP(A16,[3]BDD_ActiviteGen_HC!$1:$1048576,Gen_HC_FA!O$1,FALSE)/E16,"-")</f>
        <v>6.4777327935222673E-2</v>
      </c>
      <c r="P16" s="240">
        <f>IF(F16&gt;0,VLOOKUP(A16,[3]BDD_ActiviteGen_HC!$1:$1048576,Gen_HC_FA!P$1,FALSE)/F16,"-")</f>
        <v>4.8214285714285716E-2</v>
      </c>
      <c r="Q16" s="245">
        <f>IF(H16&gt;0,VLOOKUP(A16,[3]BDD_ActiviteGen_HC!$1:$1048576,Gen_HC_FA!Q$1,FALSE)/H16,"-")</f>
        <v>3.9462757699389825E-2</v>
      </c>
      <c r="R16" s="243">
        <f>IF(I16&gt;0,VLOOKUP(A16,[3]BDD_ActiviteGen_HC!$1:$1048576,Gen_HC_FA!R$1,FALSE)/I16,"-")</f>
        <v>2.8189609651082498E-2</v>
      </c>
      <c r="S16" s="245">
        <f>IF(E16&gt;0,VLOOKUP(A16,[3]BDD_ActiviteGen_HC!$1:$1048576,Gen_HC_FA!S$1,FALSE)/E16,"-")</f>
        <v>0.93522267206477738</v>
      </c>
      <c r="T16" s="240">
        <f>IF(F16&gt;0,VLOOKUP(A16,[3]BDD_ActiviteGen_HC!$1:$1048576,Gen_HC_FA!T$1,FALSE)/F16,"-")</f>
        <v>0.95357142857142863</v>
      </c>
      <c r="U16" s="245">
        <f>IF(H16&gt;0,VLOOKUP(A16,[3]BDD_ActiviteGen_HC!$1:$1048576,Gen_HC_FA!U$1,FALSE)/H16,"-")</f>
        <v>0.96039282232732792</v>
      </c>
      <c r="V16" s="246">
        <f>IF(I16&gt;0,VLOOKUP(A16,[3]BDD_ActiviteGen_HC!$1:$1048576,Gen_HC_FA!V$1,FALSE)/I16,"-")</f>
        <v>0.97181039034891747</v>
      </c>
      <c r="W16" s="244">
        <f>IF(E16&gt;0,VLOOKUP(A16,[3]BDD_ActiviteGen_HC!$1:$1048576,Gen_HC_FA!W$1,FALSE)/E16,"-")</f>
        <v>0.2793522267206478</v>
      </c>
      <c r="X16" s="240">
        <f>IF(F16&gt;0,VLOOKUP(A16,[3]BDD_ActiviteGen_HC!$1:$1048576,Gen_HC_FA!X$1,FALSE)/F16,"-")</f>
        <v>1</v>
      </c>
      <c r="Y16" s="245">
        <f>IF(H16&gt;0,VLOOKUP(A16,[3]BDD_ActiviteGen_HC!$1:$1048576,Gen_HC_FA!Y$1,FALSE)/H16,"-")</f>
        <v>0.51691518937068992</v>
      </c>
      <c r="Z16" s="246">
        <f>IF(I16&gt;0,VLOOKUP(A16,[3]BDD_ActiviteGen_HC!$1:$1048576,Gen_HC_FA!Z$1,FALSE)/I16,"-")</f>
        <v>1</v>
      </c>
      <c r="AA16" s="244">
        <f>IF(E16&gt;0,VLOOKUP(A16,[3]BDD_ActiviteGen_HC!$1:$1048576,Gen_HC_FA!AA$1,FALSE)/E16,"-")</f>
        <v>0</v>
      </c>
      <c r="AB16" s="240">
        <f>IF(F16&gt;0,VLOOKUP(A16,[3]BDD_ActiviteGen_HC!$1:$1048576,Gen_HC_FA!AB$1,FALSE)/F16,"-")</f>
        <v>0</v>
      </c>
      <c r="AC16" s="245">
        <f>IF(H16&gt;0,VLOOKUP(A16,[3]BDD_ActiviteGen_HC!$1:$1048576,Gen_HC_FA!AC$1,FALSE)/H16,"-")</f>
        <v>0</v>
      </c>
      <c r="AD16" s="246">
        <f>IF(I16&gt;0,VLOOKUP(A16,[3]BDD_ActiviteGen_HC!$1:$1048576,Gen_HC_FA!AD$1,FALSE)/I16,"-")</f>
        <v>0</v>
      </c>
      <c r="AE16" s="634"/>
      <c r="AF16" s="634"/>
    </row>
    <row r="17" spans="1:32" s="32" customFormat="1" ht="14.25" customHeight="1" x14ac:dyDescent="0.25">
      <c r="A17" s="49" t="s">
        <v>38</v>
      </c>
      <c r="C17" s="33" t="s">
        <v>38</v>
      </c>
      <c r="D17" s="34" t="s">
        <v>39</v>
      </c>
      <c r="E17" s="248">
        <f>VLOOKUP(A17,[3]A_GEN!$A$7:$L$69,8,FALSE)</f>
        <v>284</v>
      </c>
      <c r="F17" s="239">
        <f>VLOOKUP(A17,[3]A_GEN!$A$7:$L$69,9,FALSE)</f>
        <v>280</v>
      </c>
      <c r="G17" s="240">
        <f t="shared" si="1"/>
        <v>-1.4084507042253502E-2</v>
      </c>
      <c r="H17" s="241">
        <f>VLOOKUP(A17,[3]A_GEN!$A$7:$L$69,5,FALSE)</f>
        <v>8420</v>
      </c>
      <c r="I17" s="242">
        <f>VLOOKUP(A17,[3]A_GEN!$A$7:$L$69,6,FALSE)</f>
        <v>7369</v>
      </c>
      <c r="J17" s="243">
        <f t="shared" si="2"/>
        <v>-0.12482185273159141</v>
      </c>
      <c r="K17" s="244">
        <f>IF(E17&gt;0,VLOOKUP(A17,[3]BDD_ActiviteGen_HC!$1:$1048576,Gen_HC_FA!K$1,FALSE)/E17,"-")</f>
        <v>0</v>
      </c>
      <c r="L17" s="240">
        <f>IF(F17&gt;0,VLOOKUP(A17,[3]BDD_ActiviteGen_HC!$1:$1048576,Gen_HC_FA!L$1,FALSE)/F17,"-")</f>
        <v>0</v>
      </c>
      <c r="M17" s="245">
        <f>IF(H17&gt;0,VLOOKUP(A17,[3]BDD_ActiviteGen_HC!$1:$1048576,Gen_HC_FA!M$1,FALSE)/H17,"-")</f>
        <v>0</v>
      </c>
      <c r="N17" s="243">
        <f>IF(I17&gt;0,VLOOKUP(A17,[3]BDD_ActiviteGen_HC!$1:$1048576,Gen_HC_FA!N$1,FALSE)/I17,"-")</f>
        <v>0</v>
      </c>
      <c r="O17" s="245">
        <f>IF(E17&gt;0,VLOOKUP(A17,[3]BDD_ActiviteGen_HC!$1:$1048576,Gen_HC_FA!O$1,FALSE)/E17,"-")</f>
        <v>4.2253521126760563E-2</v>
      </c>
      <c r="P17" s="240">
        <f>IF(F17&gt;0,VLOOKUP(A17,[3]BDD_ActiviteGen_HC!$1:$1048576,Gen_HC_FA!P$1,FALSE)/F17,"-")</f>
        <v>4.642857142857143E-2</v>
      </c>
      <c r="Q17" s="245">
        <f>IF(H17&gt;0,VLOOKUP(A17,[3]BDD_ActiviteGen_HC!$1:$1048576,Gen_HC_FA!Q$1,FALSE)/H17,"-")</f>
        <v>1.7695961995249407E-2</v>
      </c>
      <c r="R17" s="243">
        <f>IF(I17&gt;0,VLOOKUP(A17,[3]BDD_ActiviteGen_HC!$1:$1048576,Gen_HC_FA!R$1,FALSE)/I17,"-")</f>
        <v>1.4927398561541592E-2</v>
      </c>
      <c r="S17" s="245">
        <f>IF(E17&gt;0,VLOOKUP(A17,[3]BDD_ActiviteGen_HC!$1:$1048576,Gen_HC_FA!S$1,FALSE)/E17,"-")</f>
        <v>0.95774647887323938</v>
      </c>
      <c r="T17" s="240">
        <f>IF(F17&gt;0,VLOOKUP(A17,[3]BDD_ActiviteGen_HC!$1:$1048576,Gen_HC_FA!T$1,FALSE)/F17,"-")</f>
        <v>0.95357142857142863</v>
      </c>
      <c r="U17" s="245">
        <f>IF(H17&gt;0,VLOOKUP(A17,[3]BDD_ActiviteGen_HC!$1:$1048576,Gen_HC_FA!U$1,FALSE)/H17,"-")</f>
        <v>0.98230403800475063</v>
      </c>
      <c r="V17" s="246">
        <f>IF(I17&gt;0,VLOOKUP(A17,[3]BDD_ActiviteGen_HC!$1:$1048576,Gen_HC_FA!V$1,FALSE)/I17,"-")</f>
        <v>0.98507260143845843</v>
      </c>
      <c r="W17" s="244">
        <f>IF(E17&gt;0,VLOOKUP(A17,[3]BDD_ActiviteGen_HC!$1:$1048576,Gen_HC_FA!W$1,FALSE)/E17,"-")</f>
        <v>0</v>
      </c>
      <c r="X17" s="240">
        <f>IF(F17&gt;0,VLOOKUP(A17,[3]BDD_ActiviteGen_HC!$1:$1048576,Gen_HC_FA!X$1,FALSE)/F17,"-")</f>
        <v>0</v>
      </c>
      <c r="Y17" s="245">
        <f>IF(H17&gt;0,VLOOKUP(A17,[3]BDD_ActiviteGen_HC!$1:$1048576,Gen_HC_FA!Y$1,FALSE)/H17,"-")</f>
        <v>0</v>
      </c>
      <c r="Z17" s="246">
        <f>IF(I17&gt;0,VLOOKUP(A17,[3]BDD_ActiviteGen_HC!$1:$1048576,Gen_HC_FA!Z$1,FALSE)/I17,"-")</f>
        <v>0</v>
      </c>
      <c r="AA17" s="244">
        <f>IF(E17&gt;0,VLOOKUP(A17,[3]BDD_ActiviteGen_HC!$1:$1048576,Gen_HC_FA!AA$1,FALSE)/E17,"-")</f>
        <v>0</v>
      </c>
      <c r="AB17" s="240">
        <f>IF(F17&gt;0,VLOOKUP(A17,[3]BDD_ActiviteGen_HC!$1:$1048576,Gen_HC_FA!AB$1,FALSE)/F17,"-")</f>
        <v>0</v>
      </c>
      <c r="AC17" s="245">
        <f>IF(H17&gt;0,VLOOKUP(A17,[3]BDD_ActiviteGen_HC!$1:$1048576,Gen_HC_FA!AC$1,FALSE)/H17,"-")</f>
        <v>0</v>
      </c>
      <c r="AD17" s="246">
        <f>IF(I17&gt;0,VLOOKUP(A17,[3]BDD_ActiviteGen_HC!$1:$1048576,Gen_HC_FA!AD$1,FALSE)/I17,"-")</f>
        <v>0</v>
      </c>
      <c r="AE17" s="634"/>
      <c r="AF17" s="634"/>
    </row>
    <row r="18" spans="1:32" s="32" customFormat="1" ht="14.1" customHeight="1" x14ac:dyDescent="0.2">
      <c r="A18" s="31" t="s">
        <v>40</v>
      </c>
      <c r="C18" s="33" t="s">
        <v>40</v>
      </c>
      <c r="D18" s="34" t="s">
        <v>41</v>
      </c>
      <c r="E18" s="248">
        <f>VLOOKUP(A18,[3]A_GEN!$A$7:$L$69,8,FALSE)</f>
        <v>3742</v>
      </c>
      <c r="F18" s="239">
        <f>VLOOKUP(A18,[3]A_GEN!$A$7:$L$69,9,FALSE)</f>
        <v>3205</v>
      </c>
      <c r="G18" s="240">
        <f t="shared" si="1"/>
        <v>-0.14350614644575088</v>
      </c>
      <c r="H18" s="241">
        <f>VLOOKUP(A18,[3]A_GEN!$A$7:$L$69,5,FALSE)</f>
        <v>192668</v>
      </c>
      <c r="I18" s="242">
        <f>VLOOKUP(A18,[3]A_GEN!$A$7:$L$69,6,FALSE)</f>
        <v>180505</v>
      </c>
      <c r="J18" s="243">
        <f t="shared" si="2"/>
        <v>-6.3129320904353636E-2</v>
      </c>
      <c r="K18" s="244">
        <f>IF(E18&gt;0,VLOOKUP(A18,[3]BDD_ActiviteGen_HC!$1:$1048576,Gen_HC_FA!K$1,FALSE)/E18,"-")</f>
        <v>0</v>
      </c>
      <c r="L18" s="240">
        <f>IF(F18&gt;0,VLOOKUP(A18,[3]BDD_ActiviteGen_HC!$1:$1048576,Gen_HC_FA!L$1,FALSE)/F18,"-")</f>
        <v>0</v>
      </c>
      <c r="M18" s="245">
        <f>IF(H18&gt;0,VLOOKUP(A18,[3]BDD_ActiviteGen_HC!$1:$1048576,Gen_HC_FA!M$1,FALSE)/H18,"-")</f>
        <v>0</v>
      </c>
      <c r="N18" s="243">
        <f>IF(I18&gt;0,VLOOKUP(A18,[3]BDD_ActiviteGen_HC!$1:$1048576,Gen_HC_FA!N$1,FALSE)/I18,"-")</f>
        <v>0</v>
      </c>
      <c r="O18" s="245">
        <f>IF(E18&gt;0,VLOOKUP(A18,[3]BDD_ActiviteGen_HC!$1:$1048576,Gen_HC_FA!O$1,FALSE)/E18,"-")</f>
        <v>2.8327097808658473E-2</v>
      </c>
      <c r="P18" s="240">
        <f>IF(F18&gt;0,VLOOKUP(A18,[3]BDD_ActiviteGen_HC!$1:$1048576,Gen_HC_FA!P$1,FALSE)/F18,"-")</f>
        <v>2.8081123244929798E-2</v>
      </c>
      <c r="Q18" s="245">
        <f>IF(H18&gt;0,VLOOKUP(A18,[3]BDD_ActiviteGen_HC!$1:$1048576,Gen_HC_FA!Q$1,FALSE)/H18,"-")</f>
        <v>1.1221375630618473E-2</v>
      </c>
      <c r="R18" s="243">
        <f>IF(I18&gt;0,VLOOKUP(A18,[3]BDD_ActiviteGen_HC!$1:$1048576,Gen_HC_FA!R$1,FALSE)/I18,"-")</f>
        <v>1.0199163458075953E-2</v>
      </c>
      <c r="S18" s="245">
        <f>IF(E18&gt;0,VLOOKUP(A18,[3]BDD_ActiviteGen_HC!$1:$1048576,Gen_HC_FA!S$1,FALSE)/E18,"-")</f>
        <v>0.97407803313735974</v>
      </c>
      <c r="T18" s="240">
        <f>IF(F18&gt;0,VLOOKUP(A18,[3]BDD_ActiviteGen_HC!$1:$1048576,Gen_HC_FA!T$1,FALSE)/F18,"-")</f>
        <v>0.97379095163806551</v>
      </c>
      <c r="U18" s="245">
        <f>IF(H18&gt;0,VLOOKUP(A18,[3]BDD_ActiviteGen_HC!$1:$1048576,Gen_HC_FA!U$1,FALSE)/H18,"-")</f>
        <v>0.98877862436938158</v>
      </c>
      <c r="V18" s="246">
        <f>IF(I18&gt;0,VLOOKUP(A18,[3]BDD_ActiviteGen_HC!$1:$1048576,Gen_HC_FA!V$1,FALSE)/I18,"-")</f>
        <v>0.98980083654192408</v>
      </c>
      <c r="W18" s="244">
        <f>IF(E18&gt;0,VLOOKUP(A18,[3]BDD_ActiviteGen_HC!$1:$1048576,Gen_HC_FA!W$1,FALSE)/E18,"-")</f>
        <v>0.46071619454836987</v>
      </c>
      <c r="X18" s="240">
        <f>IF(F18&gt;0,VLOOKUP(A18,[3]BDD_ActiviteGen_HC!$1:$1048576,Gen_HC_FA!X$1,FALSE)/F18,"-")</f>
        <v>0.41903276131045242</v>
      </c>
      <c r="Y18" s="245">
        <f>IF(H18&gt;0,VLOOKUP(A18,[3]BDD_ActiviteGen_HC!$1:$1048576,Gen_HC_FA!Y$1,FALSE)/H18,"-")</f>
        <v>0.27238046795523907</v>
      </c>
      <c r="Z18" s="246">
        <f>IF(I18&gt;0,VLOOKUP(A18,[3]BDD_ActiviteGen_HC!$1:$1048576,Gen_HC_FA!Z$1,FALSE)/I18,"-")</f>
        <v>0.27972078335780171</v>
      </c>
      <c r="AA18" s="244">
        <f>IF(E18&gt;0,VLOOKUP(A18,[3]BDD_ActiviteGen_HC!$1:$1048576,Gen_HC_FA!AA$1,FALSE)/E18,"-")</f>
        <v>2.6990913949759488E-2</v>
      </c>
      <c r="AB18" s="240">
        <f>IF(F18&gt;0,VLOOKUP(A18,[3]BDD_ActiviteGen_HC!$1:$1048576,Gen_HC_FA!AB$1,FALSE)/F18,"-")</f>
        <v>1.7160686427457099E-2</v>
      </c>
      <c r="AC18" s="245">
        <f>IF(H18&gt;0,VLOOKUP(A18,[3]BDD_ActiviteGen_HC!$1:$1048576,Gen_HC_FA!AC$1,FALSE)/H18,"-")</f>
        <v>1.4512010297506591E-2</v>
      </c>
      <c r="AD18" s="246">
        <f>IF(I18&gt;0,VLOOKUP(A18,[3]BDD_ActiviteGen_HC!$1:$1048576,Gen_HC_FA!AD$1,FALSE)/I18,"-")</f>
        <v>1.3146450236835545E-2</v>
      </c>
      <c r="AE18" s="634"/>
      <c r="AF18" s="634"/>
    </row>
    <row r="19" spans="1:32" s="32" customFormat="1" ht="14.1" customHeight="1" x14ac:dyDescent="0.2">
      <c r="A19" s="31" t="s">
        <v>46</v>
      </c>
      <c r="C19" s="33" t="s">
        <v>46</v>
      </c>
      <c r="D19" s="34" t="s">
        <v>47</v>
      </c>
      <c r="E19" s="248">
        <f>VLOOKUP(A19,[3]A_GEN!$A$7:$L$69,8,FALSE)</f>
        <v>2034</v>
      </c>
      <c r="F19" s="239">
        <f>VLOOKUP(A19,[3]A_GEN!$A$7:$L$69,9,FALSE)</f>
        <v>1711</v>
      </c>
      <c r="G19" s="240">
        <f t="shared" si="1"/>
        <v>-0.15880039331366769</v>
      </c>
      <c r="H19" s="241">
        <f>VLOOKUP(A19,[3]A_GEN!$A$7:$L$69,5,FALSE)</f>
        <v>109613</v>
      </c>
      <c r="I19" s="242">
        <f>VLOOKUP(A19,[3]A_GEN!$A$7:$L$69,6,FALSE)</f>
        <v>92323</v>
      </c>
      <c r="J19" s="243">
        <f t="shared" si="2"/>
        <v>-0.15773676479979559</v>
      </c>
      <c r="K19" s="244">
        <f>IF(E19&gt;0,VLOOKUP(A19,[3]BDD_ActiviteGen_HC!$1:$1048576,Gen_HC_FA!K$1,FALSE)/E19,"-")</f>
        <v>0</v>
      </c>
      <c r="L19" s="240">
        <f>IF(F19&gt;0,VLOOKUP(A19,[3]BDD_ActiviteGen_HC!$1:$1048576,Gen_HC_FA!L$1,FALSE)/F19,"-")</f>
        <v>0</v>
      </c>
      <c r="M19" s="245">
        <f>IF(H19&gt;0,VLOOKUP(A19,[3]BDD_ActiviteGen_HC!$1:$1048576,Gen_HC_FA!M$1,FALSE)/H19,"-")</f>
        <v>0</v>
      </c>
      <c r="N19" s="243">
        <f>IF(I19&gt;0,VLOOKUP(A19,[3]BDD_ActiviteGen_HC!$1:$1048576,Gen_HC_FA!N$1,FALSE)/I19,"-")</f>
        <v>0</v>
      </c>
      <c r="O19" s="245">
        <f>IF(E19&gt;0,VLOOKUP(A19,[3]BDD_ActiviteGen_HC!$1:$1048576,Gen_HC_FA!O$1,FALSE)/E19,"-")</f>
        <v>1.9665683382497543E-3</v>
      </c>
      <c r="P19" s="240">
        <f>IF(F19&gt;0,VLOOKUP(A19,[3]BDD_ActiviteGen_HC!$1:$1048576,Gen_HC_FA!P$1,FALSE)/F19,"-")</f>
        <v>3.5067212156633548E-3</v>
      </c>
      <c r="Q19" s="245">
        <f>IF(H19&gt;0,VLOOKUP(A19,[3]BDD_ActiviteGen_HC!$1:$1048576,Gen_HC_FA!Q$1,FALSE)/H19,"-")</f>
        <v>1.824601096585259E-4</v>
      </c>
      <c r="R19" s="243">
        <f>IF(I19&gt;0,VLOOKUP(A19,[3]BDD_ActiviteGen_HC!$1:$1048576,Gen_HC_FA!R$1,FALSE)/I19,"-")</f>
        <v>4.0076687282692287E-4</v>
      </c>
      <c r="S19" s="245">
        <f>IF(E19&gt;0,VLOOKUP(A19,[3]BDD_ActiviteGen_HC!$1:$1048576,Gen_HC_FA!S$1,FALSE)/E19,"-")</f>
        <v>0.99852507374631272</v>
      </c>
      <c r="T19" s="240">
        <f>IF(F19&gt;0,VLOOKUP(A19,[3]BDD_ActiviteGen_HC!$1:$1048576,Gen_HC_FA!T$1,FALSE)/F19,"-")</f>
        <v>0.99707773232028052</v>
      </c>
      <c r="U19" s="245">
        <f>IF(H19&gt;0,VLOOKUP(A19,[3]BDD_ActiviteGen_HC!$1:$1048576,Gen_HC_FA!U$1,FALSE)/H19,"-")</f>
        <v>0.9998175398903415</v>
      </c>
      <c r="V19" s="246">
        <f>IF(I19&gt;0,VLOOKUP(A19,[3]BDD_ActiviteGen_HC!$1:$1048576,Gen_HC_FA!V$1,FALSE)/I19,"-")</f>
        <v>0.99959923312717303</v>
      </c>
      <c r="W19" s="244">
        <f>IF(E19&gt;0,VLOOKUP(A19,[3]BDD_ActiviteGen_HC!$1:$1048576,Gen_HC_FA!W$1,FALSE)/E19,"-")</f>
        <v>1</v>
      </c>
      <c r="X19" s="240">
        <f>IF(F19&gt;0,VLOOKUP(A19,[3]BDD_ActiviteGen_HC!$1:$1048576,Gen_HC_FA!X$1,FALSE)/F19,"-")</f>
        <v>1</v>
      </c>
      <c r="Y19" s="245">
        <f>IF(H19&gt;0,VLOOKUP(A19,[3]BDD_ActiviteGen_HC!$1:$1048576,Gen_HC_FA!Y$1,FALSE)/H19,"-")</f>
        <v>1</v>
      </c>
      <c r="Z19" s="246">
        <f>IF(I19&gt;0,VLOOKUP(A19,[3]BDD_ActiviteGen_HC!$1:$1048576,Gen_HC_FA!Z$1,FALSE)/I19,"-")</f>
        <v>1</v>
      </c>
      <c r="AA19" s="244">
        <f>IF(E19&gt;0,VLOOKUP(A19,[3]BDD_ActiviteGen_HC!$1:$1048576,Gen_HC_FA!AA$1,FALSE)/E19,"-")</f>
        <v>0</v>
      </c>
      <c r="AB19" s="240">
        <f>IF(F19&gt;0,VLOOKUP(A19,[3]BDD_ActiviteGen_HC!$1:$1048576,Gen_HC_FA!AB$1,FALSE)/F19,"-")</f>
        <v>0</v>
      </c>
      <c r="AC19" s="245">
        <f>IF(H19&gt;0,VLOOKUP(A19,[3]BDD_ActiviteGen_HC!$1:$1048576,Gen_HC_FA!AC$1,FALSE)/H19,"-")</f>
        <v>0</v>
      </c>
      <c r="AD19" s="246">
        <f>IF(I19&gt;0,VLOOKUP(A19,[3]BDD_ActiviteGen_HC!$1:$1048576,Gen_HC_FA!AD$1,FALSE)/I19,"-")</f>
        <v>0</v>
      </c>
      <c r="AE19" s="634"/>
      <c r="AF19" s="634"/>
    </row>
    <row r="20" spans="1:32" s="32" customFormat="1" ht="14.1" customHeight="1" x14ac:dyDescent="0.2">
      <c r="A20" s="31" t="s">
        <v>48</v>
      </c>
      <c r="C20" s="33" t="s">
        <v>48</v>
      </c>
      <c r="D20" s="34" t="s">
        <v>49</v>
      </c>
      <c r="E20" s="248">
        <f>VLOOKUP(A20,[3]A_GEN!$A$7:$L$69,8,FALSE)</f>
        <v>1145</v>
      </c>
      <c r="F20" s="239">
        <f>VLOOKUP(A20,[3]A_GEN!$A$7:$L$69,9,FALSE)</f>
        <v>1236</v>
      </c>
      <c r="G20" s="240">
        <f t="shared" si="1"/>
        <v>7.9475982532751122E-2</v>
      </c>
      <c r="H20" s="241">
        <f>VLOOKUP(A20,[3]A_GEN!$A$7:$L$69,5,FALSE)</f>
        <v>60757</v>
      </c>
      <c r="I20" s="242">
        <f>VLOOKUP(A20,[3]A_GEN!$A$7:$L$69,6,FALSE)</f>
        <v>57236</v>
      </c>
      <c r="J20" s="243">
        <f t="shared" si="2"/>
        <v>-5.7952170120315394E-2</v>
      </c>
      <c r="K20" s="244">
        <f>IF(E20&gt;0,VLOOKUP(A20,[3]BDD_ActiviteGen_HC!$1:$1048576,Gen_HC_FA!K$1,FALSE)/E20,"-")</f>
        <v>4.3668122270742356E-3</v>
      </c>
      <c r="L20" s="240">
        <f>IF(F20&gt;0,VLOOKUP(A20,[3]BDD_ActiviteGen_HC!$1:$1048576,Gen_HC_FA!L$1,FALSE)/F20,"-")</f>
        <v>4.0453074433656954E-3</v>
      </c>
      <c r="M20" s="245">
        <f>IF(H20&gt;0,VLOOKUP(A20,[3]BDD_ActiviteGen_HC!$1:$1048576,Gen_HC_FA!M$1,FALSE)/H20,"-")</f>
        <v>1.4813107954638971E-4</v>
      </c>
      <c r="N20" s="243">
        <f>IF(I20&gt;0,VLOOKUP(A20,[3]BDD_ActiviteGen_HC!$1:$1048576,Gen_HC_FA!N$1,FALSE)/I20,"-")</f>
        <v>4.1931651408204628E-4</v>
      </c>
      <c r="O20" s="245">
        <f>IF(E20&gt;0,VLOOKUP(A20,[3]BDD_ActiviteGen_HC!$1:$1048576,Gen_HC_FA!O$1,FALSE)/E20,"-")</f>
        <v>2.0960698689956331E-2</v>
      </c>
      <c r="P20" s="240">
        <f>IF(F20&gt;0,VLOOKUP(A20,[3]BDD_ActiviteGen_HC!$1:$1048576,Gen_HC_FA!P$1,FALSE)/F20,"-")</f>
        <v>1.4563106796116505E-2</v>
      </c>
      <c r="Q20" s="245">
        <f>IF(H20&gt;0,VLOOKUP(A20,[3]BDD_ActiviteGen_HC!$1:$1048576,Gen_HC_FA!Q$1,FALSE)/H20,"-")</f>
        <v>1.7858024589759203E-2</v>
      </c>
      <c r="R20" s="243">
        <f>IF(I20&gt;0,VLOOKUP(A20,[3]BDD_ActiviteGen_HC!$1:$1048576,Gen_HC_FA!R$1,FALSE)/I20,"-")</f>
        <v>3.6864910196379901E-3</v>
      </c>
      <c r="S20" s="245">
        <f>IF(E20&gt;0,VLOOKUP(A20,[3]BDD_ActiviteGen_HC!$1:$1048576,Gen_HC_FA!S$1,FALSE)/E20,"-")</f>
        <v>0.97641921397379916</v>
      </c>
      <c r="T20" s="240">
        <f>IF(F20&gt;0,VLOOKUP(A20,[3]BDD_ActiviteGen_HC!$1:$1048576,Gen_HC_FA!T$1,FALSE)/F20,"-")</f>
        <v>0.98300970873786409</v>
      </c>
      <c r="U20" s="245">
        <f>IF(H20&gt;0,VLOOKUP(A20,[3]BDD_ActiviteGen_HC!$1:$1048576,Gen_HC_FA!U$1,FALSE)/H20,"-")</f>
        <v>0.98199384433069437</v>
      </c>
      <c r="V20" s="246">
        <f>IF(I20&gt;0,VLOOKUP(A20,[3]BDD_ActiviteGen_HC!$1:$1048576,Gen_HC_FA!V$1,FALSE)/I20,"-")</f>
        <v>0.99589419246627997</v>
      </c>
      <c r="W20" s="244">
        <f>IF(E20&gt;0,VLOOKUP(A20,[3]BDD_ActiviteGen_HC!$1:$1048576,Gen_HC_FA!W$1,FALSE)/E20,"-")</f>
        <v>0.26724890829694326</v>
      </c>
      <c r="X20" s="240">
        <f>IF(F20&gt;0,VLOOKUP(A20,[3]BDD_ActiviteGen_HC!$1:$1048576,Gen_HC_FA!X$1,FALSE)/F20,"-")</f>
        <v>0.29773462783171523</v>
      </c>
      <c r="Y20" s="245">
        <f>IF(H20&gt;0,VLOOKUP(A20,[3]BDD_ActiviteGen_HC!$1:$1048576,Gen_HC_FA!Y$1,FALSE)/H20,"-")</f>
        <v>0.4979179353819313</v>
      </c>
      <c r="Z20" s="246">
        <f>IF(I20&gt;0,VLOOKUP(A20,[3]BDD_ActiviteGen_HC!$1:$1048576,Gen_HC_FA!Z$1,FALSE)/I20,"-")</f>
        <v>0.47401984764833321</v>
      </c>
      <c r="AA20" s="244">
        <f>IF(E20&gt;0,VLOOKUP(A20,[3]BDD_ActiviteGen_HC!$1:$1048576,Gen_HC_FA!AA$1,FALSE)/E20,"-")</f>
        <v>0</v>
      </c>
      <c r="AB20" s="240">
        <f>IF(F20&gt;0,VLOOKUP(A20,[3]BDD_ActiviteGen_HC!$1:$1048576,Gen_HC_FA!AB$1,FALSE)/F20,"-")</f>
        <v>0</v>
      </c>
      <c r="AC20" s="245">
        <f>IF(H20&gt;0,VLOOKUP(A20,[3]BDD_ActiviteGen_HC!$1:$1048576,Gen_HC_FA!AC$1,FALSE)/H20,"-")</f>
        <v>0</v>
      </c>
      <c r="AD20" s="246">
        <f>IF(I20&gt;0,VLOOKUP(A20,[3]BDD_ActiviteGen_HC!$1:$1048576,Gen_HC_FA!AD$1,FALSE)/I20,"-")</f>
        <v>0</v>
      </c>
      <c r="AE20" s="634"/>
      <c r="AF20" s="634"/>
    </row>
    <row r="21" spans="1:32" s="32" customFormat="1" ht="14.1" customHeight="1" x14ac:dyDescent="0.2">
      <c r="A21" s="31" t="s">
        <v>54</v>
      </c>
      <c r="C21" s="33" t="s">
        <v>54</v>
      </c>
      <c r="D21" s="34" t="s">
        <v>55</v>
      </c>
      <c r="E21" s="248">
        <f>VLOOKUP(A21,[3]A_GEN!$A$7:$L$69,8,FALSE)</f>
        <v>541</v>
      </c>
      <c r="F21" s="239">
        <f>VLOOKUP(A21,[3]A_GEN!$A$7:$L$69,9,FALSE)</f>
        <v>443</v>
      </c>
      <c r="G21" s="240">
        <f t="shared" si="1"/>
        <v>-0.18114602587800366</v>
      </c>
      <c r="H21" s="241">
        <f>VLOOKUP(A21,[3]A_GEN!$A$7:$L$69,5,FALSE)</f>
        <v>14517</v>
      </c>
      <c r="I21" s="242">
        <f>VLOOKUP(A21,[3]A_GEN!$A$7:$L$69,6,FALSE)</f>
        <v>15479</v>
      </c>
      <c r="J21" s="243">
        <f t="shared" si="2"/>
        <v>6.626713508300619E-2</v>
      </c>
      <c r="K21" s="244">
        <f>IF(E21&gt;0,VLOOKUP(A21,[3]BDD_ActiviteGen_HC!$1:$1048576,Gen_HC_FA!K$1,FALSE)/E21,"-")</f>
        <v>0</v>
      </c>
      <c r="L21" s="240">
        <f>IF(F21&gt;0,VLOOKUP(A21,[3]BDD_ActiviteGen_HC!$1:$1048576,Gen_HC_FA!L$1,FALSE)/F21,"-")</f>
        <v>2.257336343115124E-3</v>
      </c>
      <c r="M21" s="245">
        <f>IF(H21&gt;0,VLOOKUP(A21,[3]BDD_ActiviteGen_HC!$1:$1048576,Gen_HC_FA!M$1,FALSE)/H21,"-")</f>
        <v>0</v>
      </c>
      <c r="N21" s="243">
        <f>IF(I21&gt;0,VLOOKUP(A21,[3]BDD_ActiviteGen_HC!$1:$1048576,Gen_HC_FA!N$1,FALSE)/I21,"-")</f>
        <v>1.2920731313392338E-4</v>
      </c>
      <c r="O21" s="245">
        <f>IF(E21&gt;0,VLOOKUP(A21,[3]BDD_ActiviteGen_HC!$1:$1048576,Gen_HC_FA!O$1,FALSE)/E21,"-")</f>
        <v>2.9574861367837338E-2</v>
      </c>
      <c r="P21" s="240">
        <f>IF(F21&gt;0,VLOOKUP(A21,[3]BDD_ActiviteGen_HC!$1:$1048576,Gen_HC_FA!P$1,FALSE)/F21,"-")</f>
        <v>3.8374717832957109E-2</v>
      </c>
      <c r="Q21" s="245">
        <f>IF(H21&gt;0,VLOOKUP(A21,[3]BDD_ActiviteGen_HC!$1:$1048576,Gen_HC_FA!Q$1,FALSE)/H21,"-")</f>
        <v>1.4672452986154164E-2</v>
      </c>
      <c r="R21" s="243">
        <f>IF(I21&gt;0,VLOOKUP(A21,[3]BDD_ActiviteGen_HC!$1:$1048576,Gen_HC_FA!R$1,FALSE)/I21,"-")</f>
        <v>1.3308353252794109E-2</v>
      </c>
      <c r="S21" s="245">
        <f>IF(E21&gt;0,VLOOKUP(A21,[3]BDD_ActiviteGen_HC!$1:$1048576,Gen_HC_FA!S$1,FALSE)/E21,"-")</f>
        <v>0.97227356746765248</v>
      </c>
      <c r="T21" s="240">
        <f>IF(F21&gt;0,VLOOKUP(A21,[3]BDD_ActiviteGen_HC!$1:$1048576,Gen_HC_FA!T$1,FALSE)/F21,"-")</f>
        <v>0.95936794582392781</v>
      </c>
      <c r="U21" s="245">
        <f>IF(H21&gt;0,VLOOKUP(A21,[3]BDD_ActiviteGen_HC!$1:$1048576,Gen_HC_FA!U$1,FALSE)/H21,"-")</f>
        <v>0.98532754701384584</v>
      </c>
      <c r="V21" s="246">
        <f>IF(I21&gt;0,VLOOKUP(A21,[3]BDD_ActiviteGen_HC!$1:$1048576,Gen_HC_FA!V$1,FALSE)/I21,"-")</f>
        <v>0.98656243943407196</v>
      </c>
      <c r="W21" s="244">
        <f>IF(E21&gt;0,VLOOKUP(A21,[3]BDD_ActiviteGen_HC!$1:$1048576,Gen_HC_FA!W$1,FALSE)/E21,"-")</f>
        <v>0</v>
      </c>
      <c r="X21" s="240">
        <f>IF(F21&gt;0,VLOOKUP(A21,[3]BDD_ActiviteGen_HC!$1:$1048576,Gen_HC_FA!X$1,FALSE)/F21,"-")</f>
        <v>0</v>
      </c>
      <c r="Y21" s="245">
        <f>IF(H21&gt;0,VLOOKUP(A21,[3]BDD_ActiviteGen_HC!$1:$1048576,Gen_HC_FA!Y$1,FALSE)/H21,"-")</f>
        <v>0</v>
      </c>
      <c r="Z21" s="246">
        <f>IF(I21&gt;0,VLOOKUP(A21,[3]BDD_ActiviteGen_HC!$1:$1048576,Gen_HC_FA!Z$1,FALSE)/I21,"-")</f>
        <v>0</v>
      </c>
      <c r="AA21" s="244">
        <f>IF(E21&gt;0,VLOOKUP(A21,[3]BDD_ActiviteGen_HC!$1:$1048576,Gen_HC_FA!AA$1,FALSE)/E21,"-")</f>
        <v>0</v>
      </c>
      <c r="AB21" s="240">
        <f>IF(F21&gt;0,VLOOKUP(A21,[3]BDD_ActiviteGen_HC!$1:$1048576,Gen_HC_FA!AB$1,FALSE)/F21,"-")</f>
        <v>0</v>
      </c>
      <c r="AC21" s="245">
        <f>IF(H21&gt;0,VLOOKUP(A21,[3]BDD_ActiviteGen_HC!$1:$1048576,Gen_HC_FA!AC$1,FALSE)/H21,"-")</f>
        <v>0</v>
      </c>
      <c r="AD21" s="246">
        <f>IF(I21&gt;0,VLOOKUP(A21,[3]BDD_ActiviteGen_HC!$1:$1048576,Gen_HC_FA!AD$1,FALSE)/I21,"-")</f>
        <v>0</v>
      </c>
      <c r="AE21" s="634"/>
      <c r="AF21" s="634"/>
    </row>
    <row r="22" spans="1:32" s="32" customFormat="1" ht="14.1" customHeight="1" x14ac:dyDescent="0.2">
      <c r="A22" s="31"/>
      <c r="C22" s="1143" t="s">
        <v>129</v>
      </c>
      <c r="D22" s="1144"/>
      <c r="E22" s="1144"/>
      <c r="F22" s="1144"/>
      <c r="G22" s="1144"/>
      <c r="H22" s="1144"/>
      <c r="I22" s="1144"/>
      <c r="J22" s="1144"/>
      <c r="K22" s="1144"/>
      <c r="L22" s="1144"/>
      <c r="M22" s="1144"/>
      <c r="N22" s="1144"/>
      <c r="O22" s="1144"/>
      <c r="P22" s="1144"/>
      <c r="Q22" s="1144"/>
      <c r="R22" s="1144"/>
      <c r="S22" s="1144"/>
      <c r="T22" s="1144"/>
      <c r="U22" s="1144"/>
      <c r="V22" s="1144"/>
      <c r="W22" s="1144"/>
      <c r="X22" s="1144"/>
      <c r="Y22" s="1144"/>
      <c r="Z22" s="1144"/>
      <c r="AA22" s="1144"/>
      <c r="AB22" s="1144"/>
      <c r="AC22" s="1144"/>
      <c r="AD22" s="1145"/>
      <c r="AE22" s="634"/>
      <c r="AF22" s="634"/>
    </row>
    <row r="23" spans="1:32" s="32" customFormat="1" ht="14.1" customHeight="1" x14ac:dyDescent="0.2">
      <c r="A23" s="31" t="s">
        <v>30</v>
      </c>
      <c r="C23" s="33" t="s">
        <v>30</v>
      </c>
      <c r="D23" s="34" t="s">
        <v>31</v>
      </c>
      <c r="E23" s="248">
        <f>VLOOKUP(A23,[3]A_GEN!$A$7:$L$69,8,FALSE)</f>
        <v>144</v>
      </c>
      <c r="F23" s="250">
        <f>VLOOKUP(A23,[3]A_GEN!$A$7:$L$69,9,FALSE)</f>
        <v>126</v>
      </c>
      <c r="G23" s="251">
        <f t="shared" ref="G23:G31" si="3">IF(E23=0,"-",F23/E23-1)</f>
        <v>-0.125</v>
      </c>
      <c r="H23" s="252">
        <f>VLOOKUP(A23,[3]A_GEN!$A$7:$L$69,5,FALSE)</f>
        <v>2601</v>
      </c>
      <c r="I23" s="242">
        <f>VLOOKUP(A23,[3]A_GEN!$A$7:$L$69,6,FALSE)</f>
        <v>2651</v>
      </c>
      <c r="J23" s="243">
        <f t="shared" ref="J23:J31" si="4">IF(H23=0,"-",I23/H23-1)</f>
        <v>1.9223375624759731E-2</v>
      </c>
      <c r="K23" s="253">
        <f>IF(E23&gt;0,VLOOKUP(A23,[3]BDD_ActiviteGen_HC!$1:$1048576,Gen_HC_FA!K$1,FALSE)/E23,"-")</f>
        <v>0</v>
      </c>
      <c r="L23" s="251">
        <f>IF(F23&gt;0,VLOOKUP(A23,[3]BDD_ActiviteGen_HC!$1:$1048576,Gen_HC_FA!L$1,FALSE)/F23,"-")</f>
        <v>0</v>
      </c>
      <c r="M23" s="245">
        <f>IF(H23&gt;0,VLOOKUP(A23,[3]BDD_ActiviteGen_HC!$1:$1048576,Gen_HC_FA!M$1,FALSE)/H23,"-")</f>
        <v>0</v>
      </c>
      <c r="N23" s="243">
        <f>IF(I23&gt;0,VLOOKUP(A23,[3]BDD_ActiviteGen_HC!$1:$1048576,Gen_HC_FA!N$1,FALSE)/I23,"-")</f>
        <v>0</v>
      </c>
      <c r="O23" s="245">
        <f>IF(E23&gt;0,VLOOKUP(A23,[3]BDD_ActiviteGen_HC!$1:$1048576,Gen_HC_FA!O$1,FALSE)/E23,"-")</f>
        <v>0</v>
      </c>
      <c r="P23" s="240">
        <f>IF(F23&gt;0,VLOOKUP(A23,[3]BDD_ActiviteGen_HC!$1:$1048576,Gen_HC_FA!P$1,FALSE)/F23,"-")</f>
        <v>7.9365079365079361E-3</v>
      </c>
      <c r="Q23" s="254">
        <f>IF(H23&gt;0,VLOOKUP(A23,[3]BDD_ActiviteGen_HC!$1:$1048576,Gen_HC_FA!Q$1,FALSE)/H23,"-")</f>
        <v>0</v>
      </c>
      <c r="R23" s="255">
        <f>IF(I23&gt;0,VLOOKUP(A23,[3]BDD_ActiviteGen_HC!$1:$1048576,Gen_HC_FA!R$1,FALSE)/I23,"-")</f>
        <v>1.5088645794039985E-3</v>
      </c>
      <c r="S23" s="256">
        <f>IF(E23&gt;0,VLOOKUP(A23,[3]BDD_ActiviteGen_HC!$1:$1048576,Gen_HC_FA!S$1,FALSE)/E23,"-")</f>
        <v>1</v>
      </c>
      <c r="T23" s="251">
        <f>IF(F23&gt;0,VLOOKUP(A23,[3]BDD_ActiviteGen_HC!$1:$1048576,Gen_HC_FA!T$1,FALSE)/F23,"-")</f>
        <v>0.99206349206349209</v>
      </c>
      <c r="U23" s="254">
        <f>IF(H23&gt;0,VLOOKUP(A23,[3]BDD_ActiviteGen_HC!$1:$1048576,Gen_HC_FA!U$1,FALSE)/H23,"-")</f>
        <v>1</v>
      </c>
      <c r="V23" s="257">
        <f>IF(I23&gt;0,VLOOKUP(A23,[3]BDD_ActiviteGen_HC!$1:$1048576,Gen_HC_FA!V$1,FALSE)/I23,"-")</f>
        <v>0.99849113542059598</v>
      </c>
      <c r="W23" s="253">
        <f>IF(E23&gt;0,VLOOKUP(A23,[3]BDD_ActiviteGen_HC!$1:$1048576,Gen_HC_FA!W$1,FALSE)/E23,"-")</f>
        <v>0</v>
      </c>
      <c r="X23" s="251">
        <f>IF(F23&gt;0,VLOOKUP(A23,[3]BDD_ActiviteGen_HC!$1:$1048576,Gen_HC_FA!X$1,FALSE)/F23,"-")</f>
        <v>0</v>
      </c>
      <c r="Y23" s="254">
        <f>IF(H23&gt;0,VLOOKUP(A23,[3]BDD_ActiviteGen_HC!$1:$1048576,Gen_HC_FA!Y$1,FALSE)/H23,"-")</f>
        <v>0</v>
      </c>
      <c r="Z23" s="257">
        <f>IF(I23&gt;0,VLOOKUP(A23,[3]BDD_ActiviteGen_HC!$1:$1048576,Gen_HC_FA!Z$1,FALSE)/I23,"-")</f>
        <v>0</v>
      </c>
      <c r="AA23" s="253">
        <f>IF(E23&gt;0,VLOOKUP(A23,[3]BDD_ActiviteGen_HC!$1:$1048576,Gen_HC_FA!AA$1,FALSE)/E23,"-")</f>
        <v>0</v>
      </c>
      <c r="AB23" s="251">
        <f>IF(F23&gt;0,VLOOKUP(A23,[3]BDD_ActiviteGen_HC!$1:$1048576,Gen_HC_FA!AB$1,FALSE)/F23,"-")</f>
        <v>0</v>
      </c>
      <c r="AC23" s="254">
        <f>IF(H23&gt;0,VLOOKUP(A23,[3]BDD_ActiviteGen_HC!$1:$1048576,Gen_HC_FA!AC$1,FALSE)/H23,"-")</f>
        <v>0</v>
      </c>
      <c r="AD23" s="257">
        <f>IF(I23&gt;0,VLOOKUP(A23,[3]BDD_ActiviteGen_HC!$1:$1048576,Gen_HC_FA!AD$1,FALSE)/I23,"-")</f>
        <v>0</v>
      </c>
      <c r="AE23" s="634"/>
      <c r="AF23" s="634"/>
    </row>
    <row r="24" spans="1:32" s="32" customFormat="1" ht="14.1" customHeight="1" x14ac:dyDescent="0.25">
      <c r="A24" s="49" t="s">
        <v>32</v>
      </c>
      <c r="C24" s="33" t="s">
        <v>32</v>
      </c>
      <c r="D24" s="34" t="s">
        <v>33</v>
      </c>
      <c r="E24" s="248">
        <f>VLOOKUP(A24,[3]A_GEN!$A$7:$L$69,8,FALSE)</f>
        <v>294</v>
      </c>
      <c r="F24" s="250">
        <f>VLOOKUP(A24,[3]A_GEN!$A$7:$L$69,9,FALSE)</f>
        <v>293</v>
      </c>
      <c r="G24" s="251">
        <f t="shared" si="3"/>
        <v>-3.4013605442176909E-3</v>
      </c>
      <c r="H24" s="252">
        <f>VLOOKUP(A24,[3]A_GEN!$A$7:$L$69,5,FALSE)</f>
        <v>6055</v>
      </c>
      <c r="I24" s="258">
        <f>VLOOKUP(A24,[3]A_GEN!$A$7:$L$69,6,FALSE)</f>
        <v>6024</v>
      </c>
      <c r="J24" s="255">
        <f t="shared" si="4"/>
        <v>-5.1197357555738954E-3</v>
      </c>
      <c r="K24" s="253">
        <f>IF(E24&gt;0,VLOOKUP(A24,[3]BDD_ActiviteGen_HC!$1:$1048576,Gen_HC_FA!K$1,FALSE)/E24,"-")</f>
        <v>0</v>
      </c>
      <c r="L24" s="251">
        <f>IF(F24&gt;0,VLOOKUP(A24,[3]BDD_ActiviteGen_HC!$1:$1048576,Gen_HC_FA!L$1,FALSE)/F24,"-")</f>
        <v>0</v>
      </c>
      <c r="M24" s="254">
        <f>IF(H24&gt;0,VLOOKUP(A24,[3]BDD_ActiviteGen_HC!$1:$1048576,Gen_HC_FA!M$1,FALSE)/H24,"-")</f>
        <v>0</v>
      </c>
      <c r="N24" s="255">
        <f>IF(I24&gt;0,VLOOKUP(A24,[3]BDD_ActiviteGen_HC!$1:$1048576,Gen_HC_FA!N$1,FALSE)/I24,"-")</f>
        <v>0</v>
      </c>
      <c r="O24" s="254">
        <f>IF(E24&gt;0,VLOOKUP(A24,[3]BDD_ActiviteGen_HC!$1:$1048576,Gen_HC_FA!O$1,FALSE)/E24,"-")</f>
        <v>0</v>
      </c>
      <c r="P24" s="259">
        <f>IF(F24&gt;0,VLOOKUP(A24,[3]BDD_ActiviteGen_HC!$1:$1048576,Gen_HC_FA!P$1,FALSE)/F24,"-")</f>
        <v>0</v>
      </c>
      <c r="Q24" s="254">
        <f>IF(H24&gt;0,VLOOKUP(A24,[3]BDD_ActiviteGen_HC!$1:$1048576,Gen_HC_FA!Q$1,FALSE)/H24,"-")</f>
        <v>0</v>
      </c>
      <c r="R24" s="255">
        <f>IF(I24&gt;0,VLOOKUP(A24,[3]BDD_ActiviteGen_HC!$1:$1048576,Gen_HC_FA!R$1,FALSE)/I24,"-")</f>
        <v>0</v>
      </c>
      <c r="S24" s="256">
        <f>IF(E24&gt;0,VLOOKUP(A24,[3]BDD_ActiviteGen_HC!$1:$1048576,Gen_HC_FA!S$1,FALSE)/E24,"-")</f>
        <v>1</v>
      </c>
      <c r="T24" s="251">
        <f>IF(F24&gt;0,VLOOKUP(A24,[3]BDD_ActiviteGen_HC!$1:$1048576,Gen_HC_FA!T$1,FALSE)/F24,"-")</f>
        <v>1</v>
      </c>
      <c r="U24" s="254">
        <f>IF(H24&gt;0,VLOOKUP(A24,[3]BDD_ActiviteGen_HC!$1:$1048576,Gen_HC_FA!U$1,FALSE)/H24,"-")</f>
        <v>1</v>
      </c>
      <c r="V24" s="257">
        <f>IF(I24&gt;0,VLOOKUP(A24,[3]BDD_ActiviteGen_HC!$1:$1048576,Gen_HC_FA!V$1,FALSE)/I24,"-")</f>
        <v>1</v>
      </c>
      <c r="W24" s="253">
        <f>IF(E24&gt;0,VLOOKUP(A24,[3]BDD_ActiviteGen_HC!$1:$1048576,Gen_HC_FA!W$1,FALSE)/E24,"-")</f>
        <v>1</v>
      </c>
      <c r="X24" s="251">
        <f>IF(F24&gt;0,VLOOKUP(A24,[3]BDD_ActiviteGen_HC!$1:$1048576,Gen_HC_FA!X$1,FALSE)/F24,"-")</f>
        <v>1</v>
      </c>
      <c r="Y24" s="254">
        <f>IF(H24&gt;0,VLOOKUP(A24,[3]BDD_ActiviteGen_HC!$1:$1048576,Gen_HC_FA!Y$1,FALSE)/H24,"-")</f>
        <v>1</v>
      </c>
      <c r="Z24" s="257">
        <f>IF(I24&gt;0,VLOOKUP(A24,[3]BDD_ActiviteGen_HC!$1:$1048576,Gen_HC_FA!Z$1,FALSE)/I24,"-")</f>
        <v>1</v>
      </c>
      <c r="AA24" s="253">
        <f>IF(E24&gt;0,VLOOKUP(A24,[3]BDD_ActiviteGen_HC!$1:$1048576,Gen_HC_FA!AA$1,FALSE)/E24,"-")</f>
        <v>0</v>
      </c>
      <c r="AB24" s="251">
        <f>IF(F24&gt;0,VLOOKUP(A24,[3]BDD_ActiviteGen_HC!$1:$1048576,Gen_HC_FA!AB$1,FALSE)/F24,"-")</f>
        <v>0</v>
      </c>
      <c r="AC24" s="254">
        <f>IF(H24&gt;0,VLOOKUP(A24,[3]BDD_ActiviteGen_HC!$1:$1048576,Gen_HC_FA!AC$1,FALSE)/H24,"-")</f>
        <v>0</v>
      </c>
      <c r="AD24" s="257">
        <f>IF(I24&gt;0,VLOOKUP(A24,[3]BDD_ActiviteGen_HC!$1:$1048576,Gen_HC_FA!AD$1,FALSE)/I24,"-")</f>
        <v>0</v>
      </c>
      <c r="AE24" s="634"/>
      <c r="AF24" s="634"/>
    </row>
    <row r="25" spans="1:32" s="32" customFormat="1" ht="14.1" customHeight="1" x14ac:dyDescent="0.2">
      <c r="A25" s="46" t="s">
        <v>245</v>
      </c>
      <c r="C25" s="33" t="s">
        <v>245</v>
      </c>
      <c r="D25" s="34" t="s">
        <v>244</v>
      </c>
      <c r="E25" s="248">
        <f>VLOOKUP(A25,[3]A_GEN!$A$7:$L$69,8,FALSE)</f>
        <v>603</v>
      </c>
      <c r="F25" s="250">
        <f>VLOOKUP(A25,[3]A_GEN!$A$7:$L$69,9,FALSE)</f>
        <v>585</v>
      </c>
      <c r="G25" s="251">
        <f t="shared" si="3"/>
        <v>-2.9850746268656692E-2</v>
      </c>
      <c r="H25" s="252">
        <f>VLOOKUP(A25,[3]A_GEN!$A$7:$L$69,5,FALSE)</f>
        <v>26142</v>
      </c>
      <c r="I25" s="258">
        <f>VLOOKUP(A25,[3]A_GEN!$A$7:$L$69,6,FALSE)</f>
        <v>27018</v>
      </c>
      <c r="J25" s="255">
        <f t="shared" si="4"/>
        <v>3.3509295386733973E-2</v>
      </c>
      <c r="K25" s="253">
        <f>IF(E25&gt;0,VLOOKUP(A25,[3]BDD_ActiviteGen_HC!$1:$1048576,Gen_HC_FA!K$1,FALSE)/E25,"-")</f>
        <v>0</v>
      </c>
      <c r="L25" s="251">
        <f>IF(F25&gt;0,VLOOKUP(A25,[3]BDD_ActiviteGen_HC!$1:$1048576,Gen_HC_FA!L$1,FALSE)/F25,"-")</f>
        <v>0</v>
      </c>
      <c r="M25" s="254">
        <f>IF(H25&gt;0,VLOOKUP(A25,[3]BDD_ActiviteGen_HC!$1:$1048576,Gen_HC_FA!M$1,FALSE)/H25,"-")</f>
        <v>0</v>
      </c>
      <c r="N25" s="255">
        <f>IF(I25&gt;0,VLOOKUP(A25,[3]BDD_ActiviteGen_HC!$1:$1048576,Gen_HC_FA!N$1,FALSE)/I25,"-")</f>
        <v>0</v>
      </c>
      <c r="O25" s="254">
        <f>IF(E25&gt;0,VLOOKUP(A25,[3]BDD_ActiviteGen_HC!$1:$1048576,Gen_HC_FA!O$1,FALSE)/E25,"-")</f>
        <v>0</v>
      </c>
      <c r="P25" s="259">
        <f>IF(F25&gt;0,VLOOKUP(A25,[3]BDD_ActiviteGen_HC!$1:$1048576,Gen_HC_FA!P$1,FALSE)/F25,"-")</f>
        <v>0</v>
      </c>
      <c r="Q25" s="254">
        <f>IF(H25&gt;0,VLOOKUP(A25,[3]BDD_ActiviteGen_HC!$1:$1048576,Gen_HC_FA!Q$1,FALSE)/H25,"-")</f>
        <v>0</v>
      </c>
      <c r="R25" s="255">
        <f>IF(I25&gt;0,VLOOKUP(A25,[3]BDD_ActiviteGen_HC!$1:$1048576,Gen_HC_FA!R$1,FALSE)/I25,"-")</f>
        <v>0</v>
      </c>
      <c r="S25" s="256">
        <f>IF(E25&gt;0,VLOOKUP(A25,[3]BDD_ActiviteGen_HC!$1:$1048576,Gen_HC_FA!S$1,FALSE)/E25,"-")</f>
        <v>1</v>
      </c>
      <c r="T25" s="251">
        <f>IF(F25&gt;0,VLOOKUP(A25,[3]BDD_ActiviteGen_HC!$1:$1048576,Gen_HC_FA!T$1,FALSE)/F25,"-")</f>
        <v>1</v>
      </c>
      <c r="U25" s="254">
        <f>IF(H25&gt;0,VLOOKUP(A25,[3]BDD_ActiviteGen_HC!$1:$1048576,Gen_HC_FA!U$1,FALSE)/H25,"-")</f>
        <v>1</v>
      </c>
      <c r="V25" s="257">
        <f>IF(I25&gt;0,VLOOKUP(A25,[3]BDD_ActiviteGen_HC!$1:$1048576,Gen_HC_FA!V$1,FALSE)/I25,"-")</f>
        <v>1</v>
      </c>
      <c r="W25" s="253">
        <f>IF(E25&gt;0,VLOOKUP(A25,[3]BDD_ActiviteGen_HC!$1:$1048576,Gen_HC_FA!W$1,FALSE)/E25,"-")</f>
        <v>0</v>
      </c>
      <c r="X25" s="251">
        <f>IF(F25&gt;0,VLOOKUP(A25,[3]BDD_ActiviteGen_HC!$1:$1048576,Gen_HC_FA!X$1,FALSE)/F25,"-")</f>
        <v>0</v>
      </c>
      <c r="Y25" s="254">
        <f>IF(H25&gt;0,VLOOKUP(A25,[3]BDD_ActiviteGen_HC!$1:$1048576,Gen_HC_FA!Y$1,FALSE)/H25,"-")</f>
        <v>0</v>
      </c>
      <c r="Z25" s="257">
        <f>IF(I25&gt;0,VLOOKUP(A25,[3]BDD_ActiviteGen_HC!$1:$1048576,Gen_HC_FA!Z$1,FALSE)/I25,"-")</f>
        <v>0</v>
      </c>
      <c r="AA25" s="253">
        <f>IF(E25&gt;0,VLOOKUP(A25,[3]BDD_ActiviteGen_HC!$1:$1048576,Gen_HC_FA!AA$1,FALSE)/E25,"-")</f>
        <v>0</v>
      </c>
      <c r="AB25" s="251">
        <f>IF(F25&gt;0,VLOOKUP(A25,[3]BDD_ActiviteGen_HC!$1:$1048576,Gen_HC_FA!AB$1,FALSE)/F25,"-")</f>
        <v>0</v>
      </c>
      <c r="AC25" s="254">
        <f>IF(H25&gt;0,VLOOKUP(A25,[3]BDD_ActiviteGen_HC!$1:$1048576,Gen_HC_FA!AC$1,FALSE)/H25,"-")</f>
        <v>0</v>
      </c>
      <c r="AD25" s="257">
        <f>IF(I25&gt;0,VLOOKUP(A25,[3]BDD_ActiviteGen_HC!$1:$1048576,Gen_HC_FA!AD$1,FALSE)/I25,"-")</f>
        <v>0</v>
      </c>
      <c r="AE25" s="634"/>
      <c r="AF25" s="634"/>
    </row>
    <row r="26" spans="1:32" s="32" customFormat="1" ht="14.1" customHeight="1" x14ac:dyDescent="0.2">
      <c r="A26" s="31" t="s">
        <v>42</v>
      </c>
      <c r="C26" s="33" t="s">
        <v>42</v>
      </c>
      <c r="D26" s="34" t="s">
        <v>43</v>
      </c>
      <c r="E26" s="248">
        <f>VLOOKUP(A26,[3]A_GEN!$A$7:$L$69,8,FALSE)</f>
        <v>23</v>
      </c>
      <c r="F26" s="250">
        <f>VLOOKUP(A26,[3]A_GEN!$A$7:$L$69,9,FALSE)</f>
        <v>33</v>
      </c>
      <c r="G26" s="251">
        <f t="shared" si="3"/>
        <v>0.43478260869565211</v>
      </c>
      <c r="H26" s="252">
        <f>VLOOKUP(A26,[3]A_GEN!$A$7:$L$69,5,FALSE)</f>
        <v>1680</v>
      </c>
      <c r="I26" s="258">
        <f>VLOOKUP(A26,[3]A_GEN!$A$7:$L$69,6,FALSE)</f>
        <v>2054</v>
      </c>
      <c r="J26" s="255">
        <f t="shared" si="4"/>
        <v>0.22261904761904772</v>
      </c>
      <c r="K26" s="253">
        <f>IF(E26&gt;0,VLOOKUP(A26,[3]BDD_ActiviteGen_HC!$1:$1048576,Gen_HC_FA!K$1,FALSE)/E26,"-")</f>
        <v>0</v>
      </c>
      <c r="L26" s="251">
        <f>IF(F26&gt;0,VLOOKUP(A26,[3]BDD_ActiviteGen_HC!$1:$1048576,Gen_HC_FA!L$1,FALSE)/F26,"-")</f>
        <v>0</v>
      </c>
      <c r="M26" s="254">
        <f>IF(H26&gt;0,VLOOKUP(A26,[3]BDD_ActiviteGen_HC!$1:$1048576,Gen_HC_FA!M$1,FALSE)/H26,"-")</f>
        <v>0</v>
      </c>
      <c r="N26" s="255">
        <f>IF(I26&gt;0,VLOOKUP(A26,[3]BDD_ActiviteGen_HC!$1:$1048576,Gen_HC_FA!N$1,FALSE)/I26,"-")</f>
        <v>0</v>
      </c>
      <c r="O26" s="254">
        <f>IF(E26&gt;0,VLOOKUP(A26,[3]BDD_ActiviteGen_HC!$1:$1048576,Gen_HC_FA!O$1,FALSE)/E26,"-")</f>
        <v>0.2608695652173913</v>
      </c>
      <c r="P26" s="259">
        <f>IF(F26&gt;0,VLOOKUP(A26,[3]BDD_ActiviteGen_HC!$1:$1048576,Gen_HC_FA!P$1,FALSE)/F26,"-")</f>
        <v>0.33333333333333331</v>
      </c>
      <c r="Q26" s="254">
        <f>IF(H26&gt;0,VLOOKUP(A26,[3]BDD_ActiviteGen_HC!$1:$1048576,Gen_HC_FA!Q$1,FALSE)/H26,"-")</f>
        <v>0.19047619047619047</v>
      </c>
      <c r="R26" s="255">
        <f>IF(I26&gt;0,VLOOKUP(A26,[3]BDD_ActiviteGen_HC!$1:$1048576,Gen_HC_FA!R$1,FALSE)/I26,"-")</f>
        <v>0.2848101265822785</v>
      </c>
      <c r="S26" s="256">
        <f>IF(E26&gt;0,VLOOKUP(A26,[3]BDD_ActiviteGen_HC!$1:$1048576,Gen_HC_FA!S$1,FALSE)/E26,"-")</f>
        <v>0.82608695652173914</v>
      </c>
      <c r="T26" s="251">
        <f>IF(F26&gt;0,VLOOKUP(A26,[3]BDD_ActiviteGen_HC!$1:$1048576,Gen_HC_FA!T$1,FALSE)/F26,"-")</f>
        <v>0.66666666666666663</v>
      </c>
      <c r="U26" s="254">
        <f>IF(H26&gt;0,VLOOKUP(A26,[3]BDD_ActiviteGen_HC!$1:$1048576,Gen_HC_FA!U$1,FALSE)/H26,"-")</f>
        <v>0.80952380952380953</v>
      </c>
      <c r="V26" s="257">
        <f>IF(I26&gt;0,VLOOKUP(A26,[3]BDD_ActiviteGen_HC!$1:$1048576,Gen_HC_FA!V$1,FALSE)/I26,"-")</f>
        <v>0.71518987341772156</v>
      </c>
      <c r="W26" s="253">
        <f>IF(E26&gt;0,VLOOKUP(A26,[3]BDD_ActiviteGen_HC!$1:$1048576,Gen_HC_FA!W$1,FALSE)/E26,"-")</f>
        <v>0</v>
      </c>
      <c r="X26" s="251">
        <f>IF(F26&gt;0,VLOOKUP(A26,[3]BDD_ActiviteGen_HC!$1:$1048576,Gen_HC_FA!X$1,FALSE)/F26,"-")</f>
        <v>0</v>
      </c>
      <c r="Y26" s="254">
        <f>IF(H26&gt;0,VLOOKUP(A26,[3]BDD_ActiviteGen_HC!$1:$1048576,Gen_HC_FA!Y$1,FALSE)/H26,"-")</f>
        <v>0</v>
      </c>
      <c r="Z26" s="257">
        <f>IF(I26&gt;0,VLOOKUP(A26,[3]BDD_ActiviteGen_HC!$1:$1048576,Gen_HC_FA!Z$1,FALSE)/I26,"-")</f>
        <v>0</v>
      </c>
      <c r="AA26" s="253">
        <f>IF(E26&gt;0,VLOOKUP(A26,[3]BDD_ActiviteGen_HC!$1:$1048576,Gen_HC_FA!AA$1,FALSE)/E26,"-")</f>
        <v>0</v>
      </c>
      <c r="AB26" s="251">
        <f>IF(F26&gt;0,VLOOKUP(A26,[3]BDD_ActiviteGen_HC!$1:$1048576,Gen_HC_FA!AB$1,FALSE)/F26,"-")</f>
        <v>0</v>
      </c>
      <c r="AC26" s="254">
        <f>IF(H26&gt;0,VLOOKUP(A26,[3]BDD_ActiviteGen_HC!$1:$1048576,Gen_HC_FA!AC$1,FALSE)/H26,"-")</f>
        <v>0</v>
      </c>
      <c r="AD26" s="257">
        <f>IF(I26&gt;0,VLOOKUP(A26,[3]BDD_ActiviteGen_HC!$1:$1048576,Gen_HC_FA!AD$1,FALSE)/I26,"-")</f>
        <v>0</v>
      </c>
      <c r="AE26" s="634"/>
      <c r="AF26" s="634"/>
    </row>
    <row r="27" spans="1:32" s="32" customFormat="1" ht="14.1" customHeight="1" x14ac:dyDescent="0.2">
      <c r="A27" s="31" t="s">
        <v>44</v>
      </c>
      <c r="C27" s="33" t="s">
        <v>44</v>
      </c>
      <c r="D27" s="34" t="s">
        <v>45</v>
      </c>
      <c r="E27" s="248">
        <f>VLOOKUP(A27,[3]A_GEN!$A$7:$L$69,8,FALSE)</f>
        <v>0</v>
      </c>
      <c r="F27" s="239">
        <f>VLOOKUP(A27,[3]A_GEN!$A$7:$L$69,9,FALSE)</f>
        <v>0</v>
      </c>
      <c r="G27" s="240" t="str">
        <f t="shared" si="3"/>
        <v>-</v>
      </c>
      <c r="H27" s="241">
        <f>VLOOKUP(A27,[3]A_GEN!$A$7:$L$69,5,FALSE)</f>
        <v>0</v>
      </c>
      <c r="I27" s="242">
        <f>VLOOKUP(A27,[3]A_GEN!$A$7:$L$69,6,FALSE)</f>
        <v>0</v>
      </c>
      <c r="J27" s="243" t="str">
        <f t="shared" si="4"/>
        <v>-</v>
      </c>
      <c r="K27" s="244" t="str">
        <f>IF(E27&gt;0,VLOOKUP(A27,[3]BDD_ActiviteGen_HC!$1:$1048576,Gen_HC_FA!K$1,FALSE)/E27,"-")</f>
        <v>-</v>
      </c>
      <c r="L27" s="240" t="str">
        <f>IF(F27&gt;0,VLOOKUP(A27,[3]BDD_ActiviteGen_HC!$1:$1048576,Gen_HC_FA!L$1,FALSE)/F27,"-")</f>
        <v>-</v>
      </c>
      <c r="M27" s="245" t="str">
        <f>IF(H27&gt;0,VLOOKUP(A27,[3]BDD_ActiviteGen_HC!$1:$1048576,Gen_HC_FA!M$1,FALSE)/H27,"-")</f>
        <v>-</v>
      </c>
      <c r="N27" s="243" t="str">
        <f>IF(I27&gt;0,VLOOKUP(A27,[3]BDD_ActiviteGen_HC!$1:$1048576,Gen_HC_FA!N$1,FALSE)/I27,"-")</f>
        <v>-</v>
      </c>
      <c r="O27" s="245" t="str">
        <f>IF(E27&gt;0,VLOOKUP(A27,[3]BDD_ActiviteGen_HC!$1:$1048576,Gen_HC_FA!O$1,FALSE)/E27,"-")</f>
        <v>-</v>
      </c>
      <c r="P27" s="240" t="str">
        <f>IF(F27&gt;0,VLOOKUP(A27,[3]BDD_ActiviteGen_HC!$1:$1048576,Gen_HC_FA!P$1,FALSE)/F27,"-")</f>
        <v>-</v>
      </c>
      <c r="Q27" s="245" t="str">
        <f>IF(H27&gt;0,VLOOKUP(A27,[3]BDD_ActiviteGen_HC!$1:$1048576,Gen_HC_FA!Q$1,FALSE)/H27,"-")</f>
        <v>-</v>
      </c>
      <c r="R27" s="243" t="str">
        <f>IF(I27&gt;0,VLOOKUP(A27,[3]BDD_ActiviteGen_HC!$1:$1048576,Gen_HC_FA!R$1,FALSE)/I27,"-")</f>
        <v>-</v>
      </c>
      <c r="S27" s="245" t="str">
        <f>IF(E27&gt;0,VLOOKUP(A27,[3]BDD_ActiviteGen_HC!$1:$1048576,Gen_HC_FA!S$1,FALSE)/E27,"-")</f>
        <v>-</v>
      </c>
      <c r="T27" s="240" t="str">
        <f>IF(F27&gt;0,VLOOKUP(A27,[3]BDD_ActiviteGen_HC!$1:$1048576,Gen_HC_FA!T$1,FALSE)/F27,"-")</f>
        <v>-</v>
      </c>
      <c r="U27" s="245" t="str">
        <f>IF(H27&gt;0,VLOOKUP(A27,[3]BDD_ActiviteGen_HC!$1:$1048576,Gen_HC_FA!U$1,FALSE)/H27,"-")</f>
        <v>-</v>
      </c>
      <c r="V27" s="246" t="str">
        <f>IF(I27&gt;0,VLOOKUP(A27,[3]BDD_ActiviteGen_HC!$1:$1048576,Gen_HC_FA!V$1,FALSE)/I27,"-")</f>
        <v>-</v>
      </c>
      <c r="W27" s="244" t="str">
        <f>IF(E27&gt;0,VLOOKUP(A27,[3]BDD_ActiviteGen_HC!$1:$1048576,Gen_HC_FA!W$1,FALSE)/E27,"-")</f>
        <v>-</v>
      </c>
      <c r="X27" s="240" t="str">
        <f>IF(F27&gt;0,VLOOKUP(A27,[3]BDD_ActiviteGen_HC!$1:$1048576,Gen_HC_FA!X$1,FALSE)/F27,"-")</f>
        <v>-</v>
      </c>
      <c r="Y27" s="245" t="str">
        <f>IF(H27&gt;0,VLOOKUP(A27,[3]BDD_ActiviteGen_HC!$1:$1048576,Gen_HC_FA!Y$1,FALSE)/H27,"-")</f>
        <v>-</v>
      </c>
      <c r="Z27" s="246" t="str">
        <f>IF(I27&gt;0,VLOOKUP(A27,[3]BDD_ActiviteGen_HC!$1:$1048576,Gen_HC_FA!Z$1,FALSE)/I27,"-")</f>
        <v>-</v>
      </c>
      <c r="AA27" s="244" t="str">
        <f>IF(E27&gt;0,VLOOKUP(A27,[3]BDD_ActiviteGen_HC!$1:$1048576,Gen_HC_FA!AA$1,FALSE)/E27,"-")</f>
        <v>-</v>
      </c>
      <c r="AB27" s="240" t="str">
        <f>IF(F27&gt;0,VLOOKUP(A27,[3]BDD_ActiviteGen_HC!$1:$1048576,Gen_HC_FA!AB$1,FALSE)/F27,"-")</f>
        <v>-</v>
      </c>
      <c r="AC27" s="245" t="str">
        <f>IF(H27&gt;0,VLOOKUP(A27,[3]BDD_ActiviteGen_HC!$1:$1048576,Gen_HC_FA!AC$1,FALSE)/H27,"-")</f>
        <v>-</v>
      </c>
      <c r="AD27" s="246" t="str">
        <f>IF(I27&gt;0,VLOOKUP(A27,[3]BDD_ActiviteGen_HC!$1:$1048576,Gen_HC_FA!AD$1,FALSE)/I27,"-")</f>
        <v>-</v>
      </c>
      <c r="AE27" s="634"/>
      <c r="AF27" s="634"/>
    </row>
    <row r="28" spans="1:32" s="32" customFormat="1" ht="14.1" customHeight="1" x14ac:dyDescent="0.25">
      <c r="A28" s="49" t="s">
        <v>50</v>
      </c>
      <c r="C28" s="33" t="s">
        <v>50</v>
      </c>
      <c r="D28" s="34" t="s">
        <v>51</v>
      </c>
      <c r="E28" s="248">
        <f>VLOOKUP(A28,[3]A_GEN!$A$7:$L$69,8,FALSE)</f>
        <v>361</v>
      </c>
      <c r="F28" s="250">
        <f>VLOOKUP(A28,[3]A_GEN!$A$7:$L$69,9,FALSE)</f>
        <v>316</v>
      </c>
      <c r="G28" s="251">
        <f t="shared" si="3"/>
        <v>-0.1246537396121884</v>
      </c>
      <c r="H28" s="252">
        <f>VLOOKUP(A28,[3]A_GEN!$A$7:$L$69,5,FALSE)</f>
        <v>13841</v>
      </c>
      <c r="I28" s="242">
        <f>VLOOKUP(A28,[3]A_GEN!$A$7:$L$69,6,FALSE)</f>
        <v>12383</v>
      </c>
      <c r="J28" s="243">
        <f t="shared" si="4"/>
        <v>-0.10533920959468246</v>
      </c>
      <c r="K28" s="253">
        <f>IF(E28&gt;0,VLOOKUP(A28,[3]BDD_ActiviteGen_HC!$1:$1048576,Gen_HC_FA!K$1,FALSE)/E28,"-")</f>
        <v>0</v>
      </c>
      <c r="L28" s="251">
        <f>IF(F28&gt;0,VLOOKUP(A28,[3]BDD_ActiviteGen_HC!$1:$1048576,Gen_HC_FA!L$1,FALSE)/F28,"-")</f>
        <v>0</v>
      </c>
      <c r="M28" s="245">
        <f>IF(H28&gt;0,VLOOKUP(A28,[3]BDD_ActiviteGen_HC!$1:$1048576,Gen_HC_FA!M$1,FALSE)/H28,"-")</f>
        <v>0</v>
      </c>
      <c r="N28" s="243">
        <f>IF(I28&gt;0,VLOOKUP(A28,[3]BDD_ActiviteGen_HC!$1:$1048576,Gen_HC_FA!N$1,FALSE)/I28,"-")</f>
        <v>0</v>
      </c>
      <c r="O28" s="245">
        <f>IF(E28&gt;0,VLOOKUP(A28,[3]BDD_ActiviteGen_HC!$1:$1048576,Gen_HC_FA!O$1,FALSE)/E28,"-")</f>
        <v>0</v>
      </c>
      <c r="P28" s="240">
        <f>IF(F28&gt;0,VLOOKUP(A28,[3]BDD_ActiviteGen_HC!$1:$1048576,Gen_HC_FA!P$1,FALSE)/F28,"-")</f>
        <v>3.1645569620253164E-3</v>
      </c>
      <c r="Q28" s="245">
        <f>IF(H28&gt;0,VLOOKUP(A28,[3]BDD_ActiviteGen_HC!$1:$1048576,Gen_HC_FA!Q$1,FALSE)/H28,"-")</f>
        <v>0</v>
      </c>
      <c r="R28" s="243">
        <f>IF(I28&gt;0,VLOOKUP(A28,[3]BDD_ActiviteGen_HC!$1:$1048576,Gen_HC_FA!R$1,FALSE)/I28,"-")</f>
        <v>1.6151174997981103E-4</v>
      </c>
      <c r="S28" s="256">
        <f>IF(E28&gt;0,VLOOKUP(A28,[3]BDD_ActiviteGen_HC!$1:$1048576,Gen_HC_FA!S$1,FALSE)/E28,"-")</f>
        <v>1</v>
      </c>
      <c r="T28" s="251">
        <f>IF(F28&gt;0,VLOOKUP(A28,[3]BDD_ActiviteGen_HC!$1:$1048576,Gen_HC_FA!T$1,FALSE)/F28,"-")</f>
        <v>0.99683544303797467</v>
      </c>
      <c r="U28" s="245">
        <f>IF(H28&gt;0,VLOOKUP(A28,[3]BDD_ActiviteGen_HC!$1:$1048576,Gen_HC_FA!U$1,FALSE)/H28,"-")</f>
        <v>1</v>
      </c>
      <c r="V28" s="246">
        <f>IF(I28&gt;0,VLOOKUP(A28,[3]BDD_ActiviteGen_HC!$1:$1048576,Gen_HC_FA!V$1,FALSE)/I28,"-")</f>
        <v>0.9998384882500202</v>
      </c>
      <c r="W28" s="253">
        <f>IF(E28&gt;0,VLOOKUP(A28,[3]BDD_ActiviteGen_HC!$1:$1048576,Gen_HC_FA!W$1,FALSE)/E28,"-")</f>
        <v>0</v>
      </c>
      <c r="X28" s="251">
        <f>IF(F28&gt;0,VLOOKUP(A28,[3]BDD_ActiviteGen_HC!$1:$1048576,Gen_HC_FA!X$1,FALSE)/F28,"-")</f>
        <v>0</v>
      </c>
      <c r="Y28" s="245">
        <f>IF(H28&gt;0,VLOOKUP(A28,[3]BDD_ActiviteGen_HC!$1:$1048576,Gen_HC_FA!Y$1,FALSE)/H28,"-")</f>
        <v>0</v>
      </c>
      <c r="Z28" s="246">
        <f>IF(I28&gt;0,VLOOKUP(A28,[3]BDD_ActiviteGen_HC!$1:$1048576,Gen_HC_FA!Z$1,FALSE)/I28,"-")</f>
        <v>0</v>
      </c>
      <c r="AA28" s="253">
        <f>IF(E28&gt;0,VLOOKUP(A28,[3]BDD_ActiviteGen_HC!$1:$1048576,Gen_HC_FA!AA$1,FALSE)/E28,"-")</f>
        <v>0</v>
      </c>
      <c r="AB28" s="251">
        <f>IF(F28&gt;0,VLOOKUP(A28,[3]BDD_ActiviteGen_HC!$1:$1048576,Gen_HC_FA!AB$1,FALSE)/F28,"-")</f>
        <v>0</v>
      </c>
      <c r="AC28" s="245">
        <f>IF(H28&gt;0,VLOOKUP(A28,[3]BDD_ActiviteGen_HC!$1:$1048576,Gen_HC_FA!AC$1,FALSE)/H28,"-")</f>
        <v>0</v>
      </c>
      <c r="AD28" s="246">
        <f>IF(I28&gt;0,VLOOKUP(A28,[3]BDD_ActiviteGen_HC!$1:$1048576,Gen_HC_FA!AD$1,FALSE)/I28,"-")</f>
        <v>0</v>
      </c>
      <c r="AE28" s="634"/>
      <c r="AF28" s="634"/>
    </row>
    <row r="29" spans="1:32" s="32" customFormat="1" ht="14.1" customHeight="1" x14ac:dyDescent="0.2">
      <c r="A29" s="31" t="s">
        <v>52</v>
      </c>
      <c r="C29" s="33" t="s">
        <v>52</v>
      </c>
      <c r="D29" s="34" t="s">
        <v>53</v>
      </c>
      <c r="E29" s="248">
        <f>VLOOKUP(A29,[3]A_GEN!$A$7:$L$69,8,FALSE)</f>
        <v>18</v>
      </c>
      <c r="F29" s="250">
        <f>VLOOKUP(A29,[3]A_GEN!$A$7:$L$69,9,FALSE)</f>
        <v>19</v>
      </c>
      <c r="G29" s="251">
        <f t="shared" si="3"/>
        <v>5.555555555555558E-2</v>
      </c>
      <c r="H29" s="252">
        <f>VLOOKUP(A29,[3]A_GEN!$A$7:$L$69,5,FALSE)</f>
        <v>2029</v>
      </c>
      <c r="I29" s="242">
        <f>VLOOKUP(A29,[3]A_GEN!$A$7:$L$69,6,FALSE)</f>
        <v>2117</v>
      </c>
      <c r="J29" s="243">
        <f t="shared" si="4"/>
        <v>4.3371118777723039E-2</v>
      </c>
      <c r="K29" s="253">
        <f>IF(E29&gt;0,VLOOKUP(A29,[3]BDD_ActiviteGen_HC!$1:$1048576,Gen_HC_FA!K$1,FALSE)/E29,"-")</f>
        <v>0</v>
      </c>
      <c r="L29" s="251">
        <f>IF(F29&gt;0,VLOOKUP(A29,[3]BDD_ActiviteGen_HC!$1:$1048576,Gen_HC_FA!L$1,FALSE)/F29,"-")</f>
        <v>0</v>
      </c>
      <c r="M29" s="245">
        <f>IF(H29&gt;0,VLOOKUP(A29,[3]BDD_ActiviteGen_HC!$1:$1048576,Gen_HC_FA!M$1,FALSE)/H29,"-")</f>
        <v>0</v>
      </c>
      <c r="N29" s="243">
        <f>IF(I29&gt;0,VLOOKUP(A29,[3]BDD_ActiviteGen_HC!$1:$1048576,Gen_HC_FA!N$1,FALSE)/I29,"-")</f>
        <v>0</v>
      </c>
      <c r="O29" s="245">
        <f>IF(E29&gt;0,VLOOKUP(A29,[3]BDD_ActiviteGen_HC!$1:$1048576,Gen_HC_FA!O$1,FALSE)/E29,"-")</f>
        <v>0</v>
      </c>
      <c r="P29" s="240">
        <f>IF(F29&gt;0,VLOOKUP(A29,[3]BDD_ActiviteGen_HC!$1:$1048576,Gen_HC_FA!P$1,FALSE)/F29,"-")</f>
        <v>0</v>
      </c>
      <c r="Q29" s="245">
        <f>IF(H29&gt;0,VLOOKUP(A29,[3]BDD_ActiviteGen_HC!$1:$1048576,Gen_HC_FA!Q$1,FALSE)/H29,"-")</f>
        <v>0</v>
      </c>
      <c r="R29" s="243">
        <f>IF(I29&gt;0,VLOOKUP(A29,[3]BDD_ActiviteGen_HC!$1:$1048576,Gen_HC_FA!R$1,FALSE)/I29,"-")</f>
        <v>0</v>
      </c>
      <c r="S29" s="256">
        <f>IF(E29&gt;0,VLOOKUP(A29,[3]BDD_ActiviteGen_HC!$1:$1048576,Gen_HC_FA!S$1,FALSE)/E29,"-")</f>
        <v>1</v>
      </c>
      <c r="T29" s="251">
        <f>IF(F29&gt;0,VLOOKUP(A29,[3]BDD_ActiviteGen_HC!$1:$1048576,Gen_HC_FA!T$1,FALSE)/F29,"-")</f>
        <v>1</v>
      </c>
      <c r="U29" s="245">
        <f>IF(H29&gt;0,VLOOKUP(A29,[3]BDD_ActiviteGen_HC!$1:$1048576,Gen_HC_FA!U$1,FALSE)/H29,"-")</f>
        <v>1</v>
      </c>
      <c r="V29" s="246">
        <f>IF(I29&gt;0,VLOOKUP(A29,[3]BDD_ActiviteGen_HC!$1:$1048576,Gen_HC_FA!V$1,FALSE)/I29,"-")</f>
        <v>1</v>
      </c>
      <c r="W29" s="253">
        <f>IF(E29&gt;0,VLOOKUP(A29,[3]BDD_ActiviteGen_HC!$1:$1048576,Gen_HC_FA!W$1,FALSE)/E29,"-")</f>
        <v>0</v>
      </c>
      <c r="X29" s="251">
        <f>IF(F29&gt;0,VLOOKUP(A29,[3]BDD_ActiviteGen_HC!$1:$1048576,Gen_HC_FA!X$1,FALSE)/F29,"-")</f>
        <v>0</v>
      </c>
      <c r="Y29" s="245">
        <f>IF(H29&gt;0,VLOOKUP(A29,[3]BDD_ActiviteGen_HC!$1:$1048576,Gen_HC_FA!Y$1,FALSE)/H29,"-")</f>
        <v>0</v>
      </c>
      <c r="Z29" s="246">
        <f>IF(I29&gt;0,VLOOKUP(A29,[3]BDD_ActiviteGen_HC!$1:$1048576,Gen_HC_FA!Z$1,FALSE)/I29,"-")</f>
        <v>0</v>
      </c>
      <c r="AA29" s="253">
        <f>IF(E29&gt;0,VLOOKUP(A29,[3]BDD_ActiviteGen_HC!$1:$1048576,Gen_HC_FA!AA$1,FALSE)/E29,"-")</f>
        <v>0</v>
      </c>
      <c r="AB29" s="251">
        <f>IF(F29&gt;0,VLOOKUP(A29,[3]BDD_ActiviteGen_HC!$1:$1048576,Gen_HC_FA!AB$1,FALSE)/F29,"-")</f>
        <v>0</v>
      </c>
      <c r="AC29" s="245">
        <f>IF(H29&gt;0,VLOOKUP(A29,[3]BDD_ActiviteGen_HC!$1:$1048576,Gen_HC_FA!AC$1,FALSE)/H29,"-")</f>
        <v>0</v>
      </c>
      <c r="AD29" s="246">
        <f>IF(I29&gt;0,VLOOKUP(A29,[3]BDD_ActiviteGen_HC!$1:$1048576,Gen_HC_FA!AD$1,FALSE)/I29,"-")</f>
        <v>0</v>
      </c>
      <c r="AE29" s="634"/>
      <c r="AF29" s="634"/>
    </row>
    <row r="30" spans="1:32" s="32" customFormat="1" ht="14.1" customHeight="1" thickBot="1" x14ac:dyDescent="0.25">
      <c r="A30" s="31" t="s">
        <v>56</v>
      </c>
      <c r="C30" s="260" t="s">
        <v>56</v>
      </c>
      <c r="D30" s="53" t="s">
        <v>57</v>
      </c>
      <c r="E30" s="408">
        <f>VLOOKUP(A30,[3]A_GEN!$A$7:$L$69,8,FALSE)</f>
        <v>134</v>
      </c>
      <c r="F30" s="261">
        <f>VLOOKUP(A30,[3]A_GEN!$A$7:$L$69,9,FALSE)</f>
        <v>134</v>
      </c>
      <c r="G30" s="262">
        <f t="shared" si="3"/>
        <v>0</v>
      </c>
      <c r="H30" s="263">
        <f>VLOOKUP(A30,[3]A_GEN!$A$7:$L$69,5,FALSE)</f>
        <v>23240</v>
      </c>
      <c r="I30" s="264">
        <f>VLOOKUP(A30,[3]A_GEN!$A$7:$L$69,6,FALSE)</f>
        <v>22568</v>
      </c>
      <c r="J30" s="265">
        <f t="shared" si="4"/>
        <v>-2.8915662650602414E-2</v>
      </c>
      <c r="K30" s="266">
        <f>IF(E30&gt;0,VLOOKUP(A30,[3]BDD_ActiviteGen_HC!$1:$1048576,Gen_HC_FA!K$1,FALSE)/E30,"-")</f>
        <v>0</v>
      </c>
      <c r="L30" s="262">
        <f>IF(F30&gt;0,VLOOKUP(A30,[3]BDD_ActiviteGen_HC!$1:$1048576,Gen_HC_FA!L$1,FALSE)/F30,"-")</f>
        <v>0</v>
      </c>
      <c r="M30" s="267">
        <f>IF(H30&gt;0,VLOOKUP(A30,[3]BDD_ActiviteGen_HC!$1:$1048576,Gen_HC_FA!M$1,FALSE)/H30,"-")</f>
        <v>0</v>
      </c>
      <c r="N30" s="265">
        <f>IF(I30&gt;0,VLOOKUP(A30,[3]BDD_ActiviteGen_HC!$1:$1048576,Gen_HC_FA!N$1,FALSE)/I30,"-")</f>
        <v>0</v>
      </c>
      <c r="O30" s="267">
        <f>IF(E30&gt;0,VLOOKUP(A30,[3]BDD_ActiviteGen_HC!$1:$1048576,Gen_HC_FA!O$1,FALSE)/E30,"-")</f>
        <v>0</v>
      </c>
      <c r="P30" s="268">
        <f>IF(F30&gt;0,VLOOKUP(A30,[3]BDD_ActiviteGen_HC!$1:$1048576,Gen_HC_FA!P$1,FALSE)/F30,"-")</f>
        <v>0</v>
      </c>
      <c r="Q30" s="267">
        <f>IF(H30&gt;0,VLOOKUP(A30,[3]BDD_ActiviteGen_HC!$1:$1048576,Gen_HC_FA!Q$1,FALSE)/H30,"-")</f>
        <v>0</v>
      </c>
      <c r="R30" s="265">
        <f>IF(I30&gt;0,VLOOKUP(A30,[3]BDD_ActiviteGen_HC!$1:$1048576,Gen_HC_FA!R$1,FALSE)/I30,"-")</f>
        <v>0</v>
      </c>
      <c r="S30" s="269">
        <f>IF(E30&gt;0,VLOOKUP(A30,[3]BDD_ActiviteGen_HC!$1:$1048576,Gen_HC_FA!S$1,FALSE)/E30,"-")</f>
        <v>1</v>
      </c>
      <c r="T30" s="262">
        <f>IF(F30&gt;0,VLOOKUP(A30,[3]BDD_ActiviteGen_HC!$1:$1048576,Gen_HC_FA!T$1,FALSE)/F30,"-")</f>
        <v>1</v>
      </c>
      <c r="U30" s="267">
        <f>IF(H30&gt;0,VLOOKUP(A30,[3]BDD_ActiviteGen_HC!$1:$1048576,Gen_HC_FA!U$1,FALSE)/H30,"-")</f>
        <v>1</v>
      </c>
      <c r="V30" s="270">
        <f>IF(I30&gt;0,VLOOKUP(A30,[3]BDD_ActiviteGen_HC!$1:$1048576,Gen_HC_FA!V$1,FALSE)/I30,"-")</f>
        <v>1</v>
      </c>
      <c r="W30" s="266">
        <f>IF(E30&gt;0,VLOOKUP(A30,[3]BDD_ActiviteGen_HC!$1:$1048576,Gen_HC_FA!W$1,FALSE)/E30,"-")</f>
        <v>0</v>
      </c>
      <c r="X30" s="262">
        <f>IF(F30&gt;0,VLOOKUP(A30,[3]BDD_ActiviteGen_HC!$1:$1048576,Gen_HC_FA!X$1,FALSE)/F30,"-")</f>
        <v>0</v>
      </c>
      <c r="Y30" s="267">
        <f>IF(H30&gt;0,VLOOKUP(A30,[3]BDD_ActiviteGen_HC!$1:$1048576,Gen_HC_FA!Y$1,FALSE)/H30,"-")</f>
        <v>0</v>
      </c>
      <c r="Z30" s="270">
        <f>IF(I30&gt;0,VLOOKUP(A30,[3]BDD_ActiviteGen_HC!$1:$1048576,Gen_HC_FA!Z$1,FALSE)/I30,"-")</f>
        <v>0</v>
      </c>
      <c r="AA30" s="266">
        <f>IF(E30&gt;0,VLOOKUP(A30,[3]BDD_ActiviteGen_HC!$1:$1048576,Gen_HC_FA!AA$1,FALSE)/E30,"-")</f>
        <v>0</v>
      </c>
      <c r="AB30" s="262">
        <f>IF(F30&gt;0,VLOOKUP(A30,[3]BDD_ActiviteGen_HC!$1:$1048576,Gen_HC_FA!AB$1,FALSE)/F30,"-")</f>
        <v>0</v>
      </c>
      <c r="AC30" s="267">
        <f>IF(H30&gt;0,VLOOKUP(A30,[3]BDD_ActiviteGen_HC!$1:$1048576,Gen_HC_FA!AC$1,FALSE)/H30,"-")</f>
        <v>0</v>
      </c>
      <c r="AD30" s="270">
        <f>IF(I30&gt;0,VLOOKUP(A30,[3]BDD_ActiviteGen_HC!$1:$1048576,Gen_HC_FA!AD$1,FALSE)/I30,"-")</f>
        <v>0</v>
      </c>
      <c r="AE30" s="634"/>
      <c r="AF30" s="634"/>
    </row>
    <row r="31" spans="1:32" s="65" customFormat="1" ht="14.1" customHeight="1" thickBot="1" x14ac:dyDescent="0.25">
      <c r="A31" s="31" t="s">
        <v>58</v>
      </c>
      <c r="C31" s="271" t="s">
        <v>59</v>
      </c>
      <c r="D31" s="272"/>
      <c r="E31" s="415">
        <f>VLOOKUP(A31,[3]A_GEN!$A$7:$L$69,8,FALSE)</f>
        <v>18110</v>
      </c>
      <c r="F31" s="273">
        <f>VLOOKUP(A31,[3]A_GEN!$A$7:$L$69,9,FALSE)</f>
        <v>17312</v>
      </c>
      <c r="G31" s="274">
        <f t="shared" si="3"/>
        <v>-4.4064053009387094E-2</v>
      </c>
      <c r="H31" s="275">
        <f>VLOOKUP(A31,[3]A_GEN!$A$7:$L$69,5,FALSE)</f>
        <v>835971</v>
      </c>
      <c r="I31" s="276">
        <f>VLOOKUP(A31,[3]A_GEN!$A$7:$L$69,6,FALSE)</f>
        <v>799796.5</v>
      </c>
      <c r="J31" s="277">
        <f t="shared" si="4"/>
        <v>-4.3272434091613188E-2</v>
      </c>
      <c r="K31" s="278">
        <f>IF(E31&gt;0,VLOOKUP(A31,[3]BDD_ActiviteGen_HC!$1:$1048576,Gen_HC_FA!K$1,FALSE)/E31,"-")</f>
        <v>3.4235229155162895E-3</v>
      </c>
      <c r="L31" s="274">
        <f>IF(F31&gt;0,VLOOKUP(A31,[3]BDD_ActiviteGen_HC!$1:$1048576,Gen_HC_FA!L$1,FALSE)/F31,"-")</f>
        <v>3.7546210720887244E-3</v>
      </c>
      <c r="M31" s="279">
        <f>IF(H31&gt;0,VLOOKUP(A31,[3]BDD_ActiviteGen_HC!$1:$1048576,Gen_HC_FA!M$1,FALSE)/H31,"-")</f>
        <v>8.8160952951717229E-4</v>
      </c>
      <c r="N31" s="277">
        <f>IF(I31&gt;0,VLOOKUP(A31,[3]BDD_ActiviteGen_HC!$1:$1048576,Gen_HC_FA!N$1,FALSE)/I31,"-")</f>
        <v>1.2528186857531886E-3</v>
      </c>
      <c r="O31" s="279">
        <f>IF(E31&gt;0,VLOOKUP(A31,[3]BDD_ActiviteGen_HC!$1:$1048576,Gen_HC_FA!O$1,FALSE)/E31,"-")</f>
        <v>2.567642186637217E-2</v>
      </c>
      <c r="P31" s="274">
        <f>IF(F31&gt;0,VLOOKUP(A31,[3]BDD_ActiviteGen_HC!$1:$1048576,Gen_HC_FA!P$1,FALSE)/F31,"-")</f>
        <v>2.7553142329020331E-2</v>
      </c>
      <c r="Q31" s="279">
        <f>IF(H31&gt;0,VLOOKUP(A31,[3]BDD_ActiviteGen_HC!$1:$1048576,Gen_HC_FA!Q$1,FALSE)/H31,"-")</f>
        <v>1.3888041570820041E-2</v>
      </c>
      <c r="R31" s="277">
        <f>IF(I31&gt;0,VLOOKUP(A31,[3]BDD_ActiviteGen_HC!$1:$1048576,Gen_HC_FA!R$1,FALSE)/I31,"-")</f>
        <v>1.2573198307319424E-2</v>
      </c>
      <c r="S31" s="279">
        <f>IF(E31&gt;0,VLOOKUP(A31,[3]BDD_ActiviteGen_HC!$1:$1048576,Gen_HC_FA!S$1,FALSE)/E31,"-")</f>
        <v>0.97299834345665381</v>
      </c>
      <c r="T31" s="274">
        <f>IF(F31&gt;0,VLOOKUP(A31,[3]BDD_ActiviteGen_HC!$1:$1048576,Gen_HC_FA!T$1,FALSE)/F31,"-")</f>
        <v>0.9707139556377079</v>
      </c>
      <c r="U31" s="279">
        <f>IF(H31&gt;0,VLOOKUP(A31,[3]BDD_ActiviteGen_HC!$1:$1048576,Gen_HC_FA!U$1,FALSE)/H31,"-")</f>
        <v>0.98523034889966277</v>
      </c>
      <c r="V31" s="280">
        <f>IF(I31&gt;0,VLOOKUP(A31,[3]BDD_ActiviteGen_HC!$1:$1048576,Gen_HC_FA!V$1,FALSE)/I31,"-")</f>
        <v>0.98617398300692738</v>
      </c>
      <c r="W31" s="278">
        <f>IF(E31&gt;0,VLOOKUP(A31,[3]BDD_ActiviteGen_HC!$1:$1048576,Gen_HC_FA!W$1,FALSE)/E31,"-")</f>
        <v>0.33942573163997791</v>
      </c>
      <c r="X31" s="274">
        <f>IF(F31&gt;0,VLOOKUP(A31,[3]BDD_ActiviteGen_HC!$1:$1048576,Gen_HC_FA!X$1,FALSE)/F31,"-")</f>
        <v>0.34473197781885395</v>
      </c>
      <c r="Y31" s="279">
        <f>IF(H31&gt;0,VLOOKUP(A31,[3]BDD_ActiviteGen_HC!$1:$1048576,Gen_HC_FA!Y$1,FALSE)/H31,"-")</f>
        <v>0.32812980354581678</v>
      </c>
      <c r="Z31" s="280">
        <f>IF(I31&gt;0,VLOOKUP(A31,[3]BDD_ActiviteGen_HC!$1:$1048576,Gen_HC_FA!Z$1,FALSE)/I31,"-")</f>
        <v>0.32826100139222913</v>
      </c>
      <c r="AA31" s="278">
        <f>IF(E31&gt;0,VLOOKUP(A31,[3]BDD_ActiviteGen_HC!$1:$1048576,Gen_HC_FA!AA$1,FALSE)/E31,"-")</f>
        <v>5.5770292655991163E-3</v>
      </c>
      <c r="AB31" s="274">
        <f>IF(F31&gt;0,VLOOKUP(A31,[3]BDD_ActiviteGen_HC!$1:$1048576,Gen_HC_FA!AB$1,FALSE)/F31,"-")</f>
        <v>3.1769870609981514E-3</v>
      </c>
      <c r="AC31" s="279">
        <f>IF(H31&gt;0,VLOOKUP(A31,[3]BDD_ActiviteGen_HC!$1:$1048576,Gen_HC_FA!AC$1,FALSE)/H31,"-")</f>
        <v>3.3446136289416737E-3</v>
      </c>
      <c r="AD31" s="280">
        <f>IF(I31&gt;0,VLOOKUP(A31,[3]BDD_ActiviteGen_HC!$1:$1048576,Gen_HC_FA!AD$1,FALSE)/I31,"-")</f>
        <v>2.967004731828659E-3</v>
      </c>
      <c r="AE31" s="634"/>
      <c r="AF31" s="634"/>
    </row>
    <row r="32" spans="1:32" s="287" customFormat="1" ht="7.5" customHeight="1" thickBot="1" x14ac:dyDescent="0.25">
      <c r="A32" s="77"/>
      <c r="C32" s="282"/>
      <c r="D32" s="282"/>
      <c r="E32" s="422"/>
      <c r="F32" s="546"/>
      <c r="G32" s="284"/>
      <c r="H32" s="285"/>
      <c r="I32" s="520"/>
      <c r="J32" s="284"/>
      <c r="K32" s="284"/>
      <c r="L32" s="284"/>
      <c r="M32" s="284"/>
      <c r="N32" s="284"/>
      <c r="O32" s="284"/>
      <c r="P32" s="284"/>
      <c r="Q32" s="284"/>
      <c r="R32" s="284"/>
      <c r="S32" s="284"/>
      <c r="T32" s="284"/>
      <c r="U32" s="284"/>
      <c r="V32" s="284"/>
      <c r="W32" s="286"/>
      <c r="X32" s="286"/>
      <c r="Y32" s="286"/>
      <c r="Z32" s="286"/>
      <c r="AA32" s="286"/>
      <c r="AB32" s="286"/>
      <c r="AC32" s="286"/>
      <c r="AD32" s="286"/>
      <c r="AE32" s="634"/>
      <c r="AF32" s="634"/>
    </row>
    <row r="33" spans="1:36" s="84" customFormat="1" ht="14.1" customHeight="1" x14ac:dyDescent="0.2">
      <c r="A33" s="31" t="s">
        <v>60</v>
      </c>
      <c r="C33" s="85" t="s">
        <v>60</v>
      </c>
      <c r="D33" s="86" t="s">
        <v>61</v>
      </c>
      <c r="E33" s="426">
        <f>VLOOKUP(A33,[3]A_GEN!$A$7:$L$69,8,FALSE)</f>
        <v>399</v>
      </c>
      <c r="F33" s="289">
        <f>VLOOKUP(A33,[3]A_GEN!$A$7:$L$69,9,FALSE)</f>
        <v>403</v>
      </c>
      <c r="G33" s="290">
        <f t="shared" ref="G33:G42" si="5">IF(E33=0,"-",F33/E33-1)</f>
        <v>1.0025062656641603E-2</v>
      </c>
      <c r="H33" s="291">
        <f>VLOOKUP(A33,[3]A_GEN!$A$7:$L$69,5,FALSE)</f>
        <v>22137</v>
      </c>
      <c r="I33" s="292">
        <f>VLOOKUP(A33,[3]A_GEN!$A$7:$L$69,6,FALSE)</f>
        <v>21257</v>
      </c>
      <c r="J33" s="293">
        <f t="shared" ref="J33:J42" si="6">IF(H33=0,"-",I33/H33-1)</f>
        <v>-3.975245064823596E-2</v>
      </c>
      <c r="K33" s="294">
        <f>IF(E33&gt;0,VLOOKUP(A33,[3]BDD_ActiviteGen_HC!$1:$1048576,Gen_HC_FA!K$1,FALSE)/E33,"-")</f>
        <v>0</v>
      </c>
      <c r="L33" s="290">
        <f>IF(F33&gt;0,VLOOKUP(A33,[3]BDD_ActiviteGen_HC!$1:$1048576,Gen_HC_FA!L$1,FALSE)/F33,"-")</f>
        <v>0</v>
      </c>
      <c r="M33" s="295">
        <f>IF(H33&gt;0,VLOOKUP(A33,[3]BDD_ActiviteGen_HC!$1:$1048576,Gen_HC_FA!M$1,FALSE)/H33,"-")</f>
        <v>0</v>
      </c>
      <c r="N33" s="293">
        <f>IF(I33&gt;0,VLOOKUP(A33,[3]BDD_ActiviteGen_HC!$1:$1048576,Gen_HC_FA!N$1,FALSE)/I33,"-")</f>
        <v>0</v>
      </c>
      <c r="O33" s="295">
        <f>IF(E33&gt;0,VLOOKUP(A33,[3]BDD_ActiviteGen_HC!$1:$1048576,Gen_HC_FA!O$1,FALSE)/E33,"-")</f>
        <v>0</v>
      </c>
      <c r="P33" s="290">
        <f>IF(F33&gt;0,VLOOKUP(A33,[3]BDD_ActiviteGen_HC!$1:$1048576,Gen_HC_FA!P$1,FALSE)/F33,"-")</f>
        <v>0</v>
      </c>
      <c r="Q33" s="295">
        <f>IF(H33&gt;0,VLOOKUP(A33,[3]BDD_ActiviteGen_HC!$1:$1048576,Gen_HC_FA!Q$1,FALSE)/H33,"-")</f>
        <v>0</v>
      </c>
      <c r="R33" s="293">
        <f>IF(I33&gt;0,VLOOKUP(A33,[3]BDD_ActiviteGen_HC!$1:$1048576,Gen_HC_FA!R$1,FALSE)/I33,"-")</f>
        <v>0</v>
      </c>
      <c r="S33" s="295">
        <f>IF(E33&gt;0,VLOOKUP(A33,[3]BDD_ActiviteGen_HC!$1:$1048576,Gen_HC_FA!S$1,FALSE)/E33,"-")</f>
        <v>1</v>
      </c>
      <c r="T33" s="290">
        <f>IF(F33&gt;0,VLOOKUP(A33,[3]BDD_ActiviteGen_HC!$1:$1048576,Gen_HC_FA!T$1,FALSE)/F33,"-")</f>
        <v>1</v>
      </c>
      <c r="U33" s="295">
        <f>IF(H33&gt;0,VLOOKUP(A33,[3]BDD_ActiviteGen_HC!$1:$1048576,Gen_HC_FA!U$1,FALSE)/H33,"-")</f>
        <v>1</v>
      </c>
      <c r="V33" s="296">
        <f>IF(I33&gt;0,VLOOKUP(A33,[3]BDD_ActiviteGen_HC!$1:$1048576,Gen_HC_FA!V$1,FALSE)/I33,"-")</f>
        <v>1</v>
      </c>
      <c r="W33" s="294">
        <f>IF(E33&gt;0,VLOOKUP(A33,[3]BDD_ActiviteGen_HC!$1:$1048576,Gen_HC_FA!W$1,FALSE)/E33,"-")</f>
        <v>0</v>
      </c>
      <c r="X33" s="290">
        <f>IF(F33&gt;0,VLOOKUP(A33,[3]BDD_ActiviteGen_HC!$1:$1048576,Gen_HC_FA!X$1,FALSE)/F33,"-")</f>
        <v>0</v>
      </c>
      <c r="Y33" s="295">
        <f>IF(H33&gt;0,VLOOKUP(A33,[3]BDD_ActiviteGen_HC!$1:$1048576,Gen_HC_FA!Y$1,FALSE)/H33,"-")</f>
        <v>0</v>
      </c>
      <c r="Z33" s="296">
        <f>IF(I33&gt;0,VLOOKUP(A33,[3]BDD_ActiviteGen_HC!$1:$1048576,Gen_HC_FA!Z$1,FALSE)/I33,"-")</f>
        <v>0</v>
      </c>
      <c r="AA33" s="294">
        <f>IF(E33&gt;0,VLOOKUP(A33,[3]BDD_ActiviteGen_HC!$1:$1048576,Gen_HC_FA!AA$1,FALSE)/E33,"-")</f>
        <v>0</v>
      </c>
      <c r="AB33" s="290">
        <f>IF(F33&gt;0,VLOOKUP(A33,[3]BDD_ActiviteGen_HC!$1:$1048576,Gen_HC_FA!AB$1,FALSE)/F33,"-")</f>
        <v>0</v>
      </c>
      <c r="AC33" s="295">
        <f>IF(H33&gt;0,VLOOKUP(A33,[3]BDD_ActiviteGen_HC!$1:$1048576,Gen_HC_FA!AC$1,FALSE)/H33,"-")</f>
        <v>0</v>
      </c>
      <c r="AD33" s="296">
        <f>IF(I33&gt;0,VLOOKUP(A33,[3]BDD_ActiviteGen_HC!$1:$1048576,Gen_HC_FA!AD$1,FALSE)/I33,"-")</f>
        <v>0</v>
      </c>
      <c r="AE33" s="634"/>
      <c r="AF33" s="634"/>
    </row>
    <row r="34" spans="1:36" s="98" customFormat="1" ht="14.1" customHeight="1" x14ac:dyDescent="0.2">
      <c r="A34" s="31" t="s">
        <v>62</v>
      </c>
      <c r="C34" s="33" t="s">
        <v>62</v>
      </c>
      <c r="D34" s="34" t="s">
        <v>63</v>
      </c>
      <c r="E34" s="248">
        <f>VLOOKUP(A34,[3]A_GEN!$A$7:$L$69,8,FALSE)</f>
        <v>734</v>
      </c>
      <c r="F34" s="239">
        <f>VLOOKUP(A34,[3]A_GEN!$A$7:$L$69,9,FALSE)</f>
        <v>765</v>
      </c>
      <c r="G34" s="240">
        <f t="shared" si="5"/>
        <v>4.2234332425068022E-2</v>
      </c>
      <c r="H34" s="241">
        <f>VLOOKUP(A34,[3]A_GEN!$A$7:$L$69,5,FALSE)</f>
        <v>32208</v>
      </c>
      <c r="I34" s="242">
        <f>VLOOKUP(A34,[3]A_GEN!$A$7:$L$69,6,FALSE)</f>
        <v>31343</v>
      </c>
      <c r="J34" s="243">
        <f t="shared" si="6"/>
        <v>-2.685668156979637E-2</v>
      </c>
      <c r="K34" s="244">
        <f>IF(E34&gt;0,VLOOKUP(A34,[3]BDD_ActiviteGen_HC!$1:$1048576,Gen_HC_FA!K$1,FALSE)/E34,"-")</f>
        <v>0</v>
      </c>
      <c r="L34" s="240">
        <f>IF(F34&gt;0,VLOOKUP(A34,[3]BDD_ActiviteGen_HC!$1:$1048576,Gen_HC_FA!L$1,FALSE)/F34,"-")</f>
        <v>0</v>
      </c>
      <c r="M34" s="245">
        <f>IF(H34&gt;0,VLOOKUP(A34,[3]BDD_ActiviteGen_HC!$1:$1048576,Gen_HC_FA!M$1,FALSE)/H34,"-")</f>
        <v>0</v>
      </c>
      <c r="N34" s="243">
        <f>IF(I34&gt;0,VLOOKUP(A34,[3]BDD_ActiviteGen_HC!$1:$1048576,Gen_HC_FA!N$1,FALSE)/I34,"-")</f>
        <v>0</v>
      </c>
      <c r="O34" s="245">
        <f>IF(E34&gt;0,VLOOKUP(A34,[3]BDD_ActiviteGen_HC!$1:$1048576,Gen_HC_FA!O$1,FALSE)/E34,"-")</f>
        <v>0</v>
      </c>
      <c r="P34" s="240">
        <f>IF(F34&gt;0,VLOOKUP(A34,[3]BDD_ActiviteGen_HC!$1:$1048576,Gen_HC_FA!P$1,FALSE)/F34,"-")</f>
        <v>0</v>
      </c>
      <c r="Q34" s="245">
        <f>IF(H34&gt;0,VLOOKUP(A34,[3]BDD_ActiviteGen_HC!$1:$1048576,Gen_HC_FA!Q$1,FALSE)/H34,"-")</f>
        <v>0</v>
      </c>
      <c r="R34" s="243">
        <f>IF(I34&gt;0,VLOOKUP(A34,[3]BDD_ActiviteGen_HC!$1:$1048576,Gen_HC_FA!R$1,FALSE)/I34,"-")</f>
        <v>0</v>
      </c>
      <c r="S34" s="245">
        <f>IF(E34&gt;0,VLOOKUP(A34,[3]BDD_ActiviteGen_HC!$1:$1048576,Gen_HC_FA!S$1,FALSE)/E34,"-")</f>
        <v>1</v>
      </c>
      <c r="T34" s="240">
        <f>IF(F34&gt;0,VLOOKUP(A34,[3]BDD_ActiviteGen_HC!$1:$1048576,Gen_HC_FA!T$1,FALSE)/F34,"-")</f>
        <v>1</v>
      </c>
      <c r="U34" s="245">
        <f>IF(H34&gt;0,VLOOKUP(A34,[3]BDD_ActiviteGen_HC!$1:$1048576,Gen_HC_FA!U$1,FALSE)/H34,"-")</f>
        <v>1</v>
      </c>
      <c r="V34" s="246">
        <f>IF(I34&gt;0,VLOOKUP(A34,[3]BDD_ActiviteGen_HC!$1:$1048576,Gen_HC_FA!V$1,FALSE)/I34,"-")</f>
        <v>1</v>
      </c>
      <c r="W34" s="244">
        <f>IF(E34&gt;0,VLOOKUP(A34,[3]BDD_ActiviteGen_HC!$1:$1048576,Gen_HC_FA!W$1,FALSE)/E34,"-")</f>
        <v>0</v>
      </c>
      <c r="X34" s="240">
        <f>IF(F34&gt;0,VLOOKUP(A34,[3]BDD_ActiviteGen_HC!$1:$1048576,Gen_HC_FA!X$1,FALSE)/F34,"-")</f>
        <v>0</v>
      </c>
      <c r="Y34" s="245">
        <f>IF(H34&gt;0,VLOOKUP(A34,[3]BDD_ActiviteGen_HC!$1:$1048576,Gen_HC_FA!Y$1,FALSE)/H34,"-")</f>
        <v>0</v>
      </c>
      <c r="Z34" s="246">
        <f>IF(I34&gt;0,VLOOKUP(A34,[3]BDD_ActiviteGen_HC!$1:$1048576,Gen_HC_FA!Z$1,FALSE)/I34,"-")</f>
        <v>0</v>
      </c>
      <c r="AA34" s="244">
        <f>IF(E34&gt;0,VLOOKUP(A34,[3]BDD_ActiviteGen_HC!$1:$1048576,Gen_HC_FA!AA$1,FALSE)/E34,"-")</f>
        <v>0</v>
      </c>
      <c r="AB34" s="240">
        <f>IF(F34&gt;0,VLOOKUP(A34,[3]BDD_ActiviteGen_HC!$1:$1048576,Gen_HC_FA!AB$1,FALSE)/F34,"-")</f>
        <v>0</v>
      </c>
      <c r="AC34" s="245">
        <f>IF(H34&gt;0,VLOOKUP(A34,[3]BDD_ActiviteGen_HC!$1:$1048576,Gen_HC_FA!AC$1,FALSE)/H34,"-")</f>
        <v>0</v>
      </c>
      <c r="AD34" s="246">
        <f>IF(I34&gt;0,VLOOKUP(A34,[3]BDD_ActiviteGen_HC!$1:$1048576,Gen_HC_FA!AD$1,FALSE)/I34,"-")</f>
        <v>0</v>
      </c>
      <c r="AE34" s="634"/>
      <c r="AF34" s="634"/>
    </row>
    <row r="35" spans="1:36" s="98" customFormat="1" ht="14.1" customHeight="1" x14ac:dyDescent="0.25">
      <c r="A35" s="49" t="s">
        <v>64</v>
      </c>
      <c r="C35" s="33" t="s">
        <v>64</v>
      </c>
      <c r="D35" s="34" t="s">
        <v>65</v>
      </c>
      <c r="E35" s="248">
        <f>VLOOKUP(A35,[3]A_GEN!$A$7:$L$69,8,FALSE)</f>
        <v>588</v>
      </c>
      <c r="F35" s="239">
        <f>VLOOKUP(A35,[3]A_GEN!$A$7:$L$69,9,FALSE)</f>
        <v>617</v>
      </c>
      <c r="G35" s="240">
        <f t="shared" si="5"/>
        <v>4.9319727891156573E-2</v>
      </c>
      <c r="H35" s="241">
        <f>VLOOKUP(A35,[3]A_GEN!$A$7:$L$69,5,FALSE)</f>
        <v>28922</v>
      </c>
      <c r="I35" s="242">
        <f>VLOOKUP(A35,[3]A_GEN!$A$7:$L$69,6,FALSE)</f>
        <v>28566</v>
      </c>
      <c r="J35" s="243">
        <f t="shared" si="6"/>
        <v>-1.2308968950971555E-2</v>
      </c>
      <c r="K35" s="244">
        <f>IF(E35&gt;0,VLOOKUP(A35,[3]BDD_ActiviteGen_HC!$1:$1048576,Gen_HC_FA!K$1,FALSE)/E35,"-")</f>
        <v>0</v>
      </c>
      <c r="L35" s="240">
        <f>IF(F35&gt;0,VLOOKUP(A35,[3]BDD_ActiviteGen_HC!$1:$1048576,Gen_HC_FA!L$1,FALSE)/F35,"-")</f>
        <v>0</v>
      </c>
      <c r="M35" s="245">
        <f>IF(H35&gt;0,VLOOKUP(A35,[3]BDD_ActiviteGen_HC!$1:$1048576,Gen_HC_FA!M$1,FALSE)/H35,"-")</f>
        <v>0</v>
      </c>
      <c r="N35" s="243">
        <f>IF(I35&gt;0,VLOOKUP(A35,[3]BDD_ActiviteGen_HC!$1:$1048576,Gen_HC_FA!N$1,FALSE)/I35,"-")</f>
        <v>0</v>
      </c>
      <c r="O35" s="245">
        <f>IF(E35&gt;0,VLOOKUP(A35,[3]BDD_ActiviteGen_HC!$1:$1048576,Gen_HC_FA!O$1,FALSE)/E35,"-")</f>
        <v>1.7006802721088435E-3</v>
      </c>
      <c r="P35" s="240">
        <f>IF(F35&gt;0,VLOOKUP(A35,[3]BDD_ActiviteGen_HC!$1:$1048576,Gen_HC_FA!P$1,FALSE)/F35,"-")</f>
        <v>1.6207455429497568E-3</v>
      </c>
      <c r="Q35" s="245">
        <f>IF(H35&gt;0,VLOOKUP(A35,[3]BDD_ActiviteGen_HC!$1:$1048576,Gen_HC_FA!Q$1,FALSE)/H35,"-")</f>
        <v>1.7287877740128623E-4</v>
      </c>
      <c r="R35" s="243">
        <f>IF(I35&gt;0,VLOOKUP(A35,[3]BDD_ActiviteGen_HC!$1:$1048576,Gen_HC_FA!R$1,FALSE)/I35,"-")</f>
        <v>4.9009311769236154E-4</v>
      </c>
      <c r="S35" s="245">
        <f>IF(E35&gt;0,VLOOKUP(A35,[3]BDD_ActiviteGen_HC!$1:$1048576,Gen_HC_FA!S$1,FALSE)/E35,"-")</f>
        <v>0.99829931972789121</v>
      </c>
      <c r="T35" s="240">
        <f>IF(F35&gt;0,VLOOKUP(A35,[3]BDD_ActiviteGen_HC!$1:$1048576,Gen_HC_FA!T$1,FALSE)/F35,"-")</f>
        <v>0.99837925445705022</v>
      </c>
      <c r="U35" s="245">
        <f>IF(H35&gt;0,VLOOKUP(A35,[3]BDD_ActiviteGen_HC!$1:$1048576,Gen_HC_FA!U$1,FALSE)/H35,"-")</f>
        <v>0.99982712122259876</v>
      </c>
      <c r="V35" s="246">
        <f>IF(I35&gt;0,VLOOKUP(A35,[3]BDD_ActiviteGen_HC!$1:$1048576,Gen_HC_FA!V$1,FALSE)/I35,"-")</f>
        <v>0.99950990688230767</v>
      </c>
      <c r="W35" s="244">
        <f>IF(E35&gt;0,VLOOKUP(A35,[3]BDD_ActiviteGen_HC!$1:$1048576,Gen_HC_FA!W$1,FALSE)/E35,"-")</f>
        <v>0</v>
      </c>
      <c r="X35" s="240">
        <f>IF(F35&gt;0,VLOOKUP(A35,[3]BDD_ActiviteGen_HC!$1:$1048576,Gen_HC_FA!X$1,FALSE)/F35,"-")</f>
        <v>0</v>
      </c>
      <c r="Y35" s="245">
        <f>IF(H35&gt;0,VLOOKUP(A35,[3]BDD_ActiviteGen_HC!$1:$1048576,Gen_HC_FA!Y$1,FALSE)/H35,"-")</f>
        <v>0</v>
      </c>
      <c r="Z35" s="246">
        <f>IF(I35&gt;0,VLOOKUP(A35,[3]BDD_ActiviteGen_HC!$1:$1048576,Gen_HC_FA!Z$1,FALSE)/I35,"-")</f>
        <v>0</v>
      </c>
      <c r="AA35" s="244">
        <f>IF(E35&gt;0,VLOOKUP(A35,[3]BDD_ActiviteGen_HC!$1:$1048576,Gen_HC_FA!AA$1,FALSE)/E35,"-")</f>
        <v>0</v>
      </c>
      <c r="AB35" s="240">
        <f>IF(F35&gt;0,VLOOKUP(A35,[3]BDD_ActiviteGen_HC!$1:$1048576,Gen_HC_FA!AB$1,FALSE)/F35,"-")</f>
        <v>0</v>
      </c>
      <c r="AC35" s="245">
        <f>IF(H35&gt;0,VLOOKUP(A35,[3]BDD_ActiviteGen_HC!$1:$1048576,Gen_HC_FA!AC$1,FALSE)/H35,"-")</f>
        <v>0</v>
      </c>
      <c r="AD35" s="246">
        <f>IF(I35&gt;0,VLOOKUP(A35,[3]BDD_ActiviteGen_HC!$1:$1048576,Gen_HC_FA!AD$1,FALSE)/I35,"-")</f>
        <v>0</v>
      </c>
      <c r="AE35" s="634"/>
      <c r="AF35" s="634"/>
    </row>
    <row r="36" spans="1:36" s="101" customFormat="1" ht="14.1" customHeight="1" x14ac:dyDescent="0.2">
      <c r="A36" s="31" t="s">
        <v>66</v>
      </c>
      <c r="C36" s="33" t="s">
        <v>66</v>
      </c>
      <c r="D36" s="34" t="s">
        <v>67</v>
      </c>
      <c r="E36" s="248">
        <f>VLOOKUP(A36,[3]A_GEN!$A$7:$L$69,8,FALSE)</f>
        <v>664</v>
      </c>
      <c r="F36" s="239">
        <f>VLOOKUP(A36,[3]A_GEN!$A$7:$L$69,9,FALSE)</f>
        <v>623</v>
      </c>
      <c r="G36" s="240">
        <f t="shared" si="5"/>
        <v>-6.174698795180722E-2</v>
      </c>
      <c r="H36" s="241">
        <f>VLOOKUP(A36,[3]A_GEN!$A$7:$L$69,5,FALSE)</f>
        <v>24336</v>
      </c>
      <c r="I36" s="242">
        <f>VLOOKUP(A36,[3]A_GEN!$A$7:$L$69,6,FALSE)</f>
        <v>23891</v>
      </c>
      <c r="J36" s="243">
        <f t="shared" si="6"/>
        <v>-1.828566732412884E-2</v>
      </c>
      <c r="K36" s="244">
        <f>IF(E36&gt;0,VLOOKUP(A36,[3]BDD_ActiviteGen_HC!$1:$1048576,Gen_HC_FA!K$1,FALSE)/E36,"-")</f>
        <v>0</v>
      </c>
      <c r="L36" s="240">
        <f>IF(F36&gt;0,VLOOKUP(A36,[3]BDD_ActiviteGen_HC!$1:$1048576,Gen_HC_FA!L$1,FALSE)/F36,"-")</f>
        <v>0</v>
      </c>
      <c r="M36" s="245"/>
      <c r="N36" s="243">
        <f>IF(I36&gt;0,VLOOKUP(A36,[3]BDD_ActiviteGen_HC!$1:$1048576,Gen_HC_FA!N$1,FALSE)/I36,"-")</f>
        <v>0</v>
      </c>
      <c r="O36" s="245">
        <f>IF(E36&gt;0,VLOOKUP(A36,[3]BDD_ActiviteGen_HC!$1:$1048576,Gen_HC_FA!O$1,FALSE)/E36,"-")</f>
        <v>3.0120481927710845E-3</v>
      </c>
      <c r="P36" s="240">
        <f>IF(F36&gt;0,VLOOKUP(A36,[3]BDD_ActiviteGen_HC!$1:$1048576,Gen_HC_FA!P$1,FALSE)/F36,"-")</f>
        <v>1.6051364365971107E-3</v>
      </c>
      <c r="Q36" s="245">
        <f>IF(H36&gt;0,VLOOKUP(A36,[3]BDD_ActiviteGen_HC!$1:$1048576,Gen_HC_FA!Q$1,FALSE)/H36,"-")</f>
        <v>1.1094674556213018E-3</v>
      </c>
      <c r="R36" s="243">
        <f>IF(I36&gt;0,VLOOKUP(A36,[3]BDD_ActiviteGen_HC!$1:$1048576,Gen_HC_FA!R$1,FALSE)/I36,"-")</f>
        <v>1.9254112427273869E-3</v>
      </c>
      <c r="S36" s="245">
        <f>IF(E36&gt;0,VLOOKUP(A36,[3]BDD_ActiviteGen_HC!$1:$1048576,Gen_HC_FA!S$1,FALSE)/E36,"-")</f>
        <v>0.99698795180722888</v>
      </c>
      <c r="T36" s="240">
        <f>IF(F36&gt;0,VLOOKUP(A36,[3]BDD_ActiviteGen_HC!$1:$1048576,Gen_HC_FA!T$1,FALSE)/F36,"-")</f>
        <v>0.9983948635634029</v>
      </c>
      <c r="U36" s="245">
        <f>IF(H36&gt;0,VLOOKUP(A36,[3]BDD_ActiviteGen_HC!$1:$1048576,Gen_HC_FA!U$1,FALSE)/H36,"-")</f>
        <v>0.99889053254437865</v>
      </c>
      <c r="V36" s="246">
        <f>IF(I36&gt;0,VLOOKUP(A36,[3]BDD_ActiviteGen_HC!$1:$1048576,Gen_HC_FA!V$1,FALSE)/I36,"-")</f>
        <v>0.99807458875727262</v>
      </c>
      <c r="W36" s="244">
        <f>IF(E36&gt;0,VLOOKUP(A36,[3]BDD_ActiviteGen_HC!$1:$1048576,Gen_HC_FA!W$1,FALSE)/E36,"-")</f>
        <v>0</v>
      </c>
      <c r="X36" s="240">
        <f>IF(F36&gt;0,VLOOKUP(A36,[3]BDD_ActiviteGen_HC!$1:$1048576,Gen_HC_FA!X$1,FALSE)/F36,"-")</f>
        <v>0</v>
      </c>
      <c r="Y36" s="245">
        <f>IF(H36&gt;0,VLOOKUP(A36,[3]BDD_ActiviteGen_HC!$1:$1048576,Gen_HC_FA!Y$1,FALSE)/H36,"-")</f>
        <v>0</v>
      </c>
      <c r="Z36" s="246">
        <f>IF(I36&gt;0,VLOOKUP(A36,[3]BDD_ActiviteGen_HC!$1:$1048576,Gen_HC_FA!Z$1,FALSE)/I36,"-")</f>
        <v>0</v>
      </c>
      <c r="AA36" s="244">
        <f>IF(E36&gt;0,VLOOKUP(A36,[3]BDD_ActiviteGen_HC!$1:$1048576,Gen_HC_FA!AA$1,FALSE)/E36,"-")</f>
        <v>0</v>
      </c>
      <c r="AB36" s="240">
        <f>IF(F36&gt;0,VLOOKUP(A36,[3]BDD_ActiviteGen_HC!$1:$1048576,Gen_HC_FA!AB$1,FALSE)/F36,"-")</f>
        <v>0</v>
      </c>
      <c r="AC36" s="245">
        <f>IF(H36&gt;0,VLOOKUP(A36,[3]BDD_ActiviteGen_HC!$1:$1048576,Gen_HC_FA!AC$1,FALSE)/H36,"-")</f>
        <v>0</v>
      </c>
      <c r="AD36" s="246">
        <f>IF(I36&gt;0,VLOOKUP(A36,[3]BDD_ActiviteGen_HC!$1:$1048576,Gen_HC_FA!AD$1,FALSE)/I36,"-")</f>
        <v>0</v>
      </c>
      <c r="AE36" s="634"/>
      <c r="AF36" s="634"/>
    </row>
    <row r="37" spans="1:36" s="101" customFormat="1" ht="14.1" customHeight="1" x14ac:dyDescent="0.2">
      <c r="A37" s="31" t="s">
        <v>68</v>
      </c>
      <c r="C37" s="33" t="s">
        <v>68</v>
      </c>
      <c r="D37" s="34" t="s">
        <v>69</v>
      </c>
      <c r="E37" s="248">
        <f>VLOOKUP(A37,[3]A_GEN!$A$7:$L$69,8,FALSE)</f>
        <v>1108</v>
      </c>
      <c r="F37" s="239">
        <f>VLOOKUP(A37,[3]A_GEN!$A$7:$L$69,9,FALSE)</f>
        <v>1099</v>
      </c>
      <c r="G37" s="240">
        <f t="shared" si="5"/>
        <v>-8.1227436823104737E-3</v>
      </c>
      <c r="H37" s="241">
        <f>VLOOKUP(A37,[3]A_GEN!$A$7:$L$69,5,FALSE)</f>
        <v>42793</v>
      </c>
      <c r="I37" s="242">
        <f>VLOOKUP(A37,[3]A_GEN!$A$7:$L$69,6,FALSE)</f>
        <v>43164</v>
      </c>
      <c r="J37" s="243">
        <f t="shared" si="6"/>
        <v>8.6696422312060317E-3</v>
      </c>
      <c r="K37" s="244">
        <f>IF(E37&gt;0,VLOOKUP(A37,[3]BDD_ActiviteGen_HC!$1:$1048576,Gen_HC_FA!K$1,FALSE)/E37,"-")</f>
        <v>0</v>
      </c>
      <c r="L37" s="240">
        <f>IF(F37&gt;0,VLOOKUP(A37,[3]BDD_ActiviteGen_HC!$1:$1048576,Gen_HC_FA!L$1,FALSE)/F37,"-")</f>
        <v>0</v>
      </c>
      <c r="M37" s="245">
        <f>IF(H37&gt;0,VLOOKUP(A37,[3]BDD_ActiviteGen_HC!$1:$1048576,Gen_HC_FA!M$1,FALSE)/H37,"-")</f>
        <v>0</v>
      </c>
      <c r="N37" s="243">
        <f>IF(I37&gt;0,VLOOKUP(A37,[3]BDD_ActiviteGen_HC!$1:$1048576,Gen_HC_FA!N$1,FALSE)/I37,"-")</f>
        <v>0</v>
      </c>
      <c r="O37" s="245">
        <f>IF(E37&gt;0,VLOOKUP(A37,[3]BDD_ActiviteGen_HC!$1:$1048576,Gen_HC_FA!O$1,FALSE)/E37,"-")</f>
        <v>9.025270758122744E-4</v>
      </c>
      <c r="P37" s="240">
        <f>IF(F37&gt;0,VLOOKUP(A37,[3]BDD_ActiviteGen_HC!$1:$1048576,Gen_HC_FA!P$1,FALSE)/F37,"-")</f>
        <v>0</v>
      </c>
      <c r="Q37" s="245">
        <f>IF(H37&gt;0,VLOOKUP(A37,[3]BDD_ActiviteGen_HC!$1:$1048576,Gen_HC_FA!Q$1,FALSE)/H37,"-")</f>
        <v>4.9073446591732289E-4</v>
      </c>
      <c r="R37" s="243">
        <f>IF(I37&gt;0,VLOOKUP(A37,[3]BDD_ActiviteGen_HC!$1:$1048576,Gen_HC_FA!R$1,FALSE)/I37,"-")</f>
        <v>0</v>
      </c>
      <c r="S37" s="245">
        <f>IF(E37&gt;0,VLOOKUP(A37,[3]BDD_ActiviteGen_HC!$1:$1048576,Gen_HC_FA!S$1,FALSE)/E37,"-")</f>
        <v>0.99909747292418771</v>
      </c>
      <c r="T37" s="240">
        <f>IF(F37&gt;0,VLOOKUP(A37,[3]BDD_ActiviteGen_HC!$1:$1048576,Gen_HC_FA!T$1,FALSE)/F37,"-")</f>
        <v>1</v>
      </c>
      <c r="U37" s="245">
        <f>IF(H37&gt;0,VLOOKUP(A37,[3]BDD_ActiviteGen_HC!$1:$1048576,Gen_HC_FA!U$1,FALSE)/H37,"-")</f>
        <v>0.9995092655340827</v>
      </c>
      <c r="V37" s="246">
        <f>IF(I37&gt;0,VLOOKUP(A37,[3]BDD_ActiviteGen_HC!$1:$1048576,Gen_HC_FA!V$1,FALSE)/I37,"-")</f>
        <v>1</v>
      </c>
      <c r="W37" s="244">
        <f>IF(E37&gt;0,VLOOKUP(A37,[3]BDD_ActiviteGen_HC!$1:$1048576,Gen_HC_FA!W$1,FALSE)/E37,"-")</f>
        <v>0</v>
      </c>
      <c r="X37" s="240">
        <f>IF(F37&gt;0,VLOOKUP(A37,[3]BDD_ActiviteGen_HC!$1:$1048576,Gen_HC_FA!X$1,FALSE)/F37,"-")</f>
        <v>0</v>
      </c>
      <c r="Y37" s="245">
        <f>IF(H37&gt;0,VLOOKUP(A37,[3]BDD_ActiviteGen_HC!$1:$1048576,Gen_HC_FA!Y$1,FALSE)/H37,"-")</f>
        <v>0</v>
      </c>
      <c r="Z37" s="246">
        <f>IF(I37&gt;0,VLOOKUP(A37,[3]BDD_ActiviteGen_HC!$1:$1048576,Gen_HC_FA!Z$1,FALSE)/I37,"-")</f>
        <v>0</v>
      </c>
      <c r="AA37" s="244">
        <f>IF(E37&gt;0,VLOOKUP(A37,[3]BDD_ActiviteGen_HC!$1:$1048576,Gen_HC_FA!AA$1,FALSE)/E37,"-")</f>
        <v>0</v>
      </c>
      <c r="AB37" s="240">
        <f>IF(F37&gt;0,VLOOKUP(A37,[3]BDD_ActiviteGen_HC!$1:$1048576,Gen_HC_FA!AB$1,FALSE)/F37,"-")</f>
        <v>0</v>
      </c>
      <c r="AC37" s="245">
        <f>IF(H37&gt;0,VLOOKUP(A37,[3]BDD_ActiviteGen_HC!$1:$1048576,Gen_HC_FA!AC$1,FALSE)/H37,"-")</f>
        <v>0</v>
      </c>
      <c r="AD37" s="246">
        <f>IF(I37&gt;0,VLOOKUP(A37,[3]BDD_ActiviteGen_HC!$1:$1048576,Gen_HC_FA!AD$1,FALSE)/I37,"-")</f>
        <v>0</v>
      </c>
      <c r="AE37" s="634"/>
      <c r="AF37" s="634"/>
    </row>
    <row r="38" spans="1:36" s="101" customFormat="1" ht="14.1" customHeight="1" x14ac:dyDescent="0.2">
      <c r="A38" s="31" t="s">
        <v>70</v>
      </c>
      <c r="C38" s="33" t="s">
        <v>70</v>
      </c>
      <c r="D38" s="34" t="s">
        <v>71</v>
      </c>
      <c r="E38" s="248">
        <f>VLOOKUP(A38,[3]A_GEN!$A$7:$L$69,8,FALSE)</f>
        <v>370</v>
      </c>
      <c r="F38" s="239">
        <f>VLOOKUP(A38,[3]A_GEN!$A$7:$L$69,9,FALSE)</f>
        <v>398</v>
      </c>
      <c r="G38" s="240">
        <f t="shared" si="5"/>
        <v>7.5675675675675569E-2</v>
      </c>
      <c r="H38" s="241">
        <f>VLOOKUP(A38,[3]A_GEN!$A$7:$L$69,5,FALSE)</f>
        <v>28435</v>
      </c>
      <c r="I38" s="242">
        <f>VLOOKUP(A38,[3]A_GEN!$A$7:$L$69,6,FALSE)</f>
        <v>28697</v>
      </c>
      <c r="J38" s="243">
        <f t="shared" si="6"/>
        <v>9.2139968348865509E-3</v>
      </c>
      <c r="K38" s="244">
        <f>IF(E38&gt;0,VLOOKUP(A38,[3]BDD_ActiviteGen_HC!$1:$1048576,Gen_HC_FA!K$1,FALSE)/E38,"-")</f>
        <v>0</v>
      </c>
      <c r="L38" s="240">
        <f>IF(F38&gt;0,VLOOKUP(A38,[3]BDD_ActiviteGen_HC!$1:$1048576,Gen_HC_FA!L$1,FALSE)/F38,"-")</f>
        <v>0</v>
      </c>
      <c r="M38" s="245">
        <f>IF(H38&gt;0,VLOOKUP(A38,[3]BDD_ActiviteGen_HC!$1:$1048576,Gen_HC_FA!M$1,FALSE)/H38,"-")</f>
        <v>0</v>
      </c>
      <c r="N38" s="243">
        <f>IF(I38&gt;0,VLOOKUP(A38,[3]BDD_ActiviteGen_HC!$1:$1048576,Gen_HC_FA!N$1,FALSE)/I38,"-")</f>
        <v>0</v>
      </c>
      <c r="O38" s="245">
        <f>IF(E38&gt;0,VLOOKUP(A38,[3]BDD_ActiviteGen_HC!$1:$1048576,Gen_HC_FA!O$1,FALSE)/E38,"-")</f>
        <v>0</v>
      </c>
      <c r="P38" s="240">
        <f>IF(F38&gt;0,VLOOKUP(A38,[3]BDD_ActiviteGen_HC!$1:$1048576,Gen_HC_FA!P$1,FALSE)/F38,"-")</f>
        <v>0</v>
      </c>
      <c r="Q38" s="245">
        <f>IF(H38&gt;0,VLOOKUP(A38,[3]BDD_ActiviteGen_HC!$1:$1048576,Gen_HC_FA!Q$1,FALSE)/H38,"-")</f>
        <v>0</v>
      </c>
      <c r="R38" s="243">
        <f>IF(I38&gt;0,VLOOKUP(A38,[3]BDD_ActiviteGen_HC!$1:$1048576,Gen_HC_FA!R$1,FALSE)/I38,"-")</f>
        <v>0</v>
      </c>
      <c r="S38" s="245">
        <f>IF(E38&gt;0,VLOOKUP(A38,[3]BDD_ActiviteGen_HC!$1:$1048576,Gen_HC_FA!S$1,FALSE)/E38,"-")</f>
        <v>1</v>
      </c>
      <c r="T38" s="240">
        <f>IF(F38&gt;0,VLOOKUP(A38,[3]BDD_ActiviteGen_HC!$1:$1048576,Gen_HC_FA!T$1,FALSE)/F38,"-")</f>
        <v>1</v>
      </c>
      <c r="U38" s="245">
        <f>IF(H38&gt;0,VLOOKUP(A38,[3]BDD_ActiviteGen_HC!$1:$1048576,Gen_HC_FA!U$1,FALSE)/H38,"-")</f>
        <v>1</v>
      </c>
      <c r="V38" s="246">
        <f>IF(I38&gt;0,VLOOKUP(A38,[3]BDD_ActiviteGen_HC!$1:$1048576,Gen_HC_FA!V$1,FALSE)/I38,"-")</f>
        <v>1</v>
      </c>
      <c r="W38" s="244">
        <f>IF(E38&gt;0,VLOOKUP(A38,[3]BDD_ActiviteGen_HC!$1:$1048576,Gen_HC_FA!W$1,FALSE)/E38,"-")</f>
        <v>0</v>
      </c>
      <c r="X38" s="240">
        <f>IF(F38&gt;0,VLOOKUP(A38,[3]BDD_ActiviteGen_HC!$1:$1048576,Gen_HC_FA!X$1,FALSE)/F38,"-")</f>
        <v>0</v>
      </c>
      <c r="Y38" s="245">
        <f>IF(H38&gt;0,VLOOKUP(A38,[3]BDD_ActiviteGen_HC!$1:$1048576,Gen_HC_FA!Y$1,FALSE)/H38,"-")</f>
        <v>0</v>
      </c>
      <c r="Z38" s="246">
        <f>IF(I38&gt;0,VLOOKUP(A38,[3]BDD_ActiviteGen_HC!$1:$1048576,Gen_HC_FA!Z$1,FALSE)/I38,"-")</f>
        <v>0</v>
      </c>
      <c r="AA38" s="244">
        <f>IF(E38&gt;0,VLOOKUP(A38,[3]BDD_ActiviteGen_HC!$1:$1048576,Gen_HC_FA!AA$1,FALSE)/E38,"-")</f>
        <v>0</v>
      </c>
      <c r="AB38" s="240">
        <f>IF(F38&gt;0,VLOOKUP(A38,[3]BDD_ActiviteGen_HC!$1:$1048576,Gen_HC_FA!AB$1,FALSE)/F38,"-")</f>
        <v>0</v>
      </c>
      <c r="AC38" s="245">
        <f>IF(H38&gt;0,VLOOKUP(A38,[3]BDD_ActiviteGen_HC!$1:$1048576,Gen_HC_FA!AC$1,FALSE)/H38,"-")</f>
        <v>0</v>
      </c>
      <c r="AD38" s="246">
        <f>IF(I38&gt;0,VLOOKUP(A38,[3]BDD_ActiviteGen_HC!$1:$1048576,Gen_HC_FA!AD$1,FALSE)/I38,"-")</f>
        <v>0</v>
      </c>
      <c r="AE38" s="634"/>
      <c r="AF38" s="634"/>
    </row>
    <row r="39" spans="1:36" s="101" customFormat="1" ht="14.1" customHeight="1" x14ac:dyDescent="0.2">
      <c r="A39" s="31" t="s">
        <v>72</v>
      </c>
      <c r="C39" s="33" t="s">
        <v>72</v>
      </c>
      <c r="D39" s="34" t="s">
        <v>73</v>
      </c>
      <c r="E39" s="248">
        <f>VLOOKUP(A39,[3]A_GEN!$A$7:$L$69,8,FALSE)</f>
        <v>598</v>
      </c>
      <c r="F39" s="239">
        <f>VLOOKUP(A39,[3]A_GEN!$A$7:$L$69,9,FALSE)</f>
        <v>578</v>
      </c>
      <c r="G39" s="240">
        <f t="shared" si="5"/>
        <v>-3.3444816053511683E-2</v>
      </c>
      <c r="H39" s="241">
        <f>VLOOKUP(A39,[3]A_GEN!$A$7:$L$69,5,FALSE)</f>
        <v>25733</v>
      </c>
      <c r="I39" s="242">
        <f>VLOOKUP(A39,[3]A_GEN!$A$7:$L$69,6,FALSE)</f>
        <v>25309</v>
      </c>
      <c r="J39" s="243">
        <f t="shared" si="6"/>
        <v>-1.6476897369136934E-2</v>
      </c>
      <c r="K39" s="244">
        <f>IF(E39&gt;0,VLOOKUP(A39,[3]BDD_ActiviteGen_HC!$1:$1048576,Gen_HC_FA!K$1,FALSE)/E39,"-")</f>
        <v>0</v>
      </c>
      <c r="L39" s="240">
        <f>IF(F39&gt;0,VLOOKUP(A39,[3]BDD_ActiviteGen_HC!$1:$1048576,Gen_HC_FA!L$1,FALSE)/F39,"-")</f>
        <v>0</v>
      </c>
      <c r="M39" s="245">
        <f>IF(H39&gt;0,VLOOKUP(A39,[3]BDD_ActiviteGen_HC!$1:$1048576,Gen_HC_FA!M$1,FALSE)/H39,"-")</f>
        <v>0</v>
      </c>
      <c r="N39" s="243">
        <f>IF(I39&gt;0,VLOOKUP(A39,[3]BDD_ActiviteGen_HC!$1:$1048576,Gen_HC_FA!N$1,FALSE)/I39,"-")</f>
        <v>0</v>
      </c>
      <c r="O39" s="245">
        <f>IF(E39&gt;0,VLOOKUP(A39,[3]BDD_ActiviteGen_HC!$1:$1048576,Gen_HC_FA!O$1,FALSE)/E39,"-")</f>
        <v>0</v>
      </c>
      <c r="P39" s="240">
        <f>IF(F39&gt;0,VLOOKUP(A39,[3]BDD_ActiviteGen_HC!$1:$1048576,Gen_HC_FA!P$1,FALSE)/F39,"-")</f>
        <v>0</v>
      </c>
      <c r="Q39" s="245">
        <f>IF(H39&gt;0,VLOOKUP(A39,[3]BDD_ActiviteGen_HC!$1:$1048576,Gen_HC_FA!Q$1,FALSE)/H39,"-")</f>
        <v>0</v>
      </c>
      <c r="R39" s="243">
        <f>IF(I39&gt;0,VLOOKUP(A39,[3]BDD_ActiviteGen_HC!$1:$1048576,Gen_HC_FA!R$1,FALSE)/I39,"-")</f>
        <v>0</v>
      </c>
      <c r="S39" s="245">
        <f>IF(E39&gt;0,VLOOKUP(A39,[3]BDD_ActiviteGen_HC!$1:$1048576,Gen_HC_FA!S$1,FALSE)/E39,"-")</f>
        <v>1</v>
      </c>
      <c r="T39" s="240">
        <f>IF(F39&gt;0,VLOOKUP(A39,[3]BDD_ActiviteGen_HC!$1:$1048576,Gen_HC_FA!T$1,FALSE)/F39,"-")</f>
        <v>1</v>
      </c>
      <c r="U39" s="245">
        <f>IF(H39&gt;0,VLOOKUP(A39,[3]BDD_ActiviteGen_HC!$1:$1048576,Gen_HC_FA!U$1,FALSE)/H39,"-")</f>
        <v>1</v>
      </c>
      <c r="V39" s="246">
        <f>IF(I39&gt;0,VLOOKUP(A39,[3]BDD_ActiviteGen_HC!$1:$1048576,Gen_HC_FA!V$1,FALSE)/I39,"-")</f>
        <v>1</v>
      </c>
      <c r="W39" s="244">
        <f>IF(E39&gt;0,VLOOKUP(A39,[3]BDD_ActiviteGen_HC!$1:$1048576,Gen_HC_FA!W$1,FALSE)/E39,"-")</f>
        <v>0</v>
      </c>
      <c r="X39" s="240">
        <f>IF(F39&gt;0,VLOOKUP(A39,[3]BDD_ActiviteGen_HC!$1:$1048576,Gen_HC_FA!X$1,FALSE)/F39,"-")</f>
        <v>0</v>
      </c>
      <c r="Y39" s="245">
        <f>IF(H39&gt;0,VLOOKUP(A39,[3]BDD_ActiviteGen_HC!$1:$1048576,Gen_HC_FA!Y$1,FALSE)/H39,"-")</f>
        <v>0</v>
      </c>
      <c r="Z39" s="246">
        <f>IF(I39&gt;0,VLOOKUP(A39,[3]BDD_ActiviteGen_HC!$1:$1048576,Gen_HC_FA!Z$1,FALSE)/I39,"-")</f>
        <v>0</v>
      </c>
      <c r="AA39" s="244">
        <f>IF(E39&gt;0,VLOOKUP(A39,[3]BDD_ActiviteGen_HC!$1:$1048576,Gen_HC_FA!AA$1,FALSE)/E39,"-")</f>
        <v>0</v>
      </c>
      <c r="AB39" s="240">
        <f>IF(F39&gt;0,VLOOKUP(A39,[3]BDD_ActiviteGen_HC!$1:$1048576,Gen_HC_FA!AB$1,FALSE)/F39,"-")</f>
        <v>0</v>
      </c>
      <c r="AC39" s="245">
        <f>IF(H39&gt;0,VLOOKUP(A39,[3]BDD_ActiviteGen_HC!$1:$1048576,Gen_HC_FA!AC$1,FALSE)/H39,"-")</f>
        <v>0</v>
      </c>
      <c r="AD39" s="246">
        <f>IF(I39&gt;0,VLOOKUP(A39,[3]BDD_ActiviteGen_HC!$1:$1048576,Gen_HC_FA!AD$1,FALSE)/I39,"-")</f>
        <v>0</v>
      </c>
      <c r="AE39" s="634"/>
      <c r="AF39" s="634"/>
    </row>
    <row r="40" spans="1:36" s="101" customFormat="1" ht="14.1" customHeight="1" x14ac:dyDescent="0.2">
      <c r="A40" s="31" t="s">
        <v>76</v>
      </c>
      <c r="C40" s="33" t="s">
        <v>76</v>
      </c>
      <c r="D40" s="34" t="s">
        <v>77</v>
      </c>
      <c r="E40" s="248">
        <f>VLOOKUP(A40,[3]A_GEN!$A$7:$L$69,8,FALSE)</f>
        <v>649</v>
      </c>
      <c r="F40" s="239">
        <f>VLOOKUP(A40,[3]A_GEN!$A$7:$L$69,9,FALSE)</f>
        <v>562</v>
      </c>
      <c r="G40" s="240">
        <f t="shared" si="5"/>
        <v>-0.13405238828967647</v>
      </c>
      <c r="H40" s="241">
        <f>VLOOKUP(A40,[3]A_GEN!$A$7:$L$69,5,FALSE)</f>
        <v>26288</v>
      </c>
      <c r="I40" s="242">
        <f>VLOOKUP(A40,[3]A_GEN!$A$7:$L$69,6,FALSE)</f>
        <v>26708</v>
      </c>
      <c r="J40" s="243">
        <f t="shared" si="6"/>
        <v>1.597687157638461E-2</v>
      </c>
      <c r="K40" s="244">
        <f>IF(E40&gt;0,VLOOKUP(A40,[3]BDD_ActiviteGen_HC!$1:$1048576,Gen_HC_FA!K$1,FALSE)/E40,"-")</f>
        <v>0</v>
      </c>
      <c r="L40" s="240">
        <f>IF(F40&gt;0,VLOOKUP(A40,[3]BDD_ActiviteGen_HC!$1:$1048576,Gen_HC_FA!L$1,FALSE)/F40,"-")</f>
        <v>0</v>
      </c>
      <c r="M40" s="245">
        <f>IF(H40&gt;0,VLOOKUP(A40,[3]BDD_ActiviteGen_HC!$1:$1048576,Gen_HC_FA!M$1,FALSE)/H40,"-")</f>
        <v>0</v>
      </c>
      <c r="N40" s="243">
        <f>IF(I40&gt;0,VLOOKUP(A40,[3]BDD_ActiviteGen_HC!$1:$1048576,Gen_HC_FA!N$1,FALSE)/I40,"-")</f>
        <v>0</v>
      </c>
      <c r="O40" s="245">
        <f>IF(E40&gt;0,VLOOKUP(A40,[3]BDD_ActiviteGen_HC!$1:$1048576,Gen_HC_FA!O$1,FALSE)/E40,"-")</f>
        <v>9.2449922958397542E-3</v>
      </c>
      <c r="P40" s="240">
        <f>IF(F40&gt;0,VLOOKUP(A40,[3]BDD_ActiviteGen_HC!$1:$1048576,Gen_HC_FA!P$1,FALSE)/F40,"-")</f>
        <v>3.5587188612099642E-3</v>
      </c>
      <c r="Q40" s="245">
        <f>IF(H40&gt;0,VLOOKUP(A40,[3]BDD_ActiviteGen_HC!$1:$1048576,Gen_HC_FA!Q$1,FALSE)/H40,"-")</f>
        <v>4.7550213024954349E-3</v>
      </c>
      <c r="R40" s="243">
        <f>IF(I40&gt;0,VLOOKUP(A40,[3]BDD_ActiviteGen_HC!$1:$1048576,Gen_HC_FA!R$1,FALSE)/I40,"-")</f>
        <v>1.7597723528530776E-3</v>
      </c>
      <c r="S40" s="245">
        <f>IF(E40&gt;0,VLOOKUP(A40,[3]BDD_ActiviteGen_HC!$1:$1048576,Gen_HC_FA!S$1,FALSE)/E40,"-")</f>
        <v>0.99075500770416025</v>
      </c>
      <c r="T40" s="240">
        <f>IF(F40&gt;0,VLOOKUP(A40,[3]BDD_ActiviteGen_HC!$1:$1048576,Gen_HC_FA!T$1,FALSE)/F40,"-")</f>
        <v>0.99644128113879005</v>
      </c>
      <c r="U40" s="245">
        <f>IF(H40&gt;0,VLOOKUP(A40,[3]BDD_ActiviteGen_HC!$1:$1048576,Gen_HC_FA!U$1,FALSE)/H40,"-")</f>
        <v>0.99524497869750461</v>
      </c>
      <c r="V40" s="246">
        <f>IF(I40&gt;0,VLOOKUP(A40,[3]BDD_ActiviteGen_HC!$1:$1048576,Gen_HC_FA!V$1,FALSE)/I40,"-")</f>
        <v>0.99824022764714693</v>
      </c>
      <c r="W40" s="244">
        <f>IF(E40&gt;0,VLOOKUP(A40,[3]BDD_ActiviteGen_HC!$1:$1048576,Gen_HC_FA!W$1,FALSE)/E40,"-")</f>
        <v>0</v>
      </c>
      <c r="X40" s="240">
        <f>IF(F40&gt;0,VLOOKUP(A40,[3]BDD_ActiviteGen_HC!$1:$1048576,Gen_HC_FA!X$1,FALSE)/F40,"-")</f>
        <v>0</v>
      </c>
      <c r="Y40" s="245">
        <f>IF(H40&gt;0,VLOOKUP(A40,[3]BDD_ActiviteGen_HC!$1:$1048576,Gen_HC_FA!Y$1,FALSE)/H40,"-")</f>
        <v>0</v>
      </c>
      <c r="Z40" s="246">
        <f>IF(I40&gt;0,VLOOKUP(A40,[3]BDD_ActiviteGen_HC!$1:$1048576,Gen_HC_FA!Z$1,FALSE)/I40,"-")</f>
        <v>0</v>
      </c>
      <c r="AA40" s="244">
        <f>IF(E40&gt;0,VLOOKUP(A40,[3]BDD_ActiviteGen_HC!$1:$1048576,Gen_HC_FA!AA$1,FALSE)/E40,"-")</f>
        <v>0</v>
      </c>
      <c r="AB40" s="240">
        <f>IF(F40&gt;0,VLOOKUP(A40,[3]BDD_ActiviteGen_HC!$1:$1048576,Gen_HC_FA!AB$1,FALSE)/F40,"-")</f>
        <v>0</v>
      </c>
      <c r="AC40" s="245">
        <f>IF(H40&gt;0,VLOOKUP(A40,[3]BDD_ActiviteGen_HC!$1:$1048576,Gen_HC_FA!AC$1,FALSE)/H40,"-")</f>
        <v>0</v>
      </c>
      <c r="AD40" s="246">
        <f>IF(I40&gt;0,VLOOKUP(A40,[3]BDD_ActiviteGen_HC!$1:$1048576,Gen_HC_FA!AD$1,FALSE)/I40,"-")</f>
        <v>0</v>
      </c>
      <c r="AE40" s="634"/>
      <c r="AF40" s="634"/>
    </row>
    <row r="41" spans="1:36" s="101" customFormat="1" ht="14.1" customHeight="1" thickBot="1" x14ac:dyDescent="0.25">
      <c r="A41" s="31" t="s">
        <v>78</v>
      </c>
      <c r="C41" s="52" t="s">
        <v>78</v>
      </c>
      <c r="D41" s="53" t="s">
        <v>79</v>
      </c>
      <c r="E41" s="408">
        <f>VLOOKUP(A41,[3]A_GEN!$A$7:$L$69,8,FALSE)</f>
        <v>660</v>
      </c>
      <c r="F41" s="239">
        <f>VLOOKUP(A41,[3]A_GEN!$A$7:$L$69,9,FALSE)</f>
        <v>636</v>
      </c>
      <c r="G41" s="240">
        <f t="shared" si="5"/>
        <v>-3.6363636363636376E-2</v>
      </c>
      <c r="H41" s="241">
        <f>VLOOKUP(A41,[3]A_GEN!$A$7:$L$69,5,FALSE)</f>
        <v>27607</v>
      </c>
      <c r="I41" s="242">
        <f>VLOOKUP(A41,[3]A_GEN!$A$7:$L$69,6,FALSE)</f>
        <v>26904</v>
      </c>
      <c r="J41" s="243">
        <f t="shared" si="6"/>
        <v>-2.5464556090846524E-2</v>
      </c>
      <c r="K41" s="244">
        <f>IF(E41&gt;0,VLOOKUP(A41,[3]BDD_ActiviteGen_HC!$1:$1048576,Gen_HC_FA!K$1,FALSE)/E41,"-")</f>
        <v>0</v>
      </c>
      <c r="L41" s="240">
        <f>IF(F41&gt;0,VLOOKUP(A41,[3]BDD_ActiviteGen_HC!$1:$1048576,Gen_HC_FA!L$1,FALSE)/F41,"-")</f>
        <v>0</v>
      </c>
      <c r="M41" s="245">
        <f>IF(H41&gt;0,VLOOKUP(A41,[3]BDD_ActiviteGen_HC!$1:$1048576,Gen_HC_FA!M$1,FALSE)/H41,"-")</f>
        <v>0</v>
      </c>
      <c r="N41" s="243">
        <f>IF(I41&gt;0,VLOOKUP(A41,[3]BDD_ActiviteGen_HC!$1:$1048576,Gen_HC_FA!N$1,FALSE)/I41,"-")</f>
        <v>0</v>
      </c>
      <c r="O41" s="245">
        <f>IF(E41&gt;0,VLOOKUP(A41,[3]BDD_ActiviteGen_HC!$1:$1048576,Gen_HC_FA!O$1,FALSE)/E41,"-")</f>
        <v>1.0606060606060607E-2</v>
      </c>
      <c r="P41" s="240">
        <f>IF(F41&gt;0,VLOOKUP(A41,[3]BDD_ActiviteGen_HC!$1:$1048576,Gen_HC_FA!P$1,FALSE)/F41,"-")</f>
        <v>3.1446540880503146E-3</v>
      </c>
      <c r="Q41" s="245">
        <f>IF(H41&gt;0,VLOOKUP(A41,[3]BDD_ActiviteGen_HC!$1:$1048576,Gen_HC_FA!Q$1,FALSE)/H41,"-")</f>
        <v>9.200565074075415E-3</v>
      </c>
      <c r="R41" s="243">
        <f>IF(I41&gt;0,VLOOKUP(A41,[3]BDD_ActiviteGen_HC!$1:$1048576,Gen_HC_FA!R$1,FALSE)/I41,"-")</f>
        <v>6.6904549509366632E-4</v>
      </c>
      <c r="S41" s="245">
        <f>IF(E41&gt;0,VLOOKUP(A41,[3]BDD_ActiviteGen_HC!$1:$1048576,Gen_HC_FA!S$1,FALSE)/E41,"-")</f>
        <v>0.99090909090909096</v>
      </c>
      <c r="T41" s="240">
        <f>IF(F41&gt;0,VLOOKUP(A41,[3]BDD_ActiviteGen_HC!$1:$1048576,Gen_HC_FA!T$1,FALSE)/F41,"-")</f>
        <v>0.99685534591194969</v>
      </c>
      <c r="U41" s="245">
        <f>IF(H41&gt;0,VLOOKUP(A41,[3]BDD_ActiviteGen_HC!$1:$1048576,Gen_HC_FA!U$1,FALSE)/H41,"-")</f>
        <v>0.99079943492592459</v>
      </c>
      <c r="V41" s="246">
        <f>IF(I41&gt;0,VLOOKUP(A41,[3]BDD_ActiviteGen_HC!$1:$1048576,Gen_HC_FA!V$1,FALSE)/I41,"-")</f>
        <v>0.99933095450490639</v>
      </c>
      <c r="W41" s="244">
        <f>IF(E41&gt;0,VLOOKUP(A41,[3]BDD_ActiviteGen_HC!$1:$1048576,Gen_HC_FA!W$1,FALSE)/E41,"-")</f>
        <v>0</v>
      </c>
      <c r="X41" s="240">
        <f>IF(F41&gt;0,VLOOKUP(A41,[3]BDD_ActiviteGen_HC!$1:$1048576,Gen_HC_FA!X$1,FALSE)/F41,"-")</f>
        <v>0</v>
      </c>
      <c r="Y41" s="245">
        <f>IF(H41&gt;0,VLOOKUP(A41,[3]BDD_ActiviteGen_HC!$1:$1048576,Gen_HC_FA!Y$1,FALSE)/H41,"-")</f>
        <v>0</v>
      </c>
      <c r="Z41" s="246">
        <f>IF(I41&gt;0,VLOOKUP(A41,[3]BDD_ActiviteGen_HC!$1:$1048576,Gen_HC_FA!Z$1,FALSE)/I41,"-")</f>
        <v>0</v>
      </c>
      <c r="AA41" s="244">
        <f>IF(E41&gt;0,VLOOKUP(A41,[3]BDD_ActiviteGen_HC!$1:$1048576,Gen_HC_FA!AA$1,FALSE)/E41,"-")</f>
        <v>0</v>
      </c>
      <c r="AB41" s="240">
        <f>IF(F41&gt;0,VLOOKUP(A41,[3]BDD_ActiviteGen_HC!$1:$1048576,Gen_HC_FA!AB$1,FALSE)/F41,"-")</f>
        <v>0</v>
      </c>
      <c r="AC41" s="245">
        <f>IF(H41&gt;0,VLOOKUP(A41,[3]BDD_ActiviteGen_HC!$1:$1048576,Gen_HC_FA!AC$1,FALSE)/H41,"-")</f>
        <v>0</v>
      </c>
      <c r="AD41" s="246">
        <f>IF(I41&gt;0,VLOOKUP(A41,[3]BDD_ActiviteGen_HC!$1:$1048576,Gen_HC_FA!AD$1,FALSE)/I41,"-")</f>
        <v>0</v>
      </c>
      <c r="AE41" s="634"/>
      <c r="AF41" s="634"/>
    </row>
    <row r="42" spans="1:36" s="101" customFormat="1" ht="13.5" customHeight="1" thickBot="1" x14ac:dyDescent="0.25">
      <c r="A42" s="31" t="s">
        <v>80</v>
      </c>
      <c r="C42" s="297" t="s">
        <v>81</v>
      </c>
      <c r="D42" s="297"/>
      <c r="E42" s="432">
        <f>VLOOKUP(A42,[3]A_GEN!$A$7:$L$69,8,FALSE)</f>
        <v>5651</v>
      </c>
      <c r="F42" s="273">
        <f>VLOOKUP(A42,[3]A_GEN!$A$7:$L$69,9,FALSE)</f>
        <v>5570</v>
      </c>
      <c r="G42" s="274">
        <f t="shared" si="5"/>
        <v>-1.4333746239603595E-2</v>
      </c>
      <c r="H42" s="275">
        <f>VLOOKUP(A42,[3]A_GEN!$A$7:$L$69,5,FALSE)</f>
        <v>258459</v>
      </c>
      <c r="I42" s="276">
        <f>VLOOKUP(A42,[3]A_GEN!$A$7:$L$69,6,FALSE)</f>
        <v>255839</v>
      </c>
      <c r="J42" s="277">
        <f t="shared" si="6"/>
        <v>-1.0137004321768672E-2</v>
      </c>
      <c r="K42" s="278">
        <f>IF(E42&gt;0,VLOOKUP(A42,[3]BDD_ActiviteGen_HC!$1:$1048576,Gen_HC_FA!K$1,FALSE)/E42,"-")</f>
        <v>0</v>
      </c>
      <c r="L42" s="274">
        <f>IF(F42&gt;0,VLOOKUP(A42,[3]BDD_ActiviteGen_HC!$1:$1048576,Gen_HC_FA!L$1,FALSE)/F42,"-")</f>
        <v>0</v>
      </c>
      <c r="M42" s="279">
        <f>IF(H42&gt;0,VLOOKUP(A42,[3]BDD_ActiviteGen_HC!$1:$1048576,Gen_HC_FA!M$1,FALSE)/H42,"-")</f>
        <v>0</v>
      </c>
      <c r="N42" s="277">
        <f>IF(I42&gt;0,VLOOKUP(A42,[3]BDD_ActiviteGen_HC!$1:$1048576,Gen_HC_FA!N$1,FALSE)/I42,"-")</f>
        <v>0</v>
      </c>
      <c r="O42" s="279">
        <f>IF(E42&gt;0,VLOOKUP(A42,[3]BDD_ActiviteGen_HC!$1:$1048576,Gen_HC_FA!O$1,FALSE)/E42,"-")</f>
        <v>3.0083171120155725E-3</v>
      </c>
      <c r="P42" s="274">
        <f>IF(F42&gt;0,VLOOKUP(A42,[3]BDD_ActiviteGen_HC!$1:$1048576,Gen_HC_FA!P$1,FALSE)/F42,"-")</f>
        <v>1.0771992818671453E-3</v>
      </c>
      <c r="Q42" s="279">
        <f>IF(H42&gt;0,VLOOKUP(A42,[3]BDD_ActiviteGen_HC!$1:$1048576,Gen_HC_FA!Q$1,FALSE)/H42,"-")</f>
        <v>1.6714449874061263E-3</v>
      </c>
      <c r="R42" s="277">
        <f>IF(I42&gt;0,VLOOKUP(A42,[3]BDD_ActiviteGen_HC!$1:$1048576,Gen_HC_FA!R$1,FALSE)/I42,"-")</f>
        <v>4.8858852637791736E-4</v>
      </c>
      <c r="S42" s="279">
        <f>IF(E42&gt;0,VLOOKUP(A42,[3]BDD_ActiviteGen_HC!$1:$1048576,Gen_HC_FA!S$1,FALSE)/E42,"-")</f>
        <v>0.99716864271810302</v>
      </c>
      <c r="T42" s="274">
        <f>IF(F42&gt;0,VLOOKUP(A42,[3]BDD_ActiviteGen_HC!$1:$1048576,Gen_HC_FA!T$1,FALSE)/F42,"-")</f>
        <v>0.99892280071813289</v>
      </c>
      <c r="U42" s="279">
        <f>IF(H42&gt;0,VLOOKUP(A42,[3]BDD_ActiviteGen_HC!$1:$1048576,Gen_HC_FA!U$1,FALSE)/H42,"-")</f>
        <v>0.99832855501259388</v>
      </c>
      <c r="V42" s="280">
        <f>IF(I42&gt;0,VLOOKUP(A42,[3]BDD_ActiviteGen_HC!$1:$1048576,Gen_HC_FA!V$1,FALSE)/I42,"-")</f>
        <v>0.9995114114736221</v>
      </c>
      <c r="W42" s="278">
        <f>IF(E42&gt;0,VLOOKUP(A42,[3]BDD_ActiviteGen_HC!$1:$1048576,Gen_HC_FA!W$1,FALSE)/E42,"-")</f>
        <v>0</v>
      </c>
      <c r="X42" s="274">
        <f>IF(F42&gt;0,VLOOKUP(A42,[3]BDD_ActiviteGen_HC!$1:$1048576,Gen_HC_FA!X$1,FALSE)/F42,"-")</f>
        <v>0</v>
      </c>
      <c r="Y42" s="279">
        <f>IF(H42&gt;0,VLOOKUP(A42,[3]BDD_ActiviteGen_HC!$1:$1048576,Gen_HC_FA!Y$1,FALSE)/H42,"-")</f>
        <v>0</v>
      </c>
      <c r="Z42" s="280">
        <f>IF(I42&gt;0,VLOOKUP(A42,[3]BDD_ActiviteGen_HC!$1:$1048576,Gen_HC_FA!Z$1,FALSE)/I42,"-")</f>
        <v>0</v>
      </c>
      <c r="AA42" s="278">
        <f>IF(E42&gt;0,VLOOKUP(A42,[3]BDD_ActiviteGen_HC!$1:$1048576,Gen_HC_FA!AA$1,FALSE)/E42,"-")</f>
        <v>0</v>
      </c>
      <c r="AB42" s="274">
        <f>IF(F42&gt;0,VLOOKUP(A42,[3]BDD_ActiviteGen_HC!$1:$1048576,Gen_HC_FA!AB$1,FALSE)/F42,"-")</f>
        <v>0</v>
      </c>
      <c r="AC42" s="279">
        <f>IF(H42&gt;0,VLOOKUP(A42,[3]BDD_ActiviteGen_HC!$1:$1048576,Gen_HC_FA!AC$1,FALSE)/H42,"-")</f>
        <v>0</v>
      </c>
      <c r="AD42" s="280">
        <f>IF(I42&gt;0,VLOOKUP(A42,[3]BDD_ActiviteGen_HC!$1:$1048576,Gen_HC_FA!AD$1,FALSE)/I42,"-")</f>
        <v>0</v>
      </c>
      <c r="AE42" s="634"/>
      <c r="AF42" s="634"/>
    </row>
    <row r="43" spans="1:36" ht="8.25" customHeight="1" thickBot="1" x14ac:dyDescent="0.25">
      <c r="A43" s="77"/>
      <c r="F43" s="196"/>
      <c r="G43" s="197"/>
      <c r="H43" s="510"/>
      <c r="I43" s="196"/>
      <c r="J43" s="197"/>
      <c r="K43" s="197"/>
      <c r="L43" s="197"/>
      <c r="M43" s="197"/>
      <c r="N43" s="197"/>
      <c r="O43" s="197"/>
      <c r="P43" s="197"/>
      <c r="Q43" s="197"/>
      <c r="R43" s="197"/>
      <c r="S43" s="197"/>
      <c r="T43" s="197"/>
      <c r="U43" s="197"/>
      <c r="V43" s="197"/>
      <c r="W43" s="197"/>
      <c r="X43" s="197"/>
      <c r="Y43" s="197"/>
      <c r="Z43" s="197"/>
      <c r="AA43" s="197"/>
      <c r="AB43" s="197"/>
      <c r="AC43" s="197"/>
      <c r="AD43" s="197"/>
      <c r="AE43" s="634"/>
      <c r="AF43" s="634"/>
    </row>
    <row r="44" spans="1:36" x14ac:dyDescent="0.2">
      <c r="A44" s="31" t="s">
        <v>82</v>
      </c>
      <c r="B44" s="98"/>
      <c r="C44" s="301" t="s">
        <v>83</v>
      </c>
      <c r="D44" s="302"/>
      <c r="E44" s="436">
        <f>VLOOKUP(A44,[3]A_GEN!$A$7:$L$69,8,FALSE)</f>
        <v>4523</v>
      </c>
      <c r="F44" s="303">
        <f>VLOOKUP(A44,[3]A_GEN!$A$7:$L$69,9,FALSE)</f>
        <v>4433</v>
      </c>
      <c r="G44" s="304">
        <f>IF(E44=0,"-",F44/E44-1)</f>
        <v>-1.9898297590095093E-2</v>
      </c>
      <c r="H44" s="291">
        <f>VLOOKUP(A44,[3]A_GEN!$A$7:$L$69,5,FALSE)</f>
        <v>201860</v>
      </c>
      <c r="I44" s="305">
        <f>VLOOKUP(A44,[3]A_GEN!$A$7:$L$69,6,FALSE)</f>
        <v>197763</v>
      </c>
      <c r="J44" s="306">
        <f>IF(H44=0,"-",I44/H44-1)</f>
        <v>-2.0296244922223372E-2</v>
      </c>
      <c r="K44" s="307">
        <f>IF(E44&gt;0,VLOOKUP(A44,[3]BDD_ActiviteGen_HC!$1:$1048576,Gen_HC_FA!K$1,FALSE)/E44,"-")</f>
        <v>1.7687375635640063E-3</v>
      </c>
      <c r="L44" s="304">
        <f>IF(F44&gt;0,VLOOKUP(A44,[3]BDD_ActiviteGen_HC!$1:$1048576,Gen_HC_FA!L$1,FALSE)/F44,"-")</f>
        <v>1.3534852244529664E-3</v>
      </c>
      <c r="M44" s="308">
        <f>IF(H44&gt;0,VLOOKUP(A44,[3]BDD_ActiviteGen_HC!$1:$1048576,Gen_HC_FA!M$1,FALSE)/H44,"-")</f>
        <v>1.3375606856236996E-4</v>
      </c>
      <c r="N44" s="306">
        <f>IF(I44&gt;0,VLOOKUP(A44,[3]BDD_ActiviteGen_HC!$1:$1048576,Gen_HC_FA!N$1,FALSE)/I44,"-")</f>
        <v>9.7085905857010669E-4</v>
      </c>
      <c r="O44" s="308">
        <f>IF(E44&gt;0,VLOOKUP(A44,[3]BDD_ActiviteGen_HC!$1:$1048576,Gen_HC_FA!O$1,FALSE)/E44,"-")</f>
        <v>1.5255361485739553E-2</v>
      </c>
      <c r="P44" s="304">
        <f>IF(F44&gt;0,VLOOKUP(A44,[3]BDD_ActiviteGen_HC!$1:$1048576,Gen_HC_FA!P$1,FALSE)/F44,"-")</f>
        <v>1.7595307917888565E-2</v>
      </c>
      <c r="Q44" s="308">
        <f>IF(H44&gt;0,VLOOKUP(A44,[3]BDD_ActiviteGen_HC!$1:$1048576,Gen_HC_FA!Q$1,FALSE)/H44,"-")</f>
        <v>9.6353908649559096E-3</v>
      </c>
      <c r="R44" s="306">
        <f>IF(I44&gt;0,VLOOKUP(A44,[3]BDD_ActiviteGen_HC!$1:$1048576,Gen_HC_FA!R$1,FALSE)/I44,"-")</f>
        <v>8.5405257808589072E-3</v>
      </c>
      <c r="S44" s="308">
        <f>IF(E44&gt;0,VLOOKUP(A44,[3]BDD_ActiviteGen_HC!$1:$1048576,Gen_HC_FA!S$1,FALSE)/E44,"-")</f>
        <v>0.98363917753703289</v>
      </c>
      <c r="T44" s="304">
        <f>IF(F44&gt;0,VLOOKUP(A44,[3]BDD_ActiviteGen_HC!$1:$1048576,Gen_HC_FA!T$1,FALSE)/F44,"-")</f>
        <v>0.98172794946988495</v>
      </c>
      <c r="U44" s="308">
        <f>IF(H44&gt;0,VLOOKUP(A44,[3]BDD_ActiviteGen_HC!$1:$1048576,Gen_HC_FA!U$1,FALSE)/H44,"-")</f>
        <v>0.99023085306648173</v>
      </c>
      <c r="V44" s="309">
        <f>IF(I44&gt;0,VLOOKUP(A44,[3]BDD_ActiviteGen_HC!$1:$1048576,Gen_HC_FA!V$1,FALSE)/I44,"-")</f>
        <v>0.99048861516057096</v>
      </c>
      <c r="W44" s="307">
        <f>IF(E44&gt;0,VLOOKUP(A44,[3]BDD_ActiviteGen_HC!$1:$1048576,Gen_HC_FA!W$1,FALSE)/E44,"-")</f>
        <v>0.17886358611541012</v>
      </c>
      <c r="X44" s="304">
        <f>IF(F44&gt;0,VLOOKUP(A44,[3]BDD_ActiviteGen_HC!$1:$1048576,Gen_HC_FA!X$1,FALSE)/F44,"-")</f>
        <v>0.18001353485224453</v>
      </c>
      <c r="Y44" s="308">
        <f>IF(H44&gt;0,VLOOKUP(A44,[3]BDD_ActiviteGen_HC!$1:$1048576,Gen_HC_FA!Y$1,FALSE)/H44,"-")</f>
        <v>0.10212028138313682</v>
      </c>
      <c r="Z44" s="309">
        <f>IF(I44&gt;0,VLOOKUP(A44,[3]BDD_ActiviteGen_HC!$1:$1048576,Gen_HC_FA!Z$1,FALSE)/I44,"-")</f>
        <v>0.10563654475306301</v>
      </c>
      <c r="AA44" s="307">
        <f>IF(E44&gt;0,VLOOKUP(A44,[3]BDD_ActiviteGen_HC!$1:$1048576,Gen_HC_FA!AA$1,FALSE)/E44,"-")</f>
        <v>0</v>
      </c>
      <c r="AB44" s="304">
        <f>IF(F44&gt;0,VLOOKUP(A44,[3]BDD_ActiviteGen_HC!$1:$1048576,Gen_HC_FA!AB$1,FALSE)/F44,"-")</f>
        <v>0</v>
      </c>
      <c r="AC44" s="308">
        <f>IF(H44&gt;0,VLOOKUP(A44,[3]BDD_ActiviteGen_HC!$1:$1048576,Gen_HC_FA!AC$1,FALSE)/H44,"-")</f>
        <v>0</v>
      </c>
      <c r="AD44" s="309">
        <f>IF(I44&gt;0,VLOOKUP(A44,[3]BDD_ActiviteGen_HC!$1:$1048576,Gen_HC_FA!AD$1,FALSE)/I44,"-")</f>
        <v>0</v>
      </c>
      <c r="AE44" s="634"/>
      <c r="AF44" s="634"/>
      <c r="AG44" s="101"/>
      <c r="AH44" s="101"/>
      <c r="AI44" s="101"/>
      <c r="AJ44" s="101"/>
    </row>
    <row r="45" spans="1:36" x14ac:dyDescent="0.2">
      <c r="A45" s="31" t="s">
        <v>84</v>
      </c>
      <c r="B45" s="98"/>
      <c r="C45" s="310" t="s">
        <v>85</v>
      </c>
      <c r="D45" s="311"/>
      <c r="E45" s="442">
        <f>VLOOKUP(A45,[3]A_GEN!$A$7:$L$69,8,FALSE)</f>
        <v>7699</v>
      </c>
      <c r="F45" s="312">
        <f>VLOOKUP(A45,[3]A_GEN!$A$7:$L$69,9,FALSE)</f>
        <v>7652</v>
      </c>
      <c r="G45" s="313">
        <f>IF(E45=0,"-",F45/E45-1)</f>
        <v>-6.1046889206390897E-3</v>
      </c>
      <c r="H45" s="241">
        <f>VLOOKUP(A45,[3]A_GEN!$A$7:$L$69,5,FALSE)</f>
        <v>312303</v>
      </c>
      <c r="I45" s="314">
        <f>VLOOKUP(A45,[3]A_GEN!$A$7:$L$69,6,FALSE)</f>
        <v>315908.5</v>
      </c>
      <c r="J45" s="315">
        <f>IF(H45=0,"-",I45/H45-1)</f>
        <v>1.1544877891022542E-2</v>
      </c>
      <c r="K45" s="316">
        <f>IF(E45&gt;0,VLOOKUP(A45,[3]BDD_ActiviteGen_HC!$1:$1048576,Gen_HC_FA!K$1,FALSE)/E45,"-")</f>
        <v>6.2345759189505129E-3</v>
      </c>
      <c r="L45" s="313">
        <f>IF(F45&gt;0,VLOOKUP(A45,[3]BDD_ActiviteGen_HC!$1:$1048576,Gen_HC_FA!L$1,FALSE)/F45,"-")</f>
        <v>6.9262937794040778E-3</v>
      </c>
      <c r="M45" s="317">
        <f>IF(H45&gt;0,VLOOKUP(A45,[3]BDD_ActiviteGen_HC!$1:$1048576,Gen_HC_FA!M$1,FALSE)/H45,"-")</f>
        <v>2.2318069310893586E-3</v>
      </c>
      <c r="N45" s="315">
        <f>IF(I45&gt;0,VLOOKUP(A45,[3]BDD_ActiviteGen_HC!$1:$1048576,Gen_HC_FA!N$1,FALSE)/I45,"-")</f>
        <v>2.3139611628050527E-3</v>
      </c>
      <c r="O45" s="317">
        <f>IF(E45&gt;0,VLOOKUP(A45,[3]BDD_ActiviteGen_HC!$1:$1048576,Gen_HC_FA!O$1,FALSE)/E45,"-")</f>
        <v>2.7665930640342902E-2</v>
      </c>
      <c r="P45" s="313">
        <f>IF(F45&gt;0,VLOOKUP(A45,[3]BDD_ActiviteGen_HC!$1:$1048576,Gen_HC_FA!P$1,FALSE)/F45,"-")</f>
        <v>2.9796131730266597E-2</v>
      </c>
      <c r="Q45" s="317">
        <f>IF(H45&gt;0,VLOOKUP(A45,[3]BDD_ActiviteGen_HC!$1:$1048576,Gen_HC_FA!Q$1,FALSE)/H45,"-")</f>
        <v>1.5091113437911259E-2</v>
      </c>
      <c r="R45" s="315">
        <f>IF(I45&gt;0,VLOOKUP(A45,[3]BDD_ActiviteGen_HC!$1:$1048576,Gen_HC_FA!R$1,FALSE)/I45,"-")</f>
        <v>1.4203479805070139E-2</v>
      </c>
      <c r="S45" s="317">
        <f>IF(E45&gt;0,VLOOKUP(A45,[3]BDD_ActiviteGen_HC!$1:$1048576,Gen_HC_FA!S$1,FALSE)/E45,"-")</f>
        <v>0.96791791141706718</v>
      </c>
      <c r="T45" s="313">
        <f>IF(F45&gt;0,VLOOKUP(A45,[3]BDD_ActiviteGen_HC!$1:$1048576,Gen_HC_FA!T$1,FALSE)/F45,"-")</f>
        <v>0.9657605854678516</v>
      </c>
      <c r="U45" s="317">
        <f>IF(H45&gt;0,VLOOKUP(A45,[3]BDD_ActiviteGen_HC!$1:$1048576,Gen_HC_FA!U$1,FALSE)/H45,"-")</f>
        <v>0.98267707963099937</v>
      </c>
      <c r="V45" s="318">
        <f>IF(I45&gt;0,VLOOKUP(A45,[3]BDD_ActiviteGen_HC!$1:$1048576,Gen_HC_FA!V$1,FALSE)/I45,"-")</f>
        <v>0.98348255903212478</v>
      </c>
      <c r="W45" s="316">
        <f>IF(E45&gt;0,VLOOKUP(A45,[3]BDD_ActiviteGen_HC!$1:$1048576,Gen_HC_FA!W$1,FALSE)/E45,"-")</f>
        <v>0.14962982205481232</v>
      </c>
      <c r="X45" s="313">
        <f>IF(F45&gt;0,VLOOKUP(A45,[3]BDD_ActiviteGen_HC!$1:$1048576,Gen_HC_FA!X$1,FALSE)/F45,"-")</f>
        <v>0.15734448510193413</v>
      </c>
      <c r="Y45" s="317">
        <f>IF(H45&gt;0,VLOOKUP(A45,[3]BDD_ActiviteGen_HC!$1:$1048576,Gen_HC_FA!Y$1,FALSE)/H45,"-")</f>
        <v>0.15059733656096805</v>
      </c>
      <c r="Z45" s="318">
        <f>IF(I45&gt;0,VLOOKUP(A45,[3]BDD_ActiviteGen_HC!$1:$1048576,Gen_HC_FA!Z$1,FALSE)/I45,"-")</f>
        <v>0.14905265290424285</v>
      </c>
      <c r="AA45" s="316">
        <f>IF(E45&gt;0,VLOOKUP(A45,[3]BDD_ActiviteGen_HC!$1:$1048576,Gen_HC_FA!AA$1,FALSE)/E45,"-")</f>
        <v>0</v>
      </c>
      <c r="AB45" s="313">
        <f>IF(F45&gt;0,VLOOKUP(A45,[3]BDD_ActiviteGen_HC!$1:$1048576,Gen_HC_FA!AB$1,FALSE)/F45,"-")</f>
        <v>0</v>
      </c>
      <c r="AC45" s="317">
        <f>IF(H45&gt;0,VLOOKUP(A45,[3]BDD_ActiviteGen_HC!$1:$1048576,Gen_HC_FA!AC$1,FALSE)/H45,"-")</f>
        <v>0</v>
      </c>
      <c r="AD45" s="318">
        <f>IF(I45&gt;0,VLOOKUP(A45,[3]BDD_ActiviteGen_HC!$1:$1048576,Gen_HC_FA!AD$1,FALSE)/I45,"-")</f>
        <v>0</v>
      </c>
      <c r="AE45" s="634"/>
      <c r="AF45" s="634"/>
      <c r="AG45" s="101"/>
      <c r="AH45" s="101"/>
      <c r="AI45" s="101"/>
      <c r="AJ45" s="101"/>
    </row>
    <row r="46" spans="1:36" x14ac:dyDescent="0.2">
      <c r="A46" s="31" t="s">
        <v>86</v>
      </c>
      <c r="B46" s="98"/>
      <c r="C46" s="310" t="s">
        <v>87</v>
      </c>
      <c r="D46" s="311"/>
      <c r="E46" s="442">
        <f>VLOOKUP(A46,[3]A_GEN!$A$7:$L$69,8,FALSE)</f>
        <v>5644</v>
      </c>
      <c r="F46" s="312">
        <f>VLOOKUP(A46,[3]A_GEN!$A$7:$L$69,9,FALSE)</f>
        <v>5251</v>
      </c>
      <c r="G46" s="313">
        <f>IF(E46=0,"-",F46/E46-1)</f>
        <v>-6.9631467044649176E-2</v>
      </c>
      <c r="H46" s="241">
        <f>VLOOKUP(A46,[3]A_GEN!$A$7:$L$69,5,FALSE)</f>
        <v>310775</v>
      </c>
      <c r="I46" s="314">
        <f>VLOOKUP(A46,[3]A_GEN!$A$7:$L$69,6,FALSE)</f>
        <v>295571</v>
      </c>
      <c r="J46" s="315">
        <f>IF(H46=0,"-",I46/H46-1)</f>
        <v>-4.8922854154935247E-2</v>
      </c>
      <c r="K46" s="316">
        <f>IF(E46&gt;0,VLOOKUP(A46,[3]BDD_ActiviteGen_HC!$1:$1048576,Gen_HC_FA!K$1,FALSE)/E46,"-")</f>
        <v>1.7717930545712261E-4</v>
      </c>
      <c r="L46" s="313">
        <f>IF(F46&gt;0,VLOOKUP(A46,[3]BDD_ActiviteGen_HC!$1:$1048576,Gen_HC_FA!L$1,FALSE)/F46,"-")</f>
        <v>0</v>
      </c>
      <c r="M46" s="317">
        <f>IF(H46&gt;0,VLOOKUP(A46,[3]BDD_ActiviteGen_HC!$1:$1048576,Gen_HC_FA!M$1,FALSE)/H46,"-")</f>
        <v>1.2871048185986647E-5</v>
      </c>
      <c r="N46" s="315">
        <f>IF(I46&gt;0,VLOOKUP(A46,[3]BDD_ActiviteGen_HC!$1:$1048576,Gen_HC_FA!N$1,FALSE)/I46,"-")</f>
        <v>0</v>
      </c>
      <c r="O46" s="317">
        <f>IF(E46&gt;0,VLOOKUP(A46,[3]BDD_ActiviteGen_HC!$1:$1048576,Gen_HC_FA!O$1,FALSE)/E46,"-")</f>
        <v>2.7462792345854005E-2</v>
      </c>
      <c r="P46" s="313">
        <f>IF(F46&gt;0,VLOOKUP(A46,[3]BDD_ActiviteGen_HC!$1:$1048576,Gen_HC_FA!P$1,FALSE)/F46,"-")</f>
        <v>2.6090268520281852E-2</v>
      </c>
      <c r="Q46" s="317">
        <f>IF(H46&gt;0,VLOOKUP(A46,[3]BDD_ActiviteGen_HC!$1:$1048576,Gen_HC_FA!Q$1,FALSE)/H46,"-")</f>
        <v>1.1982945861153567E-2</v>
      </c>
      <c r="R46" s="315">
        <f>IF(I46&gt;0,VLOOKUP(A46,[3]BDD_ActiviteGen_HC!$1:$1048576,Gen_HC_FA!R$1,FALSE)/I46,"-")</f>
        <v>1.0928000378927567E-2</v>
      </c>
      <c r="S46" s="317">
        <f>IF(E46&gt;0,VLOOKUP(A46,[3]BDD_ActiviteGen_HC!$1:$1048576,Gen_HC_FA!S$1,FALSE)/E46,"-")</f>
        <v>0.97466335931963144</v>
      </c>
      <c r="T46" s="313">
        <f>IF(F46&gt;0,VLOOKUP(A46,[3]BDD_ActiviteGen_HC!$1:$1048576,Gen_HC_FA!T$1,FALSE)/F46,"-")</f>
        <v>0.9754332508093696</v>
      </c>
      <c r="U46" s="317">
        <f>IF(H46&gt;0,VLOOKUP(A46,[3]BDD_ActiviteGen_HC!$1:$1048576,Gen_HC_FA!U$1,FALSE)/H46,"-")</f>
        <v>0.9880041830906604</v>
      </c>
      <c r="V46" s="318">
        <f>IF(I46&gt;0,VLOOKUP(A46,[3]BDD_ActiviteGen_HC!$1:$1048576,Gen_HC_FA!V$1,FALSE)/I46,"-")</f>
        <v>0.9890719996210724</v>
      </c>
      <c r="W46" s="316">
        <f>IF(E46&gt;0,VLOOKUP(A46,[3]BDD_ActiviteGen_HC!$1:$1048576,Gen_HC_FA!W$1,FALSE)/E46,"-")</f>
        <v>0.32973068745570516</v>
      </c>
      <c r="X46" s="313">
        <f>IF(F46&gt;0,VLOOKUP(A46,[3]BDD_ActiviteGen_HC!$1:$1048576,Gen_HC_FA!X$1,FALSE)/F46,"-")</f>
        <v>0.36183584079223008</v>
      </c>
      <c r="Y46" s="317">
        <f>IF(H46&gt;0,VLOOKUP(A46,[3]BDD_ActiviteGen_HC!$1:$1048576,Gen_HC_FA!Y$1,FALSE)/H46,"-")</f>
        <v>0.214933633657791</v>
      </c>
      <c r="Z46" s="318">
        <f>IF(I46&gt;0,VLOOKUP(A46,[3]BDD_ActiviteGen_HC!$1:$1048576,Gen_HC_FA!Z$1,FALSE)/I46,"-")</f>
        <v>0.25411829983320422</v>
      </c>
      <c r="AA46" s="316">
        <f>IF(E46&gt;0,VLOOKUP(A46,[3]BDD_ActiviteGen_HC!$1:$1048576,Gen_HC_FA!AA$1,FALSE)/E46,"-")</f>
        <v>1.7895109851169384E-2</v>
      </c>
      <c r="AB46" s="313">
        <f>IF(F46&gt;0,VLOOKUP(A46,[3]BDD_ActiviteGen_HC!$1:$1048576,Gen_HC_FA!AB$1,FALSE)/F46,"-")</f>
        <v>1.0474195391354028E-2</v>
      </c>
      <c r="AC46" s="317">
        <f>IF(H46&gt;0,VLOOKUP(A46,[3]BDD_ActiviteGen_HC!$1:$1048576,Gen_HC_FA!AC$1,FALSE)/H46,"-")</f>
        <v>8.9968626820046659E-3</v>
      </c>
      <c r="AD46" s="318">
        <f>IF(I46&gt;0,VLOOKUP(A46,[3]BDD_ActiviteGen_HC!$1:$1048576,Gen_HC_FA!AD$1,FALSE)/I46,"-")</f>
        <v>8.0285278325681469E-3</v>
      </c>
      <c r="AE46" s="634"/>
      <c r="AF46" s="634"/>
      <c r="AG46" s="101"/>
      <c r="AH46" s="101"/>
      <c r="AI46" s="101"/>
      <c r="AJ46" s="101"/>
    </row>
    <row r="47" spans="1:36" ht="13.8" thickBot="1" x14ac:dyDescent="0.25">
      <c r="A47" s="31" t="s">
        <v>88</v>
      </c>
      <c r="B47" s="98"/>
      <c r="C47" s="319" t="s">
        <v>89</v>
      </c>
      <c r="D47" s="320"/>
      <c r="E47" s="447">
        <f>VLOOKUP(A47,[3]A_GEN!$A$7:$L$69,8,FALSE)</f>
        <v>4912</v>
      </c>
      <c r="F47" s="321">
        <f>VLOOKUP(A47,[3]A_GEN!$A$7:$L$69,9,FALSE)</f>
        <v>4579</v>
      </c>
      <c r="G47" s="322">
        <f>IF(E47=0,"-",F47/E47-1)</f>
        <v>-6.7793159609120468E-2</v>
      </c>
      <c r="H47" s="323">
        <f>VLOOKUP(A47,[3]A_GEN!$A$7:$L$69,5,FALSE)</f>
        <v>269492</v>
      </c>
      <c r="I47" s="324">
        <f>VLOOKUP(A47,[3]A_GEN!$A$7:$L$69,6,FALSE)</f>
        <v>246393</v>
      </c>
      <c r="J47" s="325">
        <f>IF(H47=0,"-",I47/H47-1)</f>
        <v>-8.5713119498909029E-2</v>
      </c>
      <c r="K47" s="326">
        <f>IF(E47&gt;0,VLOOKUP(A47,[3]BDD_ActiviteGen_HC!$1:$1048576,Gen_HC_FA!K$1,FALSE)/E47,"-")</f>
        <v>1.0179153094462541E-3</v>
      </c>
      <c r="L47" s="322">
        <f>IF(F47&gt;0,VLOOKUP(A47,[3]BDD_ActiviteGen_HC!$1:$1048576,Gen_HC_FA!L$1,FALSE)/F47,"-")</f>
        <v>1.5287180607119458E-3</v>
      </c>
      <c r="M47" s="327">
        <f>IF(H47&gt;0,VLOOKUP(A47,[3]BDD_ActiviteGen_HC!$1:$1048576,Gen_HC_FA!M$1,FALSE)/H47,"-")</f>
        <v>3.3396167604233149E-5</v>
      </c>
      <c r="N47" s="325">
        <f>IF(I47&gt;0,VLOOKUP(A47,[3]BDD_ActiviteGen_HC!$1:$1048576,Gen_HC_FA!N$1,FALSE)/I47,"-")</f>
        <v>3.2062599180983223E-4</v>
      </c>
      <c r="O47" s="327">
        <f>IF(E47&gt;0,VLOOKUP(A47,[3]BDD_ActiviteGen_HC!$1:$1048576,Gen_HC_FA!O$1,FALSE)/E47,"-")</f>
        <v>1.017915309446254E-2</v>
      </c>
      <c r="P47" s="322">
        <f>IF(F47&gt;0,VLOOKUP(A47,[3]BDD_ActiviteGen_HC!$1:$1048576,Gen_HC_FA!P$1,FALSE)/F47,"-")</f>
        <v>1.0264249836208779E-2</v>
      </c>
      <c r="Q47" s="327">
        <f>IF(H47&gt;0,VLOOKUP(A47,[3]BDD_ActiviteGen_HC!$1:$1048576,Gen_HC_FA!Q$1,FALSE)/H47,"-")</f>
        <v>6.1597375803363365E-3</v>
      </c>
      <c r="R47" s="325">
        <f>IF(I47&gt;0,VLOOKUP(A47,[3]BDD_ActiviteGen_HC!$1:$1048576,Gen_HC_FA!R$1,FALSE)/I47,"-")</f>
        <v>3.1453815652230381E-3</v>
      </c>
      <c r="S47" s="327">
        <f>IF(E47&gt;0,VLOOKUP(A47,[3]BDD_ActiviteGen_HC!$1:$1048576,Gen_HC_FA!S$1,FALSE)/E47,"-")</f>
        <v>0.99043159609120524</v>
      </c>
      <c r="T47" s="322">
        <f>IF(F47&gt;0,VLOOKUP(A47,[3]BDD_ActiviteGen_HC!$1:$1048576,Gen_HC_FA!T$1,FALSE)/F47,"-")</f>
        <v>0.98908058528062892</v>
      </c>
      <c r="U47" s="327">
        <f>IF(H47&gt;0,VLOOKUP(A47,[3]BDD_ActiviteGen_HC!$1:$1048576,Gen_HC_FA!U$1,FALSE)/H47,"-")</f>
        <v>0.99380686625205938</v>
      </c>
      <c r="V47" s="328">
        <f>IF(I47&gt;0,VLOOKUP(A47,[3]BDD_ActiviteGen_HC!$1:$1048576,Gen_HC_FA!V$1,FALSE)/I47,"-")</f>
        <v>0.99653399244296714</v>
      </c>
      <c r="W47" s="326">
        <f>IF(E47&gt;0,VLOOKUP(A47,[3]BDD_ActiviteGen_HC!$1:$1048576,Gen_HC_FA!W$1,FALSE)/E47,"-")</f>
        <v>0.47658794788273617</v>
      </c>
      <c r="X47" s="322">
        <f>IF(F47&gt;0,VLOOKUP(A47,[3]BDD_ActiviteGen_HC!$1:$1048576,Gen_HC_FA!X$1,FALSE)/F47,"-")</f>
        <v>0.45315571085389822</v>
      </c>
      <c r="Y47" s="327">
        <f>IF(H47&gt;0,VLOOKUP(A47,[3]BDD_ActiviteGen_HC!$1:$1048576,Gen_HC_FA!Y$1,FALSE)/H47,"-")</f>
        <v>0.51899499799622995</v>
      </c>
      <c r="Z47" s="328">
        <f>IF(I47&gt;0,VLOOKUP(A47,[3]BDD_ActiviteGen_HC!$1:$1048576,Gen_HC_FA!Z$1,FALSE)/I47,"-")</f>
        <v>0.4848108509576165</v>
      </c>
      <c r="AA47" s="326">
        <f>IF(E47&gt;0,VLOOKUP(A47,[3]BDD_ActiviteGen_HC!$1:$1048576,Gen_HC_FA!AA$1,FALSE)/E47,"-")</f>
        <v>0</v>
      </c>
      <c r="AB47" s="322">
        <f>IF(F47&gt;0,VLOOKUP(A47,[3]BDD_ActiviteGen_HC!$1:$1048576,Gen_HC_FA!AB$1,FALSE)/F47,"-")</f>
        <v>0</v>
      </c>
      <c r="AC47" s="327">
        <f>IF(H47&gt;0,VLOOKUP(A47,[3]BDD_ActiviteGen_HC!$1:$1048576,Gen_HC_FA!AC$1,FALSE)/H47,"-")</f>
        <v>0</v>
      </c>
      <c r="AD47" s="328">
        <f>IF(I47&gt;0,VLOOKUP(A47,[3]BDD_ActiviteGen_HC!$1:$1048576,Gen_HC_FA!AD$1,FALSE)/I47,"-")</f>
        <v>0</v>
      </c>
      <c r="AE47" s="634"/>
      <c r="AF47" s="634"/>
      <c r="AG47" s="101"/>
      <c r="AH47" s="101"/>
      <c r="AI47" s="101"/>
      <c r="AJ47" s="101"/>
    </row>
    <row r="48" spans="1:36" ht="6.75" customHeight="1" thickBot="1" x14ac:dyDescent="0.25">
      <c r="A48" s="77"/>
      <c r="C48" s="329"/>
      <c r="D48" s="330"/>
      <c r="F48" s="196"/>
      <c r="G48" s="197"/>
      <c r="H48" s="510"/>
      <c r="I48" s="196"/>
      <c r="J48" s="197"/>
      <c r="K48" s="197"/>
      <c r="L48" s="197"/>
      <c r="M48" s="197"/>
      <c r="N48" s="197"/>
      <c r="O48" s="197"/>
      <c r="P48" s="197"/>
      <c r="Q48" s="197"/>
      <c r="R48" s="197"/>
      <c r="S48" s="197"/>
      <c r="T48" s="197"/>
      <c r="U48" s="197"/>
      <c r="V48" s="197"/>
      <c r="W48" s="197"/>
      <c r="X48" s="197"/>
      <c r="Y48" s="197"/>
      <c r="Z48" s="197"/>
      <c r="AA48" s="197"/>
      <c r="AB48" s="197"/>
      <c r="AC48" s="197"/>
      <c r="AD48" s="197"/>
      <c r="AE48" s="634"/>
      <c r="AF48" s="634"/>
      <c r="AG48" s="101"/>
      <c r="AH48" s="101"/>
      <c r="AI48" s="101"/>
      <c r="AJ48" s="101"/>
    </row>
    <row r="49" spans="1:36" x14ac:dyDescent="0.2">
      <c r="A49" s="31" t="s">
        <v>90</v>
      </c>
      <c r="B49" s="98"/>
      <c r="C49" s="105" t="s">
        <v>91</v>
      </c>
      <c r="D49" s="106"/>
      <c r="E49" s="436">
        <f>VLOOKUP(A49,[3]A_GEN!$A$7:$L$69,8,FALSE)</f>
        <v>7180</v>
      </c>
      <c r="F49" s="303">
        <f>VLOOKUP(A49,[3]A_GEN!$A$7:$L$69,9,FALSE)</f>
        <v>7230</v>
      </c>
      <c r="G49" s="304">
        <f t="shared" ref="G49:G55" si="7">IF(E49=0,"-",F49/E49-1)</f>
        <v>6.9637883008355494E-3</v>
      </c>
      <c r="H49" s="291">
        <f>VLOOKUP(A49,[3]A_GEN!$A$7:$L$69,5,FALSE)</f>
        <v>297786</v>
      </c>
      <c r="I49" s="305">
        <f>VLOOKUP(A49,[3]A_GEN!$A$7:$L$69,6,FALSE)</f>
        <v>300429.5</v>
      </c>
      <c r="J49" s="306">
        <f t="shared" ref="J49:J55" si="8">IF(H49=0,"-",I49/H49-1)</f>
        <v>8.8771802569631575E-3</v>
      </c>
      <c r="K49" s="307">
        <f>IF(E49&gt;0,VLOOKUP(A49,[3]BDD_ActiviteGen_HC!$1:$1048576,Gen_HC_FA!K$1,FALSE)/E49,"-")</f>
        <v>6.6852367688022283E-3</v>
      </c>
      <c r="L49" s="304">
        <f>IF(F49&gt;0,VLOOKUP(A49,[3]BDD_ActiviteGen_HC!$1:$1048576,Gen_HC_FA!L$1,FALSE)/F49,"-")</f>
        <v>7.1922544951590591E-3</v>
      </c>
      <c r="M49" s="308">
        <f>IF(H49&gt;0,VLOOKUP(A49,[3]BDD_ActiviteGen_HC!$1:$1048576,Gen_HC_FA!M$1,FALSE)/H49,"-")</f>
        <v>2.3406070130899369E-3</v>
      </c>
      <c r="N49" s="306">
        <f>IF(I49&gt;0,VLOOKUP(A49,[3]BDD_ActiviteGen_HC!$1:$1048576,Gen_HC_FA!N$1,FALSE)/I49,"-")</f>
        <v>2.4265260235762469E-3</v>
      </c>
      <c r="O49" s="308">
        <f>IF(E49&gt;0,VLOOKUP(A49,[3]BDD_ActiviteGen_HC!$1:$1048576,Gen_HC_FA!O$1,FALSE)/E49,"-")</f>
        <v>2.7437325905292478E-2</v>
      </c>
      <c r="P49" s="304">
        <f>IF(F49&gt;0,VLOOKUP(A49,[3]BDD_ActiviteGen_HC!$1:$1048576,Gen_HC_FA!P$1,FALSE)/F49,"-")</f>
        <v>2.9183955739972338E-2</v>
      </c>
      <c r="Q49" s="308">
        <f>IF(H49&gt;0,VLOOKUP(A49,[3]BDD_ActiviteGen_HC!$1:$1048576,Gen_HC_FA!Q$1,FALSE)/H49,"-")</f>
        <v>1.5111523040035461E-2</v>
      </c>
      <c r="R49" s="306">
        <f>IF(I49&gt;0,VLOOKUP(A49,[3]BDD_ActiviteGen_HC!$1:$1048576,Gen_HC_FA!R$1,FALSE)/I49,"-")</f>
        <v>1.4249599323634995E-2</v>
      </c>
      <c r="S49" s="308">
        <f>IF(E49&gt;0,VLOOKUP(A49,[3]BDD_ActiviteGen_HC!$1:$1048576,Gen_HC_FA!S$1,FALSE)/E49,"-")</f>
        <v>0.96768802228412254</v>
      </c>
      <c r="T49" s="304">
        <f>IF(F49&gt;0,VLOOKUP(A49,[3]BDD_ActiviteGen_HC!$1:$1048576,Gen_HC_FA!T$1,FALSE)/F49,"-")</f>
        <v>0.96625172890733058</v>
      </c>
      <c r="U49" s="308">
        <f>IF(H49&gt;0,VLOOKUP(A49,[3]BDD_ActiviteGen_HC!$1:$1048576,Gen_HC_FA!U$1,FALSE)/H49,"-")</f>
        <v>0.9825478699468746</v>
      </c>
      <c r="V49" s="309">
        <f>IF(I49&gt;0,VLOOKUP(A49,[3]BDD_ActiviteGen_HC!$1:$1048576,Gen_HC_FA!V$1,FALSE)/I49,"-")</f>
        <v>0.98332387465278881</v>
      </c>
      <c r="W49" s="307">
        <f>IF(E49&gt;0,VLOOKUP(A49,[3]BDD_ActiviteGen_HC!$1:$1048576,Gen_HC_FA!W$1,FALSE)/E49,"-")</f>
        <v>0.16044568245125349</v>
      </c>
      <c r="X49" s="304">
        <f>IF(F49&gt;0,VLOOKUP(A49,[3]BDD_ActiviteGen_HC!$1:$1048576,Gen_HC_FA!X$1,FALSE)/F49,"-")</f>
        <v>0.16652835408022129</v>
      </c>
      <c r="Y49" s="308">
        <f>IF(H49&gt;0,VLOOKUP(A49,[3]BDD_ActiviteGen_HC!$1:$1048576,Gen_HC_FA!Y$1,FALSE)/H49,"-")</f>
        <v>0.15793892258198841</v>
      </c>
      <c r="Z49" s="309">
        <f>IF(I49&gt;0,VLOOKUP(A49,[3]BDD_ActiviteGen_HC!$1:$1048576,Gen_HC_FA!Z$1,FALSE)/I49,"-")</f>
        <v>0.15673227828825065</v>
      </c>
      <c r="AA49" s="307">
        <f>IF(E49&gt;0,VLOOKUP(A49,[3]BDD_ActiviteGen_HC!$1:$1048576,Gen_HC_FA!AA$1,FALSE)/E49,"-")</f>
        <v>0</v>
      </c>
      <c r="AB49" s="304">
        <f>IF(F49&gt;0,VLOOKUP(A49,[3]BDD_ActiviteGen_HC!$1:$1048576,Gen_HC_FA!AB$1,FALSE)/F49,"-")</f>
        <v>0</v>
      </c>
      <c r="AC49" s="308">
        <f>IF(H49&gt;0,VLOOKUP(A49,[3]BDD_ActiviteGen_HC!$1:$1048576,Gen_HC_FA!AC$1,FALSE)/H49,"-")</f>
        <v>0</v>
      </c>
      <c r="AD49" s="309">
        <f>IF(I49&gt;0,VLOOKUP(A49,[3]BDD_ActiviteGen_HC!$1:$1048576,Gen_HC_FA!AD$1,FALSE)/I49,"-")</f>
        <v>0</v>
      </c>
      <c r="AE49" s="634"/>
      <c r="AF49" s="634"/>
      <c r="AG49" s="101"/>
      <c r="AH49" s="101"/>
      <c r="AI49" s="101"/>
      <c r="AJ49" s="101"/>
    </row>
    <row r="50" spans="1:36" x14ac:dyDescent="0.2">
      <c r="A50" s="31" t="s">
        <v>92</v>
      </c>
      <c r="B50" s="98"/>
      <c r="C50" s="121" t="s">
        <v>93</v>
      </c>
      <c r="D50" s="122"/>
      <c r="E50" s="442">
        <f>VLOOKUP(A50,[3]A_GEN!$A$7:$L$69,8,FALSE)</f>
        <v>2204</v>
      </c>
      <c r="F50" s="312">
        <f>VLOOKUP(A50,[3]A_GEN!$A$7:$L$69,9,FALSE)</f>
        <v>2219</v>
      </c>
      <c r="G50" s="313">
        <f t="shared" si="7"/>
        <v>6.8058076225046005E-3</v>
      </c>
      <c r="H50" s="241">
        <f>VLOOKUP(A50,[3]A_GEN!$A$7:$L$69,5,FALSE)</f>
        <v>102881</v>
      </c>
      <c r="I50" s="314">
        <f>VLOOKUP(A50,[3]A_GEN!$A$7:$L$69,6,FALSE)</f>
        <v>99619</v>
      </c>
      <c r="J50" s="315">
        <f t="shared" si="8"/>
        <v>-3.1706534734304737E-2</v>
      </c>
      <c r="K50" s="316">
        <f>IF(E50&gt;0,VLOOKUP(A50,[3]BDD_ActiviteGen_HC!$1:$1048576,Gen_HC_FA!K$1,FALSE)/E50,"-")</f>
        <v>2.2686025408348459E-3</v>
      </c>
      <c r="L50" s="313">
        <f>IF(F50&gt;0,VLOOKUP(A50,[3]BDD_ActiviteGen_HC!$1:$1048576,Gen_HC_FA!L$1,FALSE)/F50,"-")</f>
        <v>2.2532672374943668E-3</v>
      </c>
      <c r="M50" s="317">
        <f>IF(H50&gt;0,VLOOKUP(A50,[3]BDD_ActiviteGen_HC!$1:$1048576,Gen_HC_FA!M$1,FALSE)/H50,"-")</f>
        <v>8.7479709567364237E-5</v>
      </c>
      <c r="N50" s="315">
        <f>IF(I50&gt;0,VLOOKUP(A50,[3]BDD_ActiviteGen_HC!$1:$1048576,Gen_HC_FA!N$1,FALSE)/I50,"-")</f>
        <v>2.6099438862064463E-4</v>
      </c>
      <c r="O50" s="317">
        <f>IF(E50&gt;0,VLOOKUP(A50,[3]BDD_ActiviteGen_HC!$1:$1048576,Gen_HC_FA!O$1,FALSE)/E50,"-")</f>
        <v>2.0417422867513611E-2</v>
      </c>
      <c r="P50" s="313">
        <f>IF(F50&gt;0,VLOOKUP(A50,[3]BDD_ActiviteGen_HC!$1:$1048576,Gen_HC_FA!P$1,FALSE)/F50,"-")</f>
        <v>1.5772870662460567E-2</v>
      </c>
      <c r="Q50" s="317">
        <f>IF(H50&gt;0,VLOOKUP(A50,[3]BDD_ActiviteGen_HC!$1:$1048576,Gen_HC_FA!Q$1,FALSE)/H50,"-")</f>
        <v>1.5085389916505477E-2</v>
      </c>
      <c r="R50" s="315">
        <f>IF(I50&gt;0,VLOOKUP(A50,[3]BDD_ActiviteGen_HC!$1:$1048576,Gen_HC_FA!R$1,FALSE)/I50,"-")</f>
        <v>4.3666368865377088E-3</v>
      </c>
      <c r="S50" s="317">
        <f>IF(E50&gt;0,VLOOKUP(A50,[3]BDD_ActiviteGen_HC!$1:$1048576,Gen_HC_FA!S$1,FALSE)/E50,"-")</f>
        <v>0.97912885662431937</v>
      </c>
      <c r="T50" s="313">
        <f>IF(F50&gt;0,VLOOKUP(A50,[3]BDD_ActiviteGen_HC!$1:$1048576,Gen_HC_FA!T$1,FALSE)/F50,"-")</f>
        <v>0.98287516899504279</v>
      </c>
      <c r="U50" s="317">
        <f>IF(H50&gt;0,VLOOKUP(A50,[3]BDD_ActiviteGen_HC!$1:$1048576,Gen_HC_FA!U$1,FALSE)/H50,"-")</f>
        <v>0.98482713037392711</v>
      </c>
      <c r="V50" s="318">
        <f>IF(I50&gt;0,VLOOKUP(A50,[3]BDD_ActiviteGen_HC!$1:$1048576,Gen_HC_FA!V$1,FALSE)/I50,"-")</f>
        <v>0.99537236872484169</v>
      </c>
      <c r="W50" s="316">
        <f>IF(E50&gt;0,VLOOKUP(A50,[3]BDD_ActiviteGen_HC!$1:$1048576,Gen_HC_FA!W$1,FALSE)/E50,"-")</f>
        <v>0.13883847549909256</v>
      </c>
      <c r="X50" s="313">
        <f>IF(F50&gt;0,VLOOKUP(A50,[3]BDD_ActiviteGen_HC!$1:$1048576,Gen_HC_FA!X$1,FALSE)/F50,"-")</f>
        <v>0.16584046867958541</v>
      </c>
      <c r="Y50" s="317">
        <f>IF(H50&gt;0,VLOOKUP(A50,[3]BDD_ActiviteGen_HC!$1:$1048576,Gen_HC_FA!Y$1,FALSE)/H50,"-")</f>
        <v>0.29404846375910032</v>
      </c>
      <c r="Z50" s="318">
        <f>IF(I50&gt;0,VLOOKUP(A50,[3]BDD_ActiviteGen_HC!$1:$1048576,Gen_HC_FA!Z$1,FALSE)/I50,"-")</f>
        <v>0.2723476445256427</v>
      </c>
      <c r="AA50" s="316">
        <f>IF(E50&gt;0,VLOOKUP(A50,[3]BDD_ActiviteGen_HC!$1:$1048576,Gen_HC_FA!AA$1,FALSE)/E50,"-")</f>
        <v>0</v>
      </c>
      <c r="AB50" s="313">
        <f>IF(F50&gt;0,VLOOKUP(A50,[3]BDD_ActiviteGen_HC!$1:$1048576,Gen_HC_FA!AB$1,FALSE)/F50,"-")</f>
        <v>0</v>
      </c>
      <c r="AC50" s="317">
        <f>IF(H50&gt;0,VLOOKUP(A50,[3]BDD_ActiviteGen_HC!$1:$1048576,Gen_HC_FA!AC$1,FALSE)/H50,"-")</f>
        <v>0</v>
      </c>
      <c r="AD50" s="318">
        <f>IF(I50&gt;0,VLOOKUP(A50,[3]BDD_ActiviteGen_HC!$1:$1048576,Gen_HC_FA!AD$1,FALSE)/I50,"-")</f>
        <v>0</v>
      </c>
      <c r="AE50" s="634"/>
      <c r="AF50" s="634"/>
      <c r="AG50" s="101"/>
      <c r="AH50" s="101"/>
      <c r="AI50" s="101"/>
      <c r="AJ50" s="101"/>
    </row>
    <row r="51" spans="1:36" x14ac:dyDescent="0.2">
      <c r="A51" s="31" t="s">
        <v>94</v>
      </c>
      <c r="B51" s="98"/>
      <c r="C51" s="121" t="s">
        <v>95</v>
      </c>
      <c r="D51" s="122"/>
      <c r="E51" s="442">
        <f>VLOOKUP(A51,[3]A_GEN!$A$7:$L$69,8,FALSE)</f>
        <v>2733</v>
      </c>
      <c r="F51" s="312">
        <f>VLOOKUP(A51,[3]A_GEN!$A$7:$L$69,9,FALSE)</f>
        <v>2343</v>
      </c>
      <c r="G51" s="313">
        <f t="shared" si="7"/>
        <v>-0.14270032930845222</v>
      </c>
      <c r="H51" s="241">
        <f>VLOOKUP(A51,[3]A_GEN!$A$7:$L$69,5,FALSE)</f>
        <v>161170</v>
      </c>
      <c r="I51" s="314">
        <f>VLOOKUP(A51,[3]A_GEN!$A$7:$L$69,6,FALSE)</f>
        <v>143716</v>
      </c>
      <c r="J51" s="315">
        <f t="shared" si="8"/>
        <v>-0.10829558850902776</v>
      </c>
      <c r="K51" s="316">
        <f>IF(E51&gt;0,VLOOKUP(A51,[3]BDD_ActiviteGen_HC!$1:$1048576,Gen_HC_FA!K$1,FALSE)/E51,"-")</f>
        <v>0</v>
      </c>
      <c r="L51" s="313">
        <f>IF(F51&gt;0,VLOOKUP(A51,[3]BDD_ActiviteGen_HC!$1:$1048576,Gen_HC_FA!L$1,FALSE)/F51,"-")</f>
        <v>0</v>
      </c>
      <c r="M51" s="317">
        <f>IF(H51&gt;0,VLOOKUP(A51,[3]BDD_ActiviteGen_HC!$1:$1048576,Gen_HC_FA!M$1,FALSE)/H51,"-")</f>
        <v>0</v>
      </c>
      <c r="N51" s="315">
        <f>IF(I51&gt;0,VLOOKUP(A51,[3]BDD_ActiviteGen_HC!$1:$1048576,Gen_HC_FA!N$1,FALSE)/I51,"-")</f>
        <v>0</v>
      </c>
      <c r="O51" s="317">
        <f>IF(E51&gt;0,VLOOKUP(A51,[3]BDD_ActiviteGen_HC!$1:$1048576,Gen_HC_FA!O$1,FALSE)/E51,"-")</f>
        <v>3.6589828027808269E-3</v>
      </c>
      <c r="P51" s="313">
        <f>IF(F51&gt;0,VLOOKUP(A51,[3]BDD_ActiviteGen_HC!$1:$1048576,Gen_HC_FA!P$1,FALSE)/F51,"-")</f>
        <v>3.4144259496372174E-3</v>
      </c>
      <c r="Q51" s="317">
        <f>IF(H51&gt;0,VLOOKUP(A51,[3]BDD_ActiviteGen_HC!$1:$1048576,Gen_HC_FA!Q$1,FALSE)/H51,"-")</f>
        <v>8.9967115468139237E-4</v>
      </c>
      <c r="R51" s="315">
        <f>IF(I51&gt;0,VLOOKUP(A51,[3]BDD_ActiviteGen_HC!$1:$1048576,Gen_HC_FA!R$1,FALSE)/I51,"-")</f>
        <v>5.8448606974867098E-4</v>
      </c>
      <c r="S51" s="317">
        <f>IF(E51&gt;0,VLOOKUP(A51,[3]BDD_ActiviteGen_HC!$1:$1048576,Gen_HC_FA!S$1,FALSE)/E51,"-")</f>
        <v>0.99670691547749724</v>
      </c>
      <c r="T51" s="313">
        <f>IF(F51&gt;0,VLOOKUP(A51,[3]BDD_ActiviteGen_HC!$1:$1048576,Gen_HC_FA!T$1,FALSE)/F51,"-")</f>
        <v>0.99701237729406744</v>
      </c>
      <c r="U51" s="317">
        <f>IF(H51&gt;0,VLOOKUP(A51,[3]BDD_ActiviteGen_HC!$1:$1048576,Gen_HC_FA!U$1,FALSE)/H51,"-")</f>
        <v>0.99910032884531863</v>
      </c>
      <c r="V51" s="318">
        <f>IF(I51&gt;0,VLOOKUP(A51,[3]BDD_ActiviteGen_HC!$1:$1048576,Gen_HC_FA!V$1,FALSE)/I51,"-")</f>
        <v>0.9994155139302513</v>
      </c>
      <c r="W51" s="316">
        <f>IF(E51&gt;0,VLOOKUP(A51,[3]BDD_ActiviteGen_HC!$1:$1048576,Gen_HC_FA!W$1,FALSE)/E51,"-")</f>
        <v>0.74423710208562022</v>
      </c>
      <c r="X51" s="313">
        <f>IF(F51&gt;0,VLOOKUP(A51,[3]BDD_ActiviteGen_HC!$1:$1048576,Gen_HC_FA!X$1,FALSE)/F51,"-")</f>
        <v>0.73026034997865985</v>
      </c>
      <c r="Y51" s="317">
        <f>IF(H51&gt;0,VLOOKUP(A51,[3]BDD_ActiviteGen_HC!$1:$1048576,Gen_HC_FA!Y$1,FALSE)/H51,"-")</f>
        <v>0.68010796053856182</v>
      </c>
      <c r="Z51" s="318">
        <f>IF(I51&gt;0,VLOOKUP(A51,[3]BDD_ActiviteGen_HC!$1:$1048576,Gen_HC_FA!Z$1,FALSE)/I51,"-")</f>
        <v>0.64239889782626847</v>
      </c>
      <c r="AA51" s="316">
        <f>IF(E51&gt;0,VLOOKUP(A51,[3]BDD_ActiviteGen_HC!$1:$1048576,Gen_HC_FA!AA$1,FALSE)/E51,"-")</f>
        <v>0</v>
      </c>
      <c r="AB51" s="313">
        <f>IF(F51&gt;0,VLOOKUP(A51,[3]BDD_ActiviteGen_HC!$1:$1048576,Gen_HC_FA!AB$1,FALSE)/F51,"-")</f>
        <v>0</v>
      </c>
      <c r="AC51" s="317">
        <f>IF(H51&gt;0,VLOOKUP(A51,[3]BDD_ActiviteGen_HC!$1:$1048576,Gen_HC_FA!AC$1,FALSE)/H51,"-")</f>
        <v>0</v>
      </c>
      <c r="AD51" s="318">
        <f>IF(I51&gt;0,VLOOKUP(A51,[3]BDD_ActiviteGen_HC!$1:$1048576,Gen_HC_FA!AD$1,FALSE)/I51,"-")</f>
        <v>0</v>
      </c>
      <c r="AE51" s="634"/>
      <c r="AF51" s="634"/>
      <c r="AG51" s="101"/>
      <c r="AH51" s="101"/>
      <c r="AI51" s="101"/>
      <c r="AJ51" s="101"/>
    </row>
    <row r="52" spans="1:36" x14ac:dyDescent="0.2">
      <c r="A52" s="31" t="s">
        <v>96</v>
      </c>
      <c r="B52" s="98"/>
      <c r="C52" s="121" t="s">
        <v>97</v>
      </c>
      <c r="D52" s="122"/>
      <c r="E52" s="442">
        <f>VLOOKUP(A52,[3]A_GEN!$A$7:$L$69,8,FALSE)</f>
        <v>5181</v>
      </c>
      <c r="F52" s="312">
        <f>VLOOKUP(A52,[3]A_GEN!$A$7:$L$69,9,FALSE)</f>
        <v>4716</v>
      </c>
      <c r="G52" s="313">
        <f t="shared" si="7"/>
        <v>-8.9751013317892259E-2</v>
      </c>
      <c r="H52" s="241">
        <f>VLOOKUP(A52,[3]A_GEN!$A$7:$L$69,5,FALSE)</f>
        <v>283078</v>
      </c>
      <c r="I52" s="314">
        <f>VLOOKUP(A52,[3]A_GEN!$A$7:$L$69,6,FALSE)</f>
        <v>270952</v>
      </c>
      <c r="J52" s="315">
        <f t="shared" si="8"/>
        <v>-4.283625007948344E-2</v>
      </c>
      <c r="K52" s="316">
        <f>IF(E52&gt;0,VLOOKUP(A52,[3]BDD_ActiviteGen_HC!$1:$1048576,Gen_HC_FA!K$1,FALSE)/E52,"-")</f>
        <v>0</v>
      </c>
      <c r="L52" s="313">
        <f>IF(F52&gt;0,VLOOKUP(A52,[3]BDD_ActiviteGen_HC!$1:$1048576,Gen_HC_FA!L$1,FALSE)/F52,"-")</f>
        <v>0</v>
      </c>
      <c r="M52" s="317">
        <f>IF(H52&gt;0,VLOOKUP(A52,[3]BDD_ActiviteGen_HC!$1:$1048576,Gen_HC_FA!M$1,FALSE)/H52,"-")</f>
        <v>0</v>
      </c>
      <c r="N52" s="315">
        <f>IF(I52&gt;0,VLOOKUP(A52,[3]BDD_ActiviteGen_HC!$1:$1048576,Gen_HC_FA!N$1,FALSE)/I52,"-")</f>
        <v>0</v>
      </c>
      <c r="O52" s="317">
        <f>IF(E52&gt;0,VLOOKUP(A52,[3]BDD_ActiviteGen_HC!$1:$1048576,Gen_HC_FA!O$1,FALSE)/E52,"-")</f>
        <v>2.3740590619571511E-2</v>
      </c>
      <c r="P52" s="313">
        <f>IF(F52&gt;0,VLOOKUP(A52,[3]BDD_ActiviteGen_HC!$1:$1048576,Gen_HC_FA!P$1,FALSE)/F52,"-")</f>
        <v>2.3324851569126379E-2</v>
      </c>
      <c r="Q52" s="317">
        <f>IF(H52&gt;0,VLOOKUP(A52,[3]BDD_ActiviteGen_HC!$1:$1048576,Gen_HC_FA!Q$1,FALSE)/H52,"-")</f>
        <v>9.294258119670197E-3</v>
      </c>
      <c r="R52" s="315">
        <f>IF(I52&gt;0,VLOOKUP(A52,[3]BDD_ActiviteGen_HC!$1:$1048576,Gen_HC_FA!R$1,FALSE)/I52,"-")</f>
        <v>9.3595913667365443E-3</v>
      </c>
      <c r="S52" s="317">
        <f>IF(E52&gt;0,VLOOKUP(A52,[3]BDD_ActiviteGen_HC!$1:$1048576,Gen_HC_FA!S$1,FALSE)/E52,"-")</f>
        <v>0.97857556456282568</v>
      </c>
      <c r="T52" s="313">
        <f>IF(F52&gt;0,VLOOKUP(A52,[3]BDD_ActiviteGen_HC!$1:$1048576,Gen_HC_FA!T$1,FALSE)/F52,"-")</f>
        <v>0.97815945716709074</v>
      </c>
      <c r="U52" s="317">
        <f>IF(H52&gt;0,VLOOKUP(A52,[3]BDD_ActiviteGen_HC!$1:$1048576,Gen_HC_FA!U$1,FALSE)/H52,"-")</f>
        <v>0.99070574188032978</v>
      </c>
      <c r="V52" s="318">
        <f>IF(I52&gt;0,VLOOKUP(A52,[3]BDD_ActiviteGen_HC!$1:$1048576,Gen_HC_FA!V$1,FALSE)/I52,"-")</f>
        <v>0.99064040863326341</v>
      </c>
      <c r="W52" s="316">
        <f>IF(E52&gt;0,VLOOKUP(A52,[3]BDD_ActiviteGen_HC!$1:$1048576,Gen_HC_FA!W$1,FALSE)/E52,"-")</f>
        <v>0.33275429453773403</v>
      </c>
      <c r="X52" s="313">
        <f>IF(F52&gt;0,VLOOKUP(A52,[3]BDD_ActiviteGen_HC!$1:$1048576,Gen_HC_FA!X$1,FALSE)/F52,"-")</f>
        <v>0.28477523324851567</v>
      </c>
      <c r="Y52" s="317">
        <f>IF(H52&gt;0,VLOOKUP(A52,[3]BDD_ActiviteGen_HC!$1:$1048576,Gen_HC_FA!Y$1,FALSE)/H52,"-")</f>
        <v>0.18538706646224715</v>
      </c>
      <c r="Z52" s="318">
        <f>IF(I52&gt;0,VLOOKUP(A52,[3]BDD_ActiviteGen_HC!$1:$1048576,Gen_HC_FA!Z$1,FALSE)/I52,"-")</f>
        <v>0.18634665918686705</v>
      </c>
      <c r="AA52" s="316">
        <f>IF(E52&gt;0,VLOOKUP(A52,[3]BDD_ActiviteGen_HC!$1:$1048576,Gen_HC_FA!AA$1,FALSE)/E52,"-")</f>
        <v>1.9494306118509941E-2</v>
      </c>
      <c r="AB52" s="313">
        <f>IF(F52&gt;0,VLOOKUP(A52,[3]BDD_ActiviteGen_HC!$1:$1048576,Gen_HC_FA!AB$1,FALSE)/F52,"-")</f>
        <v>1.1662425784563189E-2</v>
      </c>
      <c r="AC52" s="317">
        <f>IF(H52&gt;0,VLOOKUP(A52,[3]BDD_ActiviteGen_HC!$1:$1048576,Gen_HC_FA!AC$1,FALSE)/H52,"-")</f>
        <v>9.8771363369813264E-3</v>
      </c>
      <c r="AD52" s="318">
        <f>IF(I52&gt;0,VLOOKUP(A52,[3]BDD_ActiviteGen_HC!$1:$1048576,Gen_HC_FA!AD$1,FALSE)/I52,"-")</f>
        <v>8.7580087986063957E-3</v>
      </c>
      <c r="AE52" s="634"/>
      <c r="AF52" s="634"/>
      <c r="AG52" s="101"/>
      <c r="AH52" s="101"/>
      <c r="AI52" s="101"/>
      <c r="AJ52" s="101"/>
    </row>
    <row r="53" spans="1:36" x14ac:dyDescent="0.2">
      <c r="A53" s="31" t="s">
        <v>98</v>
      </c>
      <c r="B53" s="98"/>
      <c r="C53" s="121" t="s">
        <v>99</v>
      </c>
      <c r="D53" s="122"/>
      <c r="E53" s="442">
        <f>VLOOKUP(A53,[3]A_GEN!$A$7:$L$69,8,FALSE)</f>
        <v>1189</v>
      </c>
      <c r="F53" s="312">
        <f>VLOOKUP(A53,[3]A_GEN!$A$7:$L$69,9,FALSE)</f>
        <v>1202</v>
      </c>
      <c r="G53" s="313">
        <f t="shared" si="7"/>
        <v>1.0933557611438216E-2</v>
      </c>
      <c r="H53" s="241">
        <f>VLOOKUP(A53,[3]A_GEN!$A$7:$L$69,5,FALSE)</f>
        <v>58477</v>
      </c>
      <c r="I53" s="314">
        <f>VLOOKUP(A53,[3]A_GEN!$A$7:$L$69,6,FALSE)</f>
        <v>57133</v>
      </c>
      <c r="J53" s="315">
        <f t="shared" si="8"/>
        <v>-2.2983395181011335E-2</v>
      </c>
      <c r="K53" s="316">
        <f>IF(E53&gt;0,VLOOKUP(A53,[3]BDD_ActiviteGen_HC!$1:$1048576,Gen_HC_FA!K$1,FALSE)/E53,"-")</f>
        <v>4.2052144659377629E-3</v>
      </c>
      <c r="L53" s="313">
        <f>IF(F53&gt;0,VLOOKUP(A53,[3]BDD_ActiviteGen_HC!$1:$1048576,Gen_HC_FA!L$1,FALSE)/F53,"-")</f>
        <v>0</v>
      </c>
      <c r="M53" s="317">
        <f>IF(H53&gt;0,VLOOKUP(A53,[3]BDD_ActiviteGen_HC!$1:$1048576,Gen_HC_FA!M$1,FALSE)/H53,"-")</f>
        <v>1.7100740462062006E-4</v>
      </c>
      <c r="N53" s="315">
        <f>IF(I53&gt;0,VLOOKUP(A53,[3]BDD_ActiviteGen_HC!$1:$1048576,Gen_HC_FA!N$1,FALSE)/I53,"-")</f>
        <v>0</v>
      </c>
      <c r="O53" s="317">
        <f>IF(E53&gt;0,VLOOKUP(A53,[3]BDD_ActiviteGen_HC!$1:$1048576,Gen_HC_FA!O$1,FALSE)/E53,"-")</f>
        <v>3.8687973086627421E-2</v>
      </c>
      <c r="P53" s="313">
        <f>IF(F53&gt;0,VLOOKUP(A53,[3]BDD_ActiviteGen_HC!$1:$1048576,Gen_HC_FA!P$1,FALSE)/F53,"-")</f>
        <v>3.4109816971713808E-2</v>
      </c>
      <c r="Q53" s="317">
        <f>IF(H53&gt;0,VLOOKUP(A53,[3]BDD_ActiviteGen_HC!$1:$1048576,Gen_HC_FA!Q$1,FALSE)/H53,"-")</f>
        <v>2.6078629204644561E-2</v>
      </c>
      <c r="R53" s="315">
        <f>IF(I53&gt;0,VLOOKUP(A53,[3]BDD_ActiviteGen_HC!$1:$1048576,Gen_HC_FA!R$1,FALSE)/I53,"-")</f>
        <v>2.249137976300912E-2</v>
      </c>
      <c r="S53" s="317">
        <f>IF(E53&gt;0,VLOOKUP(A53,[3]BDD_ActiviteGen_HC!$1:$1048576,Gen_HC_FA!S$1,FALSE)/E53,"-")</f>
        <v>0.95794785534062232</v>
      </c>
      <c r="T53" s="313">
        <f>IF(F53&gt;0,VLOOKUP(A53,[3]BDD_ActiviteGen_HC!$1:$1048576,Gen_HC_FA!T$1,FALSE)/F53,"-")</f>
        <v>0.96672212978369387</v>
      </c>
      <c r="U53" s="317">
        <f>IF(H53&gt;0,VLOOKUP(A53,[3]BDD_ActiviteGen_HC!$1:$1048576,Gen_HC_FA!U$1,FALSE)/H53,"-")</f>
        <v>0.97375036339073484</v>
      </c>
      <c r="V53" s="318">
        <f>IF(I53&gt;0,VLOOKUP(A53,[3]BDD_ActiviteGen_HC!$1:$1048576,Gen_HC_FA!V$1,FALSE)/I53,"-")</f>
        <v>0.97750862023699092</v>
      </c>
      <c r="W53" s="316">
        <f>IF(E53&gt;0,VLOOKUP(A53,[3]BDD_ActiviteGen_HC!$1:$1048576,Gen_HC_FA!W$1,FALSE)/E53,"-")</f>
        <v>0.11606391925988226</v>
      </c>
      <c r="X53" s="313">
        <f>IF(F53&gt;0,VLOOKUP(A53,[3]BDD_ActiviteGen_HC!$1:$1048576,Gen_HC_FA!X$1,FALSE)/F53,"-")</f>
        <v>0.46589018302828616</v>
      </c>
      <c r="Y53" s="317">
        <f>IF(H53&gt;0,VLOOKUP(A53,[3]BDD_ActiviteGen_HC!$1:$1048576,Gen_HC_FA!Y$1,FALSE)/H53,"-")</f>
        <v>0.24483130119534177</v>
      </c>
      <c r="Z53" s="318">
        <f>IF(I53&gt;0,VLOOKUP(A53,[3]BDD_ActiviteGen_HC!$1:$1048576,Gen_HC_FA!Z$1,FALSE)/I53,"-")</f>
        <v>0.4309068314284214</v>
      </c>
      <c r="AA53" s="316">
        <f>IF(E53&gt;0,VLOOKUP(A53,[3]BDD_ActiviteGen_HC!$1:$1048576,Gen_HC_FA!AA$1,FALSE)/E53,"-")</f>
        <v>0</v>
      </c>
      <c r="AB53" s="313">
        <f>IF(F53&gt;0,VLOOKUP(A53,[3]BDD_ActiviteGen_HC!$1:$1048576,Gen_HC_FA!AB$1,FALSE)/F53,"-")</f>
        <v>0</v>
      </c>
      <c r="AC53" s="317">
        <f>IF(H53&gt;0,VLOOKUP(A53,[3]BDD_ActiviteGen_HC!$1:$1048576,Gen_HC_FA!AC$1,FALSE)/H53,"-")</f>
        <v>0</v>
      </c>
      <c r="AD53" s="318">
        <f>IF(I53&gt;0,VLOOKUP(A53,[3]BDD_ActiviteGen_HC!$1:$1048576,Gen_HC_FA!AD$1,FALSE)/I53,"-")</f>
        <v>0</v>
      </c>
      <c r="AE53" s="634"/>
      <c r="AF53" s="634"/>
      <c r="AG53" s="101"/>
      <c r="AH53" s="101"/>
      <c r="AI53" s="101"/>
      <c r="AJ53" s="101"/>
    </row>
    <row r="54" spans="1:36" x14ac:dyDescent="0.2">
      <c r="A54" s="31" t="s">
        <v>100</v>
      </c>
      <c r="B54" s="98"/>
      <c r="C54" s="121" t="s">
        <v>101</v>
      </c>
      <c r="D54" s="122"/>
      <c r="E54" s="442">
        <f>VLOOKUP(A54,[3]A_GEN!$A$7:$L$69,8,FALSE)</f>
        <v>3181</v>
      </c>
      <c r="F54" s="312">
        <f>VLOOKUP(A54,[3]A_GEN!$A$7:$L$69,9,FALSE)</f>
        <v>3219</v>
      </c>
      <c r="G54" s="313">
        <f t="shared" si="7"/>
        <v>1.1945928953159379E-2</v>
      </c>
      <c r="H54" s="241">
        <f>VLOOKUP(A54,[3]A_GEN!$A$7:$L$69,5,FALSE)</f>
        <v>131049</v>
      </c>
      <c r="I54" s="314">
        <f>VLOOKUP(A54,[3]A_GEN!$A$7:$L$69,6,FALSE)</f>
        <v>129020</v>
      </c>
      <c r="J54" s="315">
        <f t="shared" si="8"/>
        <v>-1.5482758357560966E-2</v>
      </c>
      <c r="K54" s="316">
        <f>IF(E54&gt;0,VLOOKUP(A54,[3]BDD_ActiviteGen_HC!$1:$1048576,Gen_HC_FA!K$1,FALSE)/E54,"-")</f>
        <v>1.5718327569946558E-3</v>
      </c>
      <c r="L54" s="313">
        <f>IF(F54&gt;0,VLOOKUP(A54,[3]BDD_ActiviteGen_HC!$1:$1048576,Gen_HC_FA!L$1,FALSE)/F54,"-")</f>
        <v>9.3196644920782849E-4</v>
      </c>
      <c r="M54" s="317">
        <f>IF(H54&gt;0,VLOOKUP(A54,[3]BDD_ActiviteGen_HC!$1:$1048576,Gen_HC_FA!M$1,FALSE)/H54,"-")</f>
        <v>1.5261467084830865E-4</v>
      </c>
      <c r="N54" s="315">
        <f>IF(I54&gt;0,VLOOKUP(A54,[3]BDD_ActiviteGen_HC!$1:$1048576,Gen_HC_FA!N$1,FALSE)/I54,"-")</f>
        <v>1.627654627189583E-4</v>
      </c>
      <c r="O54" s="317">
        <f>IF(E54&gt;0,VLOOKUP(A54,[3]BDD_ActiviteGen_HC!$1:$1048576,Gen_HC_FA!O$1,FALSE)/E54,"-")</f>
        <v>1.3203395158755108E-2</v>
      </c>
      <c r="P54" s="313">
        <f>IF(F54&gt;0,VLOOKUP(A54,[3]BDD_ActiviteGen_HC!$1:$1048576,Gen_HC_FA!P$1,FALSE)/F54,"-")</f>
        <v>1.6464740602671637E-2</v>
      </c>
      <c r="Q54" s="317">
        <f>IF(H54&gt;0,VLOOKUP(A54,[3]BDD_ActiviteGen_HC!$1:$1048576,Gen_HC_FA!Q$1,FALSE)/H54,"-")</f>
        <v>6.6387381819014261E-3</v>
      </c>
      <c r="R54" s="315">
        <f>IF(I54&gt;0,VLOOKUP(A54,[3]BDD_ActiviteGen_HC!$1:$1048576,Gen_HC_FA!R$1,FALSE)/I54,"-")</f>
        <v>5.8208029762827473E-3</v>
      </c>
      <c r="S54" s="317">
        <f>IF(E54&gt;0,VLOOKUP(A54,[3]BDD_ActiviteGen_HC!$1:$1048576,Gen_HC_FA!S$1,FALSE)/E54,"-")</f>
        <v>0.98585350518704806</v>
      </c>
      <c r="T54" s="313">
        <f>IF(F54&gt;0,VLOOKUP(A54,[3]BDD_ActiviteGen_HC!$1:$1048576,Gen_HC_FA!T$1,FALSE)/F54,"-")</f>
        <v>0.98260329294812054</v>
      </c>
      <c r="U54" s="317">
        <f>IF(H54&gt;0,VLOOKUP(A54,[3]BDD_ActiviteGen_HC!$1:$1048576,Gen_HC_FA!U$1,FALSE)/H54,"-")</f>
        <v>0.99320864714725021</v>
      </c>
      <c r="V54" s="318">
        <f>IF(I54&gt;0,VLOOKUP(A54,[3]BDD_ActiviteGen_HC!$1:$1048576,Gen_HC_FA!V$1,FALSE)/I54,"-")</f>
        <v>0.99401643156099828</v>
      </c>
      <c r="W54" s="316">
        <f>IF(E54&gt;0,VLOOKUP(A54,[3]BDD_ActiviteGen_HC!$1:$1048576,Gen_HC_FA!W$1,FALSE)/E54,"-")</f>
        <v>0.19207796290474694</v>
      </c>
      <c r="X54" s="313">
        <f>IF(F54&gt;0,VLOOKUP(A54,[3]BDD_ActiviteGen_HC!$1:$1048576,Gen_HC_FA!X$1,FALSE)/F54,"-")</f>
        <v>0.19136377757067413</v>
      </c>
      <c r="Y54" s="317">
        <f>IF(H54&gt;0,VLOOKUP(A54,[3]BDD_ActiviteGen_HC!$1:$1048576,Gen_HC_FA!Y$1,FALSE)/H54,"-")</f>
        <v>0.11883341345603553</v>
      </c>
      <c r="Z54" s="318">
        <f>IF(I54&gt;0,VLOOKUP(A54,[3]BDD_ActiviteGen_HC!$1:$1048576,Gen_HC_FA!Z$1,FALSE)/I54,"-")</f>
        <v>0.12313594791505193</v>
      </c>
      <c r="AA54" s="316">
        <f>IF(E54&gt;0,VLOOKUP(A54,[3]BDD_ActiviteGen_HC!$1:$1048576,Gen_HC_FA!AA$1,FALSE)/E54,"-")</f>
        <v>0</v>
      </c>
      <c r="AB54" s="313">
        <f>IF(F54&gt;0,VLOOKUP(A54,[3]BDD_ActiviteGen_HC!$1:$1048576,Gen_HC_FA!AB$1,FALSE)/F54,"-")</f>
        <v>0</v>
      </c>
      <c r="AC54" s="317">
        <f>IF(H54&gt;0,VLOOKUP(A54,[3]BDD_ActiviteGen_HC!$1:$1048576,Gen_HC_FA!AC$1,FALSE)/H54,"-")</f>
        <v>0</v>
      </c>
      <c r="AD54" s="318">
        <f>IF(I54&gt;0,VLOOKUP(A54,[3]BDD_ActiviteGen_HC!$1:$1048576,Gen_HC_FA!AD$1,FALSE)/I54,"-")</f>
        <v>0</v>
      </c>
      <c r="AE54" s="634"/>
      <c r="AF54" s="634"/>
      <c r="AG54" s="101"/>
      <c r="AH54" s="101"/>
      <c r="AI54" s="101"/>
      <c r="AJ54" s="101"/>
    </row>
    <row r="55" spans="1:36" ht="13.8" thickBot="1" x14ac:dyDescent="0.25">
      <c r="A55" s="31" t="s">
        <v>102</v>
      </c>
      <c r="B55" s="98"/>
      <c r="C55" s="130" t="s">
        <v>103</v>
      </c>
      <c r="D55" s="131"/>
      <c r="E55" s="447">
        <f>VLOOKUP(A55,[3]A_GEN!$A$7:$L$69,8,FALSE)</f>
        <v>1243</v>
      </c>
      <c r="F55" s="321">
        <f>VLOOKUP(A55,[3]A_GEN!$A$7:$L$69,9,FALSE)</f>
        <v>1153</v>
      </c>
      <c r="G55" s="322">
        <f t="shared" si="7"/>
        <v>-7.2405470635559133E-2</v>
      </c>
      <c r="H55" s="323">
        <f>VLOOKUP(A55,[3]A_GEN!$A$7:$L$69,5,FALSE)</f>
        <v>59989</v>
      </c>
      <c r="I55" s="324">
        <f>VLOOKUP(A55,[3]A_GEN!$A$7:$L$69,6,FALSE)</f>
        <v>54766</v>
      </c>
      <c r="J55" s="325">
        <f t="shared" si="8"/>
        <v>-8.7065962093050397E-2</v>
      </c>
      <c r="K55" s="326">
        <f>IF(E55&gt;0,VLOOKUP(A55,[3]BDD_ActiviteGen_HC!$1:$1048576,Gen_HC_FA!K$1,FALSE)/E55,"-")</f>
        <v>8.045052292839903E-4</v>
      </c>
      <c r="L55" s="322">
        <f>IF(F55&gt;0,VLOOKUP(A55,[3]BDD_ActiviteGen_HC!$1:$1048576,Gen_HC_FA!L$1,FALSE)/F55,"-")</f>
        <v>4.3365134431916736E-3</v>
      </c>
      <c r="M55" s="327">
        <f>IF(H55&gt;0,VLOOKUP(A55,[3]BDD_ActiviteGen_HC!$1:$1048576,Gen_HC_FA!M$1,FALSE)/H55,"-")</f>
        <v>1.6669722782510125E-5</v>
      </c>
      <c r="N55" s="325">
        <f>IF(I55&gt;0,VLOOKUP(A55,[3]BDD_ActiviteGen_HC!$1:$1048576,Gen_HC_FA!N$1,FALSE)/I55,"-")</f>
        <v>4.1266479202424862E-3</v>
      </c>
      <c r="O55" s="327">
        <f>IF(E55&gt;0,VLOOKUP(A55,[3]BDD_ActiviteGen_HC!$1:$1048576,Gen_HC_FA!O$1,FALSE)/E55,"-")</f>
        <v>1.7699115044247787E-2</v>
      </c>
      <c r="P55" s="322">
        <f>IF(F55&gt;0,VLOOKUP(A55,[3]BDD_ActiviteGen_HC!$1:$1048576,Gen_HC_FA!P$1,FALSE)/F55,"-")</f>
        <v>2.6019080659150044E-2</v>
      </c>
      <c r="Q55" s="327">
        <f>IF(H55&gt;0,VLOOKUP(A55,[3]BDD_ActiviteGen_HC!$1:$1048576,Gen_HC_FA!Q$1,FALSE)/H55,"-")</f>
        <v>1.3652502958875793E-2</v>
      </c>
      <c r="R55" s="325">
        <f>IF(I55&gt;0,VLOOKUP(A55,[3]BDD_ActiviteGen_HC!$1:$1048576,Gen_HC_FA!R$1,FALSE)/I55,"-")</f>
        <v>1.4771938794142351E-2</v>
      </c>
      <c r="S55" s="327">
        <f>IF(E55&gt;0,VLOOKUP(A55,[3]BDD_ActiviteGen_HC!$1:$1048576,Gen_HC_FA!S$1,FALSE)/E55,"-")</f>
        <v>0.98310539018503618</v>
      </c>
      <c r="T55" s="322">
        <f>IF(F55&gt;0,VLOOKUP(A55,[3]BDD_ActiviteGen_HC!$1:$1048576,Gen_HC_FA!T$1,FALSE)/F55,"-")</f>
        <v>0.97311361665221163</v>
      </c>
      <c r="U55" s="327">
        <f>IF(H55&gt;0,VLOOKUP(A55,[3]BDD_ActiviteGen_HC!$1:$1048576,Gen_HC_FA!U$1,FALSE)/H55,"-")</f>
        <v>0.98633082731834165</v>
      </c>
      <c r="V55" s="328">
        <f>IF(I55&gt;0,VLOOKUP(A55,[3]BDD_ActiviteGen_HC!$1:$1048576,Gen_HC_FA!V$1,FALSE)/I55,"-")</f>
        <v>0.98110141328561518</v>
      </c>
      <c r="W55" s="326">
        <f>IF(E55&gt;0,VLOOKUP(A55,[3]BDD_ActiviteGen_HC!$1:$1048576,Gen_HC_FA!W$1,FALSE)/E55,"-")</f>
        <v>0.16090104585679807</v>
      </c>
      <c r="X55" s="322">
        <f>IF(F55&gt;0,VLOOKUP(A55,[3]BDD_ActiviteGen_HC!$1:$1048576,Gen_HC_FA!X$1,FALSE)/F55,"-")</f>
        <v>0.15958369470945361</v>
      </c>
      <c r="Y55" s="327">
        <f>IF(H55&gt;0,VLOOKUP(A55,[3]BDD_ActiviteGen_HC!$1:$1048576,Gen_HC_FA!Y$1,FALSE)/H55,"-")</f>
        <v>8.4032072546633543E-2</v>
      </c>
      <c r="Z55" s="328">
        <f>IF(I55&gt;0,VLOOKUP(A55,[3]BDD_ActiviteGen_HC!$1:$1048576,Gen_HC_FA!Z$1,FALSE)/I55,"-")</f>
        <v>9.1370558375634514E-2</v>
      </c>
      <c r="AA55" s="326">
        <f>IF(E55&gt;0,VLOOKUP(A55,[3]BDD_ActiviteGen_HC!$1:$1048576,Gen_HC_FA!AA$1,FALSE)/E55,"-")</f>
        <v>0</v>
      </c>
      <c r="AB55" s="322">
        <f>IF(F55&gt;0,VLOOKUP(A55,[3]BDD_ActiviteGen_HC!$1:$1048576,Gen_HC_FA!AB$1,FALSE)/F55,"-")</f>
        <v>0</v>
      </c>
      <c r="AC55" s="327">
        <f>IF(H55&gt;0,VLOOKUP(A55,[3]BDD_ActiviteGen_HC!$1:$1048576,Gen_HC_FA!AC$1,FALSE)/H55,"-")</f>
        <v>0</v>
      </c>
      <c r="AD55" s="328">
        <f>IF(I55&gt;0,VLOOKUP(A55,[3]BDD_ActiviteGen_HC!$1:$1048576,Gen_HC_FA!AD$1,FALSE)/I55,"-")</f>
        <v>0</v>
      </c>
      <c r="AE55" s="634"/>
      <c r="AF55" s="634"/>
      <c r="AG55" s="101"/>
      <c r="AH55" s="101"/>
      <c r="AI55" s="101"/>
      <c r="AJ55" s="101"/>
    </row>
    <row r="56" spans="1:36" ht="7.5" customHeight="1" thickBot="1" x14ac:dyDescent="0.25">
      <c r="A56" s="77"/>
      <c r="C56" s="331"/>
      <c r="D56" s="332"/>
      <c r="E56" s="453"/>
      <c r="F56" s="333"/>
      <c r="G56" s="197"/>
      <c r="H56" s="512"/>
      <c r="I56" s="551"/>
      <c r="J56" s="197"/>
      <c r="K56" s="336"/>
      <c r="L56" s="197"/>
      <c r="M56" s="197"/>
      <c r="N56" s="197"/>
      <c r="O56" s="197"/>
      <c r="P56" s="197"/>
      <c r="Q56" s="197"/>
      <c r="R56" s="197"/>
      <c r="S56" s="197"/>
      <c r="T56" s="197"/>
      <c r="U56" s="197"/>
      <c r="V56" s="197"/>
      <c r="W56" s="197"/>
      <c r="X56" s="197"/>
      <c r="Y56" s="197"/>
      <c r="Z56" s="197"/>
      <c r="AA56" s="197"/>
      <c r="AB56" s="197"/>
      <c r="AC56" s="197"/>
      <c r="AD56" s="197"/>
      <c r="AE56" s="634"/>
      <c r="AF56" s="634"/>
      <c r="AG56" s="101"/>
      <c r="AH56" s="101"/>
      <c r="AI56" s="101"/>
      <c r="AJ56" s="101"/>
    </row>
    <row r="57" spans="1:36" ht="13.8" thickBot="1" x14ac:dyDescent="0.25">
      <c r="A57" s="31" t="s">
        <v>104</v>
      </c>
      <c r="B57" s="98"/>
      <c r="C57" s="337" t="s">
        <v>105</v>
      </c>
      <c r="D57" s="146"/>
      <c r="E57" s="415">
        <f>VLOOKUP(A57,[3]A_GEN!$A$7:$L$69,8,FALSE)</f>
        <v>22297</v>
      </c>
      <c r="F57" s="338">
        <f>VLOOKUP(A57,[3]A_GEN!$A$7:$L$69,9,FALSE)</f>
        <v>21479</v>
      </c>
      <c r="G57" s="339">
        <f>IF(E57=0,"-",F57/E57-1)</f>
        <v>-3.6686549760057363E-2</v>
      </c>
      <c r="H57" s="275">
        <f>VLOOKUP(A57,[3]A_GEN!$A$7:$L$69,5,FALSE)</f>
        <v>1094430</v>
      </c>
      <c r="I57" s="340">
        <f>VLOOKUP(A57,[3]A_GEN!$A$7:$L$69,6,FALSE)</f>
        <v>1055635.5</v>
      </c>
      <c r="J57" s="341">
        <f>VLOOKUP(A57,[3]A_GEN!$A$7:$L$69,7,FALSE)</f>
        <v>-3.5447219100353644E-2</v>
      </c>
      <c r="K57" s="342">
        <f>IF(E57&gt;0,VLOOKUP(A57,[3]BDD_ActiviteGen_HC!$1:$1048576,Gen_HC_FA!K$1,FALSE)/E57,"-")</f>
        <v>2.7806431358478718E-3</v>
      </c>
      <c r="L57" s="339">
        <f>IF(F57&gt;0,VLOOKUP(A57,[3]BDD_ActiviteGen_HC!$1:$1048576,Gen_HC_FA!L$1,FALSE)/F57,"-")</f>
        <v>3.0262116485869918E-3</v>
      </c>
      <c r="M57" s="343">
        <f>IF(H57&gt;0,VLOOKUP(A57,[3]BDD_ActiviteGen_HC!$1:$1048576,Gen_HC_FA!M$1,FALSE)/H57,"-")</f>
        <v>6.7340990287181456E-4</v>
      </c>
      <c r="N57" s="341">
        <f>IF(I57&gt;0,VLOOKUP(A57,[3]BDD_ActiviteGen_HC!$1:$1048576,Gen_HC_FA!N$1,FALSE)/I57,"-")</f>
        <v>9.4919126914545793E-4</v>
      </c>
      <c r="O57" s="343">
        <f>IF(E57&gt;0,VLOOKUP(A57,[3]BDD_ActiviteGen_HC!$1:$1048576,Gen_HC_FA!O$1,FALSE)/E57,"-")</f>
        <v>2.1572408844239135E-2</v>
      </c>
      <c r="P57" s="339">
        <f>IF(F57&gt;0,VLOOKUP(A57,[3]BDD_ActiviteGen_HC!$1:$1048576,Gen_HC_FA!P$1,FALSE)/F57,"-")</f>
        <v>2.2487080404115647E-2</v>
      </c>
      <c r="Q57" s="343">
        <f>IF(H57&gt;0,VLOOKUP(A57,[3]BDD_ActiviteGen_HC!$1:$1048576,Gen_HC_FA!Q$1,FALSE)/H57,"-")</f>
        <v>1.1002987856692525E-2</v>
      </c>
      <c r="R57" s="341">
        <f>IF(I57&gt;0,VLOOKUP(A57,[3]BDD_ActiviteGen_HC!$1:$1048576,Gen_HC_FA!R$1,FALSE)/I57,"-")</f>
        <v>9.6444274562573918E-3</v>
      </c>
      <c r="S57" s="343">
        <f>IF(E57&gt;0,VLOOKUP(A57,[3]BDD_ActiviteGen_HC!$1:$1048576,Gen_HC_FA!S$1,FALSE)/E57,"-")</f>
        <v>0.97744091133336319</v>
      </c>
      <c r="T57" s="339">
        <f>IF(F57&gt;0,VLOOKUP(A57,[3]BDD_ActiviteGen_HC!$1:$1048576,Gen_HC_FA!T$1,FALSE)/F57,"-")</f>
        <v>0.97616276362959165</v>
      </c>
      <c r="U57" s="343">
        <f>IF(H57&gt;0,VLOOKUP(A57,[3]BDD_ActiviteGen_HC!$1:$1048576,Gen_HC_FA!U$1,FALSE)/H57,"-")</f>
        <v>0.98832360224043569</v>
      </c>
      <c r="V57" s="344">
        <f>IF(I57&gt;0,VLOOKUP(A57,[3]BDD_ActiviteGen_HC!$1:$1048576,Gen_HC_FA!V$1,FALSE)/I57,"-")</f>
        <v>0.98940638127459712</v>
      </c>
      <c r="W57" s="342">
        <f>IF(E57&gt;0,VLOOKUP(A57,[3]BDD_ActiviteGen_HC!$1:$1048576,Gen_HC_FA!W$1,FALSE)/E57,"-")</f>
        <v>0.27568731219446563</v>
      </c>
      <c r="X57" s="339">
        <f>IF(F57&gt;0,VLOOKUP(A57,[3]BDD_ActiviteGen_HC!$1:$1048576,Gen_HC_FA!X$1,FALSE)/F57,"-")</f>
        <v>0.27785278644257183</v>
      </c>
      <c r="Y57" s="343">
        <f>IF(H57&gt;0,VLOOKUP(A57,[3]BDD_ActiviteGen_HC!$1:$1048576,Gen_HC_FA!Y$1,FALSE)/H57,"-")</f>
        <v>0.25063914549126032</v>
      </c>
      <c r="Z57" s="344">
        <f>IF(I57&gt;0,VLOOKUP(A57,[3]BDD_ActiviteGen_HC!$1:$1048576,Gen_HC_FA!Z$1,FALSE)/I57,"-")</f>
        <v>0.24870516385627425</v>
      </c>
      <c r="AA57" s="342">
        <f>IF(E57&gt;0,VLOOKUP(A57,[3]BDD_ActiviteGen_HC!$1:$1048576,Gen_HC_FA!AA$1,FALSE)/E57,"-")</f>
        <v>4.5297573664618562E-3</v>
      </c>
      <c r="AB57" s="339">
        <f>IF(F57&gt;0,VLOOKUP(A57,[3]BDD_ActiviteGen_HC!$1:$1048576,Gen_HC_FA!AB$1,FALSE)/F57,"-")</f>
        <v>2.5606406257274545E-3</v>
      </c>
      <c r="AC57" s="343">
        <f>IF(H57&gt;0,VLOOKUP(A57,[3]BDD_ActiviteGen_HC!$1:$1048576,Gen_HC_FA!AC$1,FALSE)/H57,"-")</f>
        <v>2.5547545297552152E-3</v>
      </c>
      <c r="AD57" s="344">
        <f>IF(I57&gt;0,VLOOKUP(A57,[3]BDD_ActiviteGen_HC!$1:$1048576,Gen_HC_FA!AD$1,FALSE)/I57,"-")</f>
        <v>2.247935011658854E-3</v>
      </c>
      <c r="AE57" s="634"/>
      <c r="AF57" s="634"/>
      <c r="AG57" s="101"/>
      <c r="AH57" s="101"/>
      <c r="AI57" s="101"/>
      <c r="AJ57" s="101"/>
    </row>
    <row r="58" spans="1:36" ht="7.5" customHeight="1" thickBot="1" x14ac:dyDescent="0.25">
      <c r="A58" s="77"/>
      <c r="C58" s="345"/>
      <c r="D58" s="346"/>
      <c r="F58" s="795">
        <f>+F57+F16</f>
        <v>22039</v>
      </c>
      <c r="G58" s="515"/>
      <c r="H58" s="513"/>
      <c r="I58" s="554"/>
      <c r="J58" s="515"/>
      <c r="K58" s="515"/>
      <c r="L58" s="515"/>
      <c r="M58" s="515"/>
      <c r="N58" s="515"/>
      <c r="O58" s="515"/>
      <c r="P58" s="515"/>
      <c r="Q58" s="515"/>
      <c r="R58" s="515"/>
      <c r="S58" s="515"/>
      <c r="T58" s="515"/>
      <c r="U58" s="515"/>
      <c r="V58" s="515"/>
      <c r="W58" s="515"/>
      <c r="X58" s="515"/>
      <c r="Y58" s="515"/>
      <c r="Z58" s="515"/>
      <c r="AA58" s="515"/>
      <c r="AB58" s="515"/>
      <c r="AC58" s="515"/>
      <c r="AD58" s="515"/>
      <c r="AE58" s="634"/>
      <c r="AF58" s="634"/>
      <c r="AG58" s="101"/>
      <c r="AH58" s="101"/>
      <c r="AI58" s="101"/>
      <c r="AJ58" s="101"/>
    </row>
    <row r="59" spans="1:36" x14ac:dyDescent="0.2">
      <c r="A59" s="31" t="s">
        <v>106</v>
      </c>
      <c r="B59" s="98"/>
      <c r="C59" s="350" t="s">
        <v>107</v>
      </c>
      <c r="D59" s="160"/>
      <c r="E59" s="465">
        <f>VLOOKUP(A59,[3]A_GEN!$A$7:$L$69,8,FALSE)</f>
        <v>286346</v>
      </c>
      <c r="F59" s="351">
        <f>VLOOKUP(A59,[3]A_GEN!$A$7:$L$69,9,FALSE)</f>
        <v>286554</v>
      </c>
      <c r="G59" s="352">
        <f>IF(E59=0,"-",F59/E59-1)</f>
        <v>7.2639394299200966E-4</v>
      </c>
      <c r="H59" s="353">
        <f>VLOOKUP(A59,[3]A_GEN!$A$7:$L$69,5,FALSE)</f>
        <v>16487290.5</v>
      </c>
      <c r="I59" s="354">
        <f>VLOOKUP(A59,[3]A_GEN!$A$7:$L$69,6,FALSE)</f>
        <v>16114901.5</v>
      </c>
      <c r="J59" s="355">
        <f>VLOOKUP(A59,[3]A_GEN!$A$7:$L$69,7,FALSE)</f>
        <v>-2.2586428012534854E-2</v>
      </c>
      <c r="K59" s="356">
        <f>IF(E59&gt;0,VLOOKUP(A59,[3]BDD_ActiviteGen_HC!$1:$1048576,Gen_HC_FA!K$1,FALSE)/E59,"-")</f>
        <v>4.1418423864834847E-3</v>
      </c>
      <c r="L59" s="352">
        <f>IF(F59&gt;0,VLOOKUP(A59,[3]BDD_ActiviteGen_HC!$1:$1048576,Gen_HC_FA!L$1,FALSE)/F59,"-")</f>
        <v>3.810800058627693E-3</v>
      </c>
      <c r="M59" s="357">
        <f>IF(H59&gt;0,VLOOKUP(A59,[3]BDD_ActiviteGen_HC!$1:$1048576,Gen_HC_FA!M$1,FALSE)/H59,"-")</f>
        <v>1.5644778018559205E-3</v>
      </c>
      <c r="N59" s="355">
        <f>IF(I59&gt;0,VLOOKUP(A59,[3]BDD_ActiviteGen_HC!$1:$1048576,Gen_HC_FA!N$1,FALSE)/I59,"-")</f>
        <v>1.0006266560177238E-3</v>
      </c>
      <c r="O59" s="357">
        <f>IF(E59&gt;0,VLOOKUP(A59,[3]BDD_ActiviteGen_HC!$1:$1048576,Gen_HC_FA!O$1,FALSE)/E59,"-")</f>
        <v>2.1627681196873711E-2</v>
      </c>
      <c r="P59" s="352">
        <f>IF(F59&gt;0,VLOOKUP(A59,[3]BDD_ActiviteGen_HC!$1:$1048576,Gen_HC_FA!P$1,FALSE)/F59,"-")</f>
        <v>2.2697292656881425E-2</v>
      </c>
      <c r="Q59" s="357">
        <f>IF(H59&gt;0,VLOOKUP(A59,[3]BDD_ActiviteGen_HC!$1:$1048576,Gen_HC_FA!Q$1,FALSE)/H59,"-")</f>
        <v>1.1673476609149332E-2</v>
      </c>
      <c r="R59" s="355">
        <f>IF(I59&gt;0,VLOOKUP(A59,[3]BDD_ActiviteGen_HC!$1:$1048576,Gen_HC_FA!R$1,FALSE)/I59,"-")</f>
        <v>1.2154278448428618E-2</v>
      </c>
      <c r="S59" s="357">
        <f>IF(E59&gt;0,VLOOKUP(A59,[3]BDD_ActiviteGen_HC!$1:$1048576,Gen_HC_FA!S$1,FALSE)/E59,"-")</f>
        <v>0.97629092077416835</v>
      </c>
      <c r="T59" s="352">
        <f>IF(F59&gt;0,VLOOKUP(A59,[3]BDD_ActiviteGen_HC!$1:$1048576,Gen_HC_FA!T$1,FALSE)/F59,"-")</f>
        <v>0.97554038680318544</v>
      </c>
      <c r="U59" s="357">
        <f>IF(H59&gt;0,VLOOKUP(A59,[3]BDD_ActiviteGen_HC!$1:$1048576,Gen_HC_FA!U$1,FALSE)/H59,"-")</f>
        <v>0.98676204558899472</v>
      </c>
      <c r="V59" s="358">
        <f>IF(I59&gt;0,VLOOKUP(A59,[3]BDD_ActiviteGen_HC!$1:$1048576,Gen_HC_FA!V$1,FALSE)/I59,"-")</f>
        <v>0.98684509489555361</v>
      </c>
      <c r="W59" s="356">
        <f>IF(E59&gt;0,VLOOKUP(A59,[3]BDD_ActiviteGen_HC!$1:$1048576,Gen_HC_FA!W$1,FALSE)/E59,"-")</f>
        <v>0.25009952993930418</v>
      </c>
      <c r="X59" s="352">
        <f>IF(F59&gt;0,VLOOKUP(A59,[3]BDD_ActiviteGen_HC!$1:$1048576,Gen_HC_FA!X$1,FALSE)/F59,"-")</f>
        <v>0.25335189876951641</v>
      </c>
      <c r="Y59" s="357">
        <f>IF(H59&gt;0,VLOOKUP(A59,[3]BDD_ActiviteGen_HC!$1:$1048576,Gen_HC_FA!Y$1,FALSE)/H59,"-")</f>
        <v>0.1760096663548204</v>
      </c>
      <c r="Z59" s="358">
        <f>IF(I59&gt;0,VLOOKUP(A59,[3]BDD_ActiviteGen_HC!$1:$1048576,Gen_HC_FA!Z$1,FALSE)/I59,"-")</f>
        <v>0.18045614489173267</v>
      </c>
      <c r="AA59" s="356">
        <f>IF(E59&gt;0,VLOOKUP(A59,[3]BDD_ActiviteGen_HC!$1:$1048576,Gen_HC_FA!AA$1,FALSE)/E59,"-")</f>
        <v>8.6259280730305299E-4</v>
      </c>
      <c r="AB59" s="352">
        <f>IF(F59&gt;0,VLOOKUP(A59,[3]BDD_ActiviteGen_HC!$1:$1048576,Gen_HC_FA!AB$1,FALSE)/F59,"-")</f>
        <v>8.9337437271858012E-4</v>
      </c>
      <c r="AC59" s="357">
        <f>IF(H59&gt;0,VLOOKUP(A59,[3]BDD_ActiviteGen_HC!$1:$1048576,Gen_HC_FA!AC$1,FALSE)/H59,"-")</f>
        <v>5.335625037964849E-4</v>
      </c>
      <c r="AD59" s="358">
        <f>IF(I59&gt;0,VLOOKUP(A59,[3]BDD_ActiviteGen_HC!$1:$1048576,Gen_HC_FA!AD$1,FALSE)/I59,"-")</f>
        <v>5.9721122093113629E-4</v>
      </c>
      <c r="AE59" s="634"/>
      <c r="AF59" s="634"/>
      <c r="AG59" s="101"/>
      <c r="AH59" s="101"/>
      <c r="AI59" s="101"/>
      <c r="AJ59" s="101"/>
    </row>
    <row r="60" spans="1:36" s="65" customFormat="1" ht="14.1" customHeight="1" x14ac:dyDescent="0.2">
      <c r="A60" s="31" t="s">
        <v>251</v>
      </c>
      <c r="C60" s="359" t="s">
        <v>59</v>
      </c>
      <c r="D60" s="360"/>
      <c r="E60" s="471">
        <f>VLOOKUP(A60,[3]A_GEN!$A$7:$L$69,8,FALSE)</f>
        <v>218853</v>
      </c>
      <c r="F60" s="361">
        <f>VLOOKUP(A60,[3]A_GEN!$A$7:$L$69,9,FALSE)</f>
        <v>218559</v>
      </c>
      <c r="G60" s="362">
        <f>IF(E60=0,"-",F60/E60-1)</f>
        <v>-1.3433674658331896E-3</v>
      </c>
      <c r="H60" s="363">
        <f>VLOOKUP(A60,[3]A_GEN!$A$7:$L$69,5,FALSE)</f>
        <v>11532993</v>
      </c>
      <c r="I60" s="364">
        <f>VLOOKUP(A60,[3]A_GEN!$A$7:$L$69,6,FALSE)</f>
        <v>11076807.5</v>
      </c>
      <c r="J60" s="365">
        <f>IF(H60=0,"-",I60/H60-1)</f>
        <v>-3.9554823279611795E-2</v>
      </c>
      <c r="K60" s="366">
        <f>IF(E60&gt;0,VLOOKUP(A60,[3]BDD_ActiviteGen_HC!$1:$1048576,Gen_HC_FA!K$1,FALSE)/E60,"-")</f>
        <v>5.3643313091435805E-3</v>
      </c>
      <c r="L60" s="362">
        <f>IF(F60&gt;0,VLOOKUP(A60,[3]BDD_ActiviteGen_HC!$1:$1048576,Gen_HC_FA!L$1,FALSE)/F60,"-")</f>
        <v>4.9368820318540993E-3</v>
      </c>
      <c r="M60" s="367">
        <f>IF(H60&gt;0,VLOOKUP(A60,[3]BDD_ActiviteGen_HC!$1:$1048576,Gen_HC_FA!M$1,FALSE)/H60,"-")</f>
        <v>2.1691680555082278E-3</v>
      </c>
      <c r="N60" s="365">
        <f>IF(I60&gt;0,VLOOKUP(A60,[3]BDD_ActiviteGen_HC!$1:$1048576,Gen_HC_FA!N$1,FALSE)/I60,"-")</f>
        <v>1.3660073085137573E-3</v>
      </c>
      <c r="O60" s="367">
        <f>IF(E60&gt;0,VLOOKUP(A60,[3]BDD_ActiviteGen_HC!$1:$1048576,Gen_HC_FA!O$1,FALSE)/E60,"-")</f>
        <v>2.4788328238589372E-2</v>
      </c>
      <c r="P60" s="362">
        <f>IF(F60&gt;0,VLOOKUP(A60,[3]BDD_ActiviteGen_HC!$1:$1048576,Gen_HC_FA!P$1,FALSE)/F60,"-")</f>
        <v>2.6116517736629468E-2</v>
      </c>
      <c r="Q60" s="367">
        <f>IF(H60&gt;0,VLOOKUP(A60,[3]BDD_ActiviteGen_HC!$1:$1048576,Gen_HC_FA!Q$1,FALSE)/H60,"-")</f>
        <v>1.2553723044833202E-2</v>
      </c>
      <c r="R60" s="365">
        <f>IF(I60&gt;0,VLOOKUP(A60,[3]BDD_ActiviteGen_HC!$1:$1048576,Gen_HC_FA!R$1,FALSE)/I60,"-")</f>
        <v>1.3056289007459957E-2</v>
      </c>
      <c r="S60" s="367">
        <f>IF(E60&gt;0,VLOOKUP(A60,[3]BDD_ActiviteGen_HC!$1:$1048576,Gen_HC_FA!S$1,FALSE)/E60,"-")</f>
        <v>0.97200403924095169</v>
      </c>
      <c r="T60" s="362">
        <f>IF(F60&gt;0,VLOOKUP(A60,[3]BDD_ActiviteGen_HC!$1:$1048576,Gen_HC_FA!T$1,FALSE)/F60,"-")</f>
        <v>0.97116110523931753</v>
      </c>
      <c r="U60" s="367">
        <f>IF(H60&gt;0,VLOOKUP(A60,[3]BDD_ActiviteGen_HC!$1:$1048576,Gen_HC_FA!U$1,FALSE)/H60,"-")</f>
        <v>0.98527710889965858</v>
      </c>
      <c r="V60" s="368">
        <f>IF(I60&gt;0,VLOOKUP(A60,[3]BDD_ActiviteGen_HC!$1:$1048576,Gen_HC_FA!V$1,FALSE)/I60,"-")</f>
        <v>0.98557770368402631</v>
      </c>
      <c r="W60" s="366">
        <f>IF(E60&gt;0,VLOOKUP(A60,[3]BDD_ActiviteGen_HC!$1:$1048576,Gen_HC_FA!W$1,FALSE)/E60,"-")</f>
        <v>0.32387949902445934</v>
      </c>
      <c r="X60" s="362">
        <f>IF(F60&gt;0,VLOOKUP(A60,[3]BDD_ActiviteGen_HC!$1:$1048576,Gen_HC_FA!X$1,FALSE)/F60,"-")</f>
        <v>0.33013053683444743</v>
      </c>
      <c r="Y60" s="367">
        <f>IF(H60&gt;0,VLOOKUP(A60,[3]BDD_ActiviteGen_HC!$1:$1048576,Gen_HC_FA!Y$1,FALSE)/H60,"-")</f>
        <v>0.24975012990990283</v>
      </c>
      <c r="Z60" s="368">
        <f>IF(I60&gt;0,VLOOKUP(A60,[3]BDD_ActiviteGen_HC!$1:$1048576,Gen_HC_FA!Z$1,FALSE)/I60,"-")</f>
        <v>0.26145954057610915</v>
      </c>
      <c r="AA60" s="366">
        <f>IF(E60&gt;0,VLOOKUP(A60,[3]BDD_ActiviteGen_HC!$1:$1048576,Gen_HC_FA!AA$1,FALSE)/E60,"-")</f>
        <v>1.1286114423837005E-3</v>
      </c>
      <c r="AB60" s="362">
        <f>IF(F60&gt;0,VLOOKUP(A60,[3]BDD_ActiviteGen_HC!$1:$1048576,Gen_HC_FA!AB$1,FALSE)/F60,"-")</f>
        <v>1.1713084338782662E-3</v>
      </c>
      <c r="AC60" s="367">
        <f>IF(H60&gt;0,VLOOKUP(A60,[3]BDD_ActiviteGen_HC!$1:$1048576,Gen_HC_FA!AC$1,FALSE)/H60,"-")</f>
        <v>7.6276817301458523E-4</v>
      </c>
      <c r="AD60" s="368">
        <f>IF(I60&gt;0,VLOOKUP(A60,[3]BDD_ActiviteGen_HC!$1:$1048576,Gen_HC_FA!AD$1,FALSE)/I60,"-")</f>
        <v>8.6884239885905753E-4</v>
      </c>
      <c r="AE60" s="634"/>
      <c r="AF60" s="634"/>
    </row>
    <row r="61" spans="1:36" s="101" customFormat="1" ht="13.5" customHeight="1" thickBot="1" x14ac:dyDescent="0.25">
      <c r="A61" s="31" t="s">
        <v>109</v>
      </c>
      <c r="C61" s="369" t="s">
        <v>81</v>
      </c>
      <c r="D61" s="369"/>
      <c r="E61" s="478">
        <f>VLOOKUP(A61,[3]A_GEN!$A$7:$L$69,8,FALSE)</f>
        <v>87551</v>
      </c>
      <c r="F61" s="370">
        <f>VLOOKUP(A61,[3]A_GEN!$A$7:$L$69,9,FALSE)</f>
        <v>87545</v>
      </c>
      <c r="G61" s="371">
        <f>IF(E61=0,"-",F61/E61-1)</f>
        <v>-6.8531484506140217E-5</v>
      </c>
      <c r="H61" s="372">
        <f>VLOOKUP(A61,[3]A_GEN!$A$7:$L$69,5,FALSE)</f>
        <v>4954297.5</v>
      </c>
      <c r="I61" s="373">
        <f>VLOOKUP(A61,[3]A_GEN!$A$7:$L$69,6,FALSE)</f>
        <v>5038094</v>
      </c>
      <c r="J61" s="374">
        <f>IF(H61=0,"-",I61/H61-1)</f>
        <v>1.6913901516814489E-2</v>
      </c>
      <c r="K61" s="375">
        <f>IF(E61&gt;0,VLOOKUP(A61,[3]BDD_ActiviteGen_HC!$1:$1048576,Gen_HC_FA!K$1,FALSE)/E61,"-")</f>
        <v>1.3706296901234708E-4</v>
      </c>
      <c r="L61" s="371">
        <f>IF(F61&gt;0,VLOOKUP(A61,[3]BDD_ActiviteGen_HC!$1:$1048576,Gen_HC_FA!L$1,FALSE)/F61,"-")</f>
        <v>1.5991775658232907E-4</v>
      </c>
      <c r="M61" s="376">
        <f>IF(H61&gt;0,VLOOKUP(A61,[3]BDD_ActiviteGen_HC!$1:$1048576,Gen_HC_FA!M$1,FALSE)/H61,"-")</f>
        <v>1.5683353694444067E-4</v>
      </c>
      <c r="N61" s="374">
        <f>IF(I61&gt;0,VLOOKUP(A61,[3]BDD_ActiviteGen_HC!$1:$1048576,Gen_HC_FA!N$1,FALSE)/I61,"-")</f>
        <v>1.9729683487445848E-4</v>
      </c>
      <c r="O61" s="376">
        <f>IF(E61&gt;0,VLOOKUP(A61,[3]BDD_ActiviteGen_HC!$1:$1048576,Gen_HC_FA!O$1,FALSE)/E61,"-")</f>
        <v>1.0885084122397231E-2</v>
      </c>
      <c r="P61" s="371">
        <f>IF(F61&gt;0,VLOOKUP(A61,[3]BDD_ActiviteGen_HC!$1:$1048576,Gen_HC_FA!P$1,FALSE)/F61,"-")</f>
        <v>1.1125706779370609E-2</v>
      </c>
      <c r="Q61" s="376">
        <f>IF(H61&gt;0,VLOOKUP(A61,[3]BDD_ActiviteGen_HC!$1:$1048576,Gen_HC_FA!Q$1,FALSE)/H61,"-")</f>
        <v>9.6243715683202308E-3</v>
      </c>
      <c r="R61" s="374">
        <f>IF(I61&gt;0,VLOOKUP(A61,[3]BDD_ActiviteGen_HC!$1:$1048576,Gen_HC_FA!R$1,FALSE)/I61,"-")</f>
        <v>1.0171108359629654E-2</v>
      </c>
      <c r="S61" s="376">
        <f>IF(E61&gt;0,VLOOKUP(A61,[3]BDD_ActiviteGen_HC!$1:$1048576,Gen_HC_FA!S$1,FALSE)/E61,"-")</f>
        <v>0.99000582517618307</v>
      </c>
      <c r="T61" s="371">
        <f>IF(F61&gt;0,VLOOKUP(A61,[3]BDD_ActiviteGen_HC!$1:$1048576,Gen_HC_FA!T$1,FALSE)/F61,"-")</f>
        <v>0.98961676851904734</v>
      </c>
      <c r="U61" s="376">
        <f>IF(H61&gt;0,VLOOKUP(A61,[3]BDD_ActiviteGen_HC!$1:$1048576,Gen_HC_FA!U$1,FALSE)/H61,"-")</f>
        <v>0.9902187948947353</v>
      </c>
      <c r="V61" s="377">
        <f>IF(I61&gt;0,VLOOKUP(A61,[3]BDD_ActiviteGen_HC!$1:$1048576,Gen_HC_FA!V$1,FALSE)/I61,"-")</f>
        <v>0.9896315948054959</v>
      </c>
      <c r="W61" s="375">
        <f>IF(E61&gt;0,VLOOKUP(A61,[3]BDD_ActiviteGen_HC!$1:$1048576,Gen_HC_FA!W$1,FALSE)/E61,"-")</f>
        <v>9.1603750956585298E-3</v>
      </c>
      <c r="X61" s="371">
        <f>IF(F61&gt;0,VLOOKUP(A61,[3]BDD_ActiviteGen_HC!$1:$1048576,Gen_HC_FA!X$1,FALSE)/F61,"-")</f>
        <v>5.5285852989890912E-3</v>
      </c>
      <c r="Y61" s="376">
        <f>IF(H61&gt;0,VLOOKUP(A61,[3]BDD_ActiviteGen_HC!$1:$1048576,Gen_HC_FA!Y$1,FALSE)/H61,"-")</f>
        <v>4.350970041665847E-3</v>
      </c>
      <c r="Z61" s="377">
        <f>IF(I61&gt;0,VLOOKUP(A61,[3]BDD_ActiviteGen_HC!$1:$1048576,Gen_HC_FA!Z$1,FALSE)/I61,"-")</f>
        <v>2.3612104101273222E-3</v>
      </c>
      <c r="AA61" s="375">
        <f>IF(E61&gt;0,VLOOKUP(A61,[3]BDD_ActiviteGen_HC!$1:$1048576,Gen_HC_FA!AA$1,FALSE)/E61,"-")</f>
        <v>0</v>
      </c>
      <c r="AB61" s="371">
        <f>IF(F61&gt;0,VLOOKUP(A61,[3]BDD_ActiviteGen_HC!$1:$1048576,Gen_HC_FA!AB$1,FALSE)/F61,"-")</f>
        <v>0</v>
      </c>
      <c r="AC61" s="376">
        <f>IF(H61&gt;0,VLOOKUP(A61,[3]BDD_ActiviteGen_HC!$1:$1048576,Gen_HC_FA!AC$1,FALSE)/H61,"-")</f>
        <v>0</v>
      </c>
      <c r="AD61" s="377">
        <f>IF(I61&gt;0,VLOOKUP(A61,[3]BDD_ActiviteGen_HC!$1:$1048576,Gen_HC_FA!AD$1,FALSE)/I61,"-")</f>
        <v>0</v>
      </c>
      <c r="AE61" s="634"/>
      <c r="AF61" s="634"/>
    </row>
    <row r="62" spans="1:36" x14ac:dyDescent="0.25">
      <c r="U62" s="794">
        <v>1044452</v>
      </c>
      <c r="V62" s="793">
        <f>+U62/I57</f>
        <v>0.98940590762625924</v>
      </c>
      <c r="AE62" s="101"/>
      <c r="AF62" s="101"/>
      <c r="AG62" s="101"/>
      <c r="AH62" s="101"/>
      <c r="AI62" s="101"/>
      <c r="AJ62" s="101"/>
    </row>
    <row r="63" spans="1:36" x14ac:dyDescent="0.25">
      <c r="C63" s="65" t="s">
        <v>110</v>
      </c>
      <c r="D63" s="201" t="str">
        <f>CONCATENATE(" RIMP ",[3]Onglet_OutilAnnexe!$B$3," - ",[3]Onglet_OutilAnnexe!$B$2,)</f>
        <v xml:space="preserve"> RIMP 2021 - 2022</v>
      </c>
      <c r="E63" s="98"/>
      <c r="F63" s="202" t="s">
        <v>242</v>
      </c>
      <c r="G63" s="101"/>
      <c r="H63" s="98"/>
      <c r="I63" s="193"/>
      <c r="J63" s="98"/>
      <c r="K63" s="98"/>
      <c r="L63" s="98"/>
      <c r="M63" s="203"/>
      <c r="N63" s="98"/>
      <c r="O63" s="98"/>
      <c r="P63" s="98"/>
      <c r="Q63" s="98"/>
      <c r="R63" s="98"/>
      <c r="S63" s="98"/>
      <c r="T63" s="193"/>
      <c r="U63" s="193"/>
      <c r="V63" s="204"/>
      <c r="W63" s="193"/>
      <c r="X63" s="193"/>
      <c r="AE63" s="101"/>
      <c r="AF63" s="101"/>
      <c r="AG63" s="101"/>
      <c r="AH63" s="101"/>
      <c r="AI63" s="101"/>
      <c r="AJ63" s="101"/>
    </row>
    <row r="64" spans="1:36" x14ac:dyDescent="0.25">
      <c r="C64" s="65"/>
      <c r="D64" s="201"/>
      <c r="E64" s="98"/>
      <c r="F64" s="205" t="s">
        <v>241</v>
      </c>
      <c r="G64" s="193"/>
      <c r="H64" s="98"/>
      <c r="I64" s="98"/>
      <c r="J64" s="98"/>
      <c r="K64" s="98"/>
      <c r="L64" s="98"/>
      <c r="M64" s="203"/>
      <c r="N64" s="98"/>
      <c r="O64" s="98"/>
      <c r="P64" s="98"/>
      <c r="Q64" s="98"/>
      <c r="R64" s="98"/>
      <c r="S64" s="98"/>
      <c r="T64" s="193"/>
      <c r="U64" s="193"/>
      <c r="V64" s="204"/>
      <c r="W64" s="193"/>
      <c r="X64" s="193"/>
      <c r="AE64" s="101"/>
      <c r="AF64" s="101"/>
      <c r="AG64" s="101"/>
      <c r="AH64" s="101"/>
      <c r="AI64" s="101"/>
      <c r="AJ64" s="101"/>
    </row>
    <row r="65" spans="3:36" x14ac:dyDescent="0.25">
      <c r="C65" s="65"/>
      <c r="D65" s="201"/>
      <c r="E65" s="98"/>
      <c r="F65" s="205" t="s">
        <v>240</v>
      </c>
      <c r="G65" s="193"/>
      <c r="H65" s="98"/>
      <c r="I65" s="98"/>
      <c r="J65" s="98"/>
      <c r="K65" s="98"/>
      <c r="L65" s="98"/>
      <c r="M65" s="203"/>
      <c r="N65" s="98"/>
      <c r="O65" s="98"/>
      <c r="P65" s="98"/>
      <c r="Q65" s="98"/>
      <c r="R65" s="98"/>
      <c r="S65" s="98"/>
      <c r="T65" s="193"/>
      <c r="U65" s="193"/>
      <c r="V65" s="204"/>
      <c r="W65" s="193"/>
      <c r="X65" s="193"/>
      <c r="AE65" s="101"/>
      <c r="AF65" s="101"/>
      <c r="AG65" s="101"/>
      <c r="AH65" s="101"/>
      <c r="AI65" s="101"/>
      <c r="AJ65" s="101"/>
    </row>
    <row r="66" spans="3:36" ht="9.75" customHeight="1" x14ac:dyDescent="0.25">
      <c r="C66" s="201"/>
      <c r="D66" s="201"/>
      <c r="E66" s="206"/>
      <c r="F66" s="201"/>
      <c r="G66" s="201"/>
      <c r="H66" s="206"/>
      <c r="I66" s="206"/>
      <c r="J66" s="206"/>
      <c r="K66" s="206"/>
      <c r="L66" s="206"/>
      <c r="M66" s="207"/>
      <c r="N66" s="206"/>
      <c r="O66" s="206"/>
      <c r="P66" s="206"/>
      <c r="Q66" s="206"/>
      <c r="R66" s="206"/>
      <c r="S66" s="206"/>
      <c r="T66" s="193"/>
      <c r="U66" s="193"/>
      <c r="V66" s="204"/>
      <c r="W66" s="193"/>
      <c r="X66" s="193"/>
    </row>
    <row r="67" spans="3:36" x14ac:dyDescent="0.25">
      <c r="C67" s="1083" t="s">
        <v>114</v>
      </c>
      <c r="D67" s="1083"/>
      <c r="E67" s="1083"/>
      <c r="F67" s="1083"/>
      <c r="G67" s="1083"/>
      <c r="H67" s="1083"/>
      <c r="I67" s="1083"/>
      <c r="J67" s="1083"/>
      <c r="K67" s="1083"/>
      <c r="L67" s="1083"/>
      <c r="M67" s="1083"/>
      <c r="N67" s="1083"/>
      <c r="O67" s="1083"/>
      <c r="P67" s="1083"/>
      <c r="Q67" s="1083"/>
      <c r="R67" s="1083"/>
      <c r="S67" s="1083"/>
      <c r="T67" s="1083"/>
      <c r="U67" s="1083"/>
      <c r="V67" s="1083"/>
      <c r="W67" s="1083"/>
      <c r="X67" s="1083"/>
      <c r="Y67" s="1083"/>
      <c r="Z67" s="1083"/>
      <c r="AA67" s="1083"/>
      <c r="AB67" s="1083"/>
      <c r="AC67" s="1083"/>
      <c r="AD67" s="1083"/>
    </row>
    <row r="68" spans="3:36" x14ac:dyDescent="0.25">
      <c r="C68" s="1084" t="s">
        <v>178</v>
      </c>
      <c r="D68" s="1084"/>
      <c r="E68" s="1084"/>
      <c r="F68" s="1084"/>
      <c r="G68" s="1084"/>
      <c r="H68" s="1084"/>
      <c r="I68" s="1084"/>
      <c r="J68" s="1084"/>
      <c r="K68" s="1084"/>
      <c r="L68" s="1084"/>
      <c r="M68" s="1084"/>
      <c r="N68" s="1084"/>
      <c r="O68" s="1084"/>
      <c r="P68" s="1084"/>
      <c r="Q68" s="1084"/>
      <c r="R68" s="1084"/>
      <c r="S68" s="1084"/>
      <c r="T68" s="1084"/>
      <c r="U68" s="1084"/>
      <c r="V68" s="1084"/>
      <c r="W68" s="1084"/>
      <c r="X68" s="1084"/>
    </row>
    <row r="69" spans="3:36" x14ac:dyDescent="0.25">
      <c r="C69" s="382" t="s">
        <v>268</v>
      </c>
      <c r="E69" s="193"/>
      <c r="F69" s="213"/>
      <c r="G69" s="193"/>
      <c r="H69" s="193"/>
      <c r="I69" s="193"/>
      <c r="J69" s="193"/>
      <c r="M69" s="193"/>
      <c r="N69" s="193"/>
      <c r="O69" s="193"/>
      <c r="P69" s="193"/>
      <c r="Q69" s="193"/>
      <c r="R69" s="193"/>
      <c r="S69" s="193"/>
      <c r="T69" s="193"/>
      <c r="U69" s="193"/>
      <c r="V69" s="204"/>
      <c r="W69" s="193"/>
      <c r="X69" s="193"/>
    </row>
    <row r="71" spans="3:36" x14ac:dyDescent="0.25">
      <c r="C71" s="329" t="s">
        <v>260</v>
      </c>
    </row>
  </sheetData>
  <mergeCells count="25">
    <mergeCell ref="C2:AD2"/>
    <mergeCell ref="C4:C7"/>
    <mergeCell ref="D4:D7"/>
    <mergeCell ref="F4:G6"/>
    <mergeCell ref="I4:J6"/>
    <mergeCell ref="K4:V4"/>
    <mergeCell ref="W4:Z5"/>
    <mergeCell ref="AA4:AD5"/>
    <mergeCell ref="K5:N5"/>
    <mergeCell ref="O5:R5"/>
    <mergeCell ref="S5:V5"/>
    <mergeCell ref="K6:L6"/>
    <mergeCell ref="M6:N6"/>
    <mergeCell ref="O6:P6"/>
    <mergeCell ref="Q6:R6"/>
    <mergeCell ref="S6:T6"/>
    <mergeCell ref="U6:V6"/>
    <mergeCell ref="C67:AD67"/>
    <mergeCell ref="C68:X68"/>
    <mergeCell ref="W6:X6"/>
    <mergeCell ref="Y6:Z6"/>
    <mergeCell ref="AA6:AB6"/>
    <mergeCell ref="AC6:AD6"/>
    <mergeCell ref="C8:AD8"/>
    <mergeCell ref="C22:AD22"/>
  </mergeCells>
  <pageMargins left="0.19685039370078741" right="0.15748031496062992" top="0.19685039370078741" bottom="0.51181102362204722" header="0.31496062992125984" footer="0.27559055118110237"/>
  <pageSetup paperSize="9" scale="62" orientation="landscape" r:id="rId1"/>
  <headerFooter alignWithMargins="0">
    <oddFooter>&amp;L&amp;"Arial,Italique"&amp;7
&amp;CPsychiatrie (RIM-P) – Bilan PMSI 2022</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68"/>
  <sheetViews>
    <sheetView showZeros="0" view="pageBreakPreview" topLeftCell="C2" zoomScale="60" zoomScaleNormal="100" workbookViewId="0">
      <selection sqref="A1:AD67"/>
    </sheetView>
  </sheetViews>
  <sheetFormatPr baseColWidth="10" defaultColWidth="11.5546875" defaultRowHeight="13.2" x14ac:dyDescent="0.25"/>
  <cols>
    <col min="1" max="1" width="8.77734375" style="49" hidden="1" customWidth="1"/>
    <col min="2" max="2" width="3.77734375" style="193" hidden="1" customWidth="1"/>
    <col min="3" max="3" width="9.44140625" style="194" customWidth="1"/>
    <col min="4" max="4" width="21.77734375" style="195" customWidth="1"/>
    <col min="5" max="5" width="7.5546875" style="195" hidden="1" customWidth="1"/>
    <col min="6" max="6" width="12.44140625" style="213" customWidth="1"/>
    <col min="7" max="9" width="12.44140625" style="379" customWidth="1"/>
    <col min="10" max="21" width="12.44140625" style="381" customWidth="1"/>
    <col min="22" max="22" width="11.5546875" style="193"/>
    <col min="23" max="23" width="27.21875" style="193" bestFit="1" customWidth="1"/>
    <col min="24" max="16384" width="11.5546875" style="193"/>
  </cols>
  <sheetData>
    <row r="1" spans="1:36" s="506" customFormat="1" hidden="1" x14ac:dyDescent="0.25">
      <c r="A1" s="505"/>
      <c r="C1" s="507"/>
      <c r="D1" s="508"/>
      <c r="E1" s="508"/>
      <c r="F1" s="726"/>
      <c r="G1" s="509"/>
      <c r="H1" s="509">
        <v>12</v>
      </c>
      <c r="I1" s="509">
        <f>H1+27</f>
        <v>39</v>
      </c>
      <c r="J1" s="509">
        <f t="shared" ref="J1:U1" si="0">H1+1</f>
        <v>13</v>
      </c>
      <c r="K1" s="509">
        <f t="shared" si="0"/>
        <v>40</v>
      </c>
      <c r="L1" s="509">
        <f t="shared" si="0"/>
        <v>14</v>
      </c>
      <c r="M1" s="509">
        <f t="shared" si="0"/>
        <v>41</v>
      </c>
      <c r="N1" s="509">
        <f t="shared" si="0"/>
        <v>15</v>
      </c>
      <c r="O1" s="509">
        <f t="shared" si="0"/>
        <v>42</v>
      </c>
      <c r="P1" s="509">
        <f t="shared" si="0"/>
        <v>16</v>
      </c>
      <c r="Q1" s="509">
        <f t="shared" si="0"/>
        <v>43</v>
      </c>
      <c r="R1" s="509">
        <f t="shared" si="0"/>
        <v>17</v>
      </c>
      <c r="S1" s="509">
        <f t="shared" si="0"/>
        <v>44</v>
      </c>
      <c r="T1" s="509">
        <f t="shared" si="0"/>
        <v>18</v>
      </c>
      <c r="U1" s="509">
        <f t="shared" si="0"/>
        <v>45</v>
      </c>
    </row>
    <row r="2" spans="1:36" s="10" customFormat="1" ht="30" customHeight="1" x14ac:dyDescent="0.25">
      <c r="A2" s="9"/>
      <c r="C2" s="1087" t="s">
        <v>276</v>
      </c>
      <c r="D2" s="1087"/>
      <c r="E2" s="1087"/>
      <c r="F2" s="1087"/>
      <c r="G2" s="1087"/>
      <c r="H2" s="1087"/>
      <c r="I2" s="1087"/>
      <c r="J2" s="1087"/>
      <c r="K2" s="1087"/>
      <c r="L2" s="1087"/>
      <c r="M2" s="1087"/>
      <c r="N2" s="1087"/>
      <c r="O2" s="1087"/>
      <c r="P2" s="1087"/>
      <c r="Q2" s="1087"/>
      <c r="R2" s="1087"/>
      <c r="S2" s="1087"/>
      <c r="T2" s="1087"/>
      <c r="U2" s="1087"/>
      <c r="V2" s="221"/>
      <c r="W2" s="221"/>
      <c r="X2" s="221"/>
      <c r="Y2" s="221"/>
      <c r="Z2" s="221"/>
      <c r="AA2" s="221"/>
      <c r="AB2" s="221"/>
      <c r="AC2" s="221"/>
      <c r="AD2" s="221"/>
      <c r="AE2" s="221"/>
      <c r="AF2" s="221"/>
      <c r="AG2" s="221"/>
      <c r="AH2" s="221"/>
      <c r="AI2" s="221"/>
      <c r="AJ2" s="221"/>
    </row>
    <row r="3" spans="1:36" s="12" customFormat="1" ht="7.5" customHeight="1" thickBot="1" x14ac:dyDescent="0.3">
      <c r="A3" s="11"/>
      <c r="C3" s="386"/>
      <c r="D3" s="222"/>
      <c r="E3" s="222"/>
      <c r="F3" s="387"/>
      <c r="G3" s="223"/>
      <c r="H3" s="223"/>
      <c r="I3" s="223"/>
      <c r="J3" s="223"/>
      <c r="K3" s="223"/>
      <c r="L3" s="388"/>
      <c r="M3" s="223"/>
      <c r="N3" s="223"/>
      <c r="O3" s="388"/>
      <c r="P3" s="223"/>
      <c r="Q3" s="223"/>
      <c r="R3" s="388"/>
      <c r="S3" s="223"/>
      <c r="T3" s="223"/>
      <c r="U3" s="223"/>
      <c r="V3" s="223"/>
      <c r="W3" s="388"/>
      <c r="X3" s="223"/>
      <c r="Y3" s="223"/>
      <c r="Z3" s="223"/>
      <c r="AA3" s="223"/>
      <c r="AB3" s="223"/>
      <c r="AC3" s="223"/>
    </row>
    <row r="4" spans="1:36" s="14" customFormat="1" ht="21.75" customHeight="1" x14ac:dyDescent="0.25">
      <c r="A4" s="13"/>
      <c r="C4" s="1088" t="s">
        <v>3</v>
      </c>
      <c r="D4" s="1090" t="s">
        <v>4</v>
      </c>
      <c r="E4" s="225"/>
      <c r="F4" s="1092" t="s">
        <v>5</v>
      </c>
      <c r="G4" s="1093"/>
      <c r="H4" s="1093"/>
      <c r="I4" s="1093"/>
      <c r="J4" s="1093"/>
      <c r="K4" s="1093"/>
      <c r="L4" s="1093"/>
      <c r="M4" s="1093"/>
      <c r="N4" s="1093"/>
      <c r="O4" s="1093"/>
      <c r="P4" s="1093"/>
      <c r="Q4" s="1093"/>
      <c r="R4" s="1093"/>
      <c r="S4" s="1093"/>
      <c r="T4" s="1093"/>
      <c r="U4" s="1097"/>
    </row>
    <row r="5" spans="1:36" s="14" customFormat="1" ht="37.5" customHeight="1" x14ac:dyDescent="0.25">
      <c r="A5" s="13"/>
      <c r="C5" s="1089"/>
      <c r="D5" s="1091"/>
      <c r="E5" s="228"/>
      <c r="F5" s="1077" t="s">
        <v>8</v>
      </c>
      <c r="G5" s="1078"/>
      <c r="H5" s="1085" t="s">
        <v>188</v>
      </c>
      <c r="I5" s="1086"/>
      <c r="J5" s="1085" t="s">
        <v>189</v>
      </c>
      <c r="K5" s="1086"/>
      <c r="L5" s="1085" t="s">
        <v>275</v>
      </c>
      <c r="M5" s="1086"/>
      <c r="N5" s="1085" t="s">
        <v>191</v>
      </c>
      <c r="O5" s="1086"/>
      <c r="P5" s="1085" t="s">
        <v>192</v>
      </c>
      <c r="Q5" s="1086"/>
      <c r="R5" s="1085" t="s">
        <v>193</v>
      </c>
      <c r="S5" s="1086"/>
      <c r="T5" s="1085" t="s">
        <v>194</v>
      </c>
      <c r="U5" s="1174"/>
    </row>
    <row r="6" spans="1:36" s="14" customFormat="1" ht="20.25" customHeight="1" x14ac:dyDescent="0.25">
      <c r="A6" s="13"/>
      <c r="C6" s="1089"/>
      <c r="D6" s="1091"/>
      <c r="E6" s="230" t="str">
        <f>[3]Onglet_OutilAnnexe!$B$3</f>
        <v>2021</v>
      </c>
      <c r="F6" s="22" t="str">
        <f>[3]Onglet_OutilAnnexe!$B$2</f>
        <v>2022</v>
      </c>
      <c r="G6" s="23" t="str">
        <f>CONCATENATE("Evol. / ",[3]Onglet_OutilAnnexe!$B$3)</f>
        <v>Evol. / 2021</v>
      </c>
      <c r="H6" s="25" t="str">
        <f>[3]Onglet_OutilAnnexe!$B$3</f>
        <v>2021</v>
      </c>
      <c r="I6" s="23" t="str">
        <f>[3]Onglet_OutilAnnexe!$B$2</f>
        <v>2022</v>
      </c>
      <c r="J6" s="25" t="str">
        <f>[3]Onglet_OutilAnnexe!$B$3</f>
        <v>2021</v>
      </c>
      <c r="K6" s="23" t="str">
        <f>[3]Onglet_OutilAnnexe!$B$2</f>
        <v>2022</v>
      </c>
      <c r="L6" s="25" t="str">
        <f>[3]Onglet_OutilAnnexe!$B$3</f>
        <v>2021</v>
      </c>
      <c r="M6" s="23" t="str">
        <f>[3]Onglet_OutilAnnexe!$B$2</f>
        <v>2022</v>
      </c>
      <c r="N6" s="25" t="str">
        <f>[3]Onglet_OutilAnnexe!$B$3</f>
        <v>2021</v>
      </c>
      <c r="O6" s="23" t="str">
        <f>[3]Onglet_OutilAnnexe!$B$2</f>
        <v>2022</v>
      </c>
      <c r="P6" s="25" t="str">
        <f>[3]Onglet_OutilAnnexe!$B$3</f>
        <v>2021</v>
      </c>
      <c r="Q6" s="23" t="str">
        <f>[3]Onglet_OutilAnnexe!$B$2</f>
        <v>2022</v>
      </c>
      <c r="R6" s="25" t="str">
        <f>[3]Onglet_OutilAnnexe!$B$3</f>
        <v>2021</v>
      </c>
      <c r="S6" s="23" t="str">
        <f>[3]Onglet_OutilAnnexe!$B$2</f>
        <v>2022</v>
      </c>
      <c r="T6" s="25" t="str">
        <f>[3]Onglet_OutilAnnexe!$B$3</f>
        <v>2021</v>
      </c>
      <c r="U6" s="30" t="str">
        <f>[3]Onglet_OutilAnnexe!$B$2</f>
        <v>2022</v>
      </c>
    </row>
    <row r="7" spans="1:36" s="32" customFormat="1" ht="14.1" customHeight="1" x14ac:dyDescent="0.2">
      <c r="A7" s="31" t="s">
        <v>18</v>
      </c>
      <c r="C7" s="33" t="s">
        <v>18</v>
      </c>
      <c r="D7" s="34" t="s">
        <v>19</v>
      </c>
      <c r="E7" s="241">
        <f>VLOOKUP(A7,[3]A_GEN!$A$7:$L$69,5,FALSE)</f>
        <v>46148</v>
      </c>
      <c r="F7" s="36">
        <f>VLOOKUP(A7,[3]A_GEN!$A$7:$L$69,6,FALSE)</f>
        <v>42383</v>
      </c>
      <c r="G7" s="240">
        <f t="shared" ref="G7:G28" si="1">IF(E7=0,"-",F7/E7-1)</f>
        <v>-8.1585334142324717E-2</v>
      </c>
      <c r="H7" s="38">
        <f>IF(E7&gt;0,VLOOKUP(A7,[3]BDD_ActiviteGen_HC!$1:$1048576,H$1,FALSE)/E7,"-")</f>
        <v>0.89824044378954671</v>
      </c>
      <c r="I7" s="37">
        <f>IF(F7&gt;0,VLOOKUP(A7,[3]BDD_ActiviteGen_HC!$1:$1048576,I$1,FALSE)/F7,"-")</f>
        <v>0.91119080763513671</v>
      </c>
      <c r="J7" s="38">
        <f>IF(E7&gt;0,VLOOKUP(A7,[3]BDD_ActiviteGen_HC!$1:$1048576,J$1,FALSE)/E7,"-")</f>
        <v>0.10175955621045332</v>
      </c>
      <c r="K7" s="37">
        <f>IF(F7&gt;0,VLOOKUP(A7,[3]BDD_ActiviteGen_HC!$1:$1048576,K$1,FALSE)/F7,"-")</f>
        <v>8.8809192364863274E-2</v>
      </c>
      <c r="L7" s="38">
        <f>IF(E7&gt;0,VLOOKUP(A7,[3]BDD_ActiviteGen_HC!$1:$1048576,L$1,FALSE)/E7,"-")</f>
        <v>0</v>
      </c>
      <c r="M7" s="37">
        <f>IF(F7&gt;0,VLOOKUP(A7,[3]BDD_ActiviteGen_HC!$1:$1048576,M$1,FALSE)/F7,"-")</f>
        <v>0</v>
      </c>
      <c r="N7" s="38">
        <f>IF(E7&gt;0,VLOOKUP(A7,[3]BDD_ActiviteGen_HC!$1:$1048576,N$1,FALSE)/E7,"-")</f>
        <v>0</v>
      </c>
      <c r="O7" s="37">
        <f>IF(F7&gt;0,VLOOKUP(A7,[3]BDD_ActiviteGen_HC!$1:$1048576,O$1,FALSE)/F7,"-")</f>
        <v>0</v>
      </c>
      <c r="P7" s="38">
        <f>IF(E7&gt;0,VLOOKUP(A7,[3]BDD_ActiviteGen_HC!$1:$1048576,P$1,FALSE)/E7,"-")</f>
        <v>0</v>
      </c>
      <c r="Q7" s="37">
        <f>IF(F7&gt;0,VLOOKUP(A7,[3]BDD_ActiviteGen_HC!$1:$1048576,Q$1,FALSE)/F7,"-")</f>
        <v>0</v>
      </c>
      <c r="R7" s="38">
        <f>IF(E7&gt;0,VLOOKUP(A7,[3]BDD_ActiviteGen_HC!$1:$1048576,R$1,FALSE)/E7,"-")</f>
        <v>0</v>
      </c>
      <c r="S7" s="37">
        <f>IF(F7&gt;0,VLOOKUP(A7,[3]BDD_ActiviteGen_HC!$1:$1048576,S$1,FALSE)/F7,"-")</f>
        <v>0</v>
      </c>
      <c r="T7" s="38">
        <f>IF(E7&gt;0,VLOOKUP(A7,[3]BDD_ActiviteGen_HC!$1:$1048576,T$1,FALSE)/E7,"-")</f>
        <v>0</v>
      </c>
      <c r="U7" s="43">
        <f>IF(F7&gt;0,VLOOKUP(A7,[3]BDD_ActiviteGen_HC!$1:$1048576,U$1,FALSE)/F7,"-")</f>
        <v>0</v>
      </c>
    </row>
    <row r="8" spans="1:36" s="32" customFormat="1" ht="14.1" customHeight="1" x14ac:dyDescent="0.25">
      <c r="A8" s="44" t="s">
        <v>20</v>
      </c>
      <c r="C8" s="45" t="s">
        <v>20</v>
      </c>
      <c r="D8" s="34" t="s">
        <v>21</v>
      </c>
      <c r="E8" s="241">
        <f>VLOOKUP(A8,[3]A_GEN!$A$7:$L$69,5,FALSE)</f>
        <v>49499</v>
      </c>
      <c r="F8" s="36">
        <f>VLOOKUP(A8,[3]A_GEN!$A$7:$L$69,6,FALSE)</f>
        <v>50339</v>
      </c>
      <c r="G8" s="240">
        <f t="shared" si="1"/>
        <v>1.6970039798783754E-2</v>
      </c>
      <c r="H8" s="38">
        <f>IF(E8&gt;0,VLOOKUP(A8,[3]BDD_ActiviteGen_HC!$1:$1048576,H$1,FALSE)/E8,"-")</f>
        <v>0.97668639770500409</v>
      </c>
      <c r="I8" s="37">
        <f>IF(F8&gt;0,VLOOKUP(A8,[3]BDD_ActiviteGen_HC!$1:$1048576,I$1,FALSE)/F8,"-")</f>
        <v>0.97421482349669242</v>
      </c>
      <c r="J8" s="38">
        <f>IF(E8&gt;0,VLOOKUP(A8,[3]BDD_ActiviteGen_HC!$1:$1048576,J$1,FALSE)/E8,"-")</f>
        <v>2.3313602294995857E-2</v>
      </c>
      <c r="K8" s="37">
        <f>IF(F8&gt;0,VLOOKUP(A8,[3]BDD_ActiviteGen_HC!$1:$1048576,K$1,FALSE)/F8,"-")</f>
        <v>2.5785176503307576E-2</v>
      </c>
      <c r="L8" s="38">
        <f>IF(E8&gt;0,VLOOKUP(A8,[3]BDD_ActiviteGen_HC!$1:$1048576,L$1,FALSE)/E8,"-")</f>
        <v>0</v>
      </c>
      <c r="M8" s="37">
        <f>IF(F8&gt;0,VLOOKUP(A8,[3]BDD_ActiviteGen_HC!$1:$1048576,M$1,FALSE)/F8,"-")</f>
        <v>0</v>
      </c>
      <c r="N8" s="38">
        <f>IF(E8&gt;0,VLOOKUP(A8,[3]BDD_ActiviteGen_HC!$1:$1048576,N$1,FALSE)/E8,"-")</f>
        <v>0</v>
      </c>
      <c r="O8" s="37">
        <f>IF(F8&gt;0,VLOOKUP(A8,[3]BDD_ActiviteGen_HC!$1:$1048576,O$1,FALSE)/F8,"-")</f>
        <v>0</v>
      </c>
      <c r="P8" s="38">
        <f>IF(E8&gt;0,VLOOKUP(A8,[3]BDD_ActiviteGen_HC!$1:$1048576,P$1,FALSE)/E8,"-")</f>
        <v>0</v>
      </c>
      <c r="Q8" s="37">
        <f>IF(F8&gt;0,VLOOKUP(A8,[3]BDD_ActiviteGen_HC!$1:$1048576,Q$1,FALSE)/F8,"-")</f>
        <v>0</v>
      </c>
      <c r="R8" s="38">
        <f>IF(E8&gt;0,VLOOKUP(A8,[3]BDD_ActiviteGen_HC!$1:$1048576,R$1,FALSE)/E8,"-")</f>
        <v>0</v>
      </c>
      <c r="S8" s="37">
        <f>IF(F8&gt;0,VLOOKUP(A8,[3]BDD_ActiviteGen_HC!$1:$1048576,S$1,FALSE)/F8,"-")</f>
        <v>0</v>
      </c>
      <c r="T8" s="38">
        <f>IF(E8&gt;0,VLOOKUP(A8,[3]BDD_ActiviteGen_HC!$1:$1048576,T$1,FALSE)/E8,"-")</f>
        <v>0</v>
      </c>
      <c r="U8" s="43">
        <f>IF(F8&gt;0,VLOOKUP(A8,[3]BDD_ActiviteGen_HC!$1:$1048576,U$1,FALSE)/F8,"-")</f>
        <v>0</v>
      </c>
    </row>
    <row r="9" spans="1:36" s="32" customFormat="1" ht="14.1" customHeight="1" x14ac:dyDescent="0.2">
      <c r="A9" s="46" t="s">
        <v>22</v>
      </c>
      <c r="C9" s="47" t="s">
        <v>22</v>
      </c>
      <c r="D9" s="48" t="s">
        <v>23</v>
      </c>
      <c r="E9" s="241">
        <f>VLOOKUP(A9,[3]A_GEN!$A$7:$L$69,5,FALSE)</f>
        <v>57985</v>
      </c>
      <c r="F9" s="36">
        <f>VLOOKUP(A9,[3]A_GEN!$A$7:$L$69,6,FALSE)</f>
        <v>58595</v>
      </c>
      <c r="G9" s="240">
        <f t="shared" si="1"/>
        <v>1.0519962059153176E-2</v>
      </c>
      <c r="H9" s="38">
        <f>IF(E9&gt;0,VLOOKUP(A9,[3]BDD_ActiviteGen_HC!$1:$1048576,H$1,FALSE)/E9,"-")</f>
        <v>1</v>
      </c>
      <c r="I9" s="37">
        <f>IF(F9&gt;0,VLOOKUP(A9,[3]BDD_ActiviteGen_HC!$1:$1048576,I$1,FALSE)/F9,"-")</f>
        <v>0.97549278948715756</v>
      </c>
      <c r="J9" s="38">
        <f>IF(E9&gt;0,VLOOKUP(A9,[3]BDD_ActiviteGen_HC!$1:$1048576,J$1,FALSE)/E9,"-")</f>
        <v>0</v>
      </c>
      <c r="K9" s="37">
        <f>IF(F9&gt;0,VLOOKUP(A9,[3]BDD_ActiviteGen_HC!$1:$1048576,K$1,FALSE)/F9,"-")</f>
        <v>0</v>
      </c>
      <c r="L9" s="38">
        <f>IF(E9&gt;0,VLOOKUP(A9,[3]BDD_ActiviteGen_HC!$1:$1048576,L$1,FALSE)/E9,"-")</f>
        <v>0</v>
      </c>
      <c r="M9" s="37">
        <f>IF(F9&gt;0,VLOOKUP(A9,[3]BDD_ActiviteGen_HC!$1:$1048576,M$1,FALSE)/F9,"-")</f>
        <v>2.4507210512842392E-2</v>
      </c>
      <c r="N9" s="38">
        <f>IF(E9&gt;0,VLOOKUP(A9,[3]BDD_ActiviteGen_HC!$1:$1048576,N$1,FALSE)/E9,"-")</f>
        <v>0</v>
      </c>
      <c r="O9" s="37">
        <f>IF(F9&gt;0,VLOOKUP(A9,[3]BDD_ActiviteGen_HC!$1:$1048576,O$1,FALSE)/F9,"-")</f>
        <v>0</v>
      </c>
      <c r="P9" s="38">
        <f>IF(E9&gt;0,VLOOKUP(A9,[3]BDD_ActiviteGen_HC!$1:$1048576,P$1,FALSE)/E9,"-")</f>
        <v>0</v>
      </c>
      <c r="Q9" s="37">
        <f>IF(F9&gt;0,VLOOKUP(A9,[3]BDD_ActiviteGen_HC!$1:$1048576,Q$1,FALSE)/F9,"-")</f>
        <v>0</v>
      </c>
      <c r="R9" s="38">
        <f>IF(E9&gt;0,VLOOKUP(A9,[3]BDD_ActiviteGen_HC!$1:$1048576,R$1,FALSE)/E9,"-")</f>
        <v>0</v>
      </c>
      <c r="S9" s="37">
        <f>IF(F9&gt;0,VLOOKUP(A9,[3]BDD_ActiviteGen_HC!$1:$1048576,S$1,FALSE)/F9,"-")</f>
        <v>0</v>
      </c>
      <c r="T9" s="38">
        <f>IF(E9&gt;0,VLOOKUP(A9,[3]BDD_ActiviteGen_HC!$1:$1048576,T$1,FALSE)/E9,"-")</f>
        <v>0</v>
      </c>
      <c r="U9" s="43">
        <f>IF(F9&gt;0,VLOOKUP(A9,[3]BDD_ActiviteGen_HC!$1:$1048576,U$1,FALSE)/F9,"-")</f>
        <v>0</v>
      </c>
    </row>
    <row r="10" spans="1:36" s="32" customFormat="1" ht="14.1" customHeight="1" x14ac:dyDescent="0.2">
      <c r="A10" s="46" t="s">
        <v>24</v>
      </c>
      <c r="C10" s="33" t="s">
        <v>24</v>
      </c>
      <c r="D10" s="34" t="s">
        <v>25</v>
      </c>
      <c r="E10" s="241">
        <f>VLOOKUP(A10,[3]A_GEN!$A$7:$L$69,5,FALSE)</f>
        <v>57246</v>
      </c>
      <c r="F10" s="36">
        <f>VLOOKUP(A10,[3]A_GEN!$A$7:$L$69,6,FALSE)</f>
        <v>60841</v>
      </c>
      <c r="G10" s="240">
        <f t="shared" si="1"/>
        <v>6.2799147538692646E-2</v>
      </c>
      <c r="H10" s="38">
        <f>IF(E10&gt;0,VLOOKUP(A10,[3]BDD_ActiviteGen_HC!$1:$1048576,H$1,FALSE)/E10,"-")</f>
        <v>1</v>
      </c>
      <c r="I10" s="37">
        <f>IF(F10&gt;0,VLOOKUP(A10,[3]BDD_ActiviteGen_HC!$1:$1048576,I$1,FALSE)/F10,"-")</f>
        <v>1</v>
      </c>
      <c r="J10" s="38">
        <f>IF(E10&gt;0,VLOOKUP(A10,[3]BDD_ActiviteGen_HC!$1:$1048576,J$1,FALSE)/E10,"-")</f>
        <v>0</v>
      </c>
      <c r="K10" s="37">
        <f>IF(F10&gt;0,VLOOKUP(A10,[3]BDD_ActiviteGen_HC!$1:$1048576,K$1,FALSE)/F10,"-")</f>
        <v>0</v>
      </c>
      <c r="L10" s="38">
        <f>IF(E10&gt;0,VLOOKUP(A10,[3]BDD_ActiviteGen_HC!$1:$1048576,L$1,FALSE)/E10,"-")</f>
        <v>0</v>
      </c>
      <c r="M10" s="37">
        <f>IF(F10&gt;0,VLOOKUP(A10,[3]BDD_ActiviteGen_HC!$1:$1048576,M$1,FALSE)/F10,"-")</f>
        <v>0</v>
      </c>
      <c r="N10" s="38">
        <f>IF(E10&gt;0,VLOOKUP(A10,[3]BDD_ActiviteGen_HC!$1:$1048576,N$1,FALSE)/E10,"-")</f>
        <v>0</v>
      </c>
      <c r="O10" s="37">
        <f>IF(F10&gt;0,VLOOKUP(A10,[3]BDD_ActiviteGen_HC!$1:$1048576,O$1,FALSE)/F10,"-")</f>
        <v>0</v>
      </c>
      <c r="P10" s="38">
        <f>IF(E10&gt;0,VLOOKUP(A10,[3]BDD_ActiviteGen_HC!$1:$1048576,P$1,FALSE)/E10,"-")</f>
        <v>0</v>
      </c>
      <c r="Q10" s="37">
        <f>IF(F10&gt;0,VLOOKUP(A10,[3]BDD_ActiviteGen_HC!$1:$1048576,Q$1,FALSE)/F10,"-")</f>
        <v>0</v>
      </c>
      <c r="R10" s="38">
        <f>IF(E10&gt;0,VLOOKUP(A10,[3]BDD_ActiviteGen_HC!$1:$1048576,R$1,FALSE)/E10,"-")</f>
        <v>0</v>
      </c>
      <c r="S10" s="37">
        <f>IF(F10&gt;0,VLOOKUP(A10,[3]BDD_ActiviteGen_HC!$1:$1048576,S$1,FALSE)/F10,"-")</f>
        <v>0</v>
      </c>
      <c r="T10" s="38">
        <f>IF(E10&gt;0,VLOOKUP(A10,[3]BDD_ActiviteGen_HC!$1:$1048576,T$1,FALSE)/E10,"-")</f>
        <v>0</v>
      </c>
      <c r="U10" s="43">
        <f>IF(F10&gt;0,VLOOKUP(A10,[3]BDD_ActiviteGen_HC!$1:$1048576,U$1,FALSE)/F10,"-")</f>
        <v>0</v>
      </c>
    </row>
    <row r="11" spans="1:36" s="32" customFormat="1" ht="14.1" customHeight="1" x14ac:dyDescent="0.2">
      <c r="A11" s="31" t="s">
        <v>26</v>
      </c>
      <c r="C11" s="33" t="s">
        <v>26</v>
      </c>
      <c r="D11" s="34" t="s">
        <v>27</v>
      </c>
      <c r="E11" s="241">
        <f>VLOOKUP(A11,[3]A_GEN!$A$7:$L$69,5,FALSE)</f>
        <v>12095</v>
      </c>
      <c r="F11" s="36">
        <f>VLOOKUP(A11,[3]A_GEN!$A$7:$L$69,6,FALSE)</f>
        <v>10254.5</v>
      </c>
      <c r="G11" s="240">
        <f t="shared" si="1"/>
        <v>-0.15217031831335259</v>
      </c>
      <c r="H11" s="38">
        <f>IF(E11&gt;0,VLOOKUP(A11,[3]BDD_ActiviteGen_HC!$1:$1048576,H$1,FALSE)/E11,"-")</f>
        <v>0.97742868954113271</v>
      </c>
      <c r="I11" s="37">
        <f>IF(F11&gt;0,VLOOKUP(A11,[3]BDD_ActiviteGen_HC!$1:$1048576,I$1,FALSE)/F11,"-")</f>
        <v>0.99258861963040612</v>
      </c>
      <c r="J11" s="38">
        <f>IF(E11&gt;0,VLOOKUP(A11,[3]BDD_ActiviteGen_HC!$1:$1048576,J$1,FALSE)/E11,"-")</f>
        <v>0</v>
      </c>
      <c r="K11" s="37">
        <f>IF(F11&gt;0,VLOOKUP(A11,[3]BDD_ActiviteGen_HC!$1:$1048576,K$1,FALSE)/F11,"-")</f>
        <v>0</v>
      </c>
      <c r="L11" s="38">
        <f>IF(E11&gt;0,VLOOKUP(A11,[3]BDD_ActiviteGen_HC!$1:$1048576,L$1,FALSE)/E11,"-")</f>
        <v>0</v>
      </c>
      <c r="M11" s="37">
        <f>IF(F11&gt;0,VLOOKUP(A11,[3]BDD_ActiviteGen_HC!$1:$1048576,M$1,FALSE)/F11,"-")</f>
        <v>0</v>
      </c>
      <c r="N11" s="38">
        <f>IF(E11&gt;0,VLOOKUP(A11,[3]BDD_ActiviteGen_HC!$1:$1048576,N$1,FALSE)/E11,"-")</f>
        <v>0</v>
      </c>
      <c r="O11" s="37">
        <f>IF(F11&gt;0,VLOOKUP(A11,[3]BDD_ActiviteGen_HC!$1:$1048576,O$1,FALSE)/F11,"-")</f>
        <v>0</v>
      </c>
      <c r="P11" s="38">
        <f>IF(E11&gt;0,VLOOKUP(A11,[3]BDD_ActiviteGen_HC!$1:$1048576,P$1,FALSE)/E11,"-")</f>
        <v>0</v>
      </c>
      <c r="Q11" s="37">
        <f>IF(F11&gt;0,VLOOKUP(A11,[3]BDD_ActiviteGen_HC!$1:$1048576,Q$1,FALSE)/F11,"-")</f>
        <v>0</v>
      </c>
      <c r="R11" s="38">
        <f>IF(E11&gt;0,VLOOKUP(A11,[3]BDD_ActiviteGen_HC!$1:$1048576,R$1,FALSE)/E11,"-")</f>
        <v>0</v>
      </c>
      <c r="S11" s="37">
        <f>IF(F11&gt;0,VLOOKUP(A11,[3]BDD_ActiviteGen_HC!$1:$1048576,S$1,FALSE)/F11,"-")</f>
        <v>0</v>
      </c>
      <c r="T11" s="38">
        <f>IF(E11&gt;0,VLOOKUP(A11,[3]BDD_ActiviteGen_HC!$1:$1048576,T$1,FALSE)/E11,"-")</f>
        <v>2.2571310458867299E-2</v>
      </c>
      <c r="U11" s="43">
        <f>IF(F11&gt;0,VLOOKUP(A11,[3]BDD_ActiviteGen_HC!$1:$1048576,U$1,FALSE)/F11,"-")</f>
        <v>7.4113803695938368E-3</v>
      </c>
    </row>
    <row r="12" spans="1:36" s="32" customFormat="1" ht="14.1" customHeight="1" x14ac:dyDescent="0.2">
      <c r="A12" s="31" t="s">
        <v>28</v>
      </c>
      <c r="C12" s="33" t="s">
        <v>28</v>
      </c>
      <c r="D12" s="34" t="s">
        <v>29</v>
      </c>
      <c r="E12" s="241">
        <f>VLOOKUP(A12,[3]A_GEN!$A$7:$L$69,5,FALSE)</f>
        <v>64341</v>
      </c>
      <c r="F12" s="36">
        <f>VLOOKUP(A12,[3]A_GEN!$A$7:$L$69,6,FALSE)</f>
        <v>64537</v>
      </c>
      <c r="G12" s="240">
        <f t="shared" si="1"/>
        <v>3.0462690974650819E-3</v>
      </c>
      <c r="H12" s="38">
        <f>IF(E12&gt;0,VLOOKUP(A12,[3]BDD_ActiviteGen_HC!$1:$1048576,H$1,FALSE)/E12,"-")</f>
        <v>0.94595980789854062</v>
      </c>
      <c r="I12" s="37">
        <f>IF(F12&gt;0,VLOOKUP(A12,[3]BDD_ActiviteGen_HC!$1:$1048576,I$1,FALSE)/F12,"-")</f>
        <v>0.95184157924911295</v>
      </c>
      <c r="J12" s="38">
        <f>IF(E12&gt;0,VLOOKUP(A12,[3]BDD_ActiviteGen_HC!$1:$1048576,J$1,FALSE)/E12,"-")</f>
        <v>0</v>
      </c>
      <c r="K12" s="37">
        <f>IF(F12&gt;0,VLOOKUP(A12,[3]BDD_ActiviteGen_HC!$1:$1048576,K$1,FALSE)/F12,"-")</f>
        <v>0</v>
      </c>
      <c r="L12" s="38">
        <f>IF(E12&gt;0,VLOOKUP(A12,[3]BDD_ActiviteGen_HC!$1:$1048576,L$1,FALSE)/E12,"-")</f>
        <v>5.3356335773457046E-2</v>
      </c>
      <c r="M12" s="37">
        <f>IF(F12&gt;0,VLOOKUP(A12,[3]BDD_ActiviteGen_HC!$1:$1048576,M$1,FALSE)/F12,"-")</f>
        <v>4.791050095294172E-2</v>
      </c>
      <c r="N12" s="38">
        <f>IF(E12&gt;0,VLOOKUP(A12,[3]BDD_ActiviteGen_HC!$1:$1048576,N$1,FALSE)/E12,"-")</f>
        <v>0</v>
      </c>
      <c r="O12" s="37">
        <f>IF(F12&gt;0,VLOOKUP(A12,[3]BDD_ActiviteGen_HC!$1:$1048576,O$1,FALSE)/F12,"-")</f>
        <v>0</v>
      </c>
      <c r="P12" s="38">
        <f>IF(E12&gt;0,VLOOKUP(A12,[3]BDD_ActiviteGen_HC!$1:$1048576,P$1,FALSE)/E12,"-")</f>
        <v>0</v>
      </c>
      <c r="Q12" s="37">
        <f>IF(F12&gt;0,VLOOKUP(A12,[3]BDD_ActiviteGen_HC!$1:$1048576,Q$1,FALSE)/F12,"-")</f>
        <v>0</v>
      </c>
      <c r="R12" s="38">
        <f>IF(E12&gt;0,VLOOKUP(A12,[3]BDD_ActiviteGen_HC!$1:$1048576,R$1,FALSE)/E12,"-")</f>
        <v>6.5277194945680052E-4</v>
      </c>
      <c r="S12" s="37">
        <f>IF(F12&gt;0,VLOOKUP(A12,[3]BDD_ActiviteGen_HC!$1:$1048576,S$1,FALSE)/F12,"-")</f>
        <v>0</v>
      </c>
      <c r="T12" s="38">
        <f>IF(E12&gt;0,VLOOKUP(A12,[3]BDD_ActiviteGen_HC!$1:$1048576,T$1,FALSE)/E12,"-")</f>
        <v>3.1084378545561931E-5</v>
      </c>
      <c r="U12" s="43">
        <f>IF(F12&gt;0,VLOOKUP(A12,[3]BDD_ActiviteGen_HC!$1:$1048576,U$1,FALSE)/F12,"-")</f>
        <v>2.4791979794536466E-4</v>
      </c>
    </row>
    <row r="13" spans="1:36" s="32" customFormat="1" ht="14.1" customHeight="1" x14ac:dyDescent="0.2">
      <c r="A13" s="31" t="s">
        <v>30</v>
      </c>
      <c r="C13" s="45" t="s">
        <v>30</v>
      </c>
      <c r="D13" s="34" t="s">
        <v>31</v>
      </c>
      <c r="E13" s="241">
        <f>VLOOKUP(A13,[3]A_GEN!$A$7:$L$69,5,FALSE)</f>
        <v>2601</v>
      </c>
      <c r="F13" s="36">
        <f>VLOOKUP(A13,[3]A_GEN!$A$7:$L$69,6,FALSE)</f>
        <v>2651</v>
      </c>
      <c r="G13" s="240">
        <f t="shared" si="1"/>
        <v>1.9223375624759731E-2</v>
      </c>
      <c r="H13" s="38">
        <f>IF(E13&gt;0,VLOOKUP(A13,[3]BDD_ActiviteGen_HC!$1:$1048576,H$1,FALSE)/E13,"-")</f>
        <v>1</v>
      </c>
      <c r="I13" s="37">
        <f>IF(F13&gt;0,VLOOKUP(A13,[3]BDD_ActiviteGen_HC!$1:$1048576,I$1,FALSE)/F13,"-")</f>
        <v>1</v>
      </c>
      <c r="J13" s="38">
        <f>IF(E13&gt;0,VLOOKUP(A13,[3]BDD_ActiviteGen_HC!$1:$1048576,J$1,FALSE)/E13,"-")</f>
        <v>0</v>
      </c>
      <c r="K13" s="37">
        <f>IF(F13&gt;0,VLOOKUP(A13,[3]BDD_ActiviteGen_HC!$1:$1048576,K$1,FALSE)/F13,"-")</f>
        <v>0</v>
      </c>
      <c r="L13" s="38">
        <f>IF(E13&gt;0,VLOOKUP(A13,[3]BDD_ActiviteGen_HC!$1:$1048576,L$1,FALSE)/E13,"-")</f>
        <v>0</v>
      </c>
      <c r="M13" s="37">
        <f>IF(F13&gt;0,VLOOKUP(A13,[3]BDD_ActiviteGen_HC!$1:$1048576,M$1,FALSE)/F13,"-")</f>
        <v>0</v>
      </c>
      <c r="N13" s="38">
        <f>IF(E13&gt;0,VLOOKUP(A13,[3]BDD_ActiviteGen_HC!$1:$1048576,N$1,FALSE)/E13,"-")</f>
        <v>0</v>
      </c>
      <c r="O13" s="37">
        <f>IF(F13&gt;0,VLOOKUP(A13,[3]BDD_ActiviteGen_HC!$1:$1048576,O$1,FALSE)/F13,"-")</f>
        <v>0</v>
      </c>
      <c r="P13" s="38">
        <f>IF(E13&gt;0,VLOOKUP(A13,[3]BDD_ActiviteGen_HC!$1:$1048576,P$1,FALSE)/E13,"-")</f>
        <v>0</v>
      </c>
      <c r="Q13" s="37">
        <f>IF(F13&gt;0,VLOOKUP(A13,[3]BDD_ActiviteGen_HC!$1:$1048576,Q$1,FALSE)/F13,"-")</f>
        <v>0</v>
      </c>
      <c r="R13" s="38">
        <f>IF(E13&gt;0,VLOOKUP(A13,[3]BDD_ActiviteGen_HC!$1:$1048576,R$1,FALSE)/E13,"-")</f>
        <v>0</v>
      </c>
      <c r="S13" s="37">
        <f>IF(F13&gt;0,VLOOKUP(A13,[3]BDD_ActiviteGen_HC!$1:$1048576,S$1,FALSE)/F13,"-")</f>
        <v>0</v>
      </c>
      <c r="T13" s="38">
        <f>IF(E13&gt;0,VLOOKUP(A13,[3]BDD_ActiviteGen_HC!$1:$1048576,T$1,FALSE)/E13,"-")</f>
        <v>0</v>
      </c>
      <c r="U13" s="43">
        <f>IF(F13&gt;0,VLOOKUP(A13,[3]BDD_ActiviteGen_HC!$1:$1048576,U$1,FALSE)/F13,"-")</f>
        <v>0</v>
      </c>
    </row>
    <row r="14" spans="1:36" s="32" customFormat="1" ht="14.1" customHeight="1" x14ac:dyDescent="0.2">
      <c r="A14" s="31" t="s">
        <v>32</v>
      </c>
      <c r="C14" s="33" t="s">
        <v>32</v>
      </c>
      <c r="D14" s="34" t="s">
        <v>33</v>
      </c>
      <c r="E14" s="241">
        <f>VLOOKUP(A14,[3]A_GEN!$A$7:$L$69,5,FALSE)</f>
        <v>6055</v>
      </c>
      <c r="F14" s="36">
        <f>VLOOKUP(A14,[3]A_GEN!$A$7:$L$69,6,FALSE)</f>
        <v>6024</v>
      </c>
      <c r="G14" s="240">
        <f t="shared" si="1"/>
        <v>-5.1197357555738954E-3</v>
      </c>
      <c r="H14" s="38">
        <f>IF(E14&gt;0,VLOOKUP(A14,[3]BDD_ActiviteGen_HC!$1:$1048576,H$1,FALSE)/E14,"-")</f>
        <v>1</v>
      </c>
      <c r="I14" s="37">
        <f>IF(F14&gt;0,VLOOKUP(A14,[3]BDD_ActiviteGen_HC!$1:$1048576,I$1,FALSE)/F14,"-")</f>
        <v>1</v>
      </c>
      <c r="J14" s="38">
        <f>IF(E14&gt;0,VLOOKUP(A14,[3]BDD_ActiviteGen_HC!$1:$1048576,J$1,FALSE)/E14,"-")</f>
        <v>0</v>
      </c>
      <c r="K14" s="37">
        <f>IF(F14&gt;0,VLOOKUP(A14,[3]BDD_ActiviteGen_HC!$1:$1048576,K$1,FALSE)/F14,"-")</f>
        <v>0</v>
      </c>
      <c r="L14" s="38">
        <f>IF(E14&gt;0,VLOOKUP(A14,[3]BDD_ActiviteGen_HC!$1:$1048576,L$1,FALSE)/E14,"-")</f>
        <v>0</v>
      </c>
      <c r="M14" s="37">
        <f>IF(F14&gt;0,VLOOKUP(A14,[3]BDD_ActiviteGen_HC!$1:$1048576,M$1,FALSE)/F14,"-")</f>
        <v>0</v>
      </c>
      <c r="N14" s="38">
        <f>IF(E14&gt;0,VLOOKUP(A14,[3]BDD_ActiviteGen_HC!$1:$1048576,N$1,FALSE)/E14,"-")</f>
        <v>0</v>
      </c>
      <c r="O14" s="37">
        <f>IF(F14&gt;0,VLOOKUP(A14,[3]BDD_ActiviteGen_HC!$1:$1048576,O$1,FALSE)/F14,"-")</f>
        <v>0</v>
      </c>
      <c r="P14" s="38">
        <f>IF(E14&gt;0,VLOOKUP(A14,[3]BDD_ActiviteGen_HC!$1:$1048576,P$1,FALSE)/E14,"-")</f>
        <v>0</v>
      </c>
      <c r="Q14" s="37">
        <f>IF(F14&gt;0,VLOOKUP(A14,[3]BDD_ActiviteGen_HC!$1:$1048576,Q$1,FALSE)/F14,"-")</f>
        <v>0</v>
      </c>
      <c r="R14" s="38">
        <f>IF(E14&gt;0,VLOOKUP(A14,[3]BDD_ActiviteGen_HC!$1:$1048576,R$1,FALSE)/E14,"-")</f>
        <v>0</v>
      </c>
      <c r="S14" s="37">
        <f>IF(F14&gt;0,VLOOKUP(A14,[3]BDD_ActiviteGen_HC!$1:$1048576,S$1,FALSE)/F14,"-")</f>
        <v>0</v>
      </c>
      <c r="T14" s="38">
        <f>IF(E14&gt;0,VLOOKUP(A14,[3]BDD_ActiviteGen_HC!$1:$1048576,T$1,FALSE)/E14,"-")</f>
        <v>0</v>
      </c>
      <c r="U14" s="43">
        <f>IF(F14&gt;0,VLOOKUP(A14,[3]BDD_ActiviteGen_HC!$1:$1048576,U$1,FALSE)/F14,"-")</f>
        <v>0</v>
      </c>
    </row>
    <row r="15" spans="1:36" s="32" customFormat="1" ht="14.1" customHeight="1" x14ac:dyDescent="0.2">
      <c r="A15" s="31" t="s">
        <v>34</v>
      </c>
      <c r="C15" s="33" t="s">
        <v>34</v>
      </c>
      <c r="D15" s="34" t="s">
        <v>35</v>
      </c>
      <c r="E15" s="241">
        <f>VLOOKUP(A15,[3]A_GEN!$A$7:$L$69,5,FALSE)</f>
        <v>59397</v>
      </c>
      <c r="F15" s="36">
        <f>VLOOKUP(A15,[3]A_GEN!$A$7:$L$69,6,FALSE)</f>
        <v>60501</v>
      </c>
      <c r="G15" s="240">
        <f t="shared" si="1"/>
        <v>1.8586797312995618E-2</v>
      </c>
      <c r="H15" s="38">
        <f>IF(E15&gt;0,VLOOKUP(A15,[3]BDD_ActiviteGen_HC!$1:$1048576,H$1,FALSE)/E15,"-")</f>
        <v>0.92785830934222269</v>
      </c>
      <c r="I15" s="37">
        <f>IF(F15&gt;0,VLOOKUP(A15,[3]BDD_ActiviteGen_HC!$1:$1048576,I$1,FALSE)/F15,"-")</f>
        <v>0.92790201814846041</v>
      </c>
      <c r="J15" s="38">
        <f>IF(E15&gt;0,VLOOKUP(A15,[3]BDD_ActiviteGen_HC!$1:$1048576,J$1,FALSE)/E15,"-")</f>
        <v>0</v>
      </c>
      <c r="K15" s="37">
        <f>IF(F15&gt;0,VLOOKUP(A15,[3]BDD_ActiviteGen_HC!$1:$1048576,K$1,FALSE)/F15,"-")</f>
        <v>0</v>
      </c>
      <c r="L15" s="38">
        <f>IF(E15&gt;0,VLOOKUP(A15,[3]BDD_ActiviteGen_HC!$1:$1048576,L$1,FALSE)/E15,"-")</f>
        <v>0</v>
      </c>
      <c r="M15" s="37">
        <f>IF(F15&gt;0,VLOOKUP(A15,[3]BDD_ActiviteGen_HC!$1:$1048576,M$1,FALSE)/F15,"-")</f>
        <v>0</v>
      </c>
      <c r="N15" s="38">
        <f>IF(E15&gt;0,VLOOKUP(A15,[3]BDD_ActiviteGen_HC!$1:$1048576,N$1,FALSE)/E15,"-")</f>
        <v>7.2141690657777327E-2</v>
      </c>
      <c r="O15" s="37">
        <f>IF(F15&gt;0,VLOOKUP(A15,[3]BDD_ActiviteGen_HC!$1:$1048576,O$1,FALSE)/F15,"-")</f>
        <v>7.209798185153965E-2</v>
      </c>
      <c r="P15" s="38">
        <f>IF(E15&gt;0,VLOOKUP(A15,[3]BDD_ActiviteGen_HC!$1:$1048576,P$1,FALSE)/E15,"-")</f>
        <v>0</v>
      </c>
      <c r="Q15" s="37">
        <f>IF(F15&gt;0,VLOOKUP(A15,[3]BDD_ActiviteGen_HC!$1:$1048576,Q$1,FALSE)/F15,"-")</f>
        <v>0</v>
      </c>
      <c r="R15" s="38">
        <f>IF(E15&gt;0,VLOOKUP(A15,[3]BDD_ActiviteGen_HC!$1:$1048576,R$1,FALSE)/E15,"-")</f>
        <v>0</v>
      </c>
      <c r="S15" s="37">
        <f>IF(F15&gt;0,VLOOKUP(A15,[3]BDD_ActiviteGen_HC!$1:$1048576,S$1,FALSE)/F15,"-")</f>
        <v>0</v>
      </c>
      <c r="T15" s="38">
        <f>IF(E15&gt;0,VLOOKUP(A15,[3]BDD_ActiviteGen_HC!$1:$1048576,T$1,FALSE)/E15,"-")</f>
        <v>0</v>
      </c>
      <c r="U15" s="43">
        <f>IF(F15&gt;0,VLOOKUP(A15,[3]BDD_ActiviteGen_HC!$1:$1048576,U$1,FALSE)/F15,"-")</f>
        <v>0</v>
      </c>
    </row>
    <row r="16" spans="1:36" s="32" customFormat="1" ht="14.1" customHeight="1" x14ac:dyDescent="0.25">
      <c r="A16" s="49" t="s">
        <v>36</v>
      </c>
      <c r="C16" s="33" t="s">
        <v>36</v>
      </c>
      <c r="D16" s="34" t="s">
        <v>37</v>
      </c>
      <c r="E16" s="241">
        <f>VLOOKUP(A16,[3]A_GEN!$A$7:$L$69,5,FALSE)</f>
        <v>27697</v>
      </c>
      <c r="F16" s="36">
        <f>VLOOKUP(A16,[3]A_GEN!$A$7:$L$69,6,FALSE)</f>
        <v>24619</v>
      </c>
      <c r="G16" s="240">
        <f t="shared" si="1"/>
        <v>-0.11113116944073365</v>
      </c>
      <c r="H16" s="38">
        <f>IF(E16&gt;0,VLOOKUP(A16,[3]BDD_ActiviteGen_HC!$1:$1048576,H$1,FALSE)/E16,"-")</f>
        <v>1</v>
      </c>
      <c r="I16" s="37">
        <f>IF(F16&gt;0,VLOOKUP(A16,[3]BDD_ActiviteGen_HC!$1:$1048576,I$1,FALSE)/F16,"-")</f>
        <v>1</v>
      </c>
      <c r="J16" s="38">
        <f>IF(E16&gt;0,VLOOKUP(A16,[3]BDD_ActiviteGen_HC!$1:$1048576,J$1,FALSE)/E16,"-")</f>
        <v>0</v>
      </c>
      <c r="K16" s="37">
        <f>IF(F16&gt;0,VLOOKUP(A16,[3]BDD_ActiviteGen_HC!$1:$1048576,K$1,FALSE)/F16,"-")</f>
        <v>0</v>
      </c>
      <c r="L16" s="38">
        <f>IF(E16&gt;0,VLOOKUP(A16,[3]BDD_ActiviteGen_HC!$1:$1048576,L$1,FALSE)/E16,"-")</f>
        <v>0</v>
      </c>
      <c r="M16" s="37">
        <f>IF(F16&gt;0,VLOOKUP(A16,[3]BDD_ActiviteGen_HC!$1:$1048576,M$1,FALSE)/F16,"-")</f>
        <v>0</v>
      </c>
      <c r="N16" s="38">
        <f>IF(E16&gt;0,VLOOKUP(A16,[3]BDD_ActiviteGen_HC!$1:$1048576,N$1,FALSE)/E16,"-")</f>
        <v>0</v>
      </c>
      <c r="O16" s="37">
        <f>IF(F16&gt;0,VLOOKUP(A16,[3]BDD_ActiviteGen_HC!$1:$1048576,O$1,FALSE)/F16,"-")</f>
        <v>0</v>
      </c>
      <c r="P16" s="38">
        <f>IF(E16&gt;0,VLOOKUP(A16,[3]BDD_ActiviteGen_HC!$1:$1048576,P$1,FALSE)/E16,"-")</f>
        <v>0</v>
      </c>
      <c r="Q16" s="37">
        <f>IF(F16&gt;0,VLOOKUP(A16,[3]BDD_ActiviteGen_HC!$1:$1048576,Q$1,FALSE)/F16,"-")</f>
        <v>0</v>
      </c>
      <c r="R16" s="38">
        <f>IF(E16&gt;0,VLOOKUP(A16,[3]BDD_ActiviteGen_HC!$1:$1048576,R$1,FALSE)/E16,"-")</f>
        <v>0</v>
      </c>
      <c r="S16" s="37">
        <f>IF(F16&gt;0,VLOOKUP(A16,[3]BDD_ActiviteGen_HC!$1:$1048576,S$1,FALSE)/F16,"-")</f>
        <v>0</v>
      </c>
      <c r="T16" s="38">
        <f>IF(E16&gt;0,VLOOKUP(A16,[3]BDD_ActiviteGen_HC!$1:$1048576,T$1,FALSE)/E16,"-")</f>
        <v>0</v>
      </c>
      <c r="U16" s="43">
        <f>IF(F16&gt;0,VLOOKUP(A16,[3]BDD_ActiviteGen_HC!$1:$1048576,U$1,FALSE)/F16,"-")</f>
        <v>0</v>
      </c>
    </row>
    <row r="17" spans="1:21" s="32" customFormat="1" ht="14.1" customHeight="1" x14ac:dyDescent="0.2">
      <c r="A17" s="31" t="s">
        <v>38</v>
      </c>
      <c r="C17" s="33" t="s">
        <v>38</v>
      </c>
      <c r="D17" s="34" t="s">
        <v>39</v>
      </c>
      <c r="E17" s="241">
        <f>VLOOKUP(A17,[3]A_GEN!$A$7:$L$69,5,FALSE)</f>
        <v>8420</v>
      </c>
      <c r="F17" s="36">
        <f>VLOOKUP(A17,[3]A_GEN!$A$7:$L$69,6,FALSE)</f>
        <v>7369</v>
      </c>
      <c r="G17" s="240">
        <f t="shared" si="1"/>
        <v>-0.12482185273159141</v>
      </c>
      <c r="H17" s="38">
        <f>IF(E17&gt;0,VLOOKUP(A17,[3]BDD_ActiviteGen_HC!$1:$1048576,H$1,FALSE)/E17,"-")</f>
        <v>0.85190023752969124</v>
      </c>
      <c r="I17" s="37">
        <f>IF(F17&gt;0,VLOOKUP(A17,[3]BDD_ActiviteGen_HC!$1:$1048576,I$1,FALSE)/F17,"-")</f>
        <v>0.90772153616501561</v>
      </c>
      <c r="J17" s="38">
        <f>IF(E17&gt;0,VLOOKUP(A17,[3]BDD_ActiviteGen_HC!$1:$1048576,J$1,FALSE)/E17,"-")</f>
        <v>8.919239904988123E-2</v>
      </c>
      <c r="K17" s="37">
        <f>IF(F17&gt;0,VLOOKUP(A17,[3]BDD_ActiviteGen_HC!$1:$1048576,K$1,FALSE)/F17,"-")</f>
        <v>8.7935947889808658E-2</v>
      </c>
      <c r="L17" s="38">
        <f>IF(E17&gt;0,VLOOKUP(A17,[3]BDD_ActiviteGen_HC!$1:$1048576,L$1,FALSE)/E17,"-")</f>
        <v>5.8907363420427551E-2</v>
      </c>
      <c r="M17" s="37">
        <f>IF(F17&gt;0,VLOOKUP(A17,[3]BDD_ActiviteGen_HC!$1:$1048576,M$1,FALSE)/F17,"-")</f>
        <v>4.3425159451757362E-3</v>
      </c>
      <c r="N17" s="38">
        <f>IF(E17&gt;0,VLOOKUP(A17,[3]BDD_ActiviteGen_HC!$1:$1048576,N$1,FALSE)/E17,"-")</f>
        <v>0</v>
      </c>
      <c r="O17" s="37">
        <f>IF(F17&gt;0,VLOOKUP(A17,[3]BDD_ActiviteGen_HC!$1:$1048576,O$1,FALSE)/F17,"-")</f>
        <v>0</v>
      </c>
      <c r="P17" s="38">
        <f>IF(E17&gt;0,VLOOKUP(A17,[3]BDD_ActiviteGen_HC!$1:$1048576,P$1,FALSE)/E17,"-")</f>
        <v>0</v>
      </c>
      <c r="Q17" s="37">
        <f>IF(F17&gt;0,VLOOKUP(A17,[3]BDD_ActiviteGen_HC!$1:$1048576,Q$1,FALSE)/F17,"-")</f>
        <v>0</v>
      </c>
      <c r="R17" s="38">
        <f>IF(E17&gt;0,VLOOKUP(A17,[3]BDD_ActiviteGen_HC!$1:$1048576,R$1,FALSE)/E17,"-")</f>
        <v>0</v>
      </c>
      <c r="S17" s="37">
        <f>IF(F17&gt;0,VLOOKUP(A17,[3]BDD_ActiviteGen_HC!$1:$1048576,S$1,FALSE)/F17,"-")</f>
        <v>0</v>
      </c>
      <c r="T17" s="38">
        <f>IF(E17&gt;0,VLOOKUP(A17,[3]BDD_ActiviteGen_HC!$1:$1048576,T$1,FALSE)/E17,"-")</f>
        <v>0</v>
      </c>
      <c r="U17" s="43">
        <f>IF(F17&gt;0,VLOOKUP(A17,[3]BDD_ActiviteGen_HC!$1:$1048576,U$1,FALSE)/F17,"-")</f>
        <v>0</v>
      </c>
    </row>
    <row r="18" spans="1:21" s="32" customFormat="1" ht="14.1" customHeight="1" x14ac:dyDescent="0.2">
      <c r="A18" s="31" t="s">
        <v>40</v>
      </c>
      <c r="C18" s="33" t="s">
        <v>40</v>
      </c>
      <c r="D18" s="34" t="s">
        <v>41</v>
      </c>
      <c r="E18" s="241">
        <f>VLOOKUP(A18,[3]A_GEN!$A$7:$L$69,5,FALSE)</f>
        <v>192668</v>
      </c>
      <c r="F18" s="36">
        <f>VLOOKUP(A18,[3]A_GEN!$A$7:$L$69,6,FALSE)</f>
        <v>180505</v>
      </c>
      <c r="G18" s="240">
        <f t="shared" si="1"/>
        <v>-6.3129320904353636E-2</v>
      </c>
      <c r="H18" s="38">
        <f>IF(E18&gt;0,VLOOKUP(A18,[3]BDD_ActiviteGen_HC!$1:$1048576,H$1,FALSE)/E18,"-")</f>
        <v>0.95019930657919327</v>
      </c>
      <c r="I18" s="37">
        <f>IF(F18&gt;0,VLOOKUP(A18,[3]BDD_ActiviteGen_HC!$1:$1048576,I$1,FALSE)/F18,"-")</f>
        <v>0.95289327165452475</v>
      </c>
      <c r="J18" s="38">
        <f>IF(E18&gt;0,VLOOKUP(A18,[3]BDD_ActiviteGen_HC!$1:$1048576,J$1,FALSE)/E18,"-")</f>
        <v>4.5082732991467186E-2</v>
      </c>
      <c r="K18" s="37">
        <f>IF(F18&gt;0,VLOOKUP(A18,[3]BDD_ActiviteGen_HC!$1:$1048576,K$1,FALSE)/F18,"-")</f>
        <v>4.0591673360848728E-2</v>
      </c>
      <c r="L18" s="38">
        <f>IF(E18&gt;0,VLOOKUP(A18,[3]BDD_ActiviteGen_HC!$1:$1048576,L$1,FALSE)/E18,"-")</f>
        <v>4.7179604293395893E-3</v>
      </c>
      <c r="M18" s="37">
        <f>IF(F18&gt;0,VLOOKUP(A18,[3]BDD_ActiviteGen_HC!$1:$1048576,M$1,FALSE)/F18,"-")</f>
        <v>3.6231683332871665E-3</v>
      </c>
      <c r="N18" s="38">
        <f>IF(E18&gt;0,VLOOKUP(A18,[3]BDD_ActiviteGen_HC!$1:$1048576,N$1,FALSE)/E18,"-")</f>
        <v>0</v>
      </c>
      <c r="O18" s="37">
        <f>IF(F18&gt;0,VLOOKUP(A18,[3]BDD_ActiviteGen_HC!$1:$1048576,O$1,FALSE)/F18,"-")</f>
        <v>0</v>
      </c>
      <c r="P18" s="38">
        <f>IF(E18&gt;0,VLOOKUP(A18,[3]BDD_ActiviteGen_HC!$1:$1048576,P$1,FALSE)/E18,"-")</f>
        <v>0</v>
      </c>
      <c r="Q18" s="37">
        <f>IF(F18&gt;0,VLOOKUP(A18,[3]BDD_ActiviteGen_HC!$1:$1048576,Q$1,FALSE)/F18,"-")</f>
        <v>0</v>
      </c>
      <c r="R18" s="38">
        <f>IF(E18&gt;0,VLOOKUP(A18,[3]BDD_ActiviteGen_HC!$1:$1048576,R$1,FALSE)/E18,"-")</f>
        <v>0</v>
      </c>
      <c r="S18" s="37">
        <f>IF(F18&gt;0,VLOOKUP(A18,[3]BDD_ActiviteGen_HC!$1:$1048576,S$1,FALSE)/F18,"-")</f>
        <v>0</v>
      </c>
      <c r="T18" s="38">
        <f>IF(E18&gt;0,VLOOKUP(A18,[3]BDD_ActiviteGen_HC!$1:$1048576,T$1,FALSE)/E18,"-")</f>
        <v>0</v>
      </c>
      <c r="U18" s="43">
        <f>IF(F18&gt;0,VLOOKUP(A18,[3]BDD_ActiviteGen_HC!$1:$1048576,U$1,FALSE)/F18,"-")</f>
        <v>2.8918866513392982E-3</v>
      </c>
    </row>
    <row r="19" spans="1:21" s="32" customFormat="1" ht="14.1" customHeight="1" x14ac:dyDescent="0.2">
      <c r="A19" s="46" t="s">
        <v>245</v>
      </c>
      <c r="C19" s="33" t="s">
        <v>245</v>
      </c>
      <c r="D19" s="34" t="s">
        <v>244</v>
      </c>
      <c r="E19" s="241">
        <f>VLOOKUP(A19,[3]A_GEN!$A$7:$L$69,5,FALSE)</f>
        <v>26142</v>
      </c>
      <c r="F19" s="36">
        <f>VLOOKUP(A19,[3]A_GEN!$A$7:$L$69,6,FALSE)</f>
        <v>27018</v>
      </c>
      <c r="G19" s="240">
        <f t="shared" si="1"/>
        <v>3.3509295386733973E-2</v>
      </c>
      <c r="H19" s="38">
        <f>IF(E19&gt;0,VLOOKUP(A19,[3]BDD_ActiviteGen_HC!$1:$1048576,H$1,FALSE)/E19,"-")</f>
        <v>1</v>
      </c>
      <c r="I19" s="37">
        <f>IF(F19&gt;0,VLOOKUP(A19,[3]BDD_ActiviteGen_HC!$1:$1048576,I$1,FALSE)/F19,"-")</f>
        <v>1</v>
      </c>
      <c r="J19" s="38">
        <f>IF(E19&gt;0,VLOOKUP(A19,[3]BDD_ActiviteGen_HC!$1:$1048576,J$1,FALSE)/E19,"-")</f>
        <v>0</v>
      </c>
      <c r="K19" s="37">
        <f>IF(F19&gt;0,VLOOKUP(A19,[3]BDD_ActiviteGen_HC!$1:$1048576,K$1,FALSE)/F19,"-")</f>
        <v>0</v>
      </c>
      <c r="L19" s="38">
        <f>IF(E19&gt;0,VLOOKUP(A19,[3]BDD_ActiviteGen_HC!$1:$1048576,L$1,FALSE)/E19,"-")</f>
        <v>0</v>
      </c>
      <c r="M19" s="37">
        <f>IF(F19&gt;0,VLOOKUP(A19,[3]BDD_ActiviteGen_HC!$1:$1048576,M$1,FALSE)/F19,"-")</f>
        <v>0</v>
      </c>
      <c r="N19" s="38">
        <f>IF(E19&gt;0,VLOOKUP(A19,[3]BDD_ActiviteGen_HC!$1:$1048576,N$1,FALSE)/E19,"-")</f>
        <v>0</v>
      </c>
      <c r="O19" s="37">
        <f>IF(F19&gt;0,VLOOKUP(A19,[3]BDD_ActiviteGen_HC!$1:$1048576,O$1,FALSE)/F19,"-")</f>
        <v>0</v>
      </c>
      <c r="P19" s="38">
        <f>IF(E19&gt;0,VLOOKUP(A19,[3]BDD_ActiviteGen_HC!$1:$1048576,P$1,FALSE)/E19,"-")</f>
        <v>0</v>
      </c>
      <c r="Q19" s="37">
        <f>IF(F19&gt;0,VLOOKUP(A19,[3]BDD_ActiviteGen_HC!$1:$1048576,Q$1,FALSE)/F19,"-")</f>
        <v>0</v>
      </c>
      <c r="R19" s="38">
        <f>IF(E19&gt;0,VLOOKUP(A19,[3]BDD_ActiviteGen_HC!$1:$1048576,R$1,FALSE)/E19,"-")</f>
        <v>0</v>
      </c>
      <c r="S19" s="37">
        <f>IF(F19&gt;0,VLOOKUP(A19,[3]BDD_ActiviteGen_HC!$1:$1048576,S$1,FALSE)/F19,"-")</f>
        <v>0</v>
      </c>
      <c r="T19" s="38">
        <f>IF(E19&gt;0,VLOOKUP(A19,[3]BDD_ActiviteGen_HC!$1:$1048576,T$1,FALSE)/E19,"-")</f>
        <v>0</v>
      </c>
      <c r="U19" s="43">
        <f>IF(F19&gt;0,VLOOKUP(A19,[3]BDD_ActiviteGen_HC!$1:$1048576,U$1,FALSE)/F19,"-")</f>
        <v>0</v>
      </c>
    </row>
    <row r="20" spans="1:21" s="32" customFormat="1" ht="14.1" customHeight="1" x14ac:dyDescent="0.2">
      <c r="A20" s="31" t="s">
        <v>42</v>
      </c>
      <c r="C20" s="33" t="s">
        <v>42</v>
      </c>
      <c r="D20" s="34" t="s">
        <v>43</v>
      </c>
      <c r="E20" s="241">
        <f>VLOOKUP(A20,[3]A_GEN!$A$7:$L$69,5,FALSE)</f>
        <v>1680</v>
      </c>
      <c r="F20" s="36">
        <f>VLOOKUP(A20,[3]A_GEN!$A$7:$L$69,6,FALSE)</f>
        <v>2054</v>
      </c>
      <c r="G20" s="240">
        <f t="shared" si="1"/>
        <v>0.22261904761904772</v>
      </c>
      <c r="H20" s="38">
        <f>IF(E20&gt;0,VLOOKUP(A20,[3]BDD_ActiviteGen_HC!$1:$1048576,H$1,FALSE)/E20,"-")</f>
        <v>1</v>
      </c>
      <c r="I20" s="37">
        <f>IF(F20&gt;0,VLOOKUP(A20,[3]BDD_ActiviteGen_HC!$1:$1048576,I$1,FALSE)/F20,"-")</f>
        <v>1</v>
      </c>
      <c r="J20" s="38">
        <f>IF(E20&gt;0,VLOOKUP(A20,[3]BDD_ActiviteGen_HC!$1:$1048576,J$1,FALSE)/E20,"-")</f>
        <v>0</v>
      </c>
      <c r="K20" s="37">
        <f>IF(F20&gt;0,VLOOKUP(A20,[3]BDD_ActiviteGen_HC!$1:$1048576,K$1,FALSE)/F20,"-")</f>
        <v>0</v>
      </c>
      <c r="L20" s="38">
        <f>IF(E20&gt;0,VLOOKUP(A20,[3]BDD_ActiviteGen_HC!$1:$1048576,L$1,FALSE)/E20,"-")</f>
        <v>0</v>
      </c>
      <c r="M20" s="37">
        <f>IF(F20&gt;0,VLOOKUP(A20,[3]BDD_ActiviteGen_HC!$1:$1048576,M$1,FALSE)/F20,"-")</f>
        <v>0</v>
      </c>
      <c r="N20" s="38">
        <f>IF(E20&gt;0,VLOOKUP(A20,[3]BDD_ActiviteGen_HC!$1:$1048576,N$1,FALSE)/E20,"-")</f>
        <v>0</v>
      </c>
      <c r="O20" s="37">
        <f>IF(F20&gt;0,VLOOKUP(A20,[3]BDD_ActiviteGen_HC!$1:$1048576,O$1,FALSE)/F20,"-")</f>
        <v>0</v>
      </c>
      <c r="P20" s="38">
        <f>IF(E20&gt;0,VLOOKUP(A20,[3]BDD_ActiviteGen_HC!$1:$1048576,P$1,FALSE)/E20,"-")</f>
        <v>0</v>
      </c>
      <c r="Q20" s="37">
        <f>IF(F20&gt;0,VLOOKUP(A20,[3]BDD_ActiviteGen_HC!$1:$1048576,Q$1,FALSE)/F20,"-")</f>
        <v>0</v>
      </c>
      <c r="R20" s="38">
        <f>IF(E20&gt;0,VLOOKUP(A20,[3]BDD_ActiviteGen_HC!$1:$1048576,R$1,FALSE)/E20,"-")</f>
        <v>0</v>
      </c>
      <c r="S20" s="37">
        <f>IF(F20&gt;0,VLOOKUP(A20,[3]BDD_ActiviteGen_HC!$1:$1048576,S$1,FALSE)/F20,"-")</f>
        <v>0</v>
      </c>
      <c r="T20" s="38">
        <f>IF(E20&gt;0,VLOOKUP(A20,[3]BDD_ActiviteGen_HC!$1:$1048576,T$1,FALSE)/E20,"-")</f>
        <v>0</v>
      </c>
      <c r="U20" s="43">
        <f>IF(F20&gt;0,VLOOKUP(A20,[3]BDD_ActiviteGen_HC!$1:$1048576,U$1,FALSE)/F20,"-")</f>
        <v>0</v>
      </c>
    </row>
    <row r="21" spans="1:21" s="32" customFormat="1" ht="14.1" customHeight="1" x14ac:dyDescent="0.25">
      <c r="A21" s="49" t="s">
        <v>44</v>
      </c>
      <c r="C21" s="33" t="s">
        <v>44</v>
      </c>
      <c r="D21" s="34" t="s">
        <v>45</v>
      </c>
      <c r="E21" s="252">
        <f>VLOOKUP(A21,[3]A_GEN!$A$7:$L$69,5,FALSE)</f>
        <v>0</v>
      </c>
      <c r="F21" s="494">
        <f>VLOOKUP(A21,[3]A_GEN!$A$7:$L$69,6,FALSE)</f>
        <v>0</v>
      </c>
      <c r="G21" s="240" t="str">
        <f t="shared" si="1"/>
        <v>-</v>
      </c>
      <c r="H21" s="495" t="str">
        <f>IF(E21&gt;0,VLOOKUP(A21,[3]BDD_ActiviteGen_HC!$1:$1048576,H$1,FALSE)/E21,"-")</f>
        <v>-</v>
      </c>
      <c r="I21" s="496" t="str">
        <f>IF(F21&gt;0,VLOOKUP(A21,[3]BDD_ActiviteGen_HC!$1:$1048576,I$1,FALSE)/F21,"-")</f>
        <v>-</v>
      </c>
      <c r="J21" s="495" t="str">
        <f>IF(E21&gt;0,VLOOKUP(A21,[3]BDD_ActiviteGen_HC!$1:$1048576,J$1,FALSE)/E21,"-")</f>
        <v>-</v>
      </c>
      <c r="K21" s="496" t="str">
        <f>IF(F21&gt;0,VLOOKUP(A21,[3]BDD_ActiviteGen_HC!$1:$1048576,K$1,FALSE)/F21,"-")</f>
        <v>-</v>
      </c>
      <c r="L21" s="495" t="str">
        <f>IF(E21&gt;0,VLOOKUP(A21,[3]BDD_ActiviteGen_HC!$1:$1048576,L$1,FALSE)/E21,"-")</f>
        <v>-</v>
      </c>
      <c r="M21" s="496" t="str">
        <f>IF(F21&gt;0,VLOOKUP(A21,[3]BDD_ActiviteGen_HC!$1:$1048576,M$1,FALSE)/F21,"-")</f>
        <v>-</v>
      </c>
      <c r="N21" s="495" t="str">
        <f>IF(E21&gt;0,VLOOKUP(A21,[3]BDD_ActiviteGen_HC!$1:$1048576,N$1,FALSE)/E21,"-")</f>
        <v>-</v>
      </c>
      <c r="O21" s="496" t="str">
        <f>IF(F21&gt;0,VLOOKUP(A21,[3]BDD_ActiviteGen_HC!$1:$1048576,O$1,FALSE)/F21,"-")</f>
        <v>-</v>
      </c>
      <c r="P21" s="495" t="str">
        <f>IF(E21&gt;0,VLOOKUP(A21,[3]BDD_ActiviteGen_HC!$1:$1048576,P$1,FALSE)/E21,"-")</f>
        <v>-</v>
      </c>
      <c r="Q21" s="496" t="str">
        <f>IF(F21&gt;0,VLOOKUP(A21,[3]BDD_ActiviteGen_HC!$1:$1048576,Q$1,FALSE)/F21,"-")</f>
        <v>-</v>
      </c>
      <c r="R21" s="495" t="str">
        <f>IF(E21&gt;0,VLOOKUP(A21,[3]BDD_ActiviteGen_HC!$1:$1048576,R$1,FALSE)/E21,"-")</f>
        <v>-</v>
      </c>
      <c r="S21" s="496" t="str">
        <f>IF(F21&gt;0,VLOOKUP(A21,[3]BDD_ActiviteGen_HC!$1:$1048576,S$1,FALSE)/F21,"-")</f>
        <v>-</v>
      </c>
      <c r="T21" s="495" t="str">
        <f>IF(E21&gt;0,VLOOKUP(A21,[3]BDD_ActiviteGen_HC!$1:$1048576,T$1,FALSE)/E21,"-")</f>
        <v>-</v>
      </c>
      <c r="U21" s="497" t="str">
        <f>IF(F21&gt;0,VLOOKUP(A21,[3]BDD_ActiviteGen_HC!$1:$1048576,U$1,FALSE)/F21,"-")</f>
        <v>-</v>
      </c>
    </row>
    <row r="22" spans="1:21" s="32" customFormat="1" ht="14.1" customHeight="1" x14ac:dyDescent="0.2">
      <c r="A22" s="31" t="s">
        <v>46</v>
      </c>
      <c r="C22" s="33" t="s">
        <v>46</v>
      </c>
      <c r="D22" s="34" t="s">
        <v>47</v>
      </c>
      <c r="E22" s="252">
        <f>VLOOKUP(A22,[3]A_GEN!$A$7:$L$69,5,FALSE)</f>
        <v>109613</v>
      </c>
      <c r="F22" s="494">
        <f>VLOOKUP(A22,[3]A_GEN!$A$7:$L$69,6,FALSE)</f>
        <v>92323</v>
      </c>
      <c r="G22" s="240">
        <f t="shared" si="1"/>
        <v>-0.15773676479979559</v>
      </c>
      <c r="H22" s="495">
        <f>IF(E22&gt;0,VLOOKUP(A22,[3]BDD_ActiviteGen_HC!$1:$1048576,H$1,FALSE)/E22,"-")</f>
        <v>0.97486611989453809</v>
      </c>
      <c r="I22" s="496">
        <f>IF(F22&gt;0,VLOOKUP(A22,[3]BDD_ActiviteGen_HC!$1:$1048576,I$1,FALSE)/F22,"-")</f>
        <v>0.96708295874267514</v>
      </c>
      <c r="J22" s="495">
        <f>IF(E22&gt;0,VLOOKUP(A22,[3]BDD_ActiviteGen_HC!$1:$1048576,J$1,FALSE)/E22,"-")</f>
        <v>0</v>
      </c>
      <c r="K22" s="496">
        <f>IF(F22&gt;0,VLOOKUP(A22,[3]BDD_ActiviteGen_HC!$1:$1048576,K$1,FALSE)/F22,"-")</f>
        <v>0</v>
      </c>
      <c r="L22" s="495">
        <f>IF(E22&gt;0,VLOOKUP(A22,[3]BDD_ActiviteGen_HC!$1:$1048576,L$1,FALSE)/E22,"-")</f>
        <v>2.4860189940974154E-2</v>
      </c>
      <c r="M22" s="496">
        <f>IF(F22&gt;0,VLOOKUP(A22,[3]BDD_ActiviteGen_HC!$1:$1048576,M$1,FALSE)/F22,"-")</f>
        <v>3.22996436424293E-2</v>
      </c>
      <c r="N22" s="495">
        <f>IF(E22&gt;0,VLOOKUP(A22,[3]BDD_ActiviteGen_HC!$1:$1048576,N$1,FALSE)/E22,"-")</f>
        <v>0</v>
      </c>
      <c r="O22" s="496">
        <f>IF(F22&gt;0,VLOOKUP(A22,[3]BDD_ActiviteGen_HC!$1:$1048576,O$1,FALSE)/F22,"-")</f>
        <v>0</v>
      </c>
      <c r="P22" s="495">
        <f>IF(E22&gt;0,VLOOKUP(A22,[3]BDD_ActiviteGen_HC!$1:$1048576,P$1,FALSE)/E22,"-")</f>
        <v>0</v>
      </c>
      <c r="Q22" s="496">
        <f>IF(F22&gt;0,VLOOKUP(A22,[3]BDD_ActiviteGen_HC!$1:$1048576,Q$1,FALSE)/F22,"-")</f>
        <v>0</v>
      </c>
      <c r="R22" s="495">
        <f>IF(E22&gt;0,VLOOKUP(A22,[3]BDD_ActiviteGen_HC!$1:$1048576,R$1,FALSE)/E22,"-")</f>
        <v>0</v>
      </c>
      <c r="S22" s="496">
        <f>IF(F22&gt;0,VLOOKUP(A22,[3]BDD_ActiviteGen_HC!$1:$1048576,S$1,FALSE)/F22,"-")</f>
        <v>0</v>
      </c>
      <c r="T22" s="495">
        <f>IF(E22&gt;0,VLOOKUP(A22,[3]BDD_ActiviteGen_HC!$1:$1048576,T$1,FALSE)/E22,"-")</f>
        <v>2.7369016448778883E-4</v>
      </c>
      <c r="U22" s="497">
        <f>IF(F22&gt;0,VLOOKUP(A22,[3]BDD_ActiviteGen_HC!$1:$1048576,U$1,FALSE)/F22,"-")</f>
        <v>6.1739761489552978E-4</v>
      </c>
    </row>
    <row r="23" spans="1:21" s="32" customFormat="1" ht="14.1" customHeight="1" x14ac:dyDescent="0.2">
      <c r="A23" s="31" t="s">
        <v>48</v>
      </c>
      <c r="C23" s="33" t="s">
        <v>48</v>
      </c>
      <c r="D23" s="34" t="s">
        <v>49</v>
      </c>
      <c r="E23" s="241">
        <f>VLOOKUP(A23,[3]A_GEN!$A$7:$L$69,5,FALSE)</f>
        <v>60757</v>
      </c>
      <c r="F23" s="36">
        <f>VLOOKUP(A23,[3]A_GEN!$A$7:$L$69,6,FALSE)</f>
        <v>57236</v>
      </c>
      <c r="G23" s="240">
        <f t="shared" si="1"/>
        <v>-5.7952170120315394E-2</v>
      </c>
      <c r="H23" s="38">
        <f>IF(E23&gt;0,VLOOKUP(A23,[3]BDD_ActiviteGen_HC!$1:$1048576,H$1,FALSE)/E23,"-")</f>
        <v>0.93622134075085994</v>
      </c>
      <c r="I23" s="37">
        <f>IF(F23&gt;0,VLOOKUP(A23,[3]BDD_ActiviteGen_HC!$1:$1048576,I$1,FALSE)/F23,"-")</f>
        <v>0.92971206932699701</v>
      </c>
      <c r="J23" s="38">
        <f>IF(E23&gt;0,VLOOKUP(A23,[3]BDD_ActiviteGen_HC!$1:$1048576,J$1,FALSE)/E23,"-")</f>
        <v>3.3905558207284756E-3</v>
      </c>
      <c r="K23" s="37">
        <f>IF(F23&gt;0,VLOOKUP(A23,[3]BDD_ActiviteGen_HC!$1:$1048576,K$1,FALSE)/F23,"-")</f>
        <v>9.1550772241246765E-3</v>
      </c>
      <c r="L23" s="38">
        <f>IF(E23&gt;0,VLOOKUP(A23,[3]BDD_ActiviteGen_HC!$1:$1048576,L$1,FALSE)/E23,"-")</f>
        <v>6.0026005233964813E-2</v>
      </c>
      <c r="M23" s="37">
        <f>IF(F23&gt;0,VLOOKUP(A23,[3]BDD_ActiviteGen_HC!$1:$1048576,M$1,FALSE)/F23,"-")</f>
        <v>6.0014676077992872E-2</v>
      </c>
      <c r="N23" s="38">
        <f>IF(E23&gt;0,VLOOKUP(A23,[3]BDD_ActiviteGen_HC!$1:$1048576,N$1,FALSE)/E23,"-")</f>
        <v>0</v>
      </c>
      <c r="O23" s="37">
        <f>IF(F23&gt;0,VLOOKUP(A23,[3]BDD_ActiviteGen_HC!$1:$1048576,O$1,FALSE)/F23,"-")</f>
        <v>0</v>
      </c>
      <c r="P23" s="38">
        <f>IF(E23&gt;0,VLOOKUP(A23,[3]BDD_ActiviteGen_HC!$1:$1048576,P$1,FALSE)/E23,"-")</f>
        <v>0</v>
      </c>
      <c r="Q23" s="37">
        <f>IF(F23&gt;0,VLOOKUP(A23,[3]BDD_ActiviteGen_HC!$1:$1048576,Q$1,FALSE)/F23,"-")</f>
        <v>0</v>
      </c>
      <c r="R23" s="38">
        <f>IF(E23&gt;0,VLOOKUP(A23,[3]BDD_ActiviteGen_HC!$1:$1048576,R$1,FALSE)/E23,"-")</f>
        <v>0</v>
      </c>
      <c r="S23" s="37">
        <f>IF(F23&gt;0,VLOOKUP(A23,[3]BDD_ActiviteGen_HC!$1:$1048576,S$1,FALSE)/F23,"-")</f>
        <v>0</v>
      </c>
      <c r="T23" s="38">
        <f>IF(E23&gt;0,VLOOKUP(A23,[3]BDD_ActiviteGen_HC!$1:$1048576,T$1,FALSE)/E23,"-")</f>
        <v>3.6209819444673041E-4</v>
      </c>
      <c r="U23" s="43">
        <f>IF(F23&gt;0,VLOOKUP(A23,[3]BDD_ActiviteGen_HC!$1:$1048576,U$1,FALSE)/F23,"-")</f>
        <v>1.1181773708854566E-3</v>
      </c>
    </row>
    <row r="24" spans="1:21" s="32" customFormat="1" ht="14.1" customHeight="1" x14ac:dyDescent="0.25">
      <c r="A24" s="49" t="s">
        <v>50</v>
      </c>
      <c r="C24" s="33" t="s">
        <v>50</v>
      </c>
      <c r="D24" s="34" t="s">
        <v>51</v>
      </c>
      <c r="E24" s="241">
        <f>VLOOKUP(A24,[3]A_GEN!$A$7:$L$69,5,FALSE)</f>
        <v>13841</v>
      </c>
      <c r="F24" s="36">
        <f>VLOOKUP(A24,[3]A_GEN!$A$7:$L$69,6,FALSE)</f>
        <v>12383</v>
      </c>
      <c r="G24" s="240">
        <f t="shared" si="1"/>
        <v>-0.10533920959468246</v>
      </c>
      <c r="H24" s="38">
        <f>IF(E24&gt;0,VLOOKUP(A24,[3]BDD_ActiviteGen_HC!$1:$1048576,H$1,FALSE)/E24,"-")</f>
        <v>1</v>
      </c>
      <c r="I24" s="37">
        <f>IF(F24&gt;0,VLOOKUP(A24,[3]BDD_ActiviteGen_HC!$1:$1048576,I$1,FALSE)/F24,"-")</f>
        <v>1</v>
      </c>
      <c r="J24" s="38">
        <f>IF(E24&gt;0,VLOOKUP(A24,[3]BDD_ActiviteGen_HC!$1:$1048576,J$1,FALSE)/E24,"-")</f>
        <v>0</v>
      </c>
      <c r="K24" s="37">
        <f>IF(F24&gt;0,VLOOKUP(A24,[3]BDD_ActiviteGen_HC!$1:$1048576,K$1,FALSE)/F24,"-")</f>
        <v>0</v>
      </c>
      <c r="L24" s="38">
        <f>IF(E24&gt;0,VLOOKUP(A24,[3]BDD_ActiviteGen_HC!$1:$1048576,L$1,FALSE)/E24,"-")</f>
        <v>0</v>
      </c>
      <c r="M24" s="37">
        <f>IF(F24&gt;0,VLOOKUP(A24,[3]BDD_ActiviteGen_HC!$1:$1048576,M$1,FALSE)/F24,"-")</f>
        <v>0</v>
      </c>
      <c r="N24" s="38">
        <f>IF(E24&gt;0,VLOOKUP(A24,[3]BDD_ActiviteGen_HC!$1:$1048576,N$1,FALSE)/E24,"-")</f>
        <v>0</v>
      </c>
      <c r="O24" s="37">
        <f>IF(F24&gt;0,VLOOKUP(A24,[3]BDD_ActiviteGen_HC!$1:$1048576,O$1,FALSE)/F24,"-")</f>
        <v>0</v>
      </c>
      <c r="P24" s="38">
        <f>IF(E24&gt;0,VLOOKUP(A24,[3]BDD_ActiviteGen_HC!$1:$1048576,P$1,FALSE)/E24,"-")</f>
        <v>0</v>
      </c>
      <c r="Q24" s="37">
        <f>IF(F24&gt;0,VLOOKUP(A24,[3]BDD_ActiviteGen_HC!$1:$1048576,Q$1,FALSE)/F24,"-")</f>
        <v>0</v>
      </c>
      <c r="R24" s="38">
        <f>IF(E24&gt;0,VLOOKUP(A24,[3]BDD_ActiviteGen_HC!$1:$1048576,R$1,FALSE)/E24,"-")</f>
        <v>0</v>
      </c>
      <c r="S24" s="37">
        <f>IF(F24&gt;0,VLOOKUP(A24,[3]BDD_ActiviteGen_HC!$1:$1048576,S$1,FALSE)/F24,"-")</f>
        <v>0</v>
      </c>
      <c r="T24" s="38">
        <f>IF(E24&gt;0,VLOOKUP(A24,[3]BDD_ActiviteGen_HC!$1:$1048576,T$1,FALSE)/E24,"-")</f>
        <v>0</v>
      </c>
      <c r="U24" s="43">
        <f>IF(F24&gt;0,VLOOKUP(A24,[3]BDD_ActiviteGen_HC!$1:$1048576,U$1,FALSE)/F24,"-")</f>
        <v>0</v>
      </c>
    </row>
    <row r="25" spans="1:21" s="32" customFormat="1" ht="14.1" customHeight="1" x14ac:dyDescent="0.2">
      <c r="A25" s="31" t="s">
        <v>52</v>
      </c>
      <c r="C25" s="33" t="s">
        <v>52</v>
      </c>
      <c r="D25" s="34" t="s">
        <v>53</v>
      </c>
      <c r="E25" s="252">
        <f>VLOOKUP(A25,[3]A_GEN!$A$7:$L$69,5,FALSE)</f>
        <v>2029</v>
      </c>
      <c r="F25" s="494">
        <f>VLOOKUP(A25,[3]A_GEN!$A$7:$L$69,6,FALSE)</f>
        <v>2117</v>
      </c>
      <c r="G25" s="240">
        <f t="shared" si="1"/>
        <v>4.3371118777723039E-2</v>
      </c>
      <c r="H25" s="38">
        <f>IF(E25&gt;0,VLOOKUP(A25,[3]BDD_ActiviteGen_HC!$1:$1048576,H$1,FALSE)/E25,"-")</f>
        <v>0</v>
      </c>
      <c r="I25" s="37">
        <f>IF(F25&gt;0,VLOOKUP(A25,[3]BDD_ActiviteGen_HC!$1:$1048576,I$1,FALSE)/F25,"-")</f>
        <v>0</v>
      </c>
      <c r="J25" s="38">
        <f>IF(E25&gt;0,VLOOKUP(A25,[3]BDD_ActiviteGen_HC!$1:$1048576,J$1,FALSE)/E25,"-")</f>
        <v>0</v>
      </c>
      <c r="K25" s="37">
        <f>IF(F25&gt;0,VLOOKUP(A25,[3]BDD_ActiviteGen_HC!$1:$1048576,K$1,FALSE)/F25,"-")</f>
        <v>0</v>
      </c>
      <c r="L25" s="38">
        <f>IF(E25&gt;0,VLOOKUP(A25,[3]BDD_ActiviteGen_HC!$1:$1048576,L$1,FALSE)/E25,"-")</f>
        <v>0</v>
      </c>
      <c r="M25" s="37">
        <f>IF(F25&gt;0,VLOOKUP(A25,[3]BDD_ActiviteGen_HC!$1:$1048576,M$1,FALSE)/F25,"-")</f>
        <v>0</v>
      </c>
      <c r="N25" s="38">
        <f>IF(E25&gt;0,VLOOKUP(A25,[3]BDD_ActiviteGen_HC!$1:$1048576,N$1,FALSE)/E25,"-")</f>
        <v>1</v>
      </c>
      <c r="O25" s="37">
        <f>IF(F25&gt;0,VLOOKUP(A25,[3]BDD_ActiviteGen_HC!$1:$1048576,O$1,FALSE)/F25,"-")</f>
        <v>1</v>
      </c>
      <c r="P25" s="38">
        <f>IF(E25&gt;0,VLOOKUP(A25,[3]BDD_ActiviteGen_HC!$1:$1048576,P$1,FALSE)/E25,"-")</f>
        <v>0</v>
      </c>
      <c r="Q25" s="37">
        <f>IF(F25&gt;0,VLOOKUP(A25,[3]BDD_ActiviteGen_HC!$1:$1048576,Q$1,FALSE)/F25,"-")</f>
        <v>0</v>
      </c>
      <c r="R25" s="38">
        <f>IF(E25&gt;0,VLOOKUP(A25,[3]BDD_ActiviteGen_HC!$1:$1048576,R$1,FALSE)/E25,"-")</f>
        <v>0</v>
      </c>
      <c r="S25" s="37">
        <f>IF(F25&gt;0,VLOOKUP(A25,[3]BDD_ActiviteGen_HC!$1:$1048576,S$1,FALSE)/F25,"-")</f>
        <v>0</v>
      </c>
      <c r="T25" s="38">
        <f>IF(E25&gt;0,VLOOKUP(A25,[3]BDD_ActiviteGen_HC!$1:$1048576,T$1,FALSE)/E25,"-")</f>
        <v>0</v>
      </c>
      <c r="U25" s="43">
        <f>IF(F25&gt;0,VLOOKUP(A25,[3]BDD_ActiviteGen_HC!$1:$1048576,U$1,FALSE)/F25,"-")</f>
        <v>0</v>
      </c>
    </row>
    <row r="26" spans="1:21" s="32" customFormat="1" ht="14.1" customHeight="1" x14ac:dyDescent="0.2">
      <c r="A26" s="46" t="s">
        <v>54</v>
      </c>
      <c r="C26" s="52" t="s">
        <v>54</v>
      </c>
      <c r="D26" s="53" t="s">
        <v>55</v>
      </c>
      <c r="E26" s="252">
        <f>VLOOKUP(A26,[3]A_GEN!$A$7:$L$69,5,FALSE)</f>
        <v>14517</v>
      </c>
      <c r="F26" s="494">
        <f>VLOOKUP(A26,[3]A_GEN!$A$7:$L$69,6,FALSE)</f>
        <v>15479</v>
      </c>
      <c r="G26" s="240">
        <f t="shared" si="1"/>
        <v>6.626713508300619E-2</v>
      </c>
      <c r="H26" s="38">
        <f>IF(E26&gt;0,VLOOKUP(A26,[3]BDD_ActiviteGen_HC!$1:$1048576,H$1,FALSE)/E26,"-")</f>
        <v>1</v>
      </c>
      <c r="I26" s="37">
        <f>IF(F26&gt;0,VLOOKUP(A26,[3]BDD_ActiviteGen_HC!$1:$1048576,I$1,FALSE)/F26,"-")</f>
        <v>1</v>
      </c>
      <c r="J26" s="38">
        <f>IF(E26&gt;0,VLOOKUP(A26,[3]BDD_ActiviteGen_HC!$1:$1048576,J$1,FALSE)/E26,"-")</f>
        <v>0</v>
      </c>
      <c r="K26" s="37">
        <f>IF(F26&gt;0,VLOOKUP(A26,[3]BDD_ActiviteGen_HC!$1:$1048576,K$1,FALSE)/F26,"-")</f>
        <v>0</v>
      </c>
      <c r="L26" s="38">
        <f>IF(E26&gt;0,VLOOKUP(A26,[3]BDD_ActiviteGen_HC!$1:$1048576,L$1,FALSE)/E26,"-")</f>
        <v>0</v>
      </c>
      <c r="M26" s="37">
        <f>IF(F26&gt;0,VLOOKUP(A26,[3]BDD_ActiviteGen_HC!$1:$1048576,M$1,FALSE)/F26,"-")</f>
        <v>0</v>
      </c>
      <c r="N26" s="38">
        <f>IF(E26&gt;0,VLOOKUP(A26,[3]BDD_ActiviteGen_HC!$1:$1048576,N$1,FALSE)/E26,"-")</f>
        <v>0</v>
      </c>
      <c r="O26" s="37">
        <f>IF(F26&gt;0,VLOOKUP(A26,[3]BDD_ActiviteGen_HC!$1:$1048576,O$1,FALSE)/F26,"-")</f>
        <v>0</v>
      </c>
      <c r="P26" s="38">
        <f>IF(E26&gt;0,VLOOKUP(A26,[3]BDD_ActiviteGen_HC!$1:$1048576,P$1,FALSE)/E26,"-")</f>
        <v>0</v>
      </c>
      <c r="Q26" s="37">
        <f>IF(F26&gt;0,VLOOKUP(A26,[3]BDD_ActiviteGen_HC!$1:$1048576,Q$1,FALSE)/F26,"-")</f>
        <v>0</v>
      </c>
      <c r="R26" s="38">
        <f>IF(E26&gt;0,VLOOKUP(A26,[3]BDD_ActiviteGen_HC!$1:$1048576,R$1,FALSE)/E26,"-")</f>
        <v>0</v>
      </c>
      <c r="S26" s="37">
        <f>IF(F26&gt;0,VLOOKUP(A26,[3]BDD_ActiviteGen_HC!$1:$1048576,S$1,FALSE)/F26,"-")</f>
        <v>0</v>
      </c>
      <c r="T26" s="38">
        <f>IF(E26&gt;0,VLOOKUP(A26,[3]BDD_ActiviteGen_HC!$1:$1048576,T$1,FALSE)/E26,"-")</f>
        <v>0</v>
      </c>
      <c r="U26" s="43">
        <f>IF(F26&gt;0,VLOOKUP(A26,[3]BDD_ActiviteGen_HC!$1:$1048576,U$1,FALSE)/F26,"-")</f>
        <v>0</v>
      </c>
    </row>
    <row r="27" spans="1:21" s="32" customFormat="1" ht="14.1" customHeight="1" thickBot="1" x14ac:dyDescent="0.25">
      <c r="A27" s="31" t="s">
        <v>56</v>
      </c>
      <c r="C27" s="54" t="s">
        <v>56</v>
      </c>
      <c r="D27" s="55" t="s">
        <v>57</v>
      </c>
      <c r="E27" s="263">
        <f>VLOOKUP(A27,[3]A_GEN!$A$7:$L$69,5,FALSE)</f>
        <v>23240</v>
      </c>
      <c r="F27" s="100">
        <f>VLOOKUP(A27,[3]A_GEN!$A$7:$L$69,6,FALSE)</f>
        <v>22568</v>
      </c>
      <c r="G27" s="240">
        <f t="shared" si="1"/>
        <v>-2.8915662650602414E-2</v>
      </c>
      <c r="H27" s="59">
        <f>IF(E27&gt;0,VLOOKUP(A27,[3]BDD_ActiviteGen_HC!$1:$1048576,H$1,FALSE)/E27,"-")</f>
        <v>0</v>
      </c>
      <c r="I27" s="58">
        <f>IF(F27&gt;0,VLOOKUP(A27,[3]BDD_ActiviteGen_HC!$1:$1048576,I$1,FALSE)/F27,"-")</f>
        <v>0</v>
      </c>
      <c r="J27" s="59">
        <f>IF(E27&gt;0,VLOOKUP(A27,[3]BDD_ActiviteGen_HC!$1:$1048576,J$1,FALSE)/E27,"-")</f>
        <v>0</v>
      </c>
      <c r="K27" s="58">
        <f>IF(F27&gt;0,VLOOKUP(A27,[3]BDD_ActiviteGen_HC!$1:$1048576,K$1,FALSE)/F27,"-")</f>
        <v>0</v>
      </c>
      <c r="L27" s="59">
        <f>IF(E27&gt;0,VLOOKUP(A27,[3]BDD_ActiviteGen_HC!$1:$1048576,L$1,FALSE)/E27,"-")</f>
        <v>0</v>
      </c>
      <c r="M27" s="58">
        <f>IF(F27&gt;0,VLOOKUP(A27,[3]BDD_ActiviteGen_HC!$1:$1048576,M$1,FALSE)/F27,"-")</f>
        <v>0</v>
      </c>
      <c r="N27" s="59">
        <f>IF(E27&gt;0,VLOOKUP(A27,[3]BDD_ActiviteGen_HC!$1:$1048576,N$1,FALSE)/E27,"-")</f>
        <v>1</v>
      </c>
      <c r="O27" s="58">
        <f>IF(F27&gt;0,VLOOKUP(A27,[3]BDD_ActiviteGen_HC!$1:$1048576,O$1,FALSE)/F27,"-")</f>
        <v>1</v>
      </c>
      <c r="P27" s="59">
        <f>IF(E27&gt;0,VLOOKUP(A27,[3]BDD_ActiviteGen_HC!$1:$1048576,P$1,FALSE)/E27,"-")</f>
        <v>0</v>
      </c>
      <c r="Q27" s="58">
        <f>IF(F27&gt;0,VLOOKUP(A27,[3]BDD_ActiviteGen_HC!$1:$1048576,Q$1,FALSE)/F27,"-")</f>
        <v>0</v>
      </c>
      <c r="R27" s="59">
        <f>IF(E27&gt;0,VLOOKUP(A27,[3]BDD_ActiviteGen_HC!$1:$1048576,R$1,FALSE)/E27,"-")</f>
        <v>0</v>
      </c>
      <c r="S27" s="58">
        <f>IF(F27&gt;0,VLOOKUP(A27,[3]BDD_ActiviteGen_HC!$1:$1048576,S$1,FALSE)/F27,"-")</f>
        <v>0</v>
      </c>
      <c r="T27" s="59">
        <f>IF(E27&gt;0,VLOOKUP(A27,[3]BDD_ActiviteGen_HC!$1:$1048576,T$1,FALSE)/E27,"-")</f>
        <v>0</v>
      </c>
      <c r="U27" s="64">
        <f>IF(F27&gt;0,VLOOKUP(A27,[3]BDD_ActiviteGen_HC!$1:$1048576,U$1,FALSE)/F27,"-")</f>
        <v>0</v>
      </c>
    </row>
    <row r="28" spans="1:21" s="65" customFormat="1" ht="14.1" customHeight="1" thickBot="1" x14ac:dyDescent="0.25">
      <c r="A28" s="31" t="s">
        <v>58</v>
      </c>
      <c r="C28" s="66" t="s">
        <v>59</v>
      </c>
      <c r="D28" s="67"/>
      <c r="E28" s="275">
        <f>VLOOKUP(A28,[3]A_GEN!$A$7:$L$69,5,FALSE)</f>
        <v>835971</v>
      </c>
      <c r="F28" s="69">
        <f>VLOOKUP(A28,[3]A_GEN!$A$7:$L$69,6,FALSE)</f>
        <v>799796.5</v>
      </c>
      <c r="G28" s="70">
        <f t="shared" si="1"/>
        <v>-4.3272434091613188E-2</v>
      </c>
      <c r="H28" s="71">
        <f>IF(E28&gt;0,VLOOKUP(A28,[3]BDD_ActiviteGen_HC!$1:$1048576,H$1,FALSE)/E28,"-")</f>
        <v>0.93226320051772127</v>
      </c>
      <c r="I28" s="70">
        <f>IF(F28&gt;0,VLOOKUP(A28,[3]BDD_ActiviteGen_HC!$1:$1048576,I$1,FALSE)/F28,"-")</f>
        <v>0.93126501553832752</v>
      </c>
      <c r="J28" s="71">
        <f>IF(E28&gt;0,VLOOKUP(A28,[3]BDD_ActiviteGen_HC!$1:$1048576,J$1,FALSE)/E28,"-")</f>
        <v>1.8532939539768725E-2</v>
      </c>
      <c r="K28" s="70">
        <f>IF(F28&gt;0,VLOOKUP(A28,[3]BDD_ActiviteGen_HC!$1:$1048576,K$1,FALSE)/F28,"-")</f>
        <v>1.6955563071356275E-2</v>
      </c>
      <c r="L28" s="71">
        <f>IF(E28&gt;0,VLOOKUP(A28,[3]BDD_ActiviteGen_HC!$1:$1048576,L$1,FALSE)/E28,"-")</f>
        <v>1.3409556073117369E-2</v>
      </c>
      <c r="M28" s="70">
        <f>IF(F28&gt;0,VLOOKUP(A28,[3]BDD_ActiviteGen_HC!$1:$1048576,M$1,FALSE)/F28,"-")</f>
        <v>1.4542449235524287E-2</v>
      </c>
      <c r="N28" s="71">
        <f>IF(E28&gt;0,VLOOKUP(A28,[3]BDD_ActiviteGen_HC!$1:$1048576,N$1,FALSE)/E28,"-")</f>
        <v>3.5352900997761887E-2</v>
      </c>
      <c r="O28" s="70">
        <f>IF(F28&gt;0,VLOOKUP(A28,[3]BDD_ActiviteGen_HC!$1:$1048576,O$1,FALSE)/F28,"-")</f>
        <v>3.6317988388296273E-2</v>
      </c>
      <c r="P28" s="71">
        <f>IF(E28&gt;0,VLOOKUP(A28,[3]BDD_ActiviteGen_HC!$1:$1048576,P$1,FALSE)/E28,"-")</f>
        <v>0</v>
      </c>
      <c r="Q28" s="70">
        <f>IF(F28&gt;0,VLOOKUP(A28,[3]BDD_ActiviteGen_HC!$1:$1048576,Q$1,FALSE)/F28,"-")</f>
        <v>0</v>
      </c>
      <c r="R28" s="71">
        <f>IF(E28&gt;0,VLOOKUP(A28,[3]BDD_ActiviteGen_HC!$1:$1048576,R$1,FALSE)/E28,"-")</f>
        <v>5.0240977258780511E-5</v>
      </c>
      <c r="S28" s="70">
        <f>IF(F28&gt;0,VLOOKUP(A28,[3]BDD_ActiviteGen_HC!$1:$1048576,S$1,FALSE)/F28,"-")</f>
        <v>0</v>
      </c>
      <c r="T28" s="71">
        <f>IF(E28&gt;0,VLOOKUP(A28,[3]BDD_ActiviteGen_HC!$1:$1048576,T$1,FALSE)/E28,"-")</f>
        <v>3.9116189437193394E-4</v>
      </c>
      <c r="U28" s="76">
        <f>IF(F28&gt;0,VLOOKUP(A28,[3]BDD_ActiviteGen_HC!$1:$1048576,U$1,FALSE)/F28,"-")</f>
        <v>9.1898376649560229E-4</v>
      </c>
    </row>
    <row r="29" spans="1:21" s="287" customFormat="1" ht="7.5" customHeight="1" thickBot="1" x14ac:dyDescent="0.25">
      <c r="A29" s="77"/>
      <c r="C29" s="282"/>
      <c r="D29" s="282"/>
      <c r="E29" s="285"/>
      <c r="F29" s="283"/>
      <c r="G29" s="284"/>
      <c r="H29" s="286"/>
      <c r="I29" s="286"/>
      <c r="J29" s="286"/>
      <c r="K29" s="286"/>
      <c r="L29" s="286"/>
      <c r="M29" s="286"/>
      <c r="N29" s="286"/>
      <c r="O29" s="286"/>
      <c r="P29" s="286"/>
      <c r="Q29" s="286"/>
      <c r="R29" s="286"/>
      <c r="S29" s="286"/>
      <c r="T29" s="284"/>
      <c r="U29" s="284"/>
    </row>
    <row r="30" spans="1:21" s="84" customFormat="1" ht="14.1" customHeight="1" x14ac:dyDescent="0.2">
      <c r="A30" s="31" t="s">
        <v>60</v>
      </c>
      <c r="C30" s="85" t="s">
        <v>60</v>
      </c>
      <c r="D30" s="86" t="s">
        <v>61</v>
      </c>
      <c r="E30" s="291">
        <f>VLOOKUP(A30,[3]A_GEN!$A$7:$L$69,5,FALSE)</f>
        <v>22137</v>
      </c>
      <c r="F30" s="88">
        <f>VLOOKUP(A30,[3]A_GEN!$A$7:$L$69,6,FALSE)</f>
        <v>21257</v>
      </c>
      <c r="G30" s="89">
        <f t="shared" ref="G30:G44" si="2">IF(E30=0,"-",F30/E30-1)</f>
        <v>-3.975245064823596E-2</v>
      </c>
      <c r="H30" s="90">
        <f>IF(E30&gt;0,VLOOKUP(A30,[3]BDD_ActiviteGen_HC!$1:$1048576,H$1,FALSE)/E30,"-")</f>
        <v>1</v>
      </c>
      <c r="I30" s="89">
        <f>IF(F30&gt;0,VLOOKUP(A30,[3]BDD_ActiviteGen_HC!$1:$1048576,I$1,FALSE)/F30,"-")</f>
        <v>1</v>
      </c>
      <c r="J30" s="90">
        <f>IF(E30&gt;0,VLOOKUP(A30,[3]BDD_ActiviteGen_HC!$1:$1048576,J$1,FALSE)/E30,"-")</f>
        <v>0</v>
      </c>
      <c r="K30" s="89">
        <f>IF(F30&gt;0,VLOOKUP(A30,[3]BDD_ActiviteGen_HC!$1:$1048576,K$1,FALSE)/F30,"-")</f>
        <v>0</v>
      </c>
      <c r="L30" s="90">
        <f>IF(E30&gt;0,VLOOKUP(A30,[3]BDD_ActiviteGen_HC!$1:$1048576,L$1,FALSE)/E30,"-")</f>
        <v>0</v>
      </c>
      <c r="M30" s="89">
        <f>IF(F30&gt;0,VLOOKUP(A30,[3]BDD_ActiviteGen_HC!$1:$1048576,M$1,FALSE)/F30,"-")</f>
        <v>0</v>
      </c>
      <c r="N30" s="90">
        <f>IF(E30&gt;0,VLOOKUP(A30,[3]BDD_ActiviteGen_HC!$1:$1048576,N$1,FALSE)/E30,"-")</f>
        <v>0</v>
      </c>
      <c r="O30" s="89">
        <f>IF(F30&gt;0,VLOOKUP(A30,[3]BDD_ActiviteGen_HC!$1:$1048576,O$1,FALSE)/F30,"-")</f>
        <v>0</v>
      </c>
      <c r="P30" s="90">
        <f>IF(E30&gt;0,VLOOKUP(A30,[3]BDD_ActiviteGen_HC!$1:$1048576,P$1,FALSE)/E30,"-")</f>
        <v>0</v>
      </c>
      <c r="Q30" s="89">
        <f>IF(F30&gt;0,VLOOKUP(A30,[3]BDD_ActiviteGen_HC!$1:$1048576,Q$1,FALSE)/F30,"-")</f>
        <v>0</v>
      </c>
      <c r="R30" s="90">
        <f>IF(E30&gt;0,VLOOKUP(A30,[3]BDD_ActiviteGen_HC!$1:$1048576,R$1,FALSE)/E30,"-")</f>
        <v>0</v>
      </c>
      <c r="S30" s="89">
        <f>IF(F30&gt;0,VLOOKUP(A30,[3]BDD_ActiviteGen_HC!$1:$1048576,S$1,FALSE)/F30,"-")</f>
        <v>0</v>
      </c>
      <c r="T30" s="90">
        <f>IF(E30&gt;0,VLOOKUP(A30,[3]BDD_ActiviteGen_HC!$1:$1048576,T$1,FALSE)/E30,"-")</f>
        <v>0</v>
      </c>
      <c r="U30" s="95">
        <f>IF(F30&gt;0,VLOOKUP(A30,[3]BDD_ActiviteGen_HC!$1:$1048576,U$1,FALSE)/F30,"-")</f>
        <v>0</v>
      </c>
    </row>
    <row r="31" spans="1:21" s="98" customFormat="1" ht="14.1" customHeight="1" x14ac:dyDescent="0.2">
      <c r="A31" s="31" t="s">
        <v>62</v>
      </c>
      <c r="C31" s="33" t="s">
        <v>62</v>
      </c>
      <c r="D31" s="34" t="s">
        <v>63</v>
      </c>
      <c r="E31" s="241">
        <f>VLOOKUP(A31,[3]A_GEN!$A$7:$L$69,5,FALSE)</f>
        <v>32208</v>
      </c>
      <c r="F31" s="100">
        <f>VLOOKUP(A31,[3]A_GEN!$A$7:$L$69,6,FALSE)</f>
        <v>31343</v>
      </c>
      <c r="G31" s="58">
        <f t="shared" si="2"/>
        <v>-2.685668156979637E-2</v>
      </c>
      <c r="H31" s="59">
        <f>IF(E31&gt;0,VLOOKUP(A31,[3]BDD_ActiviteGen_HC!$1:$1048576,H$1,FALSE)/E31,"-")</f>
        <v>1</v>
      </c>
      <c r="I31" s="58">
        <f>IF(F31&gt;0,VLOOKUP(A31,[3]BDD_ActiviteGen_HC!$1:$1048576,I$1,FALSE)/F31,"-")</f>
        <v>1</v>
      </c>
      <c r="J31" s="59">
        <f>IF(E31&gt;0,VLOOKUP(A31,[3]BDD_ActiviteGen_HC!$1:$1048576,J$1,FALSE)/E31,"-")</f>
        <v>0</v>
      </c>
      <c r="K31" s="58">
        <f>IF(F31&gt;0,VLOOKUP(A31,[3]BDD_ActiviteGen_HC!$1:$1048576,K$1,FALSE)/F31,"-")</f>
        <v>0</v>
      </c>
      <c r="L31" s="59">
        <f>IF(E31&gt;0,VLOOKUP(A31,[3]BDD_ActiviteGen_HC!$1:$1048576,L$1,FALSE)/E31,"-")</f>
        <v>0</v>
      </c>
      <c r="M31" s="58">
        <f>IF(F31&gt;0,VLOOKUP(A31,[3]BDD_ActiviteGen_HC!$1:$1048576,M$1,FALSE)/F31,"-")</f>
        <v>0</v>
      </c>
      <c r="N31" s="59">
        <f>IF(E31&gt;0,VLOOKUP(A31,[3]BDD_ActiviteGen_HC!$1:$1048576,N$1,FALSE)/E31,"-")</f>
        <v>0</v>
      </c>
      <c r="O31" s="58">
        <f>IF(F31&gt;0,VLOOKUP(A31,[3]BDD_ActiviteGen_HC!$1:$1048576,O$1,FALSE)/F31,"-")</f>
        <v>0</v>
      </c>
      <c r="P31" s="59">
        <f>IF(E31&gt;0,VLOOKUP(A31,[3]BDD_ActiviteGen_HC!$1:$1048576,P$1,FALSE)/E31,"-")</f>
        <v>0</v>
      </c>
      <c r="Q31" s="58">
        <f>IF(F31&gt;0,VLOOKUP(A31,[3]BDD_ActiviteGen_HC!$1:$1048576,Q$1,FALSE)/F31,"-")</f>
        <v>0</v>
      </c>
      <c r="R31" s="59">
        <f>IF(E31&gt;0,VLOOKUP(A31,[3]BDD_ActiviteGen_HC!$1:$1048576,R$1,FALSE)/E31,"-")</f>
        <v>0</v>
      </c>
      <c r="S31" s="58">
        <f>IF(F31&gt;0,VLOOKUP(A31,[3]BDD_ActiviteGen_HC!$1:$1048576,S$1,FALSE)/F31,"-")</f>
        <v>0</v>
      </c>
      <c r="T31" s="59">
        <f>IF(E31&gt;0,VLOOKUP(A31,[3]BDD_ActiviteGen_HC!$1:$1048576,T$1,FALSE)/E31,"-")</f>
        <v>0</v>
      </c>
      <c r="U31" s="64">
        <f>IF(F31&gt;0,VLOOKUP(A31,[3]BDD_ActiviteGen_HC!$1:$1048576,U$1,FALSE)/F31,"-")</f>
        <v>0</v>
      </c>
    </row>
    <row r="32" spans="1:21" s="98" customFormat="1" ht="14.1" customHeight="1" x14ac:dyDescent="0.25">
      <c r="A32" s="49" t="s">
        <v>64</v>
      </c>
      <c r="C32" s="33" t="s">
        <v>64</v>
      </c>
      <c r="D32" s="34" t="s">
        <v>65</v>
      </c>
      <c r="E32" s="241">
        <f>VLOOKUP(A32,[3]A_GEN!$A$7:$L$69,5,FALSE)</f>
        <v>28922</v>
      </c>
      <c r="F32" s="100">
        <f>VLOOKUP(A32,[3]A_GEN!$A$7:$L$69,6,FALSE)</f>
        <v>28566</v>
      </c>
      <c r="G32" s="58">
        <f t="shared" si="2"/>
        <v>-1.2308968950971555E-2</v>
      </c>
      <c r="H32" s="59">
        <f>IF(E32&gt;0,VLOOKUP(A32,[3]BDD_ActiviteGen_HC!$1:$1048576,H$1,FALSE)/E32,"-")</f>
        <v>1</v>
      </c>
      <c r="I32" s="58">
        <f>IF(F32&gt;0,VLOOKUP(A32,[3]BDD_ActiviteGen_HC!$1:$1048576,I$1,FALSE)/F32,"-")</f>
        <v>1</v>
      </c>
      <c r="J32" s="59">
        <f>IF(E32&gt;0,VLOOKUP(A32,[3]BDD_ActiviteGen_HC!$1:$1048576,J$1,FALSE)/E32,"-")</f>
        <v>0</v>
      </c>
      <c r="K32" s="58">
        <f>IF(F32&gt;0,VLOOKUP(A32,[3]BDD_ActiviteGen_HC!$1:$1048576,K$1,FALSE)/F32,"-")</f>
        <v>0</v>
      </c>
      <c r="L32" s="59">
        <f>IF(E32&gt;0,VLOOKUP(A32,[3]BDD_ActiviteGen_HC!$1:$1048576,L$1,FALSE)/E32,"-")</f>
        <v>0</v>
      </c>
      <c r="M32" s="58">
        <f>IF(F32&gt;0,VLOOKUP(A32,[3]BDD_ActiviteGen_HC!$1:$1048576,M$1,FALSE)/F32,"-")</f>
        <v>0</v>
      </c>
      <c r="N32" s="59">
        <f>IF(E32&gt;0,VLOOKUP(A32,[3]BDD_ActiviteGen_HC!$1:$1048576,N$1,FALSE)/E32,"-")</f>
        <v>0</v>
      </c>
      <c r="O32" s="58">
        <f>IF(F32&gt;0,VLOOKUP(A32,[3]BDD_ActiviteGen_HC!$1:$1048576,O$1,FALSE)/F32,"-")</f>
        <v>0</v>
      </c>
      <c r="P32" s="59">
        <f>IF(E32&gt;0,VLOOKUP(A32,[3]BDD_ActiviteGen_HC!$1:$1048576,P$1,FALSE)/E32,"-")</f>
        <v>0</v>
      </c>
      <c r="Q32" s="58">
        <f>IF(F32&gt;0,VLOOKUP(A32,[3]BDD_ActiviteGen_HC!$1:$1048576,Q$1,FALSE)/F32,"-")</f>
        <v>0</v>
      </c>
      <c r="R32" s="59">
        <f>IF(E32&gt;0,VLOOKUP(A32,[3]BDD_ActiviteGen_HC!$1:$1048576,R$1,FALSE)/E32,"-")</f>
        <v>0</v>
      </c>
      <c r="S32" s="58">
        <f>IF(F32&gt;0,VLOOKUP(A32,[3]BDD_ActiviteGen_HC!$1:$1048576,S$1,FALSE)/F32,"-")</f>
        <v>0</v>
      </c>
      <c r="T32" s="59">
        <f>IF(E32&gt;0,VLOOKUP(A32,[3]BDD_ActiviteGen_HC!$1:$1048576,T$1,FALSE)/E32,"-")</f>
        <v>0</v>
      </c>
      <c r="U32" s="64">
        <f>IF(F32&gt;0,VLOOKUP(A32,[3]BDD_ActiviteGen_HC!$1:$1048576,U$1,FALSE)/F32,"-")</f>
        <v>0</v>
      </c>
    </row>
    <row r="33" spans="1:21" s="101" customFormat="1" ht="14.1" customHeight="1" x14ac:dyDescent="0.2">
      <c r="A33" s="31" t="s">
        <v>66</v>
      </c>
      <c r="C33" s="33" t="s">
        <v>66</v>
      </c>
      <c r="D33" s="34" t="s">
        <v>67</v>
      </c>
      <c r="E33" s="241">
        <f>VLOOKUP(A33,[3]A_GEN!$A$7:$L$69,5,FALSE)</f>
        <v>24336</v>
      </c>
      <c r="F33" s="100">
        <f>VLOOKUP(A33,[3]A_GEN!$A$7:$L$69,6,FALSE)</f>
        <v>23891</v>
      </c>
      <c r="G33" s="58">
        <f t="shared" si="2"/>
        <v>-1.828566732412884E-2</v>
      </c>
      <c r="H33" s="59">
        <f>IF(E33&gt;0,VLOOKUP(A33,[3]BDD_ActiviteGen_HC!$1:$1048576,H$1,FALSE)/E33,"-")</f>
        <v>1</v>
      </c>
      <c r="I33" s="58">
        <f>IF(F33&gt;0,VLOOKUP(A33,[3]BDD_ActiviteGen_HC!$1:$1048576,I$1,FALSE)/F33,"-")</f>
        <v>1</v>
      </c>
      <c r="J33" s="59">
        <f>IF(E33&gt;0,VLOOKUP(A33,[3]BDD_ActiviteGen_HC!$1:$1048576,J$1,FALSE)/E33,"-")</f>
        <v>0</v>
      </c>
      <c r="K33" s="58">
        <f>IF(F33&gt;0,VLOOKUP(A33,[3]BDD_ActiviteGen_HC!$1:$1048576,K$1,FALSE)/F33,"-")</f>
        <v>0</v>
      </c>
      <c r="L33" s="59">
        <f>IF(E33&gt;0,VLOOKUP(A33,[3]BDD_ActiviteGen_HC!$1:$1048576,L$1,FALSE)/E33,"-")</f>
        <v>0</v>
      </c>
      <c r="M33" s="58">
        <f>IF(F33&gt;0,VLOOKUP(A33,[3]BDD_ActiviteGen_HC!$1:$1048576,M$1,FALSE)/F33,"-")</f>
        <v>0</v>
      </c>
      <c r="N33" s="59">
        <f>IF(E33&gt;0,VLOOKUP(A33,[3]BDD_ActiviteGen_HC!$1:$1048576,N$1,FALSE)/E33,"-")</f>
        <v>0</v>
      </c>
      <c r="O33" s="58">
        <f>IF(F33&gt;0,VLOOKUP(A33,[3]BDD_ActiviteGen_HC!$1:$1048576,O$1,FALSE)/F33,"-")</f>
        <v>0</v>
      </c>
      <c r="P33" s="59">
        <f>IF(E33&gt;0,VLOOKUP(A33,[3]BDD_ActiviteGen_HC!$1:$1048576,P$1,FALSE)/E33,"-")</f>
        <v>0</v>
      </c>
      <c r="Q33" s="58">
        <f>IF(F33&gt;0,VLOOKUP(A33,[3]BDD_ActiviteGen_HC!$1:$1048576,Q$1,FALSE)/F33,"-")</f>
        <v>0</v>
      </c>
      <c r="R33" s="59">
        <f>IF(E33&gt;0,VLOOKUP(A33,[3]BDD_ActiviteGen_HC!$1:$1048576,R$1,FALSE)/E33,"-")</f>
        <v>0</v>
      </c>
      <c r="S33" s="58">
        <f>IF(F33&gt;0,VLOOKUP(A33,[3]BDD_ActiviteGen_HC!$1:$1048576,S$1,FALSE)/F33,"-")</f>
        <v>0</v>
      </c>
      <c r="T33" s="59">
        <f>IF(E33&gt;0,VLOOKUP(A33,[3]BDD_ActiviteGen_HC!$1:$1048576,T$1,FALSE)/E33,"-")</f>
        <v>0</v>
      </c>
      <c r="U33" s="64">
        <f>IF(F33&gt;0,VLOOKUP(A33,[3]BDD_ActiviteGen_HC!$1:$1048576,U$1,FALSE)/F33,"-")</f>
        <v>0</v>
      </c>
    </row>
    <row r="34" spans="1:21" s="101" customFormat="1" ht="14.1" customHeight="1" x14ac:dyDescent="0.2">
      <c r="A34" s="31" t="s">
        <v>68</v>
      </c>
      <c r="C34" s="33" t="s">
        <v>68</v>
      </c>
      <c r="D34" s="34" t="s">
        <v>69</v>
      </c>
      <c r="E34" s="241">
        <f>VLOOKUP(A34,[3]A_GEN!$A$7:$L$69,5,FALSE)</f>
        <v>42793</v>
      </c>
      <c r="F34" s="100">
        <f>VLOOKUP(A34,[3]A_GEN!$A$7:$L$69,6,FALSE)</f>
        <v>43164</v>
      </c>
      <c r="G34" s="58">
        <f t="shared" si="2"/>
        <v>8.6696422312060317E-3</v>
      </c>
      <c r="H34" s="59">
        <f>IF(E34&gt;0,VLOOKUP(A34,[3]BDD_ActiviteGen_HC!$1:$1048576,H$1,FALSE)/E34,"-")</f>
        <v>0.95800715070221765</v>
      </c>
      <c r="I34" s="58">
        <f>IF(F34&gt;0,VLOOKUP(A34,[3]BDD_ActiviteGen_HC!$1:$1048576,I$1,FALSE)/F34,"-")</f>
        <v>0.9678899082568807</v>
      </c>
      <c r="J34" s="59">
        <f>IF(E34&gt;0,VLOOKUP(A34,[3]BDD_ActiviteGen_HC!$1:$1048576,J$1,FALSE)/E34,"-")</f>
        <v>0</v>
      </c>
      <c r="K34" s="58">
        <f>IF(F34&gt;0,VLOOKUP(A34,[3]BDD_ActiviteGen_HC!$1:$1048576,K$1,FALSE)/F34,"-")</f>
        <v>0</v>
      </c>
      <c r="L34" s="59">
        <f>IF(E34&gt;0,VLOOKUP(A34,[3]BDD_ActiviteGen_HC!$1:$1048576,L$1,FALSE)/E34,"-")</f>
        <v>0</v>
      </c>
      <c r="M34" s="58">
        <f>IF(F34&gt;0,VLOOKUP(A34,[3]BDD_ActiviteGen_HC!$1:$1048576,M$1,FALSE)/F34,"-")</f>
        <v>0</v>
      </c>
      <c r="N34" s="59">
        <f>IF(E34&gt;0,VLOOKUP(A34,[3]BDD_ActiviteGen_HC!$1:$1048576,N$1,FALSE)/E34,"-")</f>
        <v>0</v>
      </c>
      <c r="O34" s="58">
        <f>IF(F34&gt;0,VLOOKUP(A34,[3]BDD_ActiviteGen_HC!$1:$1048576,O$1,FALSE)/F34,"-")</f>
        <v>0</v>
      </c>
      <c r="P34" s="59">
        <f>IF(E34&gt;0,VLOOKUP(A34,[3]BDD_ActiviteGen_HC!$1:$1048576,P$1,FALSE)/E34,"-")</f>
        <v>4.1992849297782346E-2</v>
      </c>
      <c r="Q34" s="58">
        <f>IF(F34&gt;0,VLOOKUP(A34,[3]BDD_ActiviteGen_HC!$1:$1048576,Q$1,FALSE)/F34,"-")</f>
        <v>3.2110091743119268E-2</v>
      </c>
      <c r="R34" s="59">
        <f>IF(E34&gt;0,VLOOKUP(A34,[3]BDD_ActiviteGen_HC!$1:$1048576,R$1,FALSE)/E34,"-")</f>
        <v>0</v>
      </c>
      <c r="S34" s="58">
        <f>IF(F34&gt;0,VLOOKUP(A34,[3]BDD_ActiviteGen_HC!$1:$1048576,S$1,FALSE)/F34,"-")</f>
        <v>0</v>
      </c>
      <c r="T34" s="59">
        <f>IF(E34&gt;0,VLOOKUP(A34,[3]BDD_ActiviteGen_HC!$1:$1048576,T$1,FALSE)/E34,"-")</f>
        <v>0</v>
      </c>
      <c r="U34" s="64">
        <f>IF(F34&gt;0,VLOOKUP(A34,[3]BDD_ActiviteGen_HC!$1:$1048576,U$1,FALSE)/F34,"-")</f>
        <v>0</v>
      </c>
    </row>
    <row r="35" spans="1:21" s="101" customFormat="1" ht="14.1" customHeight="1" x14ac:dyDescent="0.2">
      <c r="A35" s="31" t="s">
        <v>70</v>
      </c>
      <c r="C35" s="33" t="s">
        <v>70</v>
      </c>
      <c r="D35" s="34" t="s">
        <v>71</v>
      </c>
      <c r="E35" s="241">
        <f>VLOOKUP(A35,[3]A_GEN!$A$7:$L$69,5,FALSE)</f>
        <v>28435</v>
      </c>
      <c r="F35" s="100">
        <f>VLOOKUP(A35,[3]A_GEN!$A$7:$L$69,6,FALSE)</f>
        <v>28697</v>
      </c>
      <c r="G35" s="58">
        <f t="shared" si="2"/>
        <v>9.2139968348865509E-3</v>
      </c>
      <c r="H35" s="59">
        <f>IF(E35&gt;0,VLOOKUP(A35,[3]BDD_ActiviteGen_HC!$1:$1048576,H$1,FALSE)/E35,"-")</f>
        <v>1</v>
      </c>
      <c r="I35" s="58">
        <f>IF(F35&gt;0,VLOOKUP(A35,[3]BDD_ActiviteGen_HC!$1:$1048576,I$1,FALSE)/F35,"-")</f>
        <v>1</v>
      </c>
      <c r="J35" s="59">
        <f>IF(E35&gt;0,VLOOKUP(A35,[3]BDD_ActiviteGen_HC!$1:$1048576,J$1,FALSE)/E35,"-")</f>
        <v>0</v>
      </c>
      <c r="K35" s="58">
        <f>IF(F35&gt;0,VLOOKUP(A35,[3]BDD_ActiviteGen_HC!$1:$1048576,K$1,FALSE)/F35,"-")</f>
        <v>0</v>
      </c>
      <c r="L35" s="59">
        <f>IF(E35&gt;0,VLOOKUP(A35,[3]BDD_ActiviteGen_HC!$1:$1048576,L$1,FALSE)/E35,"-")</f>
        <v>0</v>
      </c>
      <c r="M35" s="58">
        <f>IF(F35&gt;0,VLOOKUP(A35,[3]BDD_ActiviteGen_HC!$1:$1048576,M$1,FALSE)/F35,"-")</f>
        <v>0</v>
      </c>
      <c r="N35" s="59">
        <f>IF(E35&gt;0,VLOOKUP(A35,[3]BDD_ActiviteGen_HC!$1:$1048576,N$1,FALSE)/E35,"-")</f>
        <v>0</v>
      </c>
      <c r="O35" s="58">
        <f>IF(F35&gt;0,VLOOKUP(A35,[3]BDD_ActiviteGen_HC!$1:$1048576,O$1,FALSE)/F35,"-")</f>
        <v>0</v>
      </c>
      <c r="P35" s="59">
        <f>IF(E35&gt;0,VLOOKUP(A35,[3]BDD_ActiviteGen_HC!$1:$1048576,P$1,FALSE)/E35,"-")</f>
        <v>0</v>
      </c>
      <c r="Q35" s="58">
        <f>IF(F35&gt;0,VLOOKUP(A35,[3]BDD_ActiviteGen_HC!$1:$1048576,Q$1,FALSE)/F35,"-")</f>
        <v>0</v>
      </c>
      <c r="R35" s="59">
        <f>IF(E35&gt;0,VLOOKUP(A35,[3]BDD_ActiviteGen_HC!$1:$1048576,R$1,FALSE)/E35,"-")</f>
        <v>0</v>
      </c>
      <c r="S35" s="58">
        <f>IF(F35&gt;0,VLOOKUP(A35,[3]BDD_ActiviteGen_HC!$1:$1048576,S$1,FALSE)/F35,"-")</f>
        <v>0</v>
      </c>
      <c r="T35" s="59">
        <f>IF(E35&gt;0,VLOOKUP(A35,[3]BDD_ActiviteGen_HC!$1:$1048576,T$1,FALSE)/E35,"-")</f>
        <v>0</v>
      </c>
      <c r="U35" s="64">
        <f>IF(F35&gt;0,VLOOKUP(A35,[3]BDD_ActiviteGen_HC!$1:$1048576,U$1,FALSE)/F35,"-")</f>
        <v>0</v>
      </c>
    </row>
    <row r="36" spans="1:21" s="101" customFormat="1" ht="14.1" customHeight="1" x14ac:dyDescent="0.2">
      <c r="A36" s="31" t="s">
        <v>72</v>
      </c>
      <c r="C36" s="33" t="s">
        <v>72</v>
      </c>
      <c r="D36" s="34" t="s">
        <v>73</v>
      </c>
      <c r="E36" s="241">
        <f>VLOOKUP(A36,[3]A_GEN!$A$7:$L$69,5,FALSE)</f>
        <v>25733</v>
      </c>
      <c r="F36" s="100">
        <f>VLOOKUP(A36,[3]A_GEN!$A$7:$L$69,6,FALSE)</f>
        <v>25309</v>
      </c>
      <c r="G36" s="58">
        <f t="shared" si="2"/>
        <v>-1.6476897369136934E-2</v>
      </c>
      <c r="H36" s="59">
        <f>IF(E36&gt;0,VLOOKUP(A36,[3]BDD_ActiviteGen_HC!$1:$1048576,H$1,FALSE)/E36,"-")</f>
        <v>1</v>
      </c>
      <c r="I36" s="58">
        <f>IF(F36&gt;0,VLOOKUP(A36,[3]BDD_ActiviteGen_HC!$1:$1048576,I$1,FALSE)/F36,"-")</f>
        <v>1</v>
      </c>
      <c r="J36" s="59">
        <f>IF(E36&gt;0,VLOOKUP(A36,[3]BDD_ActiviteGen_HC!$1:$1048576,J$1,FALSE)/E36,"-")</f>
        <v>0</v>
      </c>
      <c r="K36" s="58">
        <f>IF(F36&gt;0,VLOOKUP(A36,[3]BDD_ActiviteGen_HC!$1:$1048576,K$1,FALSE)/F36,"-")</f>
        <v>0</v>
      </c>
      <c r="L36" s="59">
        <f>IF(E36&gt;0,VLOOKUP(A36,[3]BDD_ActiviteGen_HC!$1:$1048576,L$1,FALSE)/E36,"-")</f>
        <v>0</v>
      </c>
      <c r="M36" s="58">
        <f>IF(F36&gt;0,VLOOKUP(A36,[3]BDD_ActiviteGen_HC!$1:$1048576,M$1,FALSE)/F36,"-")</f>
        <v>0</v>
      </c>
      <c r="N36" s="59">
        <f>IF(E36&gt;0,VLOOKUP(A36,[3]BDD_ActiviteGen_HC!$1:$1048576,N$1,FALSE)/E36,"-")</f>
        <v>0</v>
      </c>
      <c r="O36" s="58">
        <f>IF(F36&gt;0,VLOOKUP(A36,[3]BDD_ActiviteGen_HC!$1:$1048576,O$1,FALSE)/F36,"-")</f>
        <v>0</v>
      </c>
      <c r="P36" s="59">
        <f>IF(E36&gt;0,VLOOKUP(A36,[3]BDD_ActiviteGen_HC!$1:$1048576,P$1,FALSE)/E36,"-")</f>
        <v>0</v>
      </c>
      <c r="Q36" s="58">
        <f>IF(F36&gt;0,VLOOKUP(A36,[3]BDD_ActiviteGen_HC!$1:$1048576,Q$1,FALSE)/F36,"-")</f>
        <v>0</v>
      </c>
      <c r="R36" s="59">
        <f>IF(E36&gt;0,VLOOKUP(A36,[3]BDD_ActiviteGen_HC!$1:$1048576,R$1,FALSE)/E36,"-")</f>
        <v>0</v>
      </c>
      <c r="S36" s="58">
        <f>IF(F36&gt;0,VLOOKUP(A36,[3]BDD_ActiviteGen_HC!$1:$1048576,S$1,FALSE)/F36,"-")</f>
        <v>0</v>
      </c>
      <c r="T36" s="59">
        <f>IF(E36&gt;0,VLOOKUP(A36,[3]BDD_ActiviteGen_HC!$1:$1048576,T$1,FALSE)/E36,"-")</f>
        <v>0</v>
      </c>
      <c r="U36" s="64">
        <f>IF(F36&gt;0,VLOOKUP(A36,[3]BDD_ActiviteGen_HC!$1:$1048576,U$1,FALSE)/F36,"-")</f>
        <v>0</v>
      </c>
    </row>
    <row r="37" spans="1:21" s="101" customFormat="1" ht="14.1" customHeight="1" x14ac:dyDescent="0.2">
      <c r="A37" s="31" t="s">
        <v>76</v>
      </c>
      <c r="C37" s="33" t="s">
        <v>76</v>
      </c>
      <c r="D37" s="34" t="s">
        <v>77</v>
      </c>
      <c r="E37" s="241">
        <f>VLOOKUP(A37,[3]A_GEN!$A$7:$L$69,5,FALSE)</f>
        <v>26288</v>
      </c>
      <c r="F37" s="100">
        <f>VLOOKUP(A37,[3]A_GEN!$A$7:$L$69,6,FALSE)</f>
        <v>26708</v>
      </c>
      <c r="G37" s="58">
        <f t="shared" si="2"/>
        <v>1.597687157638461E-2</v>
      </c>
      <c r="H37" s="59">
        <f>IF(E37&gt;0,VLOOKUP(A37,[3]BDD_ActiviteGen_HC!$1:$1048576,H$1,FALSE)/E37,"-")</f>
        <v>1</v>
      </c>
      <c r="I37" s="58">
        <f>IF(F37&gt;0,VLOOKUP(A37,[3]BDD_ActiviteGen_HC!$1:$1048576,I$1,FALSE)/F37,"-")</f>
        <v>1</v>
      </c>
      <c r="J37" s="59">
        <f>IF(E37&gt;0,VLOOKUP(A37,[3]BDD_ActiviteGen_HC!$1:$1048576,J$1,FALSE)/E37,"-")</f>
        <v>0</v>
      </c>
      <c r="K37" s="58">
        <f>IF(F37&gt;0,VLOOKUP(A37,[3]BDD_ActiviteGen_HC!$1:$1048576,K$1,FALSE)/F37,"-")</f>
        <v>0</v>
      </c>
      <c r="L37" s="59">
        <f>IF(E37&gt;0,VLOOKUP(A37,[3]BDD_ActiviteGen_HC!$1:$1048576,L$1,FALSE)/E37,"-")</f>
        <v>0</v>
      </c>
      <c r="M37" s="58">
        <f>IF(F37&gt;0,VLOOKUP(A37,[3]BDD_ActiviteGen_HC!$1:$1048576,M$1,FALSE)/F37,"-")</f>
        <v>0</v>
      </c>
      <c r="N37" s="59">
        <f>IF(E37&gt;0,VLOOKUP(A37,[3]BDD_ActiviteGen_HC!$1:$1048576,N$1,FALSE)/E37,"-")</f>
        <v>0</v>
      </c>
      <c r="O37" s="58">
        <f>IF(F37&gt;0,VLOOKUP(A37,[3]BDD_ActiviteGen_HC!$1:$1048576,O$1,FALSE)/F37,"-")</f>
        <v>0</v>
      </c>
      <c r="P37" s="59">
        <f>IF(E37&gt;0,VLOOKUP(A37,[3]BDD_ActiviteGen_HC!$1:$1048576,P$1,FALSE)/E37,"-")</f>
        <v>0</v>
      </c>
      <c r="Q37" s="58">
        <f>IF(F37&gt;0,VLOOKUP(A37,[3]BDD_ActiviteGen_HC!$1:$1048576,Q$1,FALSE)/F37,"-")</f>
        <v>0</v>
      </c>
      <c r="R37" s="59">
        <f>IF(E37&gt;0,VLOOKUP(A37,[3]BDD_ActiviteGen_HC!$1:$1048576,R$1,FALSE)/E37,"-")</f>
        <v>0</v>
      </c>
      <c r="S37" s="58">
        <f>IF(F37&gt;0,VLOOKUP(A37,[3]BDD_ActiviteGen_HC!$1:$1048576,S$1,FALSE)/F37,"-")</f>
        <v>0</v>
      </c>
      <c r="T37" s="59">
        <f>IF(E37&gt;0,VLOOKUP(A37,[3]BDD_ActiviteGen_HC!$1:$1048576,T$1,FALSE)/E37,"-")</f>
        <v>0</v>
      </c>
      <c r="U37" s="64">
        <f>IF(F37&gt;0,VLOOKUP(A37,[3]BDD_ActiviteGen_HC!$1:$1048576,U$1,FALSE)/F37,"-")</f>
        <v>0</v>
      </c>
    </row>
    <row r="38" spans="1:21" s="101" customFormat="1" ht="14.1" customHeight="1" thickBot="1" x14ac:dyDescent="0.25">
      <c r="A38" s="31" t="s">
        <v>78</v>
      </c>
      <c r="C38" s="33" t="s">
        <v>78</v>
      </c>
      <c r="D38" s="34" t="s">
        <v>79</v>
      </c>
      <c r="E38" s="241">
        <f>VLOOKUP(A38,[3]A_GEN!$A$7:$L$69,5,FALSE)</f>
        <v>27607</v>
      </c>
      <c r="F38" s="100">
        <f>VLOOKUP(A38,[3]A_GEN!$A$7:$L$69,6,FALSE)</f>
        <v>26904</v>
      </c>
      <c r="G38" s="58">
        <f t="shared" si="2"/>
        <v>-2.5464556090846524E-2</v>
      </c>
      <c r="H38" s="59">
        <f>IF(E38&gt;0,VLOOKUP(A38,[3]BDD_ActiviteGen_HC!$1:$1048576,H$1,FALSE)/E38,"-")</f>
        <v>1</v>
      </c>
      <c r="I38" s="58">
        <f>IF(F38&gt;0,VLOOKUP(A38,[3]BDD_ActiviteGen_HC!$1:$1048576,I$1,FALSE)/F38,"-")</f>
        <v>1</v>
      </c>
      <c r="J38" s="59">
        <f>IF(E38&gt;0,VLOOKUP(A38,[3]BDD_ActiviteGen_HC!$1:$1048576,J$1,FALSE)/E38,"-")</f>
        <v>0</v>
      </c>
      <c r="K38" s="58">
        <f>IF(F38&gt;0,VLOOKUP(A38,[3]BDD_ActiviteGen_HC!$1:$1048576,K$1,FALSE)/F38,"-")</f>
        <v>0</v>
      </c>
      <c r="L38" s="59">
        <f>IF(E38&gt;0,VLOOKUP(A38,[3]BDD_ActiviteGen_HC!$1:$1048576,L$1,FALSE)/E38,"-")</f>
        <v>0</v>
      </c>
      <c r="M38" s="58">
        <f>IF(F38&gt;0,VLOOKUP(A38,[3]BDD_ActiviteGen_HC!$1:$1048576,M$1,FALSE)/F38,"-")</f>
        <v>0</v>
      </c>
      <c r="N38" s="59">
        <f>IF(E38&gt;0,VLOOKUP(A38,[3]BDD_ActiviteGen_HC!$1:$1048576,N$1,FALSE)/E38,"-")</f>
        <v>0</v>
      </c>
      <c r="O38" s="58">
        <f>IF(F38&gt;0,VLOOKUP(A38,[3]BDD_ActiviteGen_HC!$1:$1048576,O$1,FALSE)/F38,"-")</f>
        <v>0</v>
      </c>
      <c r="P38" s="59">
        <f>IF(E38&gt;0,VLOOKUP(A38,[3]BDD_ActiviteGen_HC!$1:$1048576,P$1,FALSE)/E38,"-")</f>
        <v>0</v>
      </c>
      <c r="Q38" s="58">
        <f>IF(F38&gt;0,VLOOKUP(A38,[3]BDD_ActiviteGen_HC!$1:$1048576,Q$1,FALSE)/F38,"-")</f>
        <v>0</v>
      </c>
      <c r="R38" s="59">
        <f>IF(E38&gt;0,VLOOKUP(A38,[3]BDD_ActiviteGen_HC!$1:$1048576,R$1,FALSE)/E38,"-")</f>
        <v>0</v>
      </c>
      <c r="S38" s="58">
        <f>IF(F38&gt;0,VLOOKUP(A38,[3]BDD_ActiviteGen_HC!$1:$1048576,S$1,FALSE)/F38,"-")</f>
        <v>0</v>
      </c>
      <c r="T38" s="59">
        <f>IF(E38&gt;0,VLOOKUP(A38,[3]BDD_ActiviteGen_HC!$1:$1048576,T$1,FALSE)/E38,"-")</f>
        <v>0</v>
      </c>
      <c r="U38" s="64">
        <f>IF(F38&gt;0,VLOOKUP(A38,[3]BDD_ActiviteGen_HC!$1:$1048576,U$1,FALSE)/F38,"-")</f>
        <v>0</v>
      </c>
    </row>
    <row r="39" spans="1:21" s="101" customFormat="1" ht="13.5" customHeight="1" thickBot="1" x14ac:dyDescent="0.25">
      <c r="A39" s="31" t="s">
        <v>80</v>
      </c>
      <c r="C39" s="102" t="s">
        <v>81</v>
      </c>
      <c r="D39" s="102"/>
      <c r="E39" s="275">
        <f>VLOOKUP(A39,[3]A_GEN!$A$7:$L$69,5,FALSE)</f>
        <v>258459</v>
      </c>
      <c r="F39" s="69">
        <f>VLOOKUP(A39,[3]A_GEN!$A$7:$L$69,6,FALSE)</f>
        <v>255839</v>
      </c>
      <c r="G39" s="70">
        <f t="shared" si="2"/>
        <v>-1.0137004321768672E-2</v>
      </c>
      <c r="H39" s="71">
        <f>IF(E39&gt;0,VLOOKUP(A39,[3]BDD_ActiviteGen_HC!$1:$1048576,H$1,FALSE)/E39,"-")</f>
        <v>0.99304725314266484</v>
      </c>
      <c r="I39" s="70">
        <f>IF(F39&gt;0,VLOOKUP(A39,[3]BDD_ActiviteGen_HC!$1:$1048576,I$1,FALSE)/F39,"-")</f>
        <v>0.9945825304195216</v>
      </c>
      <c r="J39" s="71">
        <f>IF(E39&gt;0,VLOOKUP(A39,[3]BDD_ActiviteGen_HC!$1:$1048576,J$1,FALSE)/E39,"-")</f>
        <v>0</v>
      </c>
      <c r="K39" s="70">
        <f>IF(F39&gt;0,VLOOKUP(A39,[3]BDD_ActiviteGen_HC!$1:$1048576,K$1,FALSE)/F39,"-")</f>
        <v>0</v>
      </c>
      <c r="L39" s="71">
        <f>IF(E39&gt;0,VLOOKUP(A39,[3]BDD_ActiviteGen_HC!$1:$1048576,L$1,FALSE)/E39,"-")</f>
        <v>0</v>
      </c>
      <c r="M39" s="70">
        <f>IF(F39&gt;0,VLOOKUP(A39,[3]BDD_ActiviteGen_HC!$1:$1048576,M$1,FALSE)/F39,"-")</f>
        <v>0</v>
      </c>
      <c r="N39" s="71">
        <f>IF(E39&gt;0,VLOOKUP(A39,[3]BDD_ActiviteGen_HC!$1:$1048576,N$1,FALSE)/E39,"-")</f>
        <v>0</v>
      </c>
      <c r="O39" s="70">
        <f>IF(F39&gt;0,VLOOKUP(A39,[3]BDD_ActiviteGen_HC!$1:$1048576,O$1,FALSE)/F39,"-")</f>
        <v>0</v>
      </c>
      <c r="P39" s="71">
        <f>IF(E39&gt;0,VLOOKUP(A39,[3]BDD_ActiviteGen_HC!$1:$1048576,P$1,FALSE)/E39,"-")</f>
        <v>6.9527468573352064E-3</v>
      </c>
      <c r="Q39" s="70">
        <f>IF(F39&gt;0,VLOOKUP(A39,[3]BDD_ActiviteGen_HC!$1:$1048576,Q$1,FALSE)/F39,"-")</f>
        <v>5.417469580478348E-3</v>
      </c>
      <c r="R39" s="71">
        <f>IF(E39&gt;0,VLOOKUP(A39,[3]BDD_ActiviteGen_HC!$1:$1048576,R$1,FALSE)/E39,"-")</f>
        <v>0</v>
      </c>
      <c r="S39" s="70">
        <f>IF(F39&gt;0,VLOOKUP(A39,[3]BDD_ActiviteGen_HC!$1:$1048576,S$1,FALSE)/F39,"-")</f>
        <v>0</v>
      </c>
      <c r="T39" s="71">
        <f>IF(E39&gt;0,VLOOKUP(A39,[3]BDD_ActiviteGen_HC!$1:$1048576,T$1,FALSE)/E39,"-")</f>
        <v>0</v>
      </c>
      <c r="U39" s="76">
        <f>IF(F39&gt;0,VLOOKUP(A39,[3]BDD_ActiviteGen_HC!$1:$1048576,U$1,FALSE)/F39,"-")</f>
        <v>0</v>
      </c>
    </row>
    <row r="40" spans="1:21" ht="5.25" customHeight="1" thickBot="1" x14ac:dyDescent="0.25">
      <c r="A40" s="77"/>
      <c r="C40" s="345"/>
      <c r="D40" s="330"/>
      <c r="E40" s="510"/>
      <c r="F40" s="196"/>
      <c r="G40" s="197" t="str">
        <f t="shared" si="2"/>
        <v>-</v>
      </c>
      <c r="H40" s="197"/>
      <c r="I40" s="197"/>
      <c r="J40" s="197"/>
      <c r="K40" s="197"/>
      <c r="L40" s="197"/>
      <c r="M40" s="197"/>
      <c r="N40" s="197"/>
      <c r="O40" s="197"/>
      <c r="P40" s="197"/>
      <c r="Q40" s="197"/>
      <c r="R40" s="197"/>
      <c r="S40" s="197"/>
      <c r="T40" s="197"/>
      <c r="U40" s="197"/>
    </row>
    <row r="41" spans="1:21" s="98" customFormat="1" x14ac:dyDescent="0.2">
      <c r="A41" s="31" t="s">
        <v>82</v>
      </c>
      <c r="C41" s="105" t="s">
        <v>83</v>
      </c>
      <c r="D41" s="106"/>
      <c r="E41" s="291">
        <f>VLOOKUP(A41,[3]A_GEN!$A$7:$L$69,5,FALSE)</f>
        <v>201860</v>
      </c>
      <c r="F41" s="108">
        <f>VLOOKUP(A41,[3]A_GEN!$A$7:$L$69,6,FALSE)</f>
        <v>197763</v>
      </c>
      <c r="G41" s="109">
        <f t="shared" si="2"/>
        <v>-2.0296244922223372E-2</v>
      </c>
      <c r="H41" s="118">
        <f>IF(E41&gt;0,VLOOKUP(A41,[3]BDD_ActiviteGen_HC!$1:$1048576,H$1,FALSE)/E41,"-")</f>
        <v>0.97101951847815315</v>
      </c>
      <c r="I41" s="114">
        <f>IF(F41&gt;0,VLOOKUP(A41,[3]BDD_ActiviteGen_HC!$1:$1048576,I$1,FALSE)/F41,"-")</f>
        <v>0.96714248873651798</v>
      </c>
      <c r="J41" s="118">
        <f>IF(E41&gt;0,VLOOKUP(A41,[3]BDD_ActiviteGen_HC!$1:$1048576,J$1,FALSE)/E41,"-")</f>
        <v>2.8980481521846825E-2</v>
      </c>
      <c r="K41" s="114">
        <f>IF(F41&gt;0,VLOOKUP(A41,[3]BDD_ActiviteGen_HC!$1:$1048576,K$1,FALSE)/F41,"-")</f>
        <v>2.5596294554593123E-2</v>
      </c>
      <c r="L41" s="118">
        <f>IF(E41&gt;0,VLOOKUP(A41,[3]BDD_ActiviteGen_HC!$1:$1048576,L$1,FALSE)/E41,"-")</f>
        <v>0</v>
      </c>
      <c r="M41" s="114">
        <f>IF(F41&gt;0,VLOOKUP(A41,[3]BDD_ActiviteGen_HC!$1:$1048576,M$1,FALSE)/F41,"-")</f>
        <v>7.2612167088889224E-3</v>
      </c>
      <c r="N41" s="118">
        <f>IF(E41&gt;0,VLOOKUP(A41,[3]BDD_ActiviteGen_HC!$1:$1048576,N$1,FALSE)/E41,"-")</f>
        <v>0</v>
      </c>
      <c r="O41" s="114">
        <f>IF(F41&gt;0,VLOOKUP(A41,[3]BDD_ActiviteGen_HC!$1:$1048576,O$1,FALSE)/F41,"-")</f>
        <v>0</v>
      </c>
      <c r="P41" s="118">
        <f>IF(E41&gt;0,VLOOKUP(A41,[3]BDD_ActiviteGen_HC!$1:$1048576,P$1,FALSE)/E41,"-")</f>
        <v>0</v>
      </c>
      <c r="Q41" s="114">
        <f>IF(F41&gt;0,VLOOKUP(A41,[3]BDD_ActiviteGen_HC!$1:$1048576,Q$1,FALSE)/F41,"-")</f>
        <v>0</v>
      </c>
      <c r="R41" s="118">
        <f>IF(E41&gt;0,VLOOKUP(A41,[3]BDD_ActiviteGen_HC!$1:$1048576,R$1,FALSE)/E41,"-")</f>
        <v>0</v>
      </c>
      <c r="S41" s="114">
        <f>IF(F41&gt;0,VLOOKUP(A41,[3]BDD_ActiviteGen_HC!$1:$1048576,S$1,FALSE)/F41,"-")</f>
        <v>0</v>
      </c>
      <c r="T41" s="118">
        <f>IF(E41&gt;0,VLOOKUP(A41,[3]BDD_ActiviteGen_HC!$1:$1048576,T$1,FALSE)/E41,"-")</f>
        <v>0</v>
      </c>
      <c r="U41" s="119">
        <f>IF(F41&gt;0,VLOOKUP(A41,[3]BDD_ActiviteGen_HC!$1:$1048576,U$1,FALSE)/F41,"-")</f>
        <v>0</v>
      </c>
    </row>
    <row r="42" spans="1:21" s="98" customFormat="1" x14ac:dyDescent="0.2">
      <c r="A42" s="31" t="s">
        <v>84</v>
      </c>
      <c r="C42" s="121" t="s">
        <v>85</v>
      </c>
      <c r="D42" s="122"/>
      <c r="E42" s="241">
        <f>VLOOKUP(A42,[3]A_GEN!$A$7:$L$69,5,FALSE)</f>
        <v>312303</v>
      </c>
      <c r="F42" s="124">
        <f>VLOOKUP(A42,[3]A_GEN!$A$7:$L$69,6,FALSE)</f>
        <v>315908.5</v>
      </c>
      <c r="G42" s="117">
        <f t="shared" si="2"/>
        <v>1.1544877891022542E-2</v>
      </c>
      <c r="H42" s="125">
        <f>IF(E42&gt;0,VLOOKUP(A42,[3]BDD_ActiviteGen_HC!$1:$1048576,H$1,FALSE)/E42,"-")</f>
        <v>0.96851775359186432</v>
      </c>
      <c r="I42" s="117">
        <f>IF(F42&gt;0,VLOOKUP(A42,[3]BDD_ActiviteGen_HC!$1:$1048576,I$1,FALSE)/F42,"-")</f>
        <v>0.97172599027883078</v>
      </c>
      <c r="J42" s="125">
        <f>IF(E42&gt;0,VLOOKUP(A42,[3]BDD_ActiviteGen_HC!$1:$1048576,J$1,FALSE)/E42,"-")</f>
        <v>0</v>
      </c>
      <c r="K42" s="117">
        <f>IF(F42&gt;0,VLOOKUP(A42,[3]BDD_ActiviteGen_HC!$1:$1048576,K$1,FALSE)/F42,"-")</f>
        <v>0</v>
      </c>
      <c r="L42" s="125">
        <f>IF(E42&gt;0,VLOOKUP(A42,[3]BDD_ActiviteGen_HC!$1:$1048576,L$1,FALSE)/E42,"-")</f>
        <v>1.0992529690717028E-2</v>
      </c>
      <c r="M42" s="117">
        <f>IF(F42&gt;0,VLOOKUP(A42,[3]BDD_ActiviteGen_HC!$1:$1048576,M$1,FALSE)/F42,"-")</f>
        <v>9.7876442071042728E-3</v>
      </c>
      <c r="N42" s="125">
        <f>IF(E42&gt;0,VLOOKUP(A42,[3]BDD_ActiviteGen_HC!$1:$1048576,N$1,FALSE)/E42,"-")</f>
        <v>1.3720649497443189E-2</v>
      </c>
      <c r="O42" s="117">
        <f>IF(F42&gt;0,VLOOKUP(A42,[3]BDD_ActiviteGen_HC!$1:$1048576,O$1,FALSE)/F42,"-")</f>
        <v>1.3807795611704022E-2</v>
      </c>
      <c r="P42" s="125">
        <f>IF(E42&gt;0,VLOOKUP(A42,[3]BDD_ActiviteGen_HC!$1:$1048576,P$1,FALSE)/E42,"-")</f>
        <v>5.7540273388344016E-3</v>
      </c>
      <c r="Q42" s="117">
        <f>IF(F42&gt;0,VLOOKUP(A42,[3]BDD_ActiviteGen_HC!$1:$1048576,Q$1,FALSE)/F42,"-")</f>
        <v>4.3873463360435067E-3</v>
      </c>
      <c r="R42" s="125">
        <f>IF(E42&gt;0,VLOOKUP(A42,[3]BDD_ActiviteGen_HC!$1:$1048576,R$1,FALSE)/E42,"-")</f>
        <v>1.3448477920481071E-4</v>
      </c>
      <c r="S42" s="117">
        <f>IF(F42&gt;0,VLOOKUP(A42,[3]BDD_ActiviteGen_HC!$1:$1048576,S$1,FALSE)/F42,"-")</f>
        <v>0</v>
      </c>
      <c r="T42" s="125">
        <f>IF(E42&gt;0,VLOOKUP(A42,[3]BDD_ActiviteGen_HC!$1:$1048576,T$1,FALSE)/E42,"-")</f>
        <v>8.8055510193626064E-4</v>
      </c>
      <c r="U42" s="129">
        <f>IF(F42&gt;0,VLOOKUP(A42,[3]BDD_ActiviteGen_HC!$1:$1048576,U$1,FALSE)/F42,"-")</f>
        <v>2.9122356631746218E-4</v>
      </c>
    </row>
    <row r="43" spans="1:21" s="98" customFormat="1" x14ac:dyDescent="0.2">
      <c r="A43" s="31" t="s">
        <v>86</v>
      </c>
      <c r="C43" s="121" t="s">
        <v>87</v>
      </c>
      <c r="D43" s="122"/>
      <c r="E43" s="241">
        <f>VLOOKUP(A43,[3]A_GEN!$A$7:$L$69,5,FALSE)</f>
        <v>310775</v>
      </c>
      <c r="F43" s="124">
        <f>VLOOKUP(A43,[3]A_GEN!$A$7:$L$69,6,FALSE)</f>
        <v>295571</v>
      </c>
      <c r="G43" s="117">
        <f t="shared" si="2"/>
        <v>-4.8922854154935247E-2</v>
      </c>
      <c r="H43" s="125">
        <f>IF(E43&gt;0,VLOOKUP(A43,[3]BDD_ActiviteGen_HC!$1:$1048576,H$1,FALSE)/E43,"-")</f>
        <v>0.96511302389188325</v>
      </c>
      <c r="I43" s="117">
        <f>IF(F43&gt;0,VLOOKUP(A43,[3]BDD_ActiviteGen_HC!$1:$1048576,I$1,FALSE)/F43,"-")</f>
        <v>0.96893132276170535</v>
      </c>
      <c r="J43" s="125">
        <f>IF(E43&gt;0,VLOOKUP(A43,[3]BDD_ActiviteGen_HC!$1:$1048576,J$1,FALSE)/E43,"-")</f>
        <v>3.0366020432788996E-2</v>
      </c>
      <c r="K43" s="117">
        <f>IF(F43&gt;0,VLOOKUP(A43,[3]BDD_ActiviteGen_HC!$1:$1048576,K$1,FALSE)/F43,"-")</f>
        <v>2.6981672762212802E-2</v>
      </c>
      <c r="L43" s="125">
        <f>IF(E43&gt;0,VLOOKUP(A43,[3]BDD_ActiviteGen_HC!$1:$1048576,L$1,FALSE)/E43,"-")</f>
        <v>4.5209556753278094E-3</v>
      </c>
      <c r="M43" s="117">
        <f>IF(F43&gt;0,VLOOKUP(A43,[3]BDD_ActiviteGen_HC!$1:$1048576,M$1,FALSE)/F43,"-")</f>
        <v>2.32093134982796E-3</v>
      </c>
      <c r="N43" s="125">
        <f>IF(E43&gt;0,VLOOKUP(A43,[3]BDD_ActiviteGen_HC!$1:$1048576,N$1,FALSE)/E43,"-")</f>
        <v>0</v>
      </c>
      <c r="O43" s="117">
        <f>IF(F43&gt;0,VLOOKUP(A43,[3]BDD_ActiviteGen_HC!$1:$1048576,O$1,FALSE)/F43,"-")</f>
        <v>0</v>
      </c>
      <c r="P43" s="125">
        <f>IF(E43&gt;0,VLOOKUP(A43,[3]BDD_ActiviteGen_HC!$1:$1048576,P$1,FALSE)/E43,"-")</f>
        <v>0</v>
      </c>
      <c r="Q43" s="117">
        <f>IF(F43&gt;0,VLOOKUP(A43,[3]BDD_ActiviteGen_HC!$1:$1048576,Q$1,FALSE)/F43,"-")</f>
        <v>0</v>
      </c>
      <c r="R43" s="125">
        <f>IF(E43&gt;0,VLOOKUP(A43,[3]BDD_ActiviteGen_HC!$1:$1048576,R$1,FALSE)/E43,"-")</f>
        <v>0</v>
      </c>
      <c r="S43" s="117">
        <f>IF(F43&gt;0,VLOOKUP(A43,[3]BDD_ActiviteGen_HC!$1:$1048576,S$1,FALSE)/F43,"-")</f>
        <v>0</v>
      </c>
      <c r="T43" s="125">
        <f>IF(E43&gt;0,VLOOKUP(A43,[3]BDD_ActiviteGen_HC!$1:$1048576,T$1,FALSE)/E43,"-")</f>
        <v>0</v>
      </c>
      <c r="U43" s="129">
        <f>IF(F43&gt;0,VLOOKUP(A43,[3]BDD_ActiviteGen_HC!$1:$1048576,U$1,FALSE)/F43,"-")</f>
        <v>1.7660731262539289E-3</v>
      </c>
    </row>
    <row r="44" spans="1:21" s="98" customFormat="1" ht="13.8" thickBot="1" x14ac:dyDescent="0.25">
      <c r="A44" s="31" t="s">
        <v>88</v>
      </c>
      <c r="C44" s="130" t="s">
        <v>89</v>
      </c>
      <c r="D44" s="131"/>
      <c r="E44" s="323">
        <f>VLOOKUP(A44,[3]A_GEN!$A$7:$L$69,5,FALSE)</f>
        <v>269492</v>
      </c>
      <c r="F44" s="133">
        <f>VLOOKUP(A44,[3]A_GEN!$A$7:$L$69,6,FALSE)</f>
        <v>246393</v>
      </c>
      <c r="G44" s="134">
        <f t="shared" si="2"/>
        <v>-8.5713119498909029E-2</v>
      </c>
      <c r="H44" s="135">
        <f>IF(E44&gt;0,VLOOKUP(A44,[3]BDD_ActiviteGen_HC!$1:$1048576,H$1,FALSE)/E44,"-")</f>
        <v>0.88163284995472968</v>
      </c>
      <c r="I44" s="134">
        <f>IF(F44&gt;0,VLOOKUP(A44,[3]BDD_ActiviteGen_HC!$1:$1048576,I$1,FALSE)/F44,"-")</f>
        <v>0.87115299541788926</v>
      </c>
      <c r="J44" s="135">
        <f>IF(E44&gt;0,VLOOKUP(A44,[3]BDD_ActiviteGen_HC!$1:$1048576,J$1,FALSE)/E44,"-")</f>
        <v>7.6440116960800315E-4</v>
      </c>
      <c r="K44" s="134">
        <f>IF(F44&gt;0,VLOOKUP(A44,[3]BDD_ActiviteGen_HC!$1:$1048576,K$1,FALSE)/F44,"-")</f>
        <v>2.126683793776609E-3</v>
      </c>
      <c r="L44" s="135">
        <f>IF(E44&gt;0,VLOOKUP(A44,[3]BDD_ActiviteGen_HC!$1:$1048576,L$1,FALSE)/E44,"-")</f>
        <v>2.3644486663797069E-2</v>
      </c>
      <c r="M44" s="134">
        <f>IF(F44&gt;0,VLOOKUP(A44,[3]BDD_ActiviteGen_HC!$1:$1048576,M$1,FALSE)/F44,"-")</f>
        <v>2.6043759360046756E-2</v>
      </c>
      <c r="N44" s="135">
        <f>IF(E44&gt;0,VLOOKUP(A44,[3]BDD_ActiviteGen_HC!$1:$1048576,N$1,FALSE)/E44,"-")</f>
        <v>9.3765306576818613E-2</v>
      </c>
      <c r="O44" s="134">
        <f>IF(F44&gt;0,VLOOKUP(A44,[3]BDD_ActiviteGen_HC!$1:$1048576,O$1,FALSE)/F44,"-")</f>
        <v>0.1001854760484267</v>
      </c>
      <c r="P44" s="135">
        <f>IF(E44&gt;0,VLOOKUP(A44,[3]BDD_ActiviteGen_HC!$1:$1048576,P$1,FALSE)/E44,"-")</f>
        <v>0</v>
      </c>
      <c r="Q44" s="134">
        <f>IF(F44&gt;0,VLOOKUP(A44,[3]BDD_ActiviteGen_HC!$1:$1048576,Q$1,FALSE)/F44,"-")</f>
        <v>0</v>
      </c>
      <c r="R44" s="135">
        <f>IF(E44&gt;0,VLOOKUP(A44,[3]BDD_ActiviteGen_HC!$1:$1048576,R$1,FALSE)/E44,"-")</f>
        <v>0</v>
      </c>
      <c r="S44" s="134">
        <f>IF(F44&gt;0,VLOOKUP(A44,[3]BDD_ActiviteGen_HC!$1:$1048576,S$1,FALSE)/F44,"-")</f>
        <v>0</v>
      </c>
      <c r="T44" s="135">
        <f>IF(E44&gt;0,VLOOKUP(A44,[3]BDD_ActiviteGen_HC!$1:$1048576,T$1,FALSE)/E44,"-")</f>
        <v>1.9295563504668041E-4</v>
      </c>
      <c r="U44" s="142">
        <f>IF(F44&gt;0,VLOOKUP(A44,[3]BDD_ActiviteGen_HC!$1:$1048576,U$1,FALSE)/F44,"-")</f>
        <v>4.9108537986062911E-4</v>
      </c>
    </row>
    <row r="45" spans="1:21" ht="6" customHeight="1" thickBot="1" x14ac:dyDescent="0.25">
      <c r="A45" s="77"/>
      <c r="C45" s="329"/>
      <c r="D45" s="330"/>
      <c r="E45" s="510"/>
      <c r="F45" s="196"/>
      <c r="G45" s="197"/>
      <c r="H45" s="197"/>
      <c r="I45" s="197"/>
      <c r="J45" s="197"/>
      <c r="K45" s="197"/>
      <c r="L45" s="197"/>
      <c r="M45" s="197"/>
      <c r="N45" s="197"/>
      <c r="O45" s="197"/>
      <c r="P45" s="197"/>
      <c r="Q45" s="197"/>
      <c r="R45" s="197"/>
      <c r="S45" s="197"/>
      <c r="T45" s="197"/>
      <c r="U45" s="197"/>
    </row>
    <row r="46" spans="1:21" s="98" customFormat="1" ht="11.25" customHeight="1" x14ac:dyDescent="0.2">
      <c r="A46" s="31" t="s">
        <v>90</v>
      </c>
      <c r="C46" s="105" t="s">
        <v>91</v>
      </c>
      <c r="D46" s="106"/>
      <c r="E46" s="291">
        <f>VLOOKUP(A46,[3]A_GEN!$A$7:$L$69,5,FALSE)</f>
        <v>297786</v>
      </c>
      <c r="F46" s="108">
        <f>VLOOKUP(A46,[3]A_GEN!$A$7:$L$69,6,FALSE)</f>
        <v>300429.5</v>
      </c>
      <c r="G46" s="109">
        <f t="shared" ref="G46:G52" si="3">IF(E46=0,"-",F46/E46-1)</f>
        <v>8.8771802569631575E-3</v>
      </c>
      <c r="H46" s="118">
        <f>IF(E46&gt;0,VLOOKUP(A46,[3]BDD_ActiviteGen_HC!$1:$1048576,H$1,FALSE)/E46,"-")</f>
        <v>0.96698300121563807</v>
      </c>
      <c r="I46" s="114">
        <f>IF(F46&gt;0,VLOOKUP(A46,[3]BDD_ActiviteGen_HC!$1:$1048576,I$1,FALSE)/F46,"-")</f>
        <v>0.97026923121730724</v>
      </c>
      <c r="J46" s="118">
        <f>IF(E46&gt;0,VLOOKUP(A46,[3]BDD_ActiviteGen_HC!$1:$1048576,J$1,FALSE)/E46,"-")</f>
        <v>0</v>
      </c>
      <c r="K46" s="114">
        <f>IF(F46&gt;0,VLOOKUP(A46,[3]BDD_ActiviteGen_HC!$1:$1048576,K$1,FALSE)/F46,"-")</f>
        <v>0</v>
      </c>
      <c r="L46" s="118">
        <f>IF(E46&gt;0,VLOOKUP(A46,[3]BDD_ActiviteGen_HC!$1:$1048576,L$1,FALSE)/E46,"-")</f>
        <v>1.1528413021431498E-2</v>
      </c>
      <c r="M46" s="114">
        <f>IF(F46&gt;0,VLOOKUP(A46,[3]BDD_ActiviteGen_HC!$1:$1048576,M$1,FALSE)/F46,"-")</f>
        <v>1.0291932050614204E-2</v>
      </c>
      <c r="N46" s="118">
        <f>IF(E46&gt;0,VLOOKUP(A46,[3]BDD_ActiviteGen_HC!$1:$1048576,N$1,FALSE)/E46,"-")</f>
        <v>1.4389528050344878E-2</v>
      </c>
      <c r="O46" s="114">
        <f>IF(F46&gt;0,VLOOKUP(A46,[3]BDD_ActiviteGen_HC!$1:$1048576,O$1,FALSE)/F46,"-")</f>
        <v>1.4519213326254578E-2</v>
      </c>
      <c r="P46" s="118">
        <f>IF(E46&gt;0,VLOOKUP(A46,[3]BDD_ActiviteGen_HC!$1:$1048576,P$1,FALSE)/E46,"-")</f>
        <v>6.0345348673208274E-3</v>
      </c>
      <c r="Q46" s="114">
        <f>IF(F46&gt;0,VLOOKUP(A46,[3]BDD_ActiviteGen_HC!$1:$1048576,Q$1,FALSE)/F46,"-")</f>
        <v>4.6133951559350862E-3</v>
      </c>
      <c r="R46" s="118">
        <f>IF(E46&gt;0,VLOOKUP(A46,[3]BDD_ActiviteGen_HC!$1:$1048576,R$1,FALSE)/E46,"-")</f>
        <v>1.4104088170699763E-4</v>
      </c>
      <c r="S46" s="114">
        <f>IF(F46&gt;0,VLOOKUP(A46,[3]BDD_ActiviteGen_HC!$1:$1048576,S$1,FALSE)/F46,"-")</f>
        <v>0</v>
      </c>
      <c r="T46" s="118">
        <f>IF(E46&gt;0,VLOOKUP(A46,[3]BDD_ActiviteGen_HC!$1:$1048576,T$1,FALSE)/E46,"-")</f>
        <v>9.2348196355772263E-4</v>
      </c>
      <c r="U46" s="119">
        <f>IF(F46&gt;0,VLOOKUP(A46,[3]BDD_ActiviteGen_HC!$1:$1048576,U$1,FALSE)/F46,"-")</f>
        <v>3.0622824988890907E-4</v>
      </c>
    </row>
    <row r="47" spans="1:21" s="98" customFormat="1" x14ac:dyDescent="0.2">
      <c r="A47" s="31" t="s">
        <v>92</v>
      </c>
      <c r="C47" s="121" t="s">
        <v>93</v>
      </c>
      <c r="D47" s="122"/>
      <c r="E47" s="241">
        <f>VLOOKUP(A47,[3]A_GEN!$A$7:$L$69,5,FALSE)</f>
        <v>102881</v>
      </c>
      <c r="F47" s="124">
        <f>VLOOKUP(A47,[3]A_GEN!$A$7:$L$69,6,FALSE)</f>
        <v>99619</v>
      </c>
      <c r="G47" s="117">
        <f t="shared" si="3"/>
        <v>-3.1706534734304737E-2</v>
      </c>
      <c r="H47" s="125">
        <f>IF(E47&gt;0,VLOOKUP(A47,[3]BDD_ActiviteGen_HC!$1:$1048576,H$1,FALSE)/E47,"-")</f>
        <v>0.96233512504738483</v>
      </c>
      <c r="I47" s="117">
        <f>IF(F47&gt;0,VLOOKUP(A47,[3]BDD_ActiviteGen_HC!$1:$1048576,I$1,FALSE)/F47,"-")</f>
        <v>0.95961613748381336</v>
      </c>
      <c r="J47" s="125">
        <f>IF(E47&gt;0,VLOOKUP(A47,[3]BDD_ActiviteGen_HC!$1:$1048576,J$1,FALSE)/E47,"-")</f>
        <v>2.0023133523196703E-3</v>
      </c>
      <c r="K47" s="117">
        <f>IF(F47&gt;0,VLOOKUP(A47,[3]BDD_ActiviteGen_HC!$1:$1048576,K$1,FALSE)/F47,"-")</f>
        <v>5.2600407552776075E-3</v>
      </c>
      <c r="L47" s="125">
        <f>IF(E47&gt;0,VLOOKUP(A47,[3]BDD_ActiviteGen_HC!$1:$1048576,L$1,FALSE)/E47,"-")</f>
        <v>3.5448722310241931E-2</v>
      </c>
      <c r="M47" s="117">
        <f>IF(F47&gt;0,VLOOKUP(A47,[3]BDD_ActiviteGen_HC!$1:$1048576,M$1,FALSE)/F47,"-")</f>
        <v>3.4481374035073634E-2</v>
      </c>
      <c r="N47" s="125">
        <f>IF(E47&gt;0,VLOOKUP(A47,[3]BDD_ActiviteGen_HC!$1:$1048576,N$1,FALSE)/E47,"-")</f>
        <v>0</v>
      </c>
      <c r="O47" s="117">
        <f>IF(F47&gt;0,VLOOKUP(A47,[3]BDD_ActiviteGen_HC!$1:$1048576,O$1,FALSE)/F47,"-")</f>
        <v>0</v>
      </c>
      <c r="P47" s="125">
        <f>IF(E47&gt;0,VLOOKUP(A47,[3]BDD_ActiviteGen_HC!$1:$1048576,P$1,FALSE)/E47,"-")</f>
        <v>0</v>
      </c>
      <c r="Q47" s="117">
        <f>IF(F47&gt;0,VLOOKUP(A47,[3]BDD_ActiviteGen_HC!$1:$1048576,Q$1,FALSE)/F47,"-")</f>
        <v>0</v>
      </c>
      <c r="R47" s="125">
        <f>IF(E47&gt;0,VLOOKUP(A47,[3]BDD_ActiviteGen_HC!$1:$1048576,R$1,FALSE)/E47,"-")</f>
        <v>0</v>
      </c>
      <c r="S47" s="117">
        <f>IF(F47&gt;0,VLOOKUP(A47,[3]BDD_ActiviteGen_HC!$1:$1048576,S$1,FALSE)/F47,"-")</f>
        <v>0</v>
      </c>
      <c r="T47" s="125">
        <f>IF(E47&gt;0,VLOOKUP(A47,[3]BDD_ActiviteGen_HC!$1:$1048576,T$1,FALSE)/E47,"-")</f>
        <v>2.1383929005355703E-4</v>
      </c>
      <c r="U47" s="129">
        <f>IF(F47&gt;0,VLOOKUP(A47,[3]BDD_ActiviteGen_HC!$1:$1048576,U$1,FALSE)/F47,"-")</f>
        <v>6.4244772583543297E-4</v>
      </c>
    </row>
    <row r="48" spans="1:21" s="98" customFormat="1" x14ac:dyDescent="0.2">
      <c r="A48" s="31" t="s">
        <v>94</v>
      </c>
      <c r="C48" s="121" t="s">
        <v>95</v>
      </c>
      <c r="D48" s="122"/>
      <c r="E48" s="241">
        <f>VLOOKUP(A48,[3]A_GEN!$A$7:$L$69,5,FALSE)</f>
        <v>161170</v>
      </c>
      <c r="F48" s="124">
        <f>VLOOKUP(A48,[3]A_GEN!$A$7:$L$69,6,FALSE)</f>
        <v>143716</v>
      </c>
      <c r="G48" s="117">
        <f t="shared" si="3"/>
        <v>-0.10829558850902776</v>
      </c>
      <c r="H48" s="125">
        <f>IF(E48&gt;0,VLOOKUP(A48,[3]BDD_ActiviteGen_HC!$1:$1048576,H$1,FALSE)/E48,"-")</f>
        <v>0.82612148662902529</v>
      </c>
      <c r="I48" s="117">
        <f>IF(F48&gt;0,VLOOKUP(A48,[3]BDD_ActiviteGen_HC!$1:$1048576,I$1,FALSE)/F48,"-")</f>
        <v>0.80709176431295049</v>
      </c>
      <c r="J48" s="125">
        <f>IF(E48&gt;0,VLOOKUP(A48,[3]BDD_ActiviteGen_HC!$1:$1048576,J$1,FALSE)/E48,"-")</f>
        <v>0</v>
      </c>
      <c r="K48" s="117">
        <f>IF(F48&gt;0,VLOOKUP(A48,[3]BDD_ActiviteGen_HC!$1:$1048576,K$1,FALSE)/F48,"-")</f>
        <v>0</v>
      </c>
      <c r="L48" s="125">
        <f>IF(E48&gt;0,VLOOKUP(A48,[3]BDD_ActiviteGen_HC!$1:$1048576,L$1,FALSE)/E48,"-")</f>
        <v>1.69076130793572E-2</v>
      </c>
      <c r="M48" s="117">
        <f>IF(F48&gt;0,VLOOKUP(A48,[3]BDD_ActiviteGen_HC!$1:$1048576,M$1,FALSE)/F48,"-")</f>
        <v>2.0749255476077821E-2</v>
      </c>
      <c r="N48" s="125">
        <f>IF(E48&gt;0,VLOOKUP(A48,[3]BDD_ActiviteGen_HC!$1:$1048576,N$1,FALSE)/E48,"-")</f>
        <v>0.1567847614320283</v>
      </c>
      <c r="O48" s="117">
        <f>IF(F48&gt;0,VLOOKUP(A48,[3]BDD_ActiviteGen_HC!$1:$1048576,O$1,FALSE)/F48,"-")</f>
        <v>0.17176236466364217</v>
      </c>
      <c r="P48" s="125">
        <f>IF(E48&gt;0,VLOOKUP(A48,[3]BDD_ActiviteGen_HC!$1:$1048576,P$1,FALSE)/E48,"-")</f>
        <v>0</v>
      </c>
      <c r="Q48" s="117">
        <f>IF(F48&gt;0,VLOOKUP(A48,[3]BDD_ActiviteGen_HC!$1:$1048576,Q$1,FALSE)/F48,"-")</f>
        <v>0</v>
      </c>
      <c r="R48" s="125">
        <f>IF(E48&gt;0,VLOOKUP(A48,[3]BDD_ActiviteGen_HC!$1:$1048576,R$1,FALSE)/E48,"-")</f>
        <v>0</v>
      </c>
      <c r="S48" s="117">
        <f>IF(F48&gt;0,VLOOKUP(A48,[3]BDD_ActiviteGen_HC!$1:$1048576,S$1,FALSE)/F48,"-")</f>
        <v>0</v>
      </c>
      <c r="T48" s="125">
        <f>IF(E48&gt;0,VLOOKUP(A48,[3]BDD_ActiviteGen_HC!$1:$1048576,T$1,FALSE)/E48,"-")</f>
        <v>1.8613885958925359E-4</v>
      </c>
      <c r="U48" s="129">
        <f>IF(F48&gt;0,VLOOKUP(A48,[3]BDD_ActiviteGen_HC!$1:$1048576,U$1,FALSE)/F48,"-")</f>
        <v>3.9661554732945531E-4</v>
      </c>
    </row>
    <row r="49" spans="1:30" s="98" customFormat="1" x14ac:dyDescent="0.2">
      <c r="A49" s="31" t="s">
        <v>96</v>
      </c>
      <c r="C49" s="121" t="s">
        <v>97</v>
      </c>
      <c r="D49" s="122"/>
      <c r="E49" s="241">
        <f>VLOOKUP(A49,[3]A_GEN!$A$7:$L$69,5,FALSE)</f>
        <v>283078</v>
      </c>
      <c r="F49" s="124">
        <f>VLOOKUP(A49,[3]A_GEN!$A$7:$L$69,6,FALSE)</f>
        <v>270952</v>
      </c>
      <c r="G49" s="117">
        <f t="shared" si="3"/>
        <v>-4.283625007948344E-2</v>
      </c>
      <c r="H49" s="125">
        <f>IF(E49&gt;0,VLOOKUP(A49,[3]BDD_ActiviteGen_HC!$1:$1048576,H$1,FALSE)/E49,"-")</f>
        <v>0.96169960222977413</v>
      </c>
      <c r="I49" s="117">
        <f>IF(F49&gt;0,VLOOKUP(A49,[3]BDD_ActiviteGen_HC!$1:$1048576,I$1,FALSE)/F49,"-")</f>
        <v>0.96610838820160028</v>
      </c>
      <c r="J49" s="125">
        <f>IF(E49&gt;0,VLOOKUP(A49,[3]BDD_ActiviteGen_HC!$1:$1048576,J$1,FALSE)/E49,"-")</f>
        <v>3.3337101434940196E-2</v>
      </c>
      <c r="K49" s="117">
        <f>IF(F49&gt;0,VLOOKUP(A49,[3]BDD_ActiviteGen_HC!$1:$1048576,K$1,FALSE)/F49,"-")</f>
        <v>2.9433257551152971E-2</v>
      </c>
      <c r="L49" s="125">
        <f>IF(E49&gt;0,VLOOKUP(A49,[3]BDD_ActiviteGen_HC!$1:$1048576,L$1,FALSE)/E49,"-")</f>
        <v>4.963296335285681E-3</v>
      </c>
      <c r="M49" s="117">
        <f>IF(F49&gt;0,VLOOKUP(A49,[3]BDD_ActiviteGen_HC!$1:$1048576,M$1,FALSE)/F49,"-")</f>
        <v>2.5318137529894594E-3</v>
      </c>
      <c r="N49" s="125">
        <f>IF(E49&gt;0,VLOOKUP(A49,[3]BDD_ActiviteGen_HC!$1:$1048576,N$1,FALSE)/E49,"-")</f>
        <v>0</v>
      </c>
      <c r="O49" s="117">
        <f>IF(F49&gt;0,VLOOKUP(A49,[3]BDD_ActiviteGen_HC!$1:$1048576,O$1,FALSE)/F49,"-")</f>
        <v>0</v>
      </c>
      <c r="P49" s="125">
        <f>IF(E49&gt;0,VLOOKUP(A49,[3]BDD_ActiviteGen_HC!$1:$1048576,P$1,FALSE)/E49,"-")</f>
        <v>0</v>
      </c>
      <c r="Q49" s="117">
        <f>IF(F49&gt;0,VLOOKUP(A49,[3]BDD_ActiviteGen_HC!$1:$1048576,Q$1,FALSE)/F49,"-")</f>
        <v>0</v>
      </c>
      <c r="R49" s="125">
        <f>IF(E49&gt;0,VLOOKUP(A49,[3]BDD_ActiviteGen_HC!$1:$1048576,R$1,FALSE)/E49,"-")</f>
        <v>0</v>
      </c>
      <c r="S49" s="117">
        <f>IF(F49&gt;0,VLOOKUP(A49,[3]BDD_ActiviteGen_HC!$1:$1048576,S$1,FALSE)/F49,"-")</f>
        <v>0</v>
      </c>
      <c r="T49" s="125">
        <f>IF(E49&gt;0,VLOOKUP(A49,[3]BDD_ActiviteGen_HC!$1:$1048576,T$1,FALSE)/E49,"-")</f>
        <v>0</v>
      </c>
      <c r="U49" s="129">
        <f>IF(F49&gt;0,VLOOKUP(A49,[3]BDD_ActiviteGen_HC!$1:$1048576,U$1,FALSE)/F49,"-")</f>
        <v>1.9265404942572855E-3</v>
      </c>
    </row>
    <row r="50" spans="1:30" s="98" customFormat="1" x14ac:dyDescent="0.2">
      <c r="A50" s="31" t="s">
        <v>98</v>
      </c>
      <c r="C50" s="121" t="s">
        <v>99</v>
      </c>
      <c r="D50" s="122"/>
      <c r="E50" s="241">
        <f>VLOOKUP(A50,[3]A_GEN!$A$7:$L$69,5,FALSE)</f>
        <v>58477</v>
      </c>
      <c r="F50" s="124">
        <f>VLOOKUP(A50,[3]A_GEN!$A$7:$L$69,6,FALSE)</f>
        <v>57133</v>
      </c>
      <c r="G50" s="117">
        <f t="shared" si="3"/>
        <v>-2.2983395181011335E-2</v>
      </c>
      <c r="H50" s="125">
        <f>IF(E50&gt;0,VLOOKUP(A50,[3]BDD_ActiviteGen_HC!$1:$1048576,H$1,FALSE)/E50,"-")</f>
        <v>1</v>
      </c>
      <c r="I50" s="117">
        <f>IF(F50&gt;0,VLOOKUP(A50,[3]BDD_ActiviteGen_HC!$1:$1048576,I$1,FALSE)/F50,"-")</f>
        <v>0.97486566432709643</v>
      </c>
      <c r="J50" s="125">
        <f>IF(E50&gt;0,VLOOKUP(A50,[3]BDD_ActiviteGen_HC!$1:$1048576,J$1,FALSE)/E50,"-")</f>
        <v>0</v>
      </c>
      <c r="K50" s="117">
        <f>IF(F50&gt;0,VLOOKUP(A50,[3]BDD_ActiviteGen_HC!$1:$1048576,K$1,FALSE)/F50,"-")</f>
        <v>0</v>
      </c>
      <c r="L50" s="125">
        <f>IF(E50&gt;0,VLOOKUP(A50,[3]BDD_ActiviteGen_HC!$1:$1048576,L$1,FALSE)/E50,"-")</f>
        <v>0</v>
      </c>
      <c r="M50" s="117">
        <f>IF(F50&gt;0,VLOOKUP(A50,[3]BDD_ActiviteGen_HC!$1:$1048576,M$1,FALSE)/F50,"-")</f>
        <v>2.5134335672903577E-2</v>
      </c>
      <c r="N50" s="125">
        <f>IF(E50&gt;0,VLOOKUP(A50,[3]BDD_ActiviteGen_HC!$1:$1048576,N$1,FALSE)/E50,"-")</f>
        <v>0</v>
      </c>
      <c r="O50" s="117">
        <f>IF(F50&gt;0,VLOOKUP(A50,[3]BDD_ActiviteGen_HC!$1:$1048576,O$1,FALSE)/F50,"-")</f>
        <v>0</v>
      </c>
      <c r="P50" s="125">
        <f>IF(E50&gt;0,VLOOKUP(A50,[3]BDD_ActiviteGen_HC!$1:$1048576,P$1,FALSE)/E50,"-")</f>
        <v>0</v>
      </c>
      <c r="Q50" s="117">
        <f>IF(F50&gt;0,VLOOKUP(A50,[3]BDD_ActiviteGen_HC!$1:$1048576,Q$1,FALSE)/F50,"-")</f>
        <v>0</v>
      </c>
      <c r="R50" s="125">
        <f>IF(E50&gt;0,VLOOKUP(A50,[3]BDD_ActiviteGen_HC!$1:$1048576,R$1,FALSE)/E50,"-")</f>
        <v>0</v>
      </c>
      <c r="S50" s="117">
        <f>IF(F50&gt;0,VLOOKUP(A50,[3]BDD_ActiviteGen_HC!$1:$1048576,S$1,FALSE)/F50,"-")</f>
        <v>0</v>
      </c>
      <c r="T50" s="125">
        <f>IF(E50&gt;0,VLOOKUP(A50,[3]BDD_ActiviteGen_HC!$1:$1048576,T$1,FALSE)/E50,"-")</f>
        <v>0</v>
      </c>
      <c r="U50" s="129">
        <f>IF(F50&gt;0,VLOOKUP(A50,[3]BDD_ActiviteGen_HC!$1:$1048576,U$1,FALSE)/F50,"-")</f>
        <v>0</v>
      </c>
    </row>
    <row r="51" spans="1:30" s="98" customFormat="1" x14ac:dyDescent="0.2">
      <c r="A51" s="31" t="s">
        <v>100</v>
      </c>
      <c r="C51" s="121" t="s">
        <v>101</v>
      </c>
      <c r="D51" s="122"/>
      <c r="E51" s="241">
        <f>VLOOKUP(A51,[3]A_GEN!$A$7:$L$69,5,FALSE)</f>
        <v>131049</v>
      </c>
      <c r="F51" s="124">
        <f>VLOOKUP(A51,[3]A_GEN!$A$7:$L$69,6,FALSE)</f>
        <v>129020</v>
      </c>
      <c r="G51" s="117">
        <f t="shared" si="3"/>
        <v>-1.5482758357560966E-2</v>
      </c>
      <c r="H51" s="125">
        <f>IF(E51&gt;0,VLOOKUP(A51,[3]BDD_ActiviteGen_HC!$1:$1048576,H$1,FALSE)/E51,"-")</f>
        <v>0.99119413349205254</v>
      </c>
      <c r="I51" s="117">
        <f>IF(F51&gt;0,VLOOKUP(A51,[3]BDD_ActiviteGen_HC!$1:$1048576,I$1,FALSE)/F51,"-")</f>
        <v>0.98993954425670438</v>
      </c>
      <c r="J51" s="125">
        <f>IF(E51&gt;0,VLOOKUP(A51,[3]BDD_ActiviteGen_HC!$1:$1048576,J$1,FALSE)/E51,"-")</f>
        <v>8.8058665079474088E-3</v>
      </c>
      <c r="K51" s="117">
        <f>IF(F51&gt;0,VLOOKUP(A51,[3]BDD_ActiviteGen_HC!$1:$1048576,K$1,FALSE)/F51,"-")</f>
        <v>1.0060455743295614E-2</v>
      </c>
      <c r="L51" s="125">
        <f>IF(E51&gt;0,VLOOKUP(A51,[3]BDD_ActiviteGen_HC!$1:$1048576,L$1,FALSE)/E51,"-")</f>
        <v>0</v>
      </c>
      <c r="M51" s="117">
        <f>IF(F51&gt;0,VLOOKUP(A51,[3]BDD_ActiviteGen_HC!$1:$1048576,M$1,FALSE)/F51,"-")</f>
        <v>0</v>
      </c>
      <c r="N51" s="125">
        <f>IF(E51&gt;0,VLOOKUP(A51,[3]BDD_ActiviteGen_HC!$1:$1048576,N$1,FALSE)/E51,"-")</f>
        <v>0</v>
      </c>
      <c r="O51" s="117">
        <f>IF(F51&gt;0,VLOOKUP(A51,[3]BDD_ActiviteGen_HC!$1:$1048576,O$1,FALSE)/F51,"-")</f>
        <v>0</v>
      </c>
      <c r="P51" s="125">
        <f>IF(E51&gt;0,VLOOKUP(A51,[3]BDD_ActiviteGen_HC!$1:$1048576,P$1,FALSE)/E51,"-")</f>
        <v>0</v>
      </c>
      <c r="Q51" s="117">
        <f>IF(F51&gt;0,VLOOKUP(A51,[3]BDD_ActiviteGen_HC!$1:$1048576,Q$1,FALSE)/F51,"-")</f>
        <v>0</v>
      </c>
      <c r="R51" s="125">
        <f>IF(E51&gt;0,VLOOKUP(A51,[3]BDD_ActiviteGen_HC!$1:$1048576,R$1,FALSE)/E51,"-")</f>
        <v>0</v>
      </c>
      <c r="S51" s="117">
        <f>IF(F51&gt;0,VLOOKUP(A51,[3]BDD_ActiviteGen_HC!$1:$1048576,S$1,FALSE)/F51,"-")</f>
        <v>0</v>
      </c>
      <c r="T51" s="125">
        <f>IF(E51&gt;0,VLOOKUP(A51,[3]BDD_ActiviteGen_HC!$1:$1048576,T$1,FALSE)/E51,"-")</f>
        <v>0</v>
      </c>
      <c r="U51" s="129">
        <f>IF(F51&gt;0,VLOOKUP(A51,[3]BDD_ActiviteGen_HC!$1:$1048576,U$1,FALSE)/F51,"-")</f>
        <v>0</v>
      </c>
    </row>
    <row r="52" spans="1:30" s="98" customFormat="1" ht="13.8" thickBot="1" x14ac:dyDescent="0.25">
      <c r="A52" s="31" t="s">
        <v>102</v>
      </c>
      <c r="C52" s="130" t="s">
        <v>103</v>
      </c>
      <c r="D52" s="131"/>
      <c r="E52" s="323">
        <f>VLOOKUP(A52,[3]A_GEN!$A$7:$L$69,5,FALSE)</f>
        <v>59989</v>
      </c>
      <c r="F52" s="133">
        <f>VLOOKUP(A52,[3]A_GEN!$A$7:$L$69,6,FALSE)</f>
        <v>54766</v>
      </c>
      <c r="G52" s="134">
        <f t="shared" si="3"/>
        <v>-8.7065962093050397E-2</v>
      </c>
      <c r="H52" s="135">
        <f>IF(E52&gt;0,VLOOKUP(A52,[3]BDD_ActiviteGen_HC!$1:$1048576,H$1,FALSE)/E52,"-")</f>
        <v>0.92171898181333245</v>
      </c>
      <c r="I52" s="134">
        <f>IF(F52&gt;0,VLOOKUP(A52,[3]BDD_ActiviteGen_HC!$1:$1048576,I$1,FALSE)/F52,"-")</f>
        <v>0.9312712266734835</v>
      </c>
      <c r="J52" s="135">
        <f>IF(E52&gt;0,VLOOKUP(A52,[3]BDD_ActiviteGen_HC!$1:$1048576,J$1,FALSE)/E52,"-")</f>
        <v>7.828101818666755E-2</v>
      </c>
      <c r="K52" s="134">
        <f>IF(F52&gt;0,VLOOKUP(A52,[3]BDD_ActiviteGen_HC!$1:$1048576,K$1,FALSE)/F52,"-")</f>
        <v>6.8728773326516446E-2</v>
      </c>
      <c r="L52" s="135">
        <f>IF(E52&gt;0,VLOOKUP(A52,[3]BDD_ActiviteGen_HC!$1:$1048576,L$1,FALSE)/E52,"-")</f>
        <v>0</v>
      </c>
      <c r="M52" s="134">
        <f>IF(F52&gt;0,VLOOKUP(A52,[3]BDD_ActiviteGen_HC!$1:$1048576,M$1,FALSE)/F52,"-")</f>
        <v>0</v>
      </c>
      <c r="N52" s="135">
        <f>IF(E52&gt;0,VLOOKUP(A52,[3]BDD_ActiviteGen_HC!$1:$1048576,N$1,FALSE)/E52,"-")</f>
        <v>0</v>
      </c>
      <c r="O52" s="134">
        <f>IF(F52&gt;0,VLOOKUP(A52,[3]BDD_ActiviteGen_HC!$1:$1048576,O$1,FALSE)/F52,"-")</f>
        <v>0</v>
      </c>
      <c r="P52" s="135">
        <f>IF(E52&gt;0,VLOOKUP(A52,[3]BDD_ActiviteGen_HC!$1:$1048576,P$1,FALSE)/E52,"-")</f>
        <v>0</v>
      </c>
      <c r="Q52" s="134">
        <f>IF(F52&gt;0,VLOOKUP(A52,[3]BDD_ActiviteGen_HC!$1:$1048576,Q$1,FALSE)/F52,"-")</f>
        <v>0</v>
      </c>
      <c r="R52" s="135">
        <f>IF(E52&gt;0,VLOOKUP(A52,[3]BDD_ActiviteGen_HC!$1:$1048576,R$1,FALSE)/E52,"-")</f>
        <v>0</v>
      </c>
      <c r="S52" s="134">
        <f>IF(F52&gt;0,VLOOKUP(A52,[3]BDD_ActiviteGen_HC!$1:$1048576,S$1,FALSE)/F52,"-")</f>
        <v>0</v>
      </c>
      <c r="T52" s="135">
        <f>IF(E52&gt;0,VLOOKUP(A52,[3]BDD_ActiviteGen_HC!$1:$1048576,T$1,FALSE)/E52,"-")</f>
        <v>0</v>
      </c>
      <c r="U52" s="142">
        <f>IF(F52&gt;0,VLOOKUP(A52,[3]BDD_ActiviteGen_HC!$1:$1048576,U$1,FALSE)/F52,"-")</f>
        <v>0</v>
      </c>
    </row>
    <row r="53" spans="1:30" ht="5.25" customHeight="1" thickBot="1" x14ac:dyDescent="0.25">
      <c r="A53" s="77"/>
      <c r="C53" s="331"/>
      <c r="D53" s="332"/>
      <c r="E53" s="512"/>
      <c r="F53" s="333"/>
      <c r="G53" s="197"/>
      <c r="H53" s="197"/>
      <c r="I53" s="197"/>
      <c r="J53" s="197"/>
      <c r="K53" s="197"/>
      <c r="L53" s="197"/>
      <c r="M53" s="197"/>
      <c r="N53" s="197"/>
      <c r="O53" s="197"/>
      <c r="P53" s="197"/>
      <c r="Q53" s="197"/>
      <c r="R53" s="197"/>
      <c r="S53" s="197"/>
      <c r="T53" s="197"/>
      <c r="U53" s="197"/>
    </row>
    <row r="54" spans="1:30" s="98" customFormat="1" ht="13.8" thickBot="1" x14ac:dyDescent="0.25">
      <c r="A54" s="31" t="s">
        <v>104</v>
      </c>
      <c r="C54" s="337" t="s">
        <v>105</v>
      </c>
      <c r="D54" s="455"/>
      <c r="E54" s="275">
        <f>VLOOKUP(A54,[3]A_GEN!$A$7:$L$69,5,FALSE)</f>
        <v>1094430</v>
      </c>
      <c r="F54" s="147">
        <f>VLOOKUP(A54,[3]A_GEN!$A$7:$L$69,6,FALSE)</f>
        <v>1055635.5</v>
      </c>
      <c r="G54" s="148">
        <f>IF(E54=0,"-",F54/E54-1)</f>
        <v>-3.5447219100353644E-2</v>
      </c>
      <c r="H54" s="149">
        <f>IF(E54&gt;0,VLOOKUP(A54,[3]BDD_ActiviteGen_HC!$1:$1048576,H$1,FALSE)/E54,"-")</f>
        <v>0.94661787414453191</v>
      </c>
      <c r="I54" s="148">
        <f>IF(F54&gt;0,VLOOKUP(A54,[3]BDD_ActiviteGen_HC!$1:$1048576,I$1,FALSE)/F54,"-")</f>
        <v>0.94661035935225746</v>
      </c>
      <c r="J54" s="149">
        <f>IF(E54&gt;0,VLOOKUP(A54,[3]BDD_ActiviteGen_HC!$1:$1048576,J$1,FALSE)/E54,"-")</f>
        <v>1.415622744259569E-2</v>
      </c>
      <c r="K54" s="148">
        <f>IF(F54&gt;0,VLOOKUP(A54,[3]BDD_ActiviteGen_HC!$1:$1048576,K$1,FALSE)/F54,"-")</f>
        <v>1.2846290220440672E-2</v>
      </c>
      <c r="L54" s="149">
        <f>IF(E54&gt;0,VLOOKUP(A54,[3]BDD_ActiviteGen_HC!$1:$1048576,L$1,FALSE)/E54,"-")</f>
        <v>1.0242774777738183E-2</v>
      </c>
      <c r="M54" s="148">
        <f>IF(F54&gt;0,VLOOKUP(A54,[3]BDD_ActiviteGen_HC!$1:$1048576,M$1,FALSE)/F54,"-")</f>
        <v>1.1018007636158504E-2</v>
      </c>
      <c r="N54" s="149">
        <f>IF(E54&gt;0,VLOOKUP(A54,[3]BDD_ActiviteGen_HC!$1:$1048576,N$1,FALSE)/E54,"-")</f>
        <v>2.7004011220452654E-2</v>
      </c>
      <c r="O54" s="148">
        <f>IF(F54&gt;0,VLOOKUP(A54,[3]BDD_ActiviteGen_HC!$1:$1048576,O$1,FALSE)/F54,"-")</f>
        <v>2.7516126541784546E-2</v>
      </c>
      <c r="P54" s="149">
        <f>IF(E54&gt;0,VLOOKUP(A54,[3]BDD_ActiviteGen_HC!$1:$1048576,P$1,FALSE)/E54,"-")</f>
        <v>1.6419506044242208E-3</v>
      </c>
      <c r="Q54" s="148">
        <f>IF(F54&gt;0,VLOOKUP(A54,[3]BDD_ActiviteGen_HC!$1:$1048576,Q$1,FALSE)/F54,"-")</f>
        <v>1.3129531926503041E-3</v>
      </c>
      <c r="R54" s="149">
        <f>IF(E54&gt;0,VLOOKUP(A54,[3]BDD_ActiviteGen_HC!$1:$1048576,R$1,FALSE)/E54,"-")</f>
        <v>3.8376141004906664E-5</v>
      </c>
      <c r="S54" s="148">
        <f>IF(F54&gt;0,VLOOKUP(A54,[3]BDD_ActiviteGen_HC!$1:$1048576,S$1,FALSE)/F54,"-")</f>
        <v>0</v>
      </c>
      <c r="T54" s="149">
        <f>IF(E54&gt;0,VLOOKUP(A54,[3]BDD_ActiviteGen_HC!$1:$1048576,T$1,FALSE)/E54,"-")</f>
        <v>2.9878566925248761E-4</v>
      </c>
      <c r="U54" s="156">
        <f>IF(F54&gt;0,VLOOKUP(A54,[3]BDD_ActiviteGen_HC!$1:$1048576,U$1,FALSE)/F54,"-")</f>
        <v>6.9626305670849459E-4</v>
      </c>
    </row>
    <row r="55" spans="1:30" ht="3" customHeight="1" thickBot="1" x14ac:dyDescent="0.25">
      <c r="A55" s="77"/>
      <c r="C55" s="345"/>
      <c r="D55" s="330"/>
      <c r="E55" s="513"/>
      <c r="F55" s="514"/>
      <c r="G55" s="515"/>
      <c r="H55" s="515"/>
      <c r="I55" s="515"/>
      <c r="J55" s="515"/>
      <c r="K55" s="515"/>
      <c r="L55" s="515"/>
      <c r="M55" s="515"/>
      <c r="N55" s="515"/>
      <c r="O55" s="515"/>
      <c r="P55" s="515"/>
      <c r="Q55" s="515"/>
      <c r="R55" s="515"/>
      <c r="S55" s="515"/>
      <c r="T55" s="515"/>
      <c r="U55" s="515"/>
    </row>
    <row r="56" spans="1:30" s="98" customFormat="1" ht="13.8" thickBot="1" x14ac:dyDescent="0.25">
      <c r="A56" s="31" t="s">
        <v>106</v>
      </c>
      <c r="C56" s="337" t="s">
        <v>107</v>
      </c>
      <c r="D56" s="801"/>
      <c r="E56" s="275">
        <f>VLOOKUP(A56,[3]A_GEN!$A$7:$L$69,5,FALSE)</f>
        <v>16487290.5</v>
      </c>
      <c r="F56" s="147">
        <f>VLOOKUP(A56,[3]A_GEN!$A$7:$L$69,6,FALSE)</f>
        <v>16114901.5</v>
      </c>
      <c r="G56" s="148">
        <f>IF(E56=0,"-",F56/E56-1)</f>
        <v>-2.2586428012534854E-2</v>
      </c>
      <c r="H56" s="149">
        <f>IF(E56&gt;0,VLOOKUP(A56,[3]BDD_ActiviteGen_HC!$1:$1048576,H$1,FALSE)/E56,"-")</f>
        <v>0.92527923250942901</v>
      </c>
      <c r="I56" s="148">
        <f>IF(F56&gt;0,VLOOKUP(A56,[3]BDD_ActiviteGen_HC!$1:$1048576,I$1,FALSE)/F56,"-")</f>
        <v>0.92339673934711919</v>
      </c>
      <c r="J56" s="149">
        <f>IF(E56&gt;0,VLOOKUP(A56,[3]BDD_ActiviteGen_HC!$1:$1048576,J$1,FALSE)/E56,"-")</f>
        <v>2.9711006790351636E-2</v>
      </c>
      <c r="K56" s="148">
        <f>IF(F56&gt;0,VLOOKUP(A56,[3]BDD_ActiviteGen_HC!$1:$1048576,K$1,FALSE)/F56,"-")</f>
        <v>2.8535203891876099E-2</v>
      </c>
      <c r="L56" s="149">
        <f>IF(E56&gt;0,VLOOKUP(A56,[3]BDD_ActiviteGen_HC!$1:$1048576,L$1,FALSE)/E56,"-")</f>
        <v>1.0746702133986175E-2</v>
      </c>
      <c r="M56" s="148">
        <f>IF(F56&gt;0,VLOOKUP(A56,[3]BDD_ActiviteGen_HC!$1:$1048576,M$1,FALSE)/F56,"-")</f>
        <v>1.0312877183890947E-2</v>
      </c>
      <c r="N56" s="149">
        <f>IF(E56&gt;0,VLOOKUP(A56,[3]BDD_ActiviteGen_HC!$1:$1048576,N$1,FALSE)/E56,"-")</f>
        <v>2.0624795808626046E-2</v>
      </c>
      <c r="O56" s="148">
        <f>IF(F56&gt;0,VLOOKUP(A56,[3]BDD_ActiviteGen_HC!$1:$1048576,O$1,FALSE)/F56,"-")</f>
        <v>2.3331014465089967E-2</v>
      </c>
      <c r="P56" s="149">
        <f>IF(E56&gt;0,VLOOKUP(A56,[3]BDD_ActiviteGen_HC!$1:$1048576,P$1,FALSE)/E56,"-")</f>
        <v>9.7851129632246115E-3</v>
      </c>
      <c r="Q56" s="148">
        <f>IF(F56&gt;0,VLOOKUP(A56,[3]BDD_ActiviteGen_HC!$1:$1048576,Q$1,FALSE)/F56,"-")</f>
        <v>1.1042450368064614E-2</v>
      </c>
      <c r="R56" s="149">
        <f>IF(E56&gt;0,VLOOKUP(A56,[3]BDD_ActiviteGen_HC!$1:$1048576,R$1,FALSE)/E56,"-")</f>
        <v>3.518892324969952E-3</v>
      </c>
      <c r="S56" s="148">
        <f>IF(F56&gt;0,VLOOKUP(A56,[3]BDD_ActiviteGen_HC!$1:$1048576,S$1,FALSE)/F56,"-")</f>
        <v>2.8353260489988102E-3</v>
      </c>
      <c r="T56" s="149">
        <f>IF(E56&gt;0,VLOOKUP(A56,[3]BDD_ActiviteGen_HC!$1:$1048576,T$1,FALSE)/E56,"-")</f>
        <v>3.3425746941257573E-4</v>
      </c>
      <c r="U56" s="156">
        <f>IF(F56&gt;0,VLOOKUP(A56,[3]BDD_ActiviteGen_HC!$1:$1048576,U$1,FALSE)/F56,"-")</f>
        <v>5.4638869496037568E-4</v>
      </c>
    </row>
    <row r="57" spans="1:30" s="65" customFormat="1" ht="14.1" customHeight="1" x14ac:dyDescent="0.2">
      <c r="A57" s="172" t="s">
        <v>251</v>
      </c>
      <c r="B57" s="800"/>
      <c r="C57" s="799" t="s">
        <v>59</v>
      </c>
      <c r="D57" s="798"/>
      <c r="E57" s="789">
        <f>VLOOKUP(A57,[3]A_GEN!$A$7:$L$69,5,FALSE)</f>
        <v>11532993</v>
      </c>
      <c r="F57" s="656">
        <f>VLOOKUP(A57,[3]A_GEN!$A$7:$L$69,6,FALSE)</f>
        <v>11076807.5</v>
      </c>
      <c r="G57" s="114">
        <f>IF(E57=0,"-",F57/E57-1)</f>
        <v>-3.9554823279611795E-2</v>
      </c>
      <c r="H57" s="118">
        <f>IF(E57&gt;0,VLOOKUP(A57,[3]BDD_ActiviteGen_HC!$1:$1048576,H$1,FALSE)/E57,"-")</f>
        <v>0.90580485048417181</v>
      </c>
      <c r="I57" s="114">
        <f>IF(F57&gt;0,VLOOKUP(A57,[3]BDD_ActiviteGen_HC!$1:$1048576,I$1,FALSE)/F57,"-")</f>
        <v>0.9081918684602942</v>
      </c>
      <c r="J57" s="118">
        <f>IF(E57&gt;0,VLOOKUP(A57,[3]BDD_ActiviteGen_HC!$1:$1048576,J$1,FALSE)/E57,"-")</f>
        <v>4.247414352891743E-2</v>
      </c>
      <c r="K57" s="114">
        <f>IF(F57&gt;0,VLOOKUP(A57,[3]BDD_ActiviteGen_HC!$1:$1048576,K$1,FALSE)/F57,"-")</f>
        <v>4.1513947046565539E-2</v>
      </c>
      <c r="L57" s="118">
        <f>IF(E57&gt;0,VLOOKUP(A57,[3]BDD_ActiviteGen_HC!$1:$1048576,L$1,FALSE)/E57,"-")</f>
        <v>1.5358372280291854E-2</v>
      </c>
      <c r="M57" s="114">
        <f>IF(F57&gt;0,VLOOKUP(A57,[3]BDD_ActiviteGen_HC!$1:$1048576,M$1,FALSE)/F57,"-")</f>
        <v>1.4782057014171276E-2</v>
      </c>
      <c r="N57" s="118">
        <f>IF(E57&gt;0,VLOOKUP(A57,[3]BDD_ActiviteGen_HC!$1:$1048576,N$1,FALSE)/E57,"-")</f>
        <v>2.1778041484981393E-2</v>
      </c>
      <c r="O57" s="114">
        <f>IF(F57&gt;0,VLOOKUP(A57,[3]BDD_ActiviteGen_HC!$1:$1048576,O$1,FALSE)/F57,"-")</f>
        <v>2.1425216606860777E-2</v>
      </c>
      <c r="P57" s="118">
        <f>IF(E57&gt;0,VLOOKUP(A57,[3]BDD_ActiviteGen_HC!$1:$1048576,P$1,FALSE)/E57,"-")</f>
        <v>9.4114337882629431E-3</v>
      </c>
      <c r="Q57" s="114">
        <f>IF(F57&gt;0,VLOOKUP(A57,[3]BDD_ActiviteGen_HC!$1:$1048576,Q$1,FALSE)/F57,"-")</f>
        <v>9.432320639317782E-3</v>
      </c>
      <c r="R57" s="118">
        <f>IF(E57&gt;0,VLOOKUP(A57,[3]BDD_ActiviteGen_HC!$1:$1048576,R$1,FALSE)/E57,"-")</f>
        <v>4.6968727025152972E-3</v>
      </c>
      <c r="S57" s="114">
        <f>IF(F57&gt;0,VLOOKUP(A57,[3]BDD_ActiviteGen_HC!$1:$1048576,S$1,FALSE)/F57,"-")</f>
        <v>3.8596861054053708E-3</v>
      </c>
      <c r="T57" s="118">
        <f>IF(E57&gt;0,VLOOKUP(A57,[3]BDD_ActiviteGen_HC!$1:$1048576,T$1,FALSE)/E57,"-")</f>
        <v>4.7628573085928342E-4</v>
      </c>
      <c r="U57" s="119">
        <f>IF(F57&gt;0,VLOOKUP(A57,[3]BDD_ActiviteGen_HC!$1:$1048576,U$1,FALSE)/F57,"-")</f>
        <v>7.9490412738507919E-4</v>
      </c>
    </row>
    <row r="58" spans="1:30" s="101" customFormat="1" ht="13.5" customHeight="1" thickBot="1" x14ac:dyDescent="0.25">
      <c r="A58" s="172" t="s">
        <v>250</v>
      </c>
      <c r="B58" s="797"/>
      <c r="C58" s="130" t="s">
        <v>81</v>
      </c>
      <c r="D58" s="130"/>
      <c r="E58" s="785">
        <f>VLOOKUP(A58,[3]A_GEN!$A$7:$L$69,5,FALSE)</f>
        <v>4954297.5</v>
      </c>
      <c r="F58" s="648">
        <f>VLOOKUP(A58,[3]A_GEN!$A$7:$L$69,6,FALSE)</f>
        <v>5038094</v>
      </c>
      <c r="G58" s="134">
        <f>IF(E58=0,"-",F58/E58-1)</f>
        <v>1.6913901516814489E-2</v>
      </c>
      <c r="H58" s="135">
        <f>IF(E58&gt;0,VLOOKUP(A58,[3]BDD_ActiviteGen_HC!$1:$1048576,H$1,FALSE)/E58,"-")</f>
        <v>0.97061318986193301</v>
      </c>
      <c r="I58" s="134">
        <f>IF(F58&gt;0,VLOOKUP(A58,[3]BDD_ActiviteGen_HC!$1:$1048576,I$1,FALSE)/F58,"-")</f>
        <v>0.95682633154522323</v>
      </c>
      <c r="J58" s="135">
        <f>IF(E58&gt;0,VLOOKUP(A58,[3]BDD_ActiviteGen_HC!$1:$1048576,J$1,FALSE)/E58,"-")</f>
        <v>0</v>
      </c>
      <c r="K58" s="134">
        <f>IF(F58&gt;0,VLOOKUP(A58,[3]BDD_ActiviteGen_HC!$1:$1048576,K$1,FALSE)/F58,"-")</f>
        <v>0</v>
      </c>
      <c r="L58" s="135">
        <f>IF(E58&gt;0,VLOOKUP(A58,[3]BDD_ActiviteGen_HC!$1:$1048576,L$1,FALSE)/E58,"-")</f>
        <v>1.1303317977977706E-5</v>
      </c>
      <c r="M58" s="134">
        <f>IF(F58&gt;0,VLOOKUP(A58,[3]BDD_ActiviteGen_HC!$1:$1048576,M$1,FALSE)/F58,"-")</f>
        <v>4.8689047881996645E-4</v>
      </c>
      <c r="N58" s="135">
        <f>IF(E58&gt;0,VLOOKUP(A58,[3]BDD_ActiviteGen_HC!$1:$1048576,N$1,FALSE)/E58,"-")</f>
        <v>1.794018223572565E-2</v>
      </c>
      <c r="O58" s="134">
        <f>IF(F58&gt;0,VLOOKUP(A58,[3]BDD_ActiviteGen_HC!$1:$1048576,O$1,FALSE)/F58,"-")</f>
        <v>2.7521122075133971E-2</v>
      </c>
      <c r="P58" s="135">
        <f>IF(E58&gt;0,VLOOKUP(A58,[3]BDD_ActiviteGen_HC!$1:$1048576,P$1,FALSE)/E58,"-")</f>
        <v>1.0654991953955128E-2</v>
      </c>
      <c r="Q58" s="134">
        <f>IF(F58&gt;0,VLOOKUP(A58,[3]BDD_ActiviteGen_HC!$1:$1048576,Q$1,FALSE)/F58,"-")</f>
        <v>1.4582498857702932E-2</v>
      </c>
      <c r="R58" s="135">
        <f>IF(E58&gt;0,VLOOKUP(A58,[3]BDD_ActiviteGen_HC!$1:$1048576,R$1,FALSE)/E58,"-")</f>
        <v>7.766994210581823E-4</v>
      </c>
      <c r="S58" s="134">
        <f>IF(F58&gt;0,VLOOKUP(A58,[3]BDD_ActiviteGen_HC!$1:$1048576,S$1,FALSE)/F58,"-")</f>
        <v>5.8315704311987827E-4</v>
      </c>
      <c r="T58" s="135">
        <f>IF(E58&gt;0,VLOOKUP(A58,[3]BDD_ActiviteGen_HC!$1:$1048576,T$1,FALSE)/E58,"-")</f>
        <v>3.6332093500642623E-6</v>
      </c>
      <c r="U58" s="142">
        <f>IF(F58&gt;0,VLOOKUP(A58,[3]BDD_ActiviteGen_HC!$1:$1048576,U$1,FALSE)/F58,"-")</f>
        <v>0</v>
      </c>
    </row>
    <row r="59" spans="1:30" ht="8.25" customHeight="1" x14ac:dyDescent="0.25"/>
    <row r="60" spans="1:30" x14ac:dyDescent="0.25">
      <c r="C60" s="65" t="s">
        <v>110</v>
      </c>
      <c r="D60" s="201" t="str">
        <f>CONCATENATE(" RIMP ",[3]Onglet_OutilAnnexe!$B$3," - ",[3]Onglet_OutilAnnexe!$B$2,)</f>
        <v xml:space="preserve"> RIMP 2021 - 2022</v>
      </c>
      <c r="E60" s="98"/>
      <c r="F60" s="704" t="s">
        <v>242</v>
      </c>
      <c r="G60" s="101"/>
      <c r="H60" s="98"/>
      <c r="I60" s="193"/>
      <c r="J60" s="98"/>
      <c r="K60" s="98"/>
      <c r="L60" s="98"/>
      <c r="M60" s="203"/>
      <c r="N60" s="98"/>
      <c r="O60" s="98"/>
      <c r="P60" s="98"/>
      <c r="Q60" s="98"/>
      <c r="R60" s="98"/>
      <c r="S60" s="98"/>
      <c r="T60" s="193"/>
      <c r="U60" s="193"/>
      <c r="V60" s="204"/>
      <c r="Y60" s="381"/>
      <c r="Z60" s="381"/>
      <c r="AA60" s="381"/>
      <c r="AB60" s="381"/>
      <c r="AC60" s="381"/>
      <c r="AD60" s="381"/>
    </row>
    <row r="61" spans="1:30" x14ac:dyDescent="0.25">
      <c r="C61" s="65"/>
      <c r="D61" s="201"/>
      <c r="E61" s="98"/>
      <c r="F61" s="703" t="s">
        <v>241</v>
      </c>
      <c r="G61" s="193"/>
      <c r="H61" s="98"/>
      <c r="I61" s="98"/>
      <c r="J61" s="98"/>
      <c r="K61" s="98"/>
      <c r="L61" s="98"/>
      <c r="M61" s="203"/>
      <c r="N61" s="98"/>
      <c r="O61" s="98"/>
      <c r="P61" s="98"/>
      <c r="Q61" s="98"/>
      <c r="R61" s="98"/>
      <c r="S61" s="98"/>
      <c r="T61" s="193"/>
      <c r="U61" s="193"/>
      <c r="V61" s="204"/>
      <c r="Y61" s="381"/>
      <c r="Z61" s="381"/>
      <c r="AA61" s="381"/>
      <c r="AB61" s="381"/>
      <c r="AC61" s="381"/>
      <c r="AD61" s="381"/>
    </row>
    <row r="62" spans="1:30" x14ac:dyDescent="0.25">
      <c r="C62" s="65"/>
      <c r="D62" s="201"/>
      <c r="E62" s="98"/>
      <c r="F62" s="703" t="s">
        <v>240</v>
      </c>
      <c r="G62" s="193"/>
      <c r="H62" s="98"/>
      <c r="I62" s="98"/>
      <c r="J62" s="98"/>
      <c r="K62" s="98"/>
      <c r="L62" s="98"/>
      <c r="M62" s="203"/>
      <c r="N62" s="98"/>
      <c r="O62" s="98"/>
      <c r="P62" s="98"/>
      <c r="Q62" s="98"/>
      <c r="R62" s="98"/>
      <c r="S62" s="98"/>
      <c r="T62" s="193"/>
      <c r="U62" s="193"/>
      <c r="V62" s="204"/>
      <c r="Y62" s="381"/>
      <c r="Z62" s="381"/>
      <c r="AA62" s="381"/>
      <c r="AB62" s="381"/>
      <c r="AC62" s="381"/>
      <c r="AD62" s="381"/>
    </row>
    <row r="63" spans="1:30" ht="6" customHeight="1" x14ac:dyDescent="0.25">
      <c r="C63" s="201"/>
      <c r="D63" s="201"/>
      <c r="E63" s="206"/>
      <c r="F63" s="702"/>
      <c r="G63" s="201"/>
      <c r="H63" s="206"/>
      <c r="I63" s="206"/>
      <c r="J63" s="206"/>
      <c r="K63" s="206"/>
      <c r="L63" s="206"/>
      <c r="M63" s="207"/>
      <c r="N63" s="206"/>
      <c r="O63" s="206"/>
      <c r="P63" s="206"/>
      <c r="Q63" s="206"/>
      <c r="R63" s="206"/>
      <c r="S63" s="206"/>
      <c r="T63" s="193"/>
      <c r="U63" s="193"/>
      <c r="V63" s="204"/>
      <c r="Y63" s="381"/>
      <c r="Z63" s="381"/>
      <c r="AA63" s="381"/>
      <c r="AB63" s="381"/>
      <c r="AC63" s="381"/>
      <c r="AD63" s="381"/>
    </row>
    <row r="64" spans="1:30" ht="20.25" customHeight="1" x14ac:dyDescent="0.25">
      <c r="C64" s="1083" t="s">
        <v>114</v>
      </c>
      <c r="D64" s="1083"/>
      <c r="E64" s="1083"/>
      <c r="F64" s="1083"/>
      <c r="G64" s="1083"/>
      <c r="H64" s="1083"/>
      <c r="I64" s="1083"/>
      <c r="J64" s="1083"/>
      <c r="K64" s="1083"/>
      <c r="L64" s="1083"/>
      <c r="M64" s="1083"/>
      <c r="N64" s="1083"/>
      <c r="O64" s="1083"/>
      <c r="P64" s="1083"/>
      <c r="Q64" s="1083"/>
      <c r="R64" s="1083"/>
      <c r="S64" s="1083"/>
      <c r="T64" s="1083"/>
      <c r="U64" s="1083"/>
      <c r="V64" s="796"/>
      <c r="W64" s="796"/>
      <c r="X64" s="796"/>
      <c r="Y64" s="796"/>
      <c r="Z64" s="796"/>
      <c r="AA64" s="796"/>
      <c r="AB64" s="796"/>
      <c r="AC64" s="796"/>
      <c r="AD64" s="796"/>
    </row>
    <row r="65" spans="3:30" ht="12.75" customHeight="1" x14ac:dyDescent="0.25">
      <c r="C65" s="1084"/>
      <c r="D65" s="1084"/>
      <c r="E65" s="1084"/>
      <c r="F65" s="1084"/>
      <c r="G65" s="1084"/>
      <c r="H65" s="1084"/>
      <c r="I65" s="1084"/>
      <c r="J65" s="1084"/>
      <c r="K65" s="615"/>
      <c r="L65" s="615"/>
      <c r="M65" s="615"/>
      <c r="N65" s="615"/>
      <c r="O65" s="615"/>
      <c r="P65" s="615"/>
      <c r="Q65" s="615"/>
      <c r="R65" s="615"/>
      <c r="S65" s="615"/>
      <c r="T65" s="615"/>
      <c r="U65" s="615"/>
      <c r="V65" s="615"/>
      <c r="W65" s="615"/>
      <c r="X65" s="615"/>
      <c r="Y65" s="381"/>
      <c r="Z65" s="381"/>
      <c r="AA65" s="381"/>
      <c r="AB65" s="381"/>
      <c r="AC65" s="381"/>
      <c r="AD65" s="381"/>
    </row>
    <row r="66" spans="3:30" x14ac:dyDescent="0.25">
      <c r="C66" s="329" t="s">
        <v>260</v>
      </c>
      <c r="E66" s="193"/>
      <c r="G66" s="193"/>
      <c r="H66" s="193"/>
      <c r="I66" s="193"/>
      <c r="J66" s="193"/>
      <c r="K66" s="193"/>
      <c r="L66" s="193"/>
      <c r="M66" s="193"/>
      <c r="N66" s="193"/>
      <c r="O66" s="193"/>
      <c r="P66" s="193"/>
      <c r="Q66" s="193"/>
      <c r="R66" s="193"/>
      <c r="S66" s="193"/>
      <c r="T66" s="193"/>
      <c r="U66" s="193"/>
      <c r="V66" s="204"/>
      <c r="Y66" s="381"/>
      <c r="Z66" s="381"/>
      <c r="AA66" s="381"/>
      <c r="AB66" s="381"/>
      <c r="AC66" s="381"/>
      <c r="AD66" s="381"/>
    </row>
    <row r="68" spans="3:30" x14ac:dyDescent="0.25">
      <c r="F68" s="566"/>
      <c r="G68" s="566"/>
    </row>
  </sheetData>
  <mergeCells count="14">
    <mergeCell ref="T5:U5"/>
    <mergeCell ref="C64:U64"/>
    <mergeCell ref="C65:J65"/>
    <mergeCell ref="C2:U2"/>
    <mergeCell ref="C4:C6"/>
    <mergeCell ref="D4:D6"/>
    <mergeCell ref="F4:U4"/>
    <mergeCell ref="F5:G5"/>
    <mergeCell ref="H5:I5"/>
    <mergeCell ref="J5:K5"/>
    <mergeCell ref="L5:M5"/>
    <mergeCell ref="N5:O5"/>
    <mergeCell ref="P5:Q5"/>
    <mergeCell ref="R5:S5"/>
  </mergeCells>
  <pageMargins left="0.19685039370078741" right="0.15748031496062992" top="0.19685039370078741" bottom="0.51181102362204722" header="0.31496062992125984" footer="0.27559055118110237"/>
  <pageSetup paperSize="9" scale="64" orientation="landscape" r:id="rId1"/>
  <headerFooter alignWithMargins="0">
    <oddFooter>&amp;L&amp;"Arial,Italique"&amp;7
&amp;CPsychiatrie (RIM-P) – Bilan PMSI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70"/>
  <sheetViews>
    <sheetView showZeros="0" view="pageBreakPreview" topLeftCell="C2" zoomScale="60" zoomScaleNormal="100" workbookViewId="0">
      <selection sqref="A1:AD67"/>
    </sheetView>
  </sheetViews>
  <sheetFormatPr baseColWidth="10" defaultColWidth="11.5546875" defaultRowHeight="13.2" x14ac:dyDescent="0.25"/>
  <cols>
    <col min="1" max="1" width="8.77734375" style="49" hidden="1" customWidth="1"/>
    <col min="2" max="2" width="3.77734375" style="193" hidden="1" customWidth="1"/>
    <col min="3" max="3" width="9.44140625" style="194" customWidth="1"/>
    <col min="4" max="4" width="21.77734375" style="195" customWidth="1"/>
    <col min="5" max="5" width="9.21875" style="195" hidden="1" customWidth="1"/>
    <col min="6" max="6" width="12.21875" style="193" customWidth="1"/>
    <col min="7" max="7" width="12.21875" style="379" customWidth="1"/>
    <col min="8" max="25" width="10.6640625" style="381" customWidth="1"/>
    <col min="26" max="16384" width="11.5546875" style="193"/>
  </cols>
  <sheetData>
    <row r="1" spans="1:36" s="506" customFormat="1" hidden="1" x14ac:dyDescent="0.25">
      <c r="A1" s="505"/>
      <c r="C1" s="507"/>
      <c r="D1" s="508"/>
      <c r="E1" s="508"/>
      <c r="G1" s="509"/>
      <c r="H1" s="509">
        <v>19</v>
      </c>
      <c r="I1" s="509">
        <f>H1+27</f>
        <v>46</v>
      </c>
      <c r="J1" s="509">
        <f t="shared" ref="J1:U1" si="0">H1+1</f>
        <v>20</v>
      </c>
      <c r="K1" s="509">
        <f t="shared" si="0"/>
        <v>47</v>
      </c>
      <c r="L1" s="509">
        <f t="shared" si="0"/>
        <v>21</v>
      </c>
      <c r="M1" s="509">
        <f t="shared" si="0"/>
        <v>48</v>
      </c>
      <c r="N1" s="509">
        <f t="shared" si="0"/>
        <v>22</v>
      </c>
      <c r="O1" s="509">
        <f t="shared" si="0"/>
        <v>49</v>
      </c>
      <c r="P1" s="509">
        <f t="shared" si="0"/>
        <v>23</v>
      </c>
      <c r="Q1" s="509">
        <f t="shared" si="0"/>
        <v>50</v>
      </c>
      <c r="R1" s="509">
        <f t="shared" si="0"/>
        <v>24</v>
      </c>
      <c r="S1" s="509">
        <f t="shared" si="0"/>
        <v>51</v>
      </c>
      <c r="T1" s="509">
        <f t="shared" si="0"/>
        <v>25</v>
      </c>
      <c r="U1" s="509">
        <f t="shared" si="0"/>
        <v>52</v>
      </c>
      <c r="V1" s="509"/>
      <c r="W1" s="509"/>
      <c r="X1" s="509">
        <f>T1+1</f>
        <v>26</v>
      </c>
      <c r="Y1" s="509">
        <f>U1+1</f>
        <v>53</v>
      </c>
    </row>
    <row r="2" spans="1:36" s="10" customFormat="1" ht="30" customHeight="1" x14ac:dyDescent="0.25">
      <c r="A2" s="9"/>
      <c r="C2" s="1087" t="s">
        <v>279</v>
      </c>
      <c r="D2" s="1087"/>
      <c r="E2" s="1087"/>
      <c r="F2" s="1087"/>
      <c r="G2" s="1087"/>
      <c r="H2" s="1087"/>
      <c r="I2" s="1087"/>
      <c r="J2" s="1087"/>
      <c r="K2" s="1087"/>
      <c r="L2" s="1087"/>
      <c r="M2" s="1087"/>
      <c r="N2" s="1087"/>
      <c r="O2" s="1087"/>
      <c r="P2" s="1087"/>
      <c r="Q2" s="1087"/>
      <c r="R2" s="1087"/>
      <c r="S2" s="1087"/>
      <c r="T2" s="1087"/>
      <c r="U2" s="1087"/>
      <c r="V2" s="1087"/>
      <c r="W2" s="1087"/>
      <c r="X2" s="1087"/>
      <c r="Y2" s="1087"/>
      <c r="Z2" s="221"/>
      <c r="AA2" s="221"/>
      <c r="AB2" s="221"/>
      <c r="AC2" s="221"/>
      <c r="AD2" s="221"/>
      <c r="AE2" s="221"/>
      <c r="AF2" s="221"/>
      <c r="AG2" s="221"/>
      <c r="AH2" s="221"/>
      <c r="AI2" s="221"/>
      <c r="AJ2" s="221"/>
    </row>
    <row r="3" spans="1:36" s="12" customFormat="1" ht="7.5" customHeight="1" thickBot="1" x14ac:dyDescent="0.3">
      <c r="A3" s="11"/>
      <c r="C3" s="386"/>
      <c r="D3" s="222"/>
      <c r="E3" s="222"/>
      <c r="F3" s="387"/>
      <c r="G3" s="223"/>
      <c r="H3" s="223"/>
      <c r="I3" s="223"/>
      <c r="J3" s="223"/>
      <c r="K3" s="223"/>
      <c r="L3" s="388"/>
      <c r="M3" s="223"/>
      <c r="N3" s="223"/>
      <c r="O3" s="388"/>
      <c r="P3" s="223"/>
      <c r="Q3" s="223"/>
      <c r="R3" s="388"/>
      <c r="S3" s="223"/>
      <c r="T3" s="223"/>
      <c r="U3" s="223"/>
      <c r="V3" s="223"/>
      <c r="W3" s="388"/>
      <c r="X3" s="223"/>
      <c r="Y3" s="223"/>
      <c r="Z3" s="223"/>
      <c r="AA3" s="223"/>
      <c r="AB3" s="223"/>
      <c r="AC3" s="223"/>
    </row>
    <row r="4" spans="1:36" s="14" customFormat="1" ht="21.75" customHeight="1" x14ac:dyDescent="0.25">
      <c r="A4" s="13"/>
      <c r="C4" s="1088" t="s">
        <v>3</v>
      </c>
      <c r="D4" s="1090" t="s">
        <v>4</v>
      </c>
      <c r="E4" s="225"/>
      <c r="F4" s="1094" t="s">
        <v>188</v>
      </c>
      <c r="G4" s="1095"/>
      <c r="H4" s="1095"/>
      <c r="I4" s="1095"/>
      <c r="J4" s="1095"/>
      <c r="K4" s="1095"/>
      <c r="L4" s="1095"/>
      <c r="M4" s="1095"/>
      <c r="N4" s="1095"/>
      <c r="O4" s="1095"/>
      <c r="P4" s="1095"/>
      <c r="Q4" s="1095"/>
      <c r="R4" s="1095"/>
      <c r="S4" s="1095"/>
      <c r="T4" s="1095"/>
      <c r="U4" s="1095"/>
      <c r="V4" s="1095"/>
      <c r="W4" s="1095"/>
      <c r="X4" s="1095"/>
      <c r="Y4" s="1095"/>
    </row>
    <row r="5" spans="1:36" s="14" customFormat="1" ht="37.5" customHeight="1" x14ac:dyDescent="0.25">
      <c r="A5" s="13"/>
      <c r="C5" s="1089"/>
      <c r="D5" s="1091"/>
      <c r="E5" s="228"/>
      <c r="F5" s="1077" t="s">
        <v>278</v>
      </c>
      <c r="G5" s="1078"/>
      <c r="H5" s="1085" t="s">
        <v>266</v>
      </c>
      <c r="I5" s="1086"/>
      <c r="J5" s="1085" t="s">
        <v>265</v>
      </c>
      <c r="K5" s="1086"/>
      <c r="L5" s="1085" t="s">
        <v>156</v>
      </c>
      <c r="M5" s="1086"/>
      <c r="N5" s="1085" t="s">
        <v>157</v>
      </c>
      <c r="O5" s="1086"/>
      <c r="P5" s="1085" t="s">
        <v>158</v>
      </c>
      <c r="Q5" s="1086"/>
      <c r="R5" s="1085" t="s">
        <v>162</v>
      </c>
      <c r="S5" s="1086"/>
      <c r="T5" s="1085" t="s">
        <v>163</v>
      </c>
      <c r="U5" s="1086"/>
      <c r="V5" s="1085" t="s">
        <v>138</v>
      </c>
      <c r="W5" s="1086"/>
      <c r="X5" s="1085" t="s">
        <v>164</v>
      </c>
      <c r="Y5" s="1086"/>
    </row>
    <row r="6" spans="1:36" s="14" customFormat="1" ht="20.25" customHeight="1" x14ac:dyDescent="0.25">
      <c r="A6" s="13"/>
      <c r="C6" s="1089"/>
      <c r="D6" s="1091"/>
      <c r="E6" s="230" t="str">
        <f>[3]Onglet_OutilAnnexe!$B$3</f>
        <v>2021</v>
      </c>
      <c r="F6" s="22" t="str">
        <f>[3]Onglet_OutilAnnexe!$B$2</f>
        <v>2022</v>
      </c>
      <c r="G6" s="27" t="str">
        <f>CONCATENATE("Evol. / ",[3]Onglet_OutilAnnexe!$B$3)</f>
        <v>Evol. / 2021</v>
      </c>
      <c r="H6" s="28" t="str">
        <f>CONCATENATE("Part ",[3]Onglet_OutilAnnexe!$B$3)</f>
        <v>Part 2021</v>
      </c>
      <c r="I6" s="27" t="str">
        <f>CONCATENATE("Part ",[3]Onglet_OutilAnnexe!$B$2)</f>
        <v>Part 2022</v>
      </c>
      <c r="J6" s="28" t="str">
        <f>CONCATENATE("Part ",[3]Onglet_OutilAnnexe!$B$3)</f>
        <v>Part 2021</v>
      </c>
      <c r="K6" s="27" t="str">
        <f>CONCATENATE("Part ",[3]Onglet_OutilAnnexe!$B$2)</f>
        <v>Part 2022</v>
      </c>
      <c r="L6" s="28" t="str">
        <f>CONCATENATE("Part ",[3]Onglet_OutilAnnexe!$B$3)</f>
        <v>Part 2021</v>
      </c>
      <c r="M6" s="27" t="str">
        <f>CONCATENATE("Part ",[3]Onglet_OutilAnnexe!$B$2)</f>
        <v>Part 2022</v>
      </c>
      <c r="N6" s="28" t="str">
        <f>CONCATENATE("Part ",[3]Onglet_OutilAnnexe!$B$3)</f>
        <v>Part 2021</v>
      </c>
      <c r="O6" s="27" t="str">
        <f>CONCATENATE("Part ",[3]Onglet_OutilAnnexe!$B$2)</f>
        <v>Part 2022</v>
      </c>
      <c r="P6" s="28" t="str">
        <f>CONCATENATE("Part ",[3]Onglet_OutilAnnexe!$B$3)</f>
        <v>Part 2021</v>
      </c>
      <c r="Q6" s="27" t="str">
        <f>CONCATENATE("Part ",[3]Onglet_OutilAnnexe!$B$2)</f>
        <v>Part 2022</v>
      </c>
      <c r="R6" s="28" t="str">
        <f>CONCATENATE("Part ",[3]Onglet_OutilAnnexe!$B$3)</f>
        <v>Part 2021</v>
      </c>
      <c r="S6" s="27" t="str">
        <f>CONCATENATE("Part ",[3]Onglet_OutilAnnexe!$B$2)</f>
        <v>Part 2022</v>
      </c>
      <c r="T6" s="28" t="str">
        <f>CONCATENATE("Part ",[3]Onglet_OutilAnnexe!$B$3)</f>
        <v>Part 2021</v>
      </c>
      <c r="U6" s="27" t="str">
        <f>CONCATENATE("Part ",[3]Onglet_OutilAnnexe!$B$2)</f>
        <v>Part 2022</v>
      </c>
      <c r="V6" s="28" t="str">
        <f>CONCATENATE("Part ",[3]Onglet_OutilAnnexe!$B$3)</f>
        <v>Part 2021</v>
      </c>
      <c r="W6" s="27" t="str">
        <f>CONCATENATE("Part ",[3]Onglet_OutilAnnexe!$B$2)</f>
        <v>Part 2022</v>
      </c>
      <c r="X6" s="28" t="str">
        <f>CONCATENATE("Part ",[3]Onglet_OutilAnnexe!$B$3)</f>
        <v>Part 2021</v>
      </c>
      <c r="Y6" s="27" t="str">
        <f>CONCATENATE("Part ",[3]Onglet_OutilAnnexe!$B$2)</f>
        <v>Part 2022</v>
      </c>
    </row>
    <row r="7" spans="1:36" s="32" customFormat="1" ht="14.1" customHeight="1" x14ac:dyDescent="0.2">
      <c r="A7" s="31" t="s">
        <v>18</v>
      </c>
      <c r="C7" s="33" t="s">
        <v>18</v>
      </c>
      <c r="D7" s="34" t="s">
        <v>19</v>
      </c>
      <c r="E7" s="241">
        <f>IF(ISNA(VLOOKUP(A7,[3]BDD_ActiviteGen_HC!$1:$1048576,12,FALSE))=TRUE,0,VLOOKUP(A7,[3]BDD_ActiviteGen_HC!$1:$1048576,12,FALSE))</f>
        <v>41452</v>
      </c>
      <c r="F7" s="36">
        <f>IF(ISNA(VLOOKUP(A7,[3]BDD_ActiviteGen_HC!$1:$1048576,39,FALSE))=TRUE,0,VLOOKUP(A7,[3]BDD_ActiviteGen_HC!$1:$1048576,39,FALSE))</f>
        <v>38619</v>
      </c>
      <c r="G7" s="37">
        <f t="shared" ref="G7:G28" si="1">IF(E7&gt;0,F7/E7-1,"-")</f>
        <v>-6.8344108848788943E-2</v>
      </c>
      <c r="H7" s="38">
        <f>IF(E7&gt;0,VLOOKUP(A7,[3]BDD_ActiviteGen_HC!$1:$1048576,H$1,FALSE)/E7,"-")</f>
        <v>3.4208240856894723E-2</v>
      </c>
      <c r="I7" s="37">
        <f>IF(F7&gt;0,VLOOKUP(A7,[3]BDD_ActiviteGen_HC!$1:$1048576,I$1,FALSE)/F7,"-")</f>
        <v>3.3558611046376134E-2</v>
      </c>
      <c r="J7" s="38">
        <f>IF(E7&gt;0,VLOOKUP(A7,[3]BDD_ActiviteGen_HC!$1:$1048576,J$1,FALSE)/E7,"-")</f>
        <v>0.19038888352793593</v>
      </c>
      <c r="K7" s="37">
        <f>IF(F7&gt;0,VLOOKUP(A7,[3]BDD_ActiviteGen_HC!$1:$1048576,K$1,FALSE)/F7,"-")</f>
        <v>0.19803723555762706</v>
      </c>
      <c r="L7" s="38">
        <f>IF(E7&gt;0,VLOOKUP(A7,[3]BDD_ActiviteGen_HC!$1:$1048576,L$1,FALSE)/E7,"-")</f>
        <v>0.34295088294895298</v>
      </c>
      <c r="M7" s="37">
        <f>IF(F7&gt;0,VLOOKUP(A7,[3]BDD_ActiviteGen_HC!$1:$1048576,M$1,FALSE)/F7,"-")</f>
        <v>0.35200290012688057</v>
      </c>
      <c r="N7" s="38">
        <f>IF(E7&gt;0,VLOOKUP(A7,[3]BDD_ActiviteGen_HC!$1:$1048576,N$1,FALSE)/E7,"-")</f>
        <v>0.21267972594808454</v>
      </c>
      <c r="O7" s="37">
        <f>IF(F7&gt;0,VLOOKUP(A7,[3]BDD_ActiviteGen_HC!$1:$1048576,O$1,FALSE)/F7,"-")</f>
        <v>0.21183873223024935</v>
      </c>
      <c r="P7" s="38">
        <f>IF(E7&gt;0,VLOOKUP(A7,[3]BDD_ActiviteGen_HC!$1:$1048576,P$1,FALSE)/E7,"-")</f>
        <v>9.7775740615651835E-2</v>
      </c>
      <c r="Q7" s="37">
        <f>IF(F7&gt;0,VLOOKUP(A7,[3]BDD_ActiviteGen_HC!$1:$1048576,Q$1,FALSE)/F7,"-")</f>
        <v>8.6693078536471679E-2</v>
      </c>
      <c r="R7" s="38">
        <f>IF(E7&gt;0,VLOOKUP(A7,[3]BDD_ActiviteGen_HC!$1:$1048576,R$1,FALSE)/E7,"-")</f>
        <v>2.7984174466853229E-3</v>
      </c>
      <c r="S7" s="37">
        <f>IF(F7&gt;0,VLOOKUP(A7,[3]BDD_ActiviteGen_HC!$1:$1048576,S$1,FALSE)/F7,"-")</f>
        <v>2.5893990004919858E-5</v>
      </c>
      <c r="T7" s="38">
        <f>IF(E7&gt;0,VLOOKUP(A7,[3]BDD_ActiviteGen_HC!$1:$1048576,T$1,FALSE)/E7,"-")</f>
        <v>0.1186191257357908</v>
      </c>
      <c r="U7" s="37">
        <f>IF(F7&gt;0,VLOOKUP(A7,[3]BDD_ActiviteGen_HC!$1:$1048576,U$1,FALSE)/F7,"-")</f>
        <v>0.1144773298117507</v>
      </c>
      <c r="V7" s="38">
        <f t="shared" ref="V7:V28" si="2">IF(E7&gt;0,1-(H7+J7+L7+N7+P7+R7+T7+X7),0)</f>
        <v>5.7898292000391205E-4</v>
      </c>
      <c r="W7" s="37">
        <f t="shared" ref="W7:W28" si="3">IF(F7&gt;0,1-(I7+K7+M7+O7+Q7+S7+U7+Y7),0)</f>
        <v>3.3662187006394673E-3</v>
      </c>
      <c r="X7" s="38">
        <f>IF(E7&gt;0,VLOOKUP(A7,[3]BDD_ActiviteGen_HC!$1:$1048576,X$1,FALSE)/E7,"-")</f>
        <v>0</v>
      </c>
      <c r="Y7" s="37">
        <f>IF(F7&gt;0,VLOOKUP(A7,[3]BDD_ActiviteGen_HC!$1:$1048576,Y$1,FALSE)/F7,"-")</f>
        <v>0</v>
      </c>
    </row>
    <row r="8" spans="1:36" s="32" customFormat="1" ht="14.1" customHeight="1" x14ac:dyDescent="0.25">
      <c r="A8" s="44" t="s">
        <v>20</v>
      </c>
      <c r="C8" s="45" t="s">
        <v>20</v>
      </c>
      <c r="D8" s="34" t="s">
        <v>21</v>
      </c>
      <c r="E8" s="241">
        <f>IF(ISNA(VLOOKUP(A8,[3]BDD_ActiviteGen_HC!$1:$1048576,12,FALSE))=TRUE,0,VLOOKUP(A8,[3]BDD_ActiviteGen_HC!$1:$1048576,12,FALSE))</f>
        <v>48345</v>
      </c>
      <c r="F8" s="36">
        <f>IF(ISNA(VLOOKUP(A8,[3]BDD_ActiviteGen_HC!$1:$1048576,39,FALSE))=TRUE,0,VLOOKUP(A8,[3]BDD_ActiviteGen_HC!$1:$1048576,39,FALSE))</f>
        <v>49041</v>
      </c>
      <c r="G8" s="37">
        <f t="shared" si="1"/>
        <v>1.4396524976729719E-2</v>
      </c>
      <c r="H8" s="38">
        <f>IF(E8&gt;0,VLOOKUP(A8,[3]BDD_ActiviteGen_HC!$1:$1048576,H$1,FALSE)/E8,"-")</f>
        <v>5.8806494983969386E-2</v>
      </c>
      <c r="I8" s="37">
        <f>IF(F8&gt;0,VLOOKUP(A8,[3]BDD_ActiviteGen_HC!$1:$1048576,I$1,FALSE)/F8,"-")</f>
        <v>3.5174649782834772E-2</v>
      </c>
      <c r="J8" s="38">
        <f>IF(E8&gt;0,VLOOKUP(A8,[3]BDD_ActiviteGen_HC!$1:$1048576,J$1,FALSE)/E8,"-")</f>
        <v>0.24738856138173546</v>
      </c>
      <c r="K8" s="37">
        <f>IF(F8&gt;0,VLOOKUP(A8,[3]BDD_ActiviteGen_HC!$1:$1048576,K$1,FALSE)/F8,"-")</f>
        <v>0.23849432107828145</v>
      </c>
      <c r="L8" s="38">
        <f>IF(E8&gt;0,VLOOKUP(A8,[3]BDD_ActiviteGen_HC!$1:$1048576,L$1,FALSE)/E8,"-")</f>
        <v>0.30001034233116142</v>
      </c>
      <c r="M8" s="37">
        <f>IF(F8&gt;0,VLOOKUP(A8,[3]BDD_ActiviteGen_HC!$1:$1048576,M$1,FALSE)/F8,"-")</f>
        <v>0.32183275218694563</v>
      </c>
      <c r="N8" s="38">
        <f>IF(E8&gt;0,VLOOKUP(A8,[3]BDD_ActiviteGen_HC!$1:$1048576,N$1,FALSE)/E8,"-")</f>
        <v>0.19532526631502742</v>
      </c>
      <c r="O8" s="37">
        <f>IF(F8&gt;0,VLOOKUP(A8,[3]BDD_ActiviteGen_HC!$1:$1048576,O$1,FALSE)/F8,"-")</f>
        <v>0.20079117473134725</v>
      </c>
      <c r="P8" s="38">
        <f>IF(E8&gt;0,VLOOKUP(A8,[3]BDD_ActiviteGen_HC!$1:$1048576,P$1,FALSE)/E8,"-")</f>
        <v>6.358465198055642E-2</v>
      </c>
      <c r="Q8" s="37">
        <f>IF(F8&gt;0,VLOOKUP(A8,[3]BDD_ActiviteGen_HC!$1:$1048576,Q$1,FALSE)/F8,"-")</f>
        <v>6.9105442384943205E-2</v>
      </c>
      <c r="R8" s="38">
        <f>IF(E8&gt;0,VLOOKUP(A8,[3]BDD_ActiviteGen_HC!$1:$1048576,R$1,FALSE)/E8,"-")</f>
        <v>6.6190919433240251E-4</v>
      </c>
      <c r="S8" s="37">
        <f>IF(F8&gt;0,VLOOKUP(A8,[3]BDD_ActiviteGen_HC!$1:$1048576,S$1,FALSE)/F8,"-")</f>
        <v>9.787728635223588E-4</v>
      </c>
      <c r="T8" s="38">
        <f>IF(E8&gt;0,VLOOKUP(A8,[3]BDD_ActiviteGen_HC!$1:$1048576,T$1,FALSE)/E8,"-")</f>
        <v>0.13203019960699142</v>
      </c>
      <c r="U8" s="37">
        <f>IF(F8&gt;0,VLOOKUP(A8,[3]BDD_ActiviteGen_HC!$1:$1048576,U$1,FALSE)/F8,"-")</f>
        <v>0.12542566424012561</v>
      </c>
      <c r="V8" s="38">
        <f t="shared" si="2"/>
        <v>1.5720343365395184E-3</v>
      </c>
      <c r="W8" s="37">
        <f t="shared" si="3"/>
        <v>6.9737566525969186E-3</v>
      </c>
      <c r="X8" s="38">
        <f>IF(E8&gt;0,VLOOKUP(A8,[3]BDD_ActiviteGen_HC!$1:$1048576,X$1,FALSE)/E8,"-")</f>
        <v>6.2053986968662732E-4</v>
      </c>
      <c r="Y8" s="37">
        <f>IF(F8&gt;0,VLOOKUP(A8,[3]BDD_ActiviteGen_HC!$1:$1048576,Y$1,FALSE)/F8,"-")</f>
        <v>1.2234660794029485E-3</v>
      </c>
    </row>
    <row r="9" spans="1:36" s="32" customFormat="1" ht="14.1" customHeight="1" x14ac:dyDescent="0.2">
      <c r="A9" s="46" t="s">
        <v>22</v>
      </c>
      <c r="C9" s="47" t="s">
        <v>22</v>
      </c>
      <c r="D9" s="48" t="s">
        <v>23</v>
      </c>
      <c r="E9" s="241">
        <f>IF(ISNA(VLOOKUP(A9,[3]BDD_ActiviteGen_HC!$1:$1048576,12,FALSE))=TRUE,0,VLOOKUP(A9,[3]BDD_ActiviteGen_HC!$1:$1048576,12,FALSE))</f>
        <v>57985</v>
      </c>
      <c r="F9" s="36">
        <f>IF(ISNA(VLOOKUP(A9,[3]BDD_ActiviteGen_HC!$1:$1048576,39,FALSE))=TRUE,0,VLOOKUP(A9,[3]BDD_ActiviteGen_HC!$1:$1048576,39,FALSE))</f>
        <v>57159</v>
      </c>
      <c r="G9" s="37">
        <f t="shared" si="1"/>
        <v>-1.4245063378459988E-2</v>
      </c>
      <c r="H9" s="38">
        <f>IF(E9&gt;0,VLOOKUP(A9,[3]BDD_ActiviteGen_HC!$1:$1048576,H$1,FALSE)/E9,"-")</f>
        <v>3.1559886177459688E-2</v>
      </c>
      <c r="I9" s="37">
        <f>IF(F9&gt;0,VLOOKUP(A9,[3]BDD_ActiviteGen_HC!$1:$1048576,I$1,FALSE)/F9,"-")</f>
        <v>1.5080739691037282E-2</v>
      </c>
      <c r="J9" s="38">
        <f>IF(E9&gt;0,VLOOKUP(A9,[3]BDD_ActiviteGen_HC!$1:$1048576,J$1,FALSE)/E9,"-")</f>
        <v>3.669914633094766E-2</v>
      </c>
      <c r="K9" s="37">
        <f>IF(F9&gt;0,VLOOKUP(A9,[3]BDD_ActiviteGen_HC!$1:$1048576,K$1,FALSE)/F9,"-")</f>
        <v>4.6624328627162828E-2</v>
      </c>
      <c r="L9" s="38">
        <f>IF(E9&gt;0,VLOOKUP(A9,[3]BDD_ActiviteGen_HC!$1:$1048576,L$1,FALSE)/E9,"-")</f>
        <v>0.41131327067345003</v>
      </c>
      <c r="M9" s="37">
        <f>IF(F9&gt;0,VLOOKUP(A9,[3]BDD_ActiviteGen_HC!$1:$1048576,M$1,FALSE)/F9,"-")</f>
        <v>0.42519988103360801</v>
      </c>
      <c r="N9" s="38">
        <f>IF(E9&gt;0,VLOOKUP(A9,[3]BDD_ActiviteGen_HC!$1:$1048576,N$1,FALSE)/E9,"-")</f>
        <v>0.23700957144088988</v>
      </c>
      <c r="O9" s="37">
        <f>IF(F9&gt;0,VLOOKUP(A9,[3]BDD_ActiviteGen_HC!$1:$1048576,O$1,FALSE)/F9,"-")</f>
        <v>0.23669063489564199</v>
      </c>
      <c r="P9" s="38">
        <f>IF(E9&gt;0,VLOOKUP(A9,[3]BDD_ActiviteGen_HC!$1:$1048576,P$1,FALSE)/E9,"-")</f>
        <v>8.7212210054324391E-2</v>
      </c>
      <c r="Q9" s="37">
        <f>IF(F9&gt;0,VLOOKUP(A9,[3]BDD_ActiviteGen_HC!$1:$1048576,Q$1,FALSE)/F9,"-")</f>
        <v>6.8160744589653419E-2</v>
      </c>
      <c r="R9" s="38">
        <f>IF(E9&gt;0,VLOOKUP(A9,[3]BDD_ActiviteGen_HC!$1:$1048576,R$1,FALSE)/E9,"-")</f>
        <v>1.0813141329654221E-2</v>
      </c>
      <c r="S9" s="37">
        <f>IF(F9&gt;0,VLOOKUP(A9,[3]BDD_ActiviteGen_HC!$1:$1048576,S$1,FALSE)/F9,"-")</f>
        <v>1.5553106247485085E-2</v>
      </c>
      <c r="T9" s="38">
        <f>IF(E9&gt;0,VLOOKUP(A9,[3]BDD_ActiviteGen_HC!$1:$1048576,T$1,FALSE)/E9,"-")</f>
        <v>0.14619298094334743</v>
      </c>
      <c r="U9" s="37">
        <f>IF(F9&gt;0,VLOOKUP(A9,[3]BDD_ActiviteGen_HC!$1:$1048576,U$1,FALSE)/F9,"-")</f>
        <v>0.15217201140677758</v>
      </c>
      <c r="V9" s="38">
        <f t="shared" si="2"/>
        <v>9.2955074588254583E-3</v>
      </c>
      <c r="W9" s="37">
        <f t="shared" si="3"/>
        <v>2.7642191081019618E-2</v>
      </c>
      <c r="X9" s="38">
        <f>IF(E9&gt;0,VLOOKUP(A9,[3]BDD_ActiviteGen_HC!$1:$1048576,X$1,FALSE)/E9,"-")</f>
        <v>2.9904285591101146E-2</v>
      </c>
      <c r="Y9" s="37">
        <f>IF(F9&gt;0,VLOOKUP(A9,[3]BDD_ActiviteGen_HC!$1:$1048576,Y$1,FALSE)/F9,"-")</f>
        <v>1.28763624276142E-2</v>
      </c>
    </row>
    <row r="10" spans="1:36" s="32" customFormat="1" ht="14.1" customHeight="1" x14ac:dyDescent="0.2">
      <c r="A10" s="46" t="s">
        <v>24</v>
      </c>
      <c r="C10" s="33" t="s">
        <v>24</v>
      </c>
      <c r="D10" s="34" t="s">
        <v>25</v>
      </c>
      <c r="E10" s="241">
        <f>IF(ISNA(VLOOKUP(A10,[3]BDD_ActiviteGen_HC!$1:$1048576,12,FALSE))=TRUE,0,VLOOKUP(A10,[3]BDD_ActiviteGen_HC!$1:$1048576,12,FALSE))</f>
        <v>57246</v>
      </c>
      <c r="F10" s="36">
        <f>IF(ISNA(VLOOKUP(A10,[3]BDD_ActiviteGen_HC!$1:$1048576,39,FALSE))=TRUE,0,VLOOKUP(A10,[3]BDD_ActiviteGen_HC!$1:$1048576,39,FALSE))</f>
        <v>60841</v>
      </c>
      <c r="G10" s="37">
        <f t="shared" si="1"/>
        <v>6.2799147538692646E-2</v>
      </c>
      <c r="H10" s="38">
        <f>IF(E10&gt;0,VLOOKUP(A10,[3]BDD_ActiviteGen_HC!$1:$1048576,H$1,FALSE)/E10,"-")</f>
        <v>1.5215036858470461E-2</v>
      </c>
      <c r="I10" s="37">
        <f>IF(F10&gt;0,VLOOKUP(A10,[3]BDD_ActiviteGen_HC!$1:$1048576,I$1,FALSE)/F10,"-")</f>
        <v>1.0157623970677668E-2</v>
      </c>
      <c r="J10" s="38">
        <f>IF(E10&gt;0,VLOOKUP(A10,[3]BDD_ActiviteGen_HC!$1:$1048576,J$1,FALSE)/E10,"-")</f>
        <v>0.13412290815078784</v>
      </c>
      <c r="K10" s="37">
        <f>IF(F10&gt;0,VLOOKUP(A10,[3]BDD_ActiviteGen_HC!$1:$1048576,K$1,FALSE)/F10,"-")</f>
        <v>0.10326917703522295</v>
      </c>
      <c r="L10" s="38">
        <f>IF(E10&gt;0,VLOOKUP(A10,[3]BDD_ActiviteGen_HC!$1:$1048576,L$1,FALSE)/E10,"-")</f>
        <v>0.36987737134472276</v>
      </c>
      <c r="M10" s="37">
        <f>IF(F10&gt;0,VLOOKUP(A10,[3]BDD_ActiviteGen_HC!$1:$1048576,M$1,FALSE)/F10,"-")</f>
        <v>0.39202182738613761</v>
      </c>
      <c r="N10" s="38">
        <f>IF(E10&gt;0,VLOOKUP(A10,[3]BDD_ActiviteGen_HC!$1:$1048576,N$1,FALSE)/E10,"-")</f>
        <v>0.19545470425881284</v>
      </c>
      <c r="O10" s="37">
        <f>IF(F10&gt;0,VLOOKUP(A10,[3]BDD_ActiviteGen_HC!$1:$1048576,O$1,FALSE)/F10,"-")</f>
        <v>0.18518762019033216</v>
      </c>
      <c r="P10" s="38">
        <f>IF(E10&gt;0,VLOOKUP(A10,[3]BDD_ActiviteGen_HC!$1:$1048576,P$1,FALSE)/E10,"-")</f>
        <v>0.14855186388568634</v>
      </c>
      <c r="Q10" s="37">
        <f>IF(F10&gt;0,VLOOKUP(A10,[3]BDD_ActiviteGen_HC!$1:$1048576,Q$1,FALSE)/F10,"-")</f>
        <v>0.14528032083627818</v>
      </c>
      <c r="R10" s="38">
        <f>IF(E10&gt;0,VLOOKUP(A10,[3]BDD_ActiviteGen_HC!$1:$1048576,R$1,FALSE)/E10,"-")</f>
        <v>3.1635398106417918E-2</v>
      </c>
      <c r="S10" s="37">
        <f>IF(F10&gt;0,VLOOKUP(A10,[3]BDD_ActiviteGen_HC!$1:$1048576,S$1,FALSE)/F10,"-")</f>
        <v>5.5554642428625435E-2</v>
      </c>
      <c r="T10" s="38">
        <f>IF(E10&gt;0,VLOOKUP(A10,[3]BDD_ActiviteGen_HC!$1:$1048576,T$1,FALSE)/E10,"-")</f>
        <v>7.9586346644307027E-2</v>
      </c>
      <c r="U10" s="37">
        <f>IF(F10&gt;0,VLOOKUP(A10,[3]BDD_ActiviteGen_HC!$1:$1048576,U$1,FALSE)/F10,"-")</f>
        <v>7.950230929800628E-2</v>
      </c>
      <c r="V10" s="38">
        <f t="shared" si="2"/>
        <v>2.5556370750794866E-2</v>
      </c>
      <c r="W10" s="37">
        <f t="shared" si="3"/>
        <v>2.9026478854719762E-2</v>
      </c>
      <c r="X10" s="38">
        <f>IF(E10&gt;0,VLOOKUP(A10,[3]BDD_ActiviteGen_HC!$1:$1048576,X$1,FALSE)/E10,"-")</f>
        <v>0</v>
      </c>
      <c r="Y10" s="37">
        <f>IF(F10&gt;0,VLOOKUP(A10,[3]BDD_ActiviteGen_HC!$1:$1048576,Y$1,FALSE)/F10,"-")</f>
        <v>0</v>
      </c>
    </row>
    <row r="11" spans="1:36" s="32" customFormat="1" ht="14.1" customHeight="1" x14ac:dyDescent="0.2">
      <c r="A11" s="31" t="s">
        <v>26</v>
      </c>
      <c r="C11" s="33" t="s">
        <v>26</v>
      </c>
      <c r="D11" s="34" t="s">
        <v>27</v>
      </c>
      <c r="E11" s="241">
        <f>IF(ISNA(VLOOKUP(A11,[3]BDD_ActiviteGen_HC!$1:$1048576,12,FALSE))=TRUE,0,VLOOKUP(A11,[3]BDD_ActiviteGen_HC!$1:$1048576,12,FALSE))</f>
        <v>11822</v>
      </c>
      <c r="F11" s="36">
        <f>IF(ISNA(VLOOKUP(A11,[3]BDD_ActiviteGen_HC!$1:$1048576,39,FALSE))=TRUE,0,VLOOKUP(A11,[3]BDD_ActiviteGen_HC!$1:$1048576,39,FALSE))</f>
        <v>10178.5</v>
      </c>
      <c r="G11" s="37">
        <f t="shared" si="1"/>
        <v>-0.1390204703095923</v>
      </c>
      <c r="H11" s="38">
        <f>IF(E11&gt;0,VLOOKUP(A11,[3]BDD_ActiviteGen_HC!$1:$1048576,H$1,FALSE)/E11,"-")</f>
        <v>2.2923363221113179E-2</v>
      </c>
      <c r="I11" s="37">
        <f>IF(F11&gt;0,VLOOKUP(A11,[3]BDD_ActiviteGen_HC!$1:$1048576,I$1,FALSE)/F11,"-")</f>
        <v>5.1088077811072361E-3</v>
      </c>
      <c r="J11" s="38">
        <f>IF(E11&gt;0,VLOOKUP(A11,[3]BDD_ActiviteGen_HC!$1:$1048576,J$1,FALSE)/E11,"-")</f>
        <v>6.851632549484013E-2</v>
      </c>
      <c r="K11" s="37">
        <f>IF(F11&gt;0,VLOOKUP(A11,[3]BDD_ActiviteGen_HC!$1:$1048576,K$1,FALSE)/F11,"-")</f>
        <v>0.13980448985606916</v>
      </c>
      <c r="L11" s="38">
        <f>IF(E11&gt;0,VLOOKUP(A11,[3]BDD_ActiviteGen_HC!$1:$1048576,L$1,FALSE)/E11,"-")</f>
        <v>0.45330739299610895</v>
      </c>
      <c r="M11" s="37">
        <f>IF(F11&gt;0,VLOOKUP(A11,[3]BDD_ActiviteGen_HC!$1:$1048576,M$1,FALSE)/F11,"-")</f>
        <v>0.38851500712285703</v>
      </c>
      <c r="N11" s="38">
        <f>IF(E11&gt;0,VLOOKUP(A11,[3]BDD_ActiviteGen_HC!$1:$1048576,N$1,FALSE)/E11,"-")</f>
        <v>0.29546608018947723</v>
      </c>
      <c r="O11" s="37">
        <f>IF(F11&gt;0,VLOOKUP(A11,[3]BDD_ActiviteGen_HC!$1:$1048576,O$1,FALSE)/F11,"-")</f>
        <v>0.28334233924448593</v>
      </c>
      <c r="P11" s="38">
        <f>IF(E11&gt;0,VLOOKUP(A11,[3]BDD_ActiviteGen_HC!$1:$1048576,P$1,FALSE)/E11,"-")</f>
        <v>8.5518524784300456E-2</v>
      </c>
      <c r="Q11" s="37">
        <f>IF(F11&gt;0,VLOOKUP(A11,[3]BDD_ActiviteGen_HC!$1:$1048576,Q$1,FALSE)/F11,"-")</f>
        <v>7.9481259517610647E-2</v>
      </c>
      <c r="R11" s="38">
        <f>IF(E11&gt;0,VLOOKUP(A11,[3]BDD_ActiviteGen_HC!$1:$1048576,R$1,FALSE)/E11,"-")</f>
        <v>7.18998477414989E-3</v>
      </c>
      <c r="S11" s="37">
        <f>IF(F11&gt;0,VLOOKUP(A11,[3]BDD_ActiviteGen_HC!$1:$1048576,S$1,FALSE)/F11,"-")</f>
        <v>3.4386206218991011E-3</v>
      </c>
      <c r="T11" s="38">
        <f>IF(E11&gt;0,VLOOKUP(A11,[3]BDD_ActiviteGen_HC!$1:$1048576,T$1,FALSE)/E11,"-")</f>
        <v>5.6251057350702079E-2</v>
      </c>
      <c r="U11" s="37">
        <f>IF(F11&gt;0,VLOOKUP(A11,[3]BDD_ActiviteGen_HC!$1:$1048576,U$1,FALSE)/F11,"-")</f>
        <v>6.0912708159355504E-2</v>
      </c>
      <c r="V11" s="38">
        <f t="shared" si="2"/>
        <v>9.9813906276432496E-3</v>
      </c>
      <c r="W11" s="37">
        <f t="shared" si="3"/>
        <v>2.0631723731394547E-2</v>
      </c>
      <c r="X11" s="38">
        <f>IF(E11&gt;0,VLOOKUP(A11,[3]BDD_ActiviteGen_HC!$1:$1048576,X$1,FALSE)/E11,"-")</f>
        <v>8.4588056166469297E-4</v>
      </c>
      <c r="Y11" s="37">
        <f>IF(F11&gt;0,VLOOKUP(A11,[3]BDD_ActiviteGen_HC!$1:$1048576,Y$1,FALSE)/F11,"-")</f>
        <v>1.8765043965220808E-2</v>
      </c>
    </row>
    <row r="12" spans="1:36" s="32" customFormat="1" ht="14.1" customHeight="1" x14ac:dyDescent="0.2">
      <c r="A12" s="31" t="s">
        <v>28</v>
      </c>
      <c r="C12" s="33" t="s">
        <v>28</v>
      </c>
      <c r="D12" s="34" t="s">
        <v>29</v>
      </c>
      <c r="E12" s="241">
        <f>IF(ISNA(VLOOKUP(A12,[3]BDD_ActiviteGen_HC!$1:$1048576,12,FALSE))=TRUE,0,VLOOKUP(A12,[3]BDD_ActiviteGen_HC!$1:$1048576,12,FALSE))</f>
        <v>60864</v>
      </c>
      <c r="F12" s="36">
        <f>IF(ISNA(VLOOKUP(A12,[3]BDD_ActiviteGen_HC!$1:$1048576,39,FALSE))=TRUE,0,VLOOKUP(A12,[3]BDD_ActiviteGen_HC!$1:$1048576,39,FALSE))</f>
        <v>61429</v>
      </c>
      <c r="G12" s="37">
        <f t="shared" si="1"/>
        <v>9.282991587802325E-3</v>
      </c>
      <c r="H12" s="38">
        <f>IF(E12&gt;0,VLOOKUP(A12,[3]BDD_ActiviteGen_HC!$1:$1048576,H$1,FALSE)/E12,"-")</f>
        <v>3.2301524710830705E-2</v>
      </c>
      <c r="I12" s="37">
        <f>IF(F12&gt;0,VLOOKUP(A12,[3]BDD_ActiviteGen_HC!$1:$1048576,I$1,FALSE)/F12,"-")</f>
        <v>3.7929967930456297E-2</v>
      </c>
      <c r="J12" s="38">
        <f>IF(E12&gt;0,VLOOKUP(A12,[3]BDD_ActiviteGen_HC!$1:$1048576,J$1,FALSE)/E12,"-")</f>
        <v>8.3136172450052573E-2</v>
      </c>
      <c r="K12" s="37">
        <f>IF(F12&gt;0,VLOOKUP(A12,[3]BDD_ActiviteGen_HC!$1:$1048576,K$1,FALSE)/F12,"-")</f>
        <v>9.3376092724934481E-2</v>
      </c>
      <c r="L12" s="38">
        <f>IF(E12&gt;0,VLOOKUP(A12,[3]BDD_ActiviteGen_HC!$1:$1048576,L$1,FALSE)/E12,"-")</f>
        <v>0.44673370136698215</v>
      </c>
      <c r="M12" s="37">
        <f>IF(F12&gt;0,VLOOKUP(A12,[3]BDD_ActiviteGen_HC!$1:$1048576,M$1,FALSE)/F12,"-")</f>
        <v>0.43023653323348909</v>
      </c>
      <c r="N12" s="38">
        <f>IF(E12&gt;0,VLOOKUP(A12,[3]BDD_ActiviteGen_HC!$1:$1048576,N$1,FALSE)/E12,"-")</f>
        <v>0.15636501051524712</v>
      </c>
      <c r="O12" s="37">
        <f>IF(F12&gt;0,VLOOKUP(A12,[3]BDD_ActiviteGen_HC!$1:$1048576,O$1,FALSE)/F12,"-")</f>
        <v>0.16033143954809617</v>
      </c>
      <c r="P12" s="38">
        <f>IF(E12&gt;0,VLOOKUP(A12,[3]BDD_ActiviteGen_HC!$1:$1048576,P$1,FALSE)/E12,"-")</f>
        <v>6.1054153522607783E-2</v>
      </c>
      <c r="Q12" s="37">
        <f>IF(F12&gt;0,VLOOKUP(A12,[3]BDD_ActiviteGen_HC!$1:$1048576,Q$1,FALSE)/F12,"-")</f>
        <v>7.410180859203308E-2</v>
      </c>
      <c r="R12" s="38">
        <f>IF(E12&gt;0,VLOOKUP(A12,[3]BDD_ActiviteGen_HC!$1:$1048576,R$1,FALSE)/E12,"-")</f>
        <v>6.3748685594111464E-3</v>
      </c>
      <c r="S12" s="37">
        <f>IF(F12&gt;0,VLOOKUP(A12,[3]BDD_ActiviteGen_HC!$1:$1048576,S$1,FALSE)/F12,"-")</f>
        <v>5.9418190105650429E-3</v>
      </c>
      <c r="T12" s="38">
        <f>IF(E12&gt;0,VLOOKUP(A12,[3]BDD_ActiviteGen_HC!$1:$1048576,T$1,FALSE)/E12,"-")</f>
        <v>0.17310725552050474</v>
      </c>
      <c r="U12" s="37">
        <f>IF(F12&gt;0,VLOOKUP(A12,[3]BDD_ActiviteGen_HC!$1:$1048576,U$1,FALSE)/F12,"-")</f>
        <v>0.17311042015985936</v>
      </c>
      <c r="V12" s="38">
        <f t="shared" si="2"/>
        <v>3.5061777076761169E-2</v>
      </c>
      <c r="W12" s="37">
        <f t="shared" si="3"/>
        <v>1.2534796268863335E-2</v>
      </c>
      <c r="X12" s="38">
        <f>IF(E12&gt;0,VLOOKUP(A12,[3]BDD_ActiviteGen_HC!$1:$1048576,X$1,FALSE)/E12,"-")</f>
        <v>5.8655362776025236E-3</v>
      </c>
      <c r="Y12" s="37">
        <f>IF(F12&gt;0,VLOOKUP(A12,[3]BDD_ActiviteGen_HC!$1:$1048576,Y$1,FALSE)/F12,"-")</f>
        <v>1.2437122531703267E-2</v>
      </c>
    </row>
    <row r="13" spans="1:36" s="32" customFormat="1" ht="14.1" customHeight="1" x14ac:dyDescent="0.2">
      <c r="A13" s="31" t="s">
        <v>30</v>
      </c>
      <c r="C13" s="45" t="s">
        <v>30</v>
      </c>
      <c r="D13" s="34" t="s">
        <v>31</v>
      </c>
      <c r="E13" s="241">
        <f>IF(ISNA(VLOOKUP(A13,[3]BDD_ActiviteGen_HC!$1:$1048576,12,FALSE))=TRUE,0,VLOOKUP(A13,[3]BDD_ActiviteGen_HC!$1:$1048576,12,FALSE))</f>
        <v>2601</v>
      </c>
      <c r="F13" s="36">
        <f>IF(ISNA(VLOOKUP(A13,[3]BDD_ActiviteGen_HC!$1:$1048576,39,FALSE))=TRUE,0,VLOOKUP(A13,[3]BDD_ActiviteGen_HC!$1:$1048576,39,FALSE))</f>
        <v>2651</v>
      </c>
      <c r="G13" s="37">
        <f t="shared" si="1"/>
        <v>1.9223375624759731E-2</v>
      </c>
      <c r="H13" s="38">
        <f>IF(E13&gt;0,VLOOKUP(A13,[3]BDD_ActiviteGen_HC!$1:$1048576,H$1,FALSE)/E13,"-")</f>
        <v>0</v>
      </c>
      <c r="I13" s="37">
        <f>IF(F13&gt;0,VLOOKUP(A13,[3]BDD_ActiviteGen_HC!$1:$1048576,I$1,FALSE)/F13,"-")</f>
        <v>0</v>
      </c>
      <c r="J13" s="38">
        <f>IF(E13&gt;0,VLOOKUP(A13,[3]BDD_ActiviteGen_HC!$1:$1048576,J$1,FALSE)/E13,"-")</f>
        <v>0.16878123798539024</v>
      </c>
      <c r="K13" s="37">
        <f>IF(F13&gt;0,VLOOKUP(A13,[3]BDD_ActiviteGen_HC!$1:$1048576,K$1,FALSE)/F13,"-")</f>
        <v>3.9607695209354962E-2</v>
      </c>
      <c r="L13" s="38">
        <f>IF(E13&gt;0,VLOOKUP(A13,[3]BDD_ActiviteGen_HC!$1:$1048576,L$1,FALSE)/E13,"-")</f>
        <v>8.6889657823913877E-2</v>
      </c>
      <c r="M13" s="37">
        <f>IF(F13&gt;0,VLOOKUP(A13,[3]BDD_ActiviteGen_HC!$1:$1048576,M$1,FALSE)/F13,"-")</f>
        <v>9.6944549226706908E-2</v>
      </c>
      <c r="N13" s="38">
        <f>IF(E13&gt;0,VLOOKUP(A13,[3]BDD_ActiviteGen_HC!$1:$1048576,N$1,FALSE)/E13,"-")</f>
        <v>0.28681276432141484</v>
      </c>
      <c r="O13" s="37">
        <f>IF(F13&gt;0,VLOOKUP(A13,[3]BDD_ActiviteGen_HC!$1:$1048576,O$1,FALSE)/F13,"-")</f>
        <v>0.34628442097321765</v>
      </c>
      <c r="P13" s="38">
        <f>IF(E13&gt;0,VLOOKUP(A13,[3]BDD_ActiviteGen_HC!$1:$1048576,P$1,FALSE)/E13,"-")</f>
        <v>0.27374086889657823</v>
      </c>
      <c r="Q13" s="37">
        <f>IF(F13&gt;0,VLOOKUP(A13,[3]BDD_ActiviteGen_HC!$1:$1048576,Q$1,FALSE)/F13,"-")</f>
        <v>0.33685401735194265</v>
      </c>
      <c r="R13" s="38">
        <f>IF(E13&gt;0,VLOOKUP(A13,[3]BDD_ActiviteGen_HC!$1:$1048576,R$1,FALSE)/E13,"-")</f>
        <v>8.842752787389465E-3</v>
      </c>
      <c r="S13" s="37">
        <f>IF(F13&gt;0,VLOOKUP(A13,[3]BDD_ActiviteGen_HC!$1:$1048576,S$1,FALSE)/F13,"-")</f>
        <v>2.2632968691059978E-3</v>
      </c>
      <c r="T13" s="38">
        <f>IF(E13&gt;0,VLOOKUP(A13,[3]BDD_ActiviteGen_HC!$1:$1048576,T$1,FALSE)/E13,"-")</f>
        <v>0.15224913494809689</v>
      </c>
      <c r="U13" s="37">
        <f>IF(F13&gt;0,VLOOKUP(A13,[3]BDD_ActiviteGen_HC!$1:$1048576,U$1,FALSE)/F13,"-")</f>
        <v>0.16371180686533385</v>
      </c>
      <c r="V13" s="38">
        <f t="shared" si="2"/>
        <v>2.268358323721642E-2</v>
      </c>
      <c r="W13" s="37">
        <f t="shared" si="3"/>
        <v>1.4334213504338056E-2</v>
      </c>
      <c r="X13" s="38">
        <f>IF(E13&gt;0,VLOOKUP(A13,[3]BDD_ActiviteGen_HC!$1:$1048576,X$1,FALSE)/E13,"-")</f>
        <v>0</v>
      </c>
      <c r="Y13" s="37">
        <f>IF(F13&gt;0,VLOOKUP(A13,[3]BDD_ActiviteGen_HC!$1:$1048576,Y$1,FALSE)/F13,"-")</f>
        <v>0</v>
      </c>
    </row>
    <row r="14" spans="1:36" s="32" customFormat="1" ht="14.1" customHeight="1" x14ac:dyDescent="0.2">
      <c r="A14" s="31" t="s">
        <v>32</v>
      </c>
      <c r="C14" s="33" t="s">
        <v>32</v>
      </c>
      <c r="D14" s="34" t="s">
        <v>33</v>
      </c>
      <c r="E14" s="241">
        <f>IF(ISNA(VLOOKUP(A14,[3]BDD_ActiviteGen_HC!$1:$1048576,12,FALSE))=TRUE,0,VLOOKUP(A14,[3]BDD_ActiviteGen_HC!$1:$1048576,12,FALSE))</f>
        <v>6055</v>
      </c>
      <c r="F14" s="36">
        <f>IF(ISNA(VLOOKUP(A14,[3]BDD_ActiviteGen_HC!$1:$1048576,39,FALSE))=TRUE,0,VLOOKUP(A14,[3]BDD_ActiviteGen_HC!$1:$1048576,39,FALSE))</f>
        <v>6024</v>
      </c>
      <c r="G14" s="37">
        <f t="shared" si="1"/>
        <v>-5.1197357555738954E-3</v>
      </c>
      <c r="H14" s="38">
        <f>IF(E14&gt;0,VLOOKUP(A14,[3]BDD_ActiviteGen_HC!$1:$1048576,H$1,FALSE)/E14,"-")</f>
        <v>2.477291494632535E-3</v>
      </c>
      <c r="I14" s="37">
        <f>IF(F14&gt;0,VLOOKUP(A14,[3]BDD_ActiviteGen_HC!$1:$1048576,I$1,FALSE)/F14,"-")</f>
        <v>0</v>
      </c>
      <c r="J14" s="38">
        <f>IF(E14&gt;0,VLOOKUP(A14,[3]BDD_ActiviteGen_HC!$1:$1048576,J$1,FALSE)/E14,"-")</f>
        <v>3.3030553261767133E-2</v>
      </c>
      <c r="K14" s="37">
        <f>IF(F14&gt;0,VLOOKUP(A14,[3]BDD_ActiviteGen_HC!$1:$1048576,K$1,FALSE)/F14,"-")</f>
        <v>5.1460823373173974E-2</v>
      </c>
      <c r="L14" s="38">
        <f>IF(E14&gt;0,VLOOKUP(A14,[3]BDD_ActiviteGen_HC!$1:$1048576,L$1,FALSE)/E14,"-")</f>
        <v>3.3526011560693639E-2</v>
      </c>
      <c r="M14" s="37">
        <f>IF(F14&gt;0,VLOOKUP(A14,[3]BDD_ActiviteGen_HC!$1:$1048576,M$1,FALSE)/F14,"-")</f>
        <v>3.436254980079681E-2</v>
      </c>
      <c r="N14" s="38">
        <f>IF(E14&gt;0,VLOOKUP(A14,[3]BDD_ActiviteGen_HC!$1:$1048576,N$1,FALSE)/E14,"-")</f>
        <v>0.53162675474814203</v>
      </c>
      <c r="O14" s="37">
        <f>IF(F14&gt;0,VLOOKUP(A14,[3]BDD_ActiviteGen_HC!$1:$1048576,O$1,FALSE)/F14,"-")</f>
        <v>0.62300796812749004</v>
      </c>
      <c r="P14" s="38">
        <f>IF(E14&gt;0,VLOOKUP(A14,[3]BDD_ActiviteGen_HC!$1:$1048576,P$1,FALSE)/E14,"-")</f>
        <v>0.27349298100743186</v>
      </c>
      <c r="Q14" s="37">
        <f>IF(F14&gt;0,VLOOKUP(A14,[3]BDD_ActiviteGen_HC!$1:$1048576,Q$1,FALSE)/F14,"-")</f>
        <v>0.20650730411686588</v>
      </c>
      <c r="R14" s="38">
        <f>IF(E14&gt;0,VLOOKUP(A14,[3]BDD_ActiviteGen_HC!$1:$1048576,R$1,FALSE)/E14,"-")</f>
        <v>7.3327828241123036E-2</v>
      </c>
      <c r="S14" s="37">
        <f>IF(F14&gt;0,VLOOKUP(A14,[3]BDD_ActiviteGen_HC!$1:$1048576,S$1,FALSE)/F14,"-")</f>
        <v>3.1706507304116865E-2</v>
      </c>
      <c r="T14" s="38">
        <f>IF(E14&gt;0,VLOOKUP(A14,[3]BDD_ActiviteGen_HC!$1:$1048576,T$1,FALSE)/E14,"-")</f>
        <v>3.5012386457473163E-2</v>
      </c>
      <c r="U14" s="37">
        <f>IF(F14&gt;0,VLOOKUP(A14,[3]BDD_ActiviteGen_HC!$1:$1048576,U$1,FALSE)/F14,"-")</f>
        <v>5.1294820717131477E-2</v>
      </c>
      <c r="V14" s="38">
        <f t="shared" si="2"/>
        <v>1.7506193228736699E-2</v>
      </c>
      <c r="W14" s="37">
        <f t="shared" si="3"/>
        <v>1.6600265604249653E-3</v>
      </c>
      <c r="X14" s="38">
        <f>IF(E14&gt;0,VLOOKUP(A14,[3]BDD_ActiviteGen_HC!$1:$1048576,X$1,FALSE)/E14,"-")</f>
        <v>0</v>
      </c>
      <c r="Y14" s="37">
        <f>IF(F14&gt;0,VLOOKUP(A14,[3]BDD_ActiviteGen_HC!$1:$1048576,Y$1,FALSE)/F14,"-")</f>
        <v>0</v>
      </c>
    </row>
    <row r="15" spans="1:36" s="32" customFormat="1" ht="14.1" customHeight="1" x14ac:dyDescent="0.2">
      <c r="A15" s="31" t="s">
        <v>34</v>
      </c>
      <c r="C15" s="33" t="s">
        <v>34</v>
      </c>
      <c r="D15" s="34" t="s">
        <v>35</v>
      </c>
      <c r="E15" s="241">
        <f>IF(ISNA(VLOOKUP(A15,[3]BDD_ActiviteGen_HC!$1:$1048576,12,FALSE))=TRUE,0,VLOOKUP(A15,[3]BDD_ActiviteGen_HC!$1:$1048576,12,FALSE))</f>
        <v>55112</v>
      </c>
      <c r="F15" s="36">
        <f>IF(ISNA(VLOOKUP(A15,[3]BDD_ActiviteGen_HC!$1:$1048576,39,FALSE))=TRUE,0,VLOOKUP(A15,[3]BDD_ActiviteGen_HC!$1:$1048576,39,FALSE))</f>
        <v>56139</v>
      </c>
      <c r="G15" s="37">
        <f t="shared" si="1"/>
        <v>1.8634780084192171E-2</v>
      </c>
      <c r="H15" s="38">
        <f>IF(E15&gt;0,VLOOKUP(A15,[3]BDD_ActiviteGen_HC!$1:$1048576,H$1,FALSE)/E15,"-")</f>
        <v>7.2162142546087965E-2</v>
      </c>
      <c r="I15" s="37">
        <f>IF(F15&gt;0,VLOOKUP(A15,[3]BDD_ActiviteGen_HC!$1:$1048576,I$1,FALSE)/F15,"-")</f>
        <v>2.9017260727836263E-2</v>
      </c>
      <c r="J15" s="38">
        <f>IF(E15&gt;0,VLOOKUP(A15,[3]BDD_ActiviteGen_HC!$1:$1048576,J$1,FALSE)/E15,"-")</f>
        <v>0.22766366671505298</v>
      </c>
      <c r="K15" s="37">
        <f>IF(F15&gt;0,VLOOKUP(A15,[3]BDD_ActiviteGen_HC!$1:$1048576,K$1,FALSE)/F15,"-")</f>
        <v>0.22576105737544311</v>
      </c>
      <c r="L15" s="38">
        <f>IF(E15&gt;0,VLOOKUP(A15,[3]BDD_ActiviteGen_HC!$1:$1048576,L$1,FALSE)/E15,"-")</f>
        <v>0.30069676295543618</v>
      </c>
      <c r="M15" s="37">
        <f>IF(F15&gt;0,VLOOKUP(A15,[3]BDD_ActiviteGen_HC!$1:$1048576,M$1,FALSE)/F15,"-")</f>
        <v>0.33242487397352999</v>
      </c>
      <c r="N15" s="38">
        <f>IF(E15&gt;0,VLOOKUP(A15,[3]BDD_ActiviteGen_HC!$1:$1048576,N$1,FALSE)/E15,"-")</f>
        <v>0.17386413122368993</v>
      </c>
      <c r="O15" s="37">
        <f>IF(F15&gt;0,VLOOKUP(A15,[3]BDD_ActiviteGen_HC!$1:$1048576,O$1,FALSE)/F15,"-")</f>
        <v>0.17846773187979836</v>
      </c>
      <c r="P15" s="38">
        <f>IF(E15&gt;0,VLOOKUP(A15,[3]BDD_ActiviteGen_HC!$1:$1048576,P$1,FALSE)/E15,"-")</f>
        <v>9.7093192045289586E-2</v>
      </c>
      <c r="Q15" s="37">
        <f>IF(F15&gt;0,VLOOKUP(A15,[3]BDD_ActiviteGen_HC!$1:$1048576,Q$1,FALSE)/F15,"-")</f>
        <v>0.12688149058586723</v>
      </c>
      <c r="R15" s="38">
        <f>IF(E15&gt;0,VLOOKUP(A15,[3]BDD_ActiviteGen_HC!$1:$1048576,R$1,FALSE)/E15,"-")</f>
        <v>6.4414283640586443E-3</v>
      </c>
      <c r="S15" s="37">
        <f>IF(F15&gt;0,VLOOKUP(A15,[3]BDD_ActiviteGen_HC!$1:$1048576,S$1,FALSE)/F15,"-")</f>
        <v>3.0103849373875561E-3</v>
      </c>
      <c r="T15" s="38">
        <f>IF(E15&gt;0,VLOOKUP(A15,[3]BDD_ActiviteGen_HC!$1:$1048576,T$1,FALSE)/E15,"-")</f>
        <v>0.11750616925533459</v>
      </c>
      <c r="U15" s="37">
        <f>IF(F15&gt;0,VLOOKUP(A15,[3]BDD_ActiviteGen_HC!$1:$1048576,U$1,FALSE)/F15,"-")</f>
        <v>0.10180088708384545</v>
      </c>
      <c r="V15" s="38">
        <f t="shared" si="2"/>
        <v>4.5725068950500658E-3</v>
      </c>
      <c r="W15" s="37">
        <f t="shared" si="3"/>
        <v>2.6363134362918927E-3</v>
      </c>
      <c r="X15" s="38">
        <f>IF(E15&gt;0,VLOOKUP(A15,[3]BDD_ActiviteGen_HC!$1:$1048576,X$1,FALSE)/E15,"-")</f>
        <v>0</v>
      </c>
      <c r="Y15" s="37">
        <f>IF(F15&gt;0,VLOOKUP(A15,[3]BDD_ActiviteGen_HC!$1:$1048576,Y$1,FALSE)/F15,"-")</f>
        <v>0</v>
      </c>
    </row>
    <row r="16" spans="1:36" s="32" customFormat="1" ht="14.1" customHeight="1" x14ac:dyDescent="0.25">
      <c r="A16" s="49" t="s">
        <v>36</v>
      </c>
      <c r="C16" s="33" t="s">
        <v>36</v>
      </c>
      <c r="D16" s="34" t="s">
        <v>37</v>
      </c>
      <c r="E16" s="241">
        <f>IF(ISNA(VLOOKUP(A16,[3]BDD_ActiviteGen_HC!$1:$1048576,12,FALSE))=TRUE,0,VLOOKUP(A16,[3]BDD_ActiviteGen_HC!$1:$1048576,12,FALSE))</f>
        <v>27697</v>
      </c>
      <c r="F16" s="36">
        <f>IF(ISNA(VLOOKUP(A16,[3]BDD_ActiviteGen_HC!$1:$1048576,39,FALSE))=TRUE,0,VLOOKUP(A16,[3]BDD_ActiviteGen_HC!$1:$1048576,39,FALSE))</f>
        <v>24619</v>
      </c>
      <c r="G16" s="37">
        <f t="shared" si="1"/>
        <v>-0.11113116944073365</v>
      </c>
      <c r="H16" s="38">
        <f>IF(E16&gt;0,VLOOKUP(A16,[3]BDD_ActiviteGen_HC!$1:$1048576,H$1,FALSE)/E16,"-")</f>
        <v>4.5997761490414124E-2</v>
      </c>
      <c r="I16" s="37">
        <f>IF(F16&gt;0,VLOOKUP(A16,[3]BDD_ActiviteGen_HC!$1:$1048576,I$1,FALSE)/F16,"-")</f>
        <v>3.1114180104797107E-2</v>
      </c>
      <c r="J16" s="38">
        <f>IF(E16&gt;0,VLOOKUP(A16,[3]BDD_ActiviteGen_HC!$1:$1048576,J$1,FALSE)/E16,"-")</f>
        <v>5.83456692060512E-2</v>
      </c>
      <c r="K16" s="37">
        <f>IF(F16&gt;0,VLOOKUP(A16,[3]BDD_ActiviteGen_HC!$1:$1048576,K$1,FALSE)/F16,"-")</f>
        <v>6.5031073561070712E-2</v>
      </c>
      <c r="L16" s="38">
        <f>IF(E16&gt;0,VLOOKUP(A16,[3]BDD_ActiviteGen_HC!$1:$1048576,L$1,FALSE)/E16,"-")</f>
        <v>0.3952774668736686</v>
      </c>
      <c r="M16" s="37">
        <f>IF(F16&gt;0,VLOOKUP(A16,[3]BDD_ActiviteGen_HC!$1:$1048576,M$1,FALSE)/F16,"-")</f>
        <v>0.39282667858158332</v>
      </c>
      <c r="N16" s="38">
        <f>IF(E16&gt;0,VLOOKUP(A16,[3]BDD_ActiviteGen_HC!$1:$1048576,N$1,FALSE)/E16,"-")</f>
        <v>0.23717370112286529</v>
      </c>
      <c r="O16" s="37">
        <f>IF(F16&gt;0,VLOOKUP(A16,[3]BDD_ActiviteGen_HC!$1:$1048576,O$1,FALSE)/F16,"-")</f>
        <v>0.25821519964255252</v>
      </c>
      <c r="P16" s="38">
        <f>IF(E16&gt;0,VLOOKUP(A16,[3]BDD_ActiviteGen_HC!$1:$1048576,P$1,FALSE)/E16,"-")</f>
        <v>5.610715962017547E-2</v>
      </c>
      <c r="Q16" s="37">
        <f>IF(F16&gt;0,VLOOKUP(A16,[3]BDD_ActiviteGen_HC!$1:$1048576,Q$1,FALSE)/F16,"-")</f>
        <v>6.3325074129737188E-2</v>
      </c>
      <c r="R16" s="38">
        <f>IF(E16&gt;0,VLOOKUP(A16,[3]BDD_ActiviteGen_HC!$1:$1048576,R$1,FALSE)/E16,"-")</f>
        <v>1.8233021626890999E-2</v>
      </c>
      <c r="S16" s="37">
        <f>IF(F16&gt;0,VLOOKUP(A16,[3]BDD_ActiviteGen_HC!$1:$1048576,S$1,FALSE)/F16,"-")</f>
        <v>6.4990454526991344E-3</v>
      </c>
      <c r="T16" s="38">
        <f>IF(E16&gt;0,VLOOKUP(A16,[3]BDD_ActiviteGen_HC!$1:$1048576,T$1,FALSE)/E16,"-")</f>
        <v>0.14575585803516627</v>
      </c>
      <c r="U16" s="37">
        <f>IF(F16&gt;0,VLOOKUP(A16,[3]BDD_ActiviteGen_HC!$1:$1048576,U$1,FALSE)/F16,"-")</f>
        <v>0.14411633291360332</v>
      </c>
      <c r="V16" s="38">
        <f t="shared" si="2"/>
        <v>4.3109362024768005E-2</v>
      </c>
      <c r="W16" s="37">
        <f t="shared" si="3"/>
        <v>3.8872415613956823E-2</v>
      </c>
      <c r="X16" s="38">
        <f>IF(E16&gt;0,VLOOKUP(A16,[3]BDD_ActiviteGen_HC!$1:$1048576,X$1,FALSE)/E16,"-")</f>
        <v>0</v>
      </c>
      <c r="Y16" s="37">
        <f>IF(F16&gt;0,VLOOKUP(A16,[3]BDD_ActiviteGen_HC!$1:$1048576,Y$1,FALSE)/F16,"-")</f>
        <v>0</v>
      </c>
    </row>
    <row r="17" spans="1:25" s="32" customFormat="1" ht="14.1" customHeight="1" x14ac:dyDescent="0.2">
      <c r="A17" s="31" t="s">
        <v>38</v>
      </c>
      <c r="C17" s="33" t="s">
        <v>38</v>
      </c>
      <c r="D17" s="34" t="s">
        <v>39</v>
      </c>
      <c r="E17" s="241">
        <f>IF(ISNA(VLOOKUP(A17,[3]BDD_ActiviteGen_HC!$1:$1048576,12,FALSE))=TRUE,0,VLOOKUP(A17,[3]BDD_ActiviteGen_HC!$1:$1048576,12,FALSE))</f>
        <v>7173</v>
      </c>
      <c r="F17" s="36">
        <f>IF(ISNA(VLOOKUP(A17,[3]BDD_ActiviteGen_HC!$1:$1048576,39,FALSE))=TRUE,0,VLOOKUP(A17,[3]BDD_ActiviteGen_HC!$1:$1048576,39,FALSE))</f>
        <v>6689</v>
      </c>
      <c r="G17" s="37">
        <f t="shared" si="1"/>
        <v>-6.7475254426320963E-2</v>
      </c>
      <c r="H17" s="38">
        <f>IF(E17&gt;0,VLOOKUP(A17,[3]BDD_ActiviteGen_HC!$1:$1048576,H$1,FALSE)/E17,"-")</f>
        <v>2.9276453366792136E-3</v>
      </c>
      <c r="I17" s="37">
        <f>IF(F17&gt;0,VLOOKUP(A17,[3]BDD_ActiviteGen_HC!$1:$1048576,I$1,FALSE)/F17,"-")</f>
        <v>6.7274629989535059E-3</v>
      </c>
      <c r="J17" s="38">
        <f>IF(E17&gt;0,VLOOKUP(A17,[3]BDD_ActiviteGen_HC!$1:$1048576,J$1,FALSE)/E17,"-")</f>
        <v>7.4585250243970447E-2</v>
      </c>
      <c r="K17" s="37">
        <f>IF(F17&gt;0,VLOOKUP(A17,[3]BDD_ActiviteGen_HC!$1:$1048576,K$1,FALSE)/F17,"-")</f>
        <v>9.7174465540439528E-2</v>
      </c>
      <c r="L17" s="38">
        <f>IF(E17&gt;0,VLOOKUP(A17,[3]BDD_ActiviteGen_HC!$1:$1048576,L$1,FALSE)/E17,"-")</f>
        <v>0.44068032901157117</v>
      </c>
      <c r="M17" s="37">
        <f>IF(F17&gt;0,VLOOKUP(A17,[3]BDD_ActiviteGen_HC!$1:$1048576,M$1,FALSE)/F17,"-")</f>
        <v>0.40559126924801914</v>
      </c>
      <c r="N17" s="38">
        <f>IF(E17&gt;0,VLOOKUP(A17,[3]BDD_ActiviteGen_HC!$1:$1048576,N$1,FALSE)/E17,"-")</f>
        <v>0.27561689669594314</v>
      </c>
      <c r="O17" s="37">
        <f>IF(F17&gt;0,VLOOKUP(A17,[3]BDD_ActiviteGen_HC!$1:$1048576,O$1,FALSE)/F17,"-")</f>
        <v>0.26580953804754076</v>
      </c>
      <c r="P17" s="38">
        <f>IF(E17&gt;0,VLOOKUP(A17,[3]BDD_ActiviteGen_HC!$1:$1048576,P$1,FALSE)/E17,"-")</f>
        <v>0.13592639063153492</v>
      </c>
      <c r="Q17" s="37">
        <f>IF(F17&gt;0,VLOOKUP(A17,[3]BDD_ActiviteGen_HC!$1:$1048576,Q$1,FALSE)/F17,"-")</f>
        <v>0.12722380026909852</v>
      </c>
      <c r="R17" s="38">
        <f>IF(E17&gt;0,VLOOKUP(A17,[3]BDD_ActiviteGen_HC!$1:$1048576,R$1,FALSE)/E17,"-")</f>
        <v>1.2686463125609925E-2</v>
      </c>
      <c r="S17" s="37">
        <f>IF(F17&gt;0,VLOOKUP(A17,[3]BDD_ActiviteGen_HC!$1:$1048576,S$1,FALSE)/F17,"-")</f>
        <v>1.4949917775452235E-2</v>
      </c>
      <c r="T17" s="38">
        <f>IF(E17&gt;0,VLOOKUP(A17,[3]BDD_ActiviteGen_HC!$1:$1048576,T$1,FALSE)/E17,"-")</f>
        <v>1.491705004879409E-2</v>
      </c>
      <c r="U17" s="37">
        <f>IF(F17&gt;0,VLOOKUP(A17,[3]BDD_ActiviteGen_HC!$1:$1048576,U$1,FALSE)/F17,"-")</f>
        <v>2.6909851995814024E-2</v>
      </c>
      <c r="V17" s="38">
        <f t="shared" si="2"/>
        <v>4.2659974905897124E-2</v>
      </c>
      <c r="W17" s="37">
        <f t="shared" si="3"/>
        <v>5.5613694124682422E-2</v>
      </c>
      <c r="X17" s="38">
        <f>IF(E17&gt;0,VLOOKUP(A17,[3]BDD_ActiviteGen_HC!$1:$1048576,X$1,FALSE)/E17,"-")</f>
        <v>0</v>
      </c>
      <c r="Y17" s="37">
        <f>IF(F17&gt;0,VLOOKUP(A17,[3]BDD_ActiviteGen_HC!$1:$1048576,Y$1,FALSE)/F17,"-")</f>
        <v>0</v>
      </c>
    </row>
    <row r="18" spans="1:25" s="32" customFormat="1" ht="14.1" customHeight="1" x14ac:dyDescent="0.2">
      <c r="A18" s="31" t="s">
        <v>40</v>
      </c>
      <c r="C18" s="33" t="s">
        <v>40</v>
      </c>
      <c r="D18" s="34" t="s">
        <v>41</v>
      </c>
      <c r="E18" s="241">
        <f>IF(ISNA(VLOOKUP(A18,[3]BDD_ActiviteGen_HC!$1:$1048576,12,FALSE))=TRUE,0,VLOOKUP(A18,[3]BDD_ActiviteGen_HC!$1:$1048576,12,FALSE))</f>
        <v>183073</v>
      </c>
      <c r="F18" s="36">
        <f>IF(ISNA(VLOOKUP(A18,[3]BDD_ActiviteGen_HC!$1:$1048576,39,FALSE))=TRUE,0,VLOOKUP(A18,[3]BDD_ActiviteGen_HC!$1:$1048576,39,FALSE))</f>
        <v>172002</v>
      </c>
      <c r="G18" s="37">
        <f t="shared" si="1"/>
        <v>-6.047314459259423E-2</v>
      </c>
      <c r="H18" s="38">
        <f>IF(E18&gt;0,VLOOKUP(A18,[3]BDD_ActiviteGen_HC!$1:$1048576,H$1,FALSE)/E18,"-")</f>
        <v>1.9227302769933306E-2</v>
      </c>
      <c r="I18" s="37">
        <f>IF(F18&gt;0,VLOOKUP(A18,[3]BDD_ActiviteGen_HC!$1:$1048576,I$1,FALSE)/F18,"-")</f>
        <v>1.6517249799420937E-2</v>
      </c>
      <c r="J18" s="38">
        <f>IF(E18&gt;0,VLOOKUP(A18,[3]BDD_ActiviteGen_HC!$1:$1048576,J$1,FALSE)/E18,"-")</f>
        <v>9.9719783911335916E-2</v>
      </c>
      <c r="K18" s="37">
        <f>IF(F18&gt;0,VLOOKUP(A18,[3]BDD_ActiviteGen_HC!$1:$1048576,K$1,FALSE)/F18,"-")</f>
        <v>8.3347868048045948E-2</v>
      </c>
      <c r="L18" s="38">
        <f>IF(E18&gt;0,VLOOKUP(A18,[3]BDD_ActiviteGen_HC!$1:$1048576,L$1,FALSE)/E18,"-")</f>
        <v>0.42555155593670285</v>
      </c>
      <c r="M18" s="37">
        <f>IF(F18&gt;0,VLOOKUP(A18,[3]BDD_ActiviteGen_HC!$1:$1048576,M$1,FALSE)/F18,"-")</f>
        <v>0.42652411018476527</v>
      </c>
      <c r="N18" s="38">
        <f>IF(E18&gt;0,VLOOKUP(A18,[3]BDD_ActiviteGen_HC!$1:$1048576,N$1,FALSE)/E18,"-")</f>
        <v>0.20727250878065034</v>
      </c>
      <c r="O18" s="37">
        <f>IF(F18&gt;0,VLOOKUP(A18,[3]BDD_ActiviteGen_HC!$1:$1048576,O$1,FALSE)/F18,"-")</f>
        <v>0.19341635562377182</v>
      </c>
      <c r="P18" s="38">
        <f>IF(E18&gt;0,VLOOKUP(A18,[3]BDD_ActiviteGen_HC!$1:$1048576,P$1,FALSE)/E18,"-")</f>
        <v>6.4504323411972278E-2</v>
      </c>
      <c r="Q18" s="37">
        <f>IF(F18&gt;0,VLOOKUP(A18,[3]BDD_ActiviteGen_HC!$1:$1048576,Q$1,FALSE)/F18,"-")</f>
        <v>6.6458529551981949E-2</v>
      </c>
      <c r="R18" s="38">
        <f>IF(E18&gt;0,VLOOKUP(A18,[3]BDD_ActiviteGen_HC!$1:$1048576,R$1,FALSE)/E18,"-")</f>
        <v>4.1999639488073066E-2</v>
      </c>
      <c r="S18" s="37">
        <f>IF(F18&gt;0,VLOOKUP(A18,[3]BDD_ActiviteGen_HC!$1:$1048576,S$1,FALSE)/F18,"-")</f>
        <v>7.599911628934547E-2</v>
      </c>
      <c r="T18" s="38">
        <f>IF(E18&gt;0,VLOOKUP(A18,[3]BDD_ActiviteGen_HC!$1:$1048576,T$1,FALSE)/E18,"-")</f>
        <v>0.12126856499866173</v>
      </c>
      <c r="U18" s="37">
        <f>IF(F18&gt;0,VLOOKUP(A18,[3]BDD_ActiviteGen_HC!$1:$1048576,U$1,FALSE)/F18,"-")</f>
        <v>0.10998709317333519</v>
      </c>
      <c r="V18" s="38">
        <f t="shared" si="2"/>
        <v>1.2355726950451396E-2</v>
      </c>
      <c r="W18" s="37">
        <f t="shared" si="3"/>
        <v>1.0866152719154476E-2</v>
      </c>
      <c r="X18" s="38">
        <f>IF(E18&gt;0,VLOOKUP(A18,[3]BDD_ActiviteGen_HC!$1:$1048576,X$1,FALSE)/E18,"-")</f>
        <v>8.1005937522190593E-3</v>
      </c>
      <c r="Y18" s="37">
        <f>IF(F18&gt;0,VLOOKUP(A18,[3]BDD_ActiviteGen_HC!$1:$1048576,Y$1,FALSE)/F18,"-")</f>
        <v>1.6883524610178953E-2</v>
      </c>
    </row>
    <row r="19" spans="1:25" s="32" customFormat="1" ht="14.1" customHeight="1" x14ac:dyDescent="0.2">
      <c r="A19" s="46" t="s">
        <v>245</v>
      </c>
      <c r="C19" s="33" t="s">
        <v>245</v>
      </c>
      <c r="D19" s="34" t="s">
        <v>244</v>
      </c>
      <c r="E19" s="241">
        <f>IF(ISNA(VLOOKUP(A19,[3]BDD_ActiviteGen_HC!$1:$1048576,12,FALSE))=TRUE,0,VLOOKUP(A19,[3]BDD_ActiviteGen_HC!$1:$1048576,12,FALSE))</f>
        <v>26142</v>
      </c>
      <c r="F19" s="36">
        <f>IF(ISNA(VLOOKUP(A19,[3]BDD_ActiviteGen_HC!$1:$1048576,39,FALSE))=TRUE,0,VLOOKUP(A19,[3]BDD_ActiviteGen_HC!$1:$1048576,39,FALSE))</f>
        <v>27018</v>
      </c>
      <c r="G19" s="37">
        <f t="shared" si="1"/>
        <v>3.3509295386733973E-2</v>
      </c>
      <c r="H19" s="38">
        <f>IF(E19&gt;0,VLOOKUP(A19,[3]BDD_ActiviteGen_HC!$1:$1048576,H$1,FALSE)/E19,"-")</f>
        <v>6.2351771096320098E-3</v>
      </c>
      <c r="I19" s="37">
        <f>IF(F19&gt;0,VLOOKUP(A19,[3]BDD_ActiviteGen_HC!$1:$1048576,I$1,FALSE)/F19,"-")</f>
        <v>1.8839292323636094E-2</v>
      </c>
      <c r="J19" s="38">
        <f>IF(E19&gt;0,VLOOKUP(A19,[3]BDD_ActiviteGen_HC!$1:$1048576,J$1,FALSE)/E19,"-")</f>
        <v>5.695815163338689E-2</v>
      </c>
      <c r="K19" s="37">
        <f>IF(F19&gt;0,VLOOKUP(A19,[3]BDD_ActiviteGen_HC!$1:$1048576,K$1,FALSE)/F19,"-")</f>
        <v>4.7153749352283662E-2</v>
      </c>
      <c r="L19" s="38">
        <f>IF(E19&gt;0,VLOOKUP(A19,[3]BDD_ActiviteGen_HC!$1:$1048576,L$1,FALSE)/E19,"-")</f>
        <v>6.242827633692908E-2</v>
      </c>
      <c r="M19" s="37">
        <f>IF(F19&gt;0,VLOOKUP(A19,[3]BDD_ActiviteGen_HC!$1:$1048576,M$1,FALSE)/F19,"-")</f>
        <v>5.5814642090458215E-2</v>
      </c>
      <c r="N19" s="38">
        <f>IF(E19&gt;0,VLOOKUP(A19,[3]BDD_ActiviteGen_HC!$1:$1048576,N$1,FALSE)/E19,"-")</f>
        <v>0.50022951572182695</v>
      </c>
      <c r="O19" s="37">
        <f>IF(F19&gt;0,VLOOKUP(A19,[3]BDD_ActiviteGen_HC!$1:$1048576,O$1,FALSE)/F19,"-")</f>
        <v>0.46953882596787327</v>
      </c>
      <c r="P19" s="38">
        <f>IF(E19&gt;0,VLOOKUP(A19,[3]BDD_ActiviteGen_HC!$1:$1048576,P$1,FALSE)/E19,"-")</f>
        <v>0.280391706831918</v>
      </c>
      <c r="Q19" s="37">
        <f>IF(F19&gt;0,VLOOKUP(A19,[3]BDD_ActiviteGen_HC!$1:$1048576,Q$1,FALSE)/F19,"-")</f>
        <v>0.2733733066844326</v>
      </c>
      <c r="R19" s="38">
        <f>IF(E19&gt;0,VLOOKUP(A19,[3]BDD_ActiviteGen_HC!$1:$1048576,R$1,FALSE)/E19,"-")</f>
        <v>0</v>
      </c>
      <c r="S19" s="37">
        <f>IF(F19&gt;0,VLOOKUP(A19,[3]BDD_ActiviteGen_HC!$1:$1048576,S$1,FALSE)/F19,"-")</f>
        <v>0</v>
      </c>
      <c r="T19" s="38">
        <f>IF(E19&gt;0,VLOOKUP(A19,[3]BDD_ActiviteGen_HC!$1:$1048576,T$1,FALSE)/E19,"-")</f>
        <v>9.1615025629255609E-2</v>
      </c>
      <c r="U19" s="37">
        <f>IF(F19&gt;0,VLOOKUP(A19,[3]BDD_ActiviteGen_HC!$1:$1048576,U$1,FALSE)/F19,"-")</f>
        <v>0.13431786216596342</v>
      </c>
      <c r="V19" s="38">
        <f t="shared" si="2"/>
        <v>2.1421467370514868E-3</v>
      </c>
      <c r="W19" s="37">
        <f t="shared" si="3"/>
        <v>9.6232141535279592E-4</v>
      </c>
      <c r="X19" s="38">
        <f>IF(E19&gt;0,VLOOKUP(A19,[3]BDD_ActiviteGen_HC!$1:$1048576,X$1,FALSE)/E19,"-")</f>
        <v>0</v>
      </c>
      <c r="Y19" s="37">
        <f>IF(F19&gt;0,VLOOKUP(A19,[3]BDD_ActiviteGen_HC!$1:$1048576,Y$1,FALSE)/F19,"-")</f>
        <v>0</v>
      </c>
    </row>
    <row r="20" spans="1:25" s="32" customFormat="1" ht="14.1" customHeight="1" x14ac:dyDescent="0.2">
      <c r="A20" s="31" t="s">
        <v>42</v>
      </c>
      <c r="C20" s="33" t="s">
        <v>42</v>
      </c>
      <c r="D20" s="34" t="s">
        <v>43</v>
      </c>
      <c r="E20" s="241">
        <f>IF(ISNA(VLOOKUP(A20,[3]BDD_ActiviteGen_HC!$1:$1048576,12,FALSE))=TRUE,0,VLOOKUP(A20,[3]BDD_ActiviteGen_HC!$1:$1048576,12,FALSE))</f>
        <v>1680</v>
      </c>
      <c r="F20" s="36">
        <f>IF(ISNA(VLOOKUP(A20,[3]BDD_ActiviteGen_HC!$1:$1048576,39,FALSE))=TRUE,0,VLOOKUP(A20,[3]BDD_ActiviteGen_HC!$1:$1048576,39,FALSE))</f>
        <v>2054</v>
      </c>
      <c r="G20" s="37">
        <f t="shared" si="1"/>
        <v>0.22261904761904772</v>
      </c>
      <c r="H20" s="38">
        <f>IF(E20&gt;0,VLOOKUP(A20,[3]BDD_ActiviteGen_HC!$1:$1048576,H$1,FALSE)/E20,"-")</f>
        <v>0</v>
      </c>
      <c r="I20" s="37">
        <f>IF(F20&gt;0,VLOOKUP(A20,[3]BDD_ActiviteGen_HC!$1:$1048576,I$1,FALSE)/F20,"-")</f>
        <v>0</v>
      </c>
      <c r="J20" s="38">
        <f>IF(E20&gt;0,VLOOKUP(A20,[3]BDD_ActiviteGen_HC!$1:$1048576,J$1,FALSE)/E20,"-")</f>
        <v>0</v>
      </c>
      <c r="K20" s="37">
        <f>IF(F20&gt;0,VLOOKUP(A20,[3]BDD_ActiviteGen_HC!$1:$1048576,K$1,FALSE)/F20,"-")</f>
        <v>0</v>
      </c>
      <c r="L20" s="38">
        <f>IF(E20&gt;0,VLOOKUP(A20,[3]BDD_ActiviteGen_HC!$1:$1048576,L$1,FALSE)/E20,"-")</f>
        <v>7.6190476190476197E-2</v>
      </c>
      <c r="M20" s="37">
        <f>IF(F20&gt;0,VLOOKUP(A20,[3]BDD_ActiviteGen_HC!$1:$1048576,M$1,FALSE)/F20,"-")</f>
        <v>0.1314508276533593</v>
      </c>
      <c r="N20" s="38">
        <f>IF(E20&gt;0,VLOOKUP(A20,[3]BDD_ActiviteGen_HC!$1:$1048576,N$1,FALSE)/E20,"-")</f>
        <v>0.14047619047619048</v>
      </c>
      <c r="O20" s="37">
        <f>IF(F20&gt;0,VLOOKUP(A20,[3]BDD_ActiviteGen_HC!$1:$1048576,O$1,FALSE)/F20,"-")</f>
        <v>0.30769230769230771</v>
      </c>
      <c r="P20" s="38">
        <f>IF(E20&gt;0,VLOOKUP(A20,[3]BDD_ActiviteGen_HC!$1:$1048576,P$1,FALSE)/E20,"-")</f>
        <v>0.51130952380952377</v>
      </c>
      <c r="Q20" s="37">
        <f>IF(F20&gt;0,VLOOKUP(A20,[3]BDD_ActiviteGen_HC!$1:$1048576,Q$1,FALSE)/F20,"-")</f>
        <v>0.45131450827653358</v>
      </c>
      <c r="R20" s="38">
        <f>IF(E20&gt;0,VLOOKUP(A20,[3]BDD_ActiviteGen_HC!$1:$1048576,R$1,FALSE)/E20,"-")</f>
        <v>0</v>
      </c>
      <c r="S20" s="37">
        <f>IF(F20&gt;0,VLOOKUP(A20,[3]BDD_ActiviteGen_HC!$1:$1048576,S$1,FALSE)/F20,"-")</f>
        <v>0</v>
      </c>
      <c r="T20" s="38">
        <f>IF(E20&gt;0,VLOOKUP(A20,[3]BDD_ActiviteGen_HC!$1:$1048576,T$1,FALSE)/E20,"-")</f>
        <v>0.2720238095238095</v>
      </c>
      <c r="U20" s="37">
        <f>IF(F20&gt;0,VLOOKUP(A20,[3]BDD_ActiviteGen_HC!$1:$1048576,U$1,FALSE)/F20,"-")</f>
        <v>0.10954235637779941</v>
      </c>
      <c r="V20" s="38">
        <f t="shared" si="2"/>
        <v>0</v>
      </c>
      <c r="W20" s="37">
        <f t="shared" si="3"/>
        <v>0</v>
      </c>
      <c r="X20" s="38">
        <f>IF(E20&gt;0,VLOOKUP(A20,[3]BDD_ActiviteGen_HC!$1:$1048576,X$1,FALSE)/E20,"-")</f>
        <v>0</v>
      </c>
      <c r="Y20" s="37">
        <f>IF(F20&gt;0,VLOOKUP(A20,[3]BDD_ActiviteGen_HC!$1:$1048576,Y$1,FALSE)/F20,"-")</f>
        <v>0</v>
      </c>
    </row>
    <row r="21" spans="1:25" s="32" customFormat="1" ht="14.1" customHeight="1" x14ac:dyDescent="0.25">
      <c r="A21" s="49" t="s">
        <v>44</v>
      </c>
      <c r="C21" s="33" t="s">
        <v>44</v>
      </c>
      <c r="D21" s="34" t="s">
        <v>45</v>
      </c>
      <c r="E21" s="252">
        <f>IF(ISNA(VLOOKUP(A21,[3]BDD_ActiviteGen_HC!$1:$1048576,12,FALSE))=TRUE,0,VLOOKUP(A21,[3]BDD_ActiviteGen_HC!$1:$1048576,12,FALSE))</f>
        <v>0</v>
      </c>
      <c r="F21" s="494">
        <f>IF(ISNA(VLOOKUP(A21,[3]BDD_ActiviteGen_HC!$1:$1048576,39,FALSE))=TRUE,0,VLOOKUP(A21,[3]BDD_ActiviteGen_HC!$1:$1048576,39,FALSE))</f>
        <v>0</v>
      </c>
      <c r="G21" s="37" t="str">
        <f t="shared" si="1"/>
        <v>-</v>
      </c>
      <c r="H21" s="495" t="str">
        <f>IF(E21&gt;0,VLOOKUP(A21,[3]BDD_ActiviteGen_HC!$1:$1048576,H$1,FALSE)/E21,"-")</f>
        <v>-</v>
      </c>
      <c r="I21" s="496" t="str">
        <f>IF(F21&gt;0,VLOOKUP(A21,[3]BDD_ActiviteGen_HC!$1:$1048576,I$1,FALSE)/F21,"-")</f>
        <v>-</v>
      </c>
      <c r="J21" s="495" t="str">
        <f>IF(E21&gt;0,VLOOKUP(A21,[3]BDD_ActiviteGen_HC!$1:$1048576,J$1,FALSE)/E21,"-")</f>
        <v>-</v>
      </c>
      <c r="K21" s="496" t="str">
        <f>IF(F21&gt;0,VLOOKUP(A21,[3]BDD_ActiviteGen_HC!$1:$1048576,K$1,FALSE)/F21,"-")</f>
        <v>-</v>
      </c>
      <c r="L21" s="495" t="str">
        <f>IF(E21&gt;0,VLOOKUP(A21,[3]BDD_ActiviteGen_HC!$1:$1048576,L$1,FALSE)/E21,"-")</f>
        <v>-</v>
      </c>
      <c r="M21" s="496" t="str">
        <f>IF(F21&gt;0,VLOOKUP(A21,[3]BDD_ActiviteGen_HC!$1:$1048576,M$1,FALSE)/F21,"-")</f>
        <v>-</v>
      </c>
      <c r="N21" s="495" t="str">
        <f>IF(E21&gt;0,VLOOKUP(A21,[3]BDD_ActiviteGen_HC!$1:$1048576,N$1,FALSE)/E21,"-")</f>
        <v>-</v>
      </c>
      <c r="O21" s="496" t="str">
        <f>IF(F21&gt;0,VLOOKUP(A21,[3]BDD_ActiviteGen_HC!$1:$1048576,O$1,FALSE)/F21,"-")</f>
        <v>-</v>
      </c>
      <c r="P21" s="495" t="str">
        <f>IF(E21&gt;0,VLOOKUP(A21,[3]BDD_ActiviteGen_HC!$1:$1048576,P$1,FALSE)/E21,"-")</f>
        <v>-</v>
      </c>
      <c r="Q21" s="496" t="str">
        <f>IF(F21&gt;0,VLOOKUP(A21,[3]BDD_ActiviteGen_HC!$1:$1048576,Q$1,FALSE)/F21,"-")</f>
        <v>-</v>
      </c>
      <c r="R21" s="495" t="str">
        <f>IF(E21&gt;0,VLOOKUP(A21,[3]BDD_ActiviteGen_HC!$1:$1048576,R$1,FALSE)/E21,"-")</f>
        <v>-</v>
      </c>
      <c r="S21" s="496" t="str">
        <f>IF(F21&gt;0,VLOOKUP(A21,[3]BDD_ActiviteGen_HC!$1:$1048576,S$1,FALSE)/F21,"-")</f>
        <v>-</v>
      </c>
      <c r="T21" s="495" t="str">
        <f>IF(E21&gt;0,VLOOKUP(A21,[3]BDD_ActiviteGen_HC!$1:$1048576,T$1,FALSE)/E21,"-")</f>
        <v>-</v>
      </c>
      <c r="U21" s="496" t="str">
        <f>IF(F21&gt;0,VLOOKUP(A21,[3]BDD_ActiviteGen_HC!$1:$1048576,U$1,FALSE)/F21,"-")</f>
        <v>-</v>
      </c>
      <c r="V21" s="495">
        <f t="shared" si="2"/>
        <v>0</v>
      </c>
      <c r="W21" s="496">
        <f t="shared" si="3"/>
        <v>0</v>
      </c>
      <c r="X21" s="495" t="str">
        <f>IF(E21&gt;0,VLOOKUP(A21,[3]BDD_ActiviteGen_HC!$1:$1048576,X$1,FALSE)/E21,"-")</f>
        <v>-</v>
      </c>
      <c r="Y21" s="496" t="str">
        <f>IF(F21&gt;0,VLOOKUP(A21,[3]BDD_ActiviteGen_HC!$1:$1048576,Y$1,FALSE)/F21,"-")</f>
        <v>-</v>
      </c>
    </row>
    <row r="22" spans="1:25" s="32" customFormat="1" ht="14.1" customHeight="1" x14ac:dyDescent="0.2">
      <c r="A22" s="31" t="s">
        <v>46</v>
      </c>
      <c r="C22" s="33" t="s">
        <v>46</v>
      </c>
      <c r="D22" s="34" t="s">
        <v>47</v>
      </c>
      <c r="E22" s="252">
        <f>IF(ISNA(VLOOKUP(A22,[3]BDD_ActiviteGen_HC!$1:$1048576,12,FALSE))=TRUE,0,VLOOKUP(A22,[3]BDD_ActiviteGen_HC!$1:$1048576,12,FALSE))</f>
        <v>106858</v>
      </c>
      <c r="F22" s="494">
        <f>IF(ISNA(VLOOKUP(A22,[3]BDD_ActiviteGen_HC!$1:$1048576,39,FALSE))=TRUE,0,VLOOKUP(A22,[3]BDD_ActiviteGen_HC!$1:$1048576,39,FALSE))</f>
        <v>89284</v>
      </c>
      <c r="G22" s="496">
        <f t="shared" si="1"/>
        <v>-0.16446124763705106</v>
      </c>
      <c r="H22" s="495">
        <f>IF(E22&gt;0,VLOOKUP(A22,[3]BDD_ActiviteGen_HC!$1:$1048576,H$1,FALSE)/E22,"-")</f>
        <v>6.5245465945460324E-2</v>
      </c>
      <c r="I22" s="496">
        <f>IF(F22&gt;0,VLOOKUP(A22,[3]BDD_ActiviteGen_HC!$1:$1048576,I$1,FALSE)/F22,"-")</f>
        <v>3.699431029075758E-2</v>
      </c>
      <c r="J22" s="495">
        <f>IF(E22&gt;0,VLOOKUP(A22,[3]BDD_ActiviteGen_HC!$1:$1048576,J$1,FALSE)/E22,"-")</f>
        <v>0.13263396282917517</v>
      </c>
      <c r="K22" s="496">
        <f>IF(F22&gt;0,VLOOKUP(A22,[3]BDD_ActiviteGen_HC!$1:$1048576,K$1,FALSE)/F22,"-")</f>
        <v>7.9017517136329013E-2</v>
      </c>
      <c r="L22" s="495">
        <f>IF(E22&gt;0,VLOOKUP(A22,[3]BDD_ActiviteGen_HC!$1:$1048576,L$1,FALSE)/E22,"-")</f>
        <v>0.34051732205356644</v>
      </c>
      <c r="M22" s="496">
        <f>IF(F22&gt;0,VLOOKUP(A22,[3]BDD_ActiviteGen_HC!$1:$1048576,M$1,FALSE)/F22,"-")</f>
        <v>0.35999731194838941</v>
      </c>
      <c r="N22" s="495">
        <f>IF(E22&gt;0,VLOOKUP(A22,[3]BDD_ActiviteGen_HC!$1:$1048576,N$1,FALSE)/E22,"-")</f>
        <v>0.1701416833554811</v>
      </c>
      <c r="O22" s="496">
        <f>IF(F22&gt;0,VLOOKUP(A22,[3]BDD_ActiviteGen_HC!$1:$1048576,O$1,FALSE)/F22,"-")</f>
        <v>0.17472335468841002</v>
      </c>
      <c r="P22" s="495">
        <f>IF(E22&gt;0,VLOOKUP(A22,[3]BDD_ActiviteGen_HC!$1:$1048576,P$1,FALSE)/E22,"-")</f>
        <v>7.2310917292107285E-2</v>
      </c>
      <c r="Q22" s="496">
        <f>IF(F22&gt;0,VLOOKUP(A22,[3]BDD_ActiviteGen_HC!$1:$1048576,Q$1,FALSE)/F22,"-")</f>
        <v>8.4987231754849693E-2</v>
      </c>
      <c r="R22" s="495">
        <f>IF(E22&gt;0,VLOOKUP(A22,[3]BDD_ActiviteGen_HC!$1:$1048576,R$1,FALSE)/E22,"-")</f>
        <v>2.4593385614553893E-2</v>
      </c>
      <c r="S22" s="496">
        <f>IF(F22&gt;0,VLOOKUP(A22,[3]BDD_ActiviteGen_HC!$1:$1048576,S$1,FALSE)/F22,"-")</f>
        <v>4.176560189955647E-2</v>
      </c>
      <c r="T22" s="495">
        <f>IF(E22&gt;0,VLOOKUP(A22,[3]BDD_ActiviteGen_HC!$1:$1048576,T$1,FALSE)/E22,"-")</f>
        <v>0.13823017462426773</v>
      </c>
      <c r="U22" s="496">
        <f>IF(F22&gt;0,VLOOKUP(A22,[3]BDD_ActiviteGen_HC!$1:$1048576,U$1,FALSE)/F22,"-")</f>
        <v>0.1390730702029479</v>
      </c>
      <c r="V22" s="495">
        <f t="shared" si="2"/>
        <v>5.3781654157854408E-2</v>
      </c>
      <c r="W22" s="496">
        <f t="shared" si="3"/>
        <v>7.6923076923076983E-2</v>
      </c>
      <c r="X22" s="495">
        <f>IF(E22&gt;0,VLOOKUP(A22,[3]BDD_ActiviteGen_HC!$1:$1048576,X$1,FALSE)/E22,"-")</f>
        <v>2.5454341275337362E-3</v>
      </c>
      <c r="Y22" s="496">
        <f>IF(F22&gt;0,VLOOKUP(A22,[3]BDD_ActiviteGen_HC!$1:$1048576,Y$1,FALSE)/F22,"-")</f>
        <v>6.5185251556829889E-3</v>
      </c>
    </row>
    <row r="23" spans="1:25" s="32" customFormat="1" ht="14.1" customHeight="1" x14ac:dyDescent="0.2">
      <c r="A23" s="31" t="s">
        <v>48</v>
      </c>
      <c r="C23" s="33" t="s">
        <v>48</v>
      </c>
      <c r="D23" s="34" t="s">
        <v>49</v>
      </c>
      <c r="E23" s="241">
        <f>IF(ISNA(VLOOKUP(A23,[3]BDD_ActiviteGen_HC!$1:$1048576,12,FALSE))=TRUE,0,VLOOKUP(A23,[3]BDD_ActiviteGen_HC!$1:$1048576,12,FALSE))</f>
        <v>56882</v>
      </c>
      <c r="F23" s="36">
        <f>IF(ISNA(VLOOKUP(A23,[3]BDD_ActiviteGen_HC!$1:$1048576,39,FALSE))=TRUE,0,VLOOKUP(A23,[3]BDD_ActiviteGen_HC!$1:$1048576,39,FALSE))</f>
        <v>53213</v>
      </c>
      <c r="G23" s="37">
        <f t="shared" si="1"/>
        <v>-6.4501951408178382E-2</v>
      </c>
      <c r="H23" s="38">
        <f>IF(E23&gt;0,VLOOKUP(A23,[3]BDD_ActiviteGen_HC!$1:$1048576,H$1,FALSE)/E23,"-")</f>
        <v>1.9215217467740235E-2</v>
      </c>
      <c r="I23" s="37">
        <f>IF(F23&gt;0,VLOOKUP(A23,[3]BDD_ActiviteGen_HC!$1:$1048576,I$1,FALSE)/F23,"-")</f>
        <v>9.3774077762952667E-3</v>
      </c>
      <c r="J23" s="38">
        <f>IF(E23&gt;0,VLOOKUP(A23,[3]BDD_ActiviteGen_HC!$1:$1048576,J$1,FALSE)/E23,"-")</f>
        <v>5.0806933652121938E-2</v>
      </c>
      <c r="K23" s="37">
        <f>IF(F23&gt;0,VLOOKUP(A23,[3]BDD_ActiviteGen_HC!$1:$1048576,K$1,FALSE)/F23,"-")</f>
        <v>6.0473944336910154E-2</v>
      </c>
      <c r="L23" s="38">
        <f>IF(E23&gt;0,VLOOKUP(A23,[3]BDD_ActiviteGen_HC!$1:$1048576,L$1,FALSE)/E23,"-")</f>
        <v>0.48924088463837417</v>
      </c>
      <c r="M23" s="37">
        <f>IF(F23&gt;0,VLOOKUP(A23,[3]BDD_ActiviteGen_HC!$1:$1048576,M$1,FALSE)/F23,"-")</f>
        <v>0.42228402833893974</v>
      </c>
      <c r="N23" s="38">
        <f>IF(E23&gt;0,VLOOKUP(A23,[3]BDD_ActiviteGen_HC!$1:$1048576,N$1,FALSE)/E23,"-")</f>
        <v>0.17814071235188636</v>
      </c>
      <c r="O23" s="37">
        <f>IF(F23&gt;0,VLOOKUP(A23,[3]BDD_ActiviteGen_HC!$1:$1048576,O$1,FALSE)/F23,"-")</f>
        <v>0.22851558829609306</v>
      </c>
      <c r="P23" s="38">
        <f>IF(E23&gt;0,VLOOKUP(A23,[3]BDD_ActiviteGen_HC!$1:$1048576,P$1,FALSE)/E23,"-")</f>
        <v>0.12536479026757147</v>
      </c>
      <c r="Q23" s="37">
        <f>IF(F23&gt;0,VLOOKUP(A23,[3]BDD_ActiviteGen_HC!$1:$1048576,Q$1,FALSE)/F23,"-")</f>
        <v>0.12649164677804295</v>
      </c>
      <c r="R23" s="38">
        <f>IF(E23&gt;0,VLOOKUP(A23,[3]BDD_ActiviteGen_HC!$1:$1048576,R$1,FALSE)/E23,"-")</f>
        <v>2.3047712808972963E-2</v>
      </c>
      <c r="S23" s="37">
        <f>IF(F23&gt;0,VLOOKUP(A23,[3]BDD_ActiviteGen_HC!$1:$1048576,S$1,FALSE)/F23,"-")</f>
        <v>2.7230188111927536E-2</v>
      </c>
      <c r="T23" s="38">
        <f>IF(E23&gt;0,VLOOKUP(A23,[3]BDD_ActiviteGen_HC!$1:$1048576,T$1,FALSE)/E23,"-")</f>
        <v>8.3471045321894449E-2</v>
      </c>
      <c r="U23" s="37">
        <f>IF(F23&gt;0,VLOOKUP(A23,[3]BDD_ActiviteGen_HC!$1:$1048576,U$1,FALSE)/F23,"-")</f>
        <v>7.8176385469716045E-2</v>
      </c>
      <c r="V23" s="38">
        <f t="shared" si="2"/>
        <v>1.9250377975457922E-2</v>
      </c>
      <c r="W23" s="37">
        <f t="shared" si="3"/>
        <v>3.9689549546163549E-2</v>
      </c>
      <c r="X23" s="38">
        <f>IF(E23&gt;0,VLOOKUP(A23,[3]BDD_ActiviteGen_HC!$1:$1048576,X$1,FALSE)/E23,"-")</f>
        <v>1.146232551598045E-2</v>
      </c>
      <c r="Y23" s="37">
        <f>IF(F23&gt;0,VLOOKUP(A23,[3]BDD_ActiviteGen_HC!$1:$1048576,Y$1,FALSE)/F23,"-")</f>
        <v>7.7612613459117135E-3</v>
      </c>
    </row>
    <row r="24" spans="1:25" s="32" customFormat="1" ht="14.1" customHeight="1" x14ac:dyDescent="0.25">
      <c r="A24" s="49" t="s">
        <v>50</v>
      </c>
      <c r="C24" s="33" t="s">
        <v>50</v>
      </c>
      <c r="D24" s="34" t="s">
        <v>51</v>
      </c>
      <c r="E24" s="241">
        <f>IF(ISNA(VLOOKUP(A24,[3]BDD_ActiviteGen_HC!$1:$1048576,12,FALSE))=TRUE,0,VLOOKUP(A24,[3]BDD_ActiviteGen_HC!$1:$1048576,12,FALSE))</f>
        <v>13841</v>
      </c>
      <c r="F24" s="36">
        <f>IF(ISNA(VLOOKUP(A24,[3]BDD_ActiviteGen_HC!$1:$1048576,39,FALSE))=TRUE,0,VLOOKUP(A24,[3]BDD_ActiviteGen_HC!$1:$1048576,39,FALSE))</f>
        <v>12383</v>
      </c>
      <c r="G24" s="37">
        <f t="shared" si="1"/>
        <v>-0.10533920959468246</v>
      </c>
      <c r="H24" s="38">
        <f>IF(E24&gt;0,VLOOKUP(A24,[3]BDD_ActiviteGen_HC!$1:$1048576,H$1,FALSE)/E24,"-")</f>
        <v>1.3510584495339931E-2</v>
      </c>
      <c r="I24" s="37">
        <f>IF(F24&gt;0,VLOOKUP(A24,[3]BDD_ActiviteGen_HC!$1:$1048576,I$1,FALSE)/F24,"-")</f>
        <v>0</v>
      </c>
      <c r="J24" s="38">
        <f>IF(E24&gt;0,VLOOKUP(A24,[3]BDD_ActiviteGen_HC!$1:$1048576,J$1,FALSE)/E24,"-")</f>
        <v>3.0633624738096957E-2</v>
      </c>
      <c r="K24" s="37">
        <f>IF(F24&gt;0,VLOOKUP(A24,[3]BDD_ActiviteGen_HC!$1:$1048576,K$1,FALSE)/F24,"-")</f>
        <v>3.9247355245094082E-2</v>
      </c>
      <c r="L24" s="38">
        <f>IF(E24&gt;0,VLOOKUP(A24,[3]BDD_ActiviteGen_HC!$1:$1048576,L$1,FALSE)/E24,"-")</f>
        <v>3.113936854273535E-2</v>
      </c>
      <c r="M24" s="37">
        <f>IF(F24&gt;0,VLOOKUP(A24,[3]BDD_ActiviteGen_HC!$1:$1048576,M$1,FALSE)/F24,"-")</f>
        <v>5.0876201243640472E-2</v>
      </c>
      <c r="N24" s="38">
        <f>IF(E24&gt;0,VLOOKUP(A24,[3]BDD_ActiviteGen_HC!$1:$1048576,N$1,FALSE)/E24,"-")</f>
        <v>0.6460515858680731</v>
      </c>
      <c r="O24" s="37">
        <f>IF(F24&gt;0,VLOOKUP(A24,[3]BDD_ActiviteGen_HC!$1:$1048576,O$1,FALSE)/F24,"-")</f>
        <v>0.59315190180085597</v>
      </c>
      <c r="P24" s="38">
        <f>IF(E24&gt;0,VLOOKUP(A24,[3]BDD_ActiviteGen_HC!$1:$1048576,P$1,FALSE)/E24,"-")</f>
        <v>0.19369987717650458</v>
      </c>
      <c r="Q24" s="37">
        <f>IF(F24&gt;0,VLOOKUP(A24,[3]BDD_ActiviteGen_HC!$1:$1048576,Q$1,FALSE)/F24,"-")</f>
        <v>0.24218686909472664</v>
      </c>
      <c r="R24" s="38">
        <f>IF(E24&gt;0,VLOOKUP(A24,[3]BDD_ActiviteGen_HC!$1:$1048576,R$1,FALSE)/E24,"-")</f>
        <v>0</v>
      </c>
      <c r="S24" s="37">
        <f>IF(F24&gt;0,VLOOKUP(A24,[3]BDD_ActiviteGen_HC!$1:$1048576,S$1,FALSE)/F24,"-")</f>
        <v>0</v>
      </c>
      <c r="T24" s="38">
        <f>IF(E24&gt;0,VLOOKUP(A24,[3]BDD_ActiviteGen_HC!$1:$1048576,T$1,FALSE)/E24,"-")</f>
        <v>1.6689545553066974E-2</v>
      </c>
      <c r="U24" s="37">
        <f>IF(F24&gt;0,VLOOKUP(A24,[3]BDD_ActiviteGen_HC!$1:$1048576,U$1,FALSE)/F24,"-")</f>
        <v>3.246386174594202E-2</v>
      </c>
      <c r="V24" s="38">
        <f t="shared" si="2"/>
        <v>7.7306552994725886E-3</v>
      </c>
      <c r="W24" s="37">
        <f t="shared" si="3"/>
        <v>5.1683759993539358E-3</v>
      </c>
      <c r="X24" s="38">
        <f>IF(E24&gt;0,VLOOKUP(A24,[3]BDD_ActiviteGen_HC!$1:$1048576,X$1,FALSE)/E24,"-")</f>
        <v>6.0544758326710496E-2</v>
      </c>
      <c r="Y24" s="37">
        <f>IF(F24&gt;0,VLOOKUP(A24,[3]BDD_ActiviteGen_HC!$1:$1048576,Y$1,FALSE)/F24,"-")</f>
        <v>3.6905434870386819E-2</v>
      </c>
    </row>
    <row r="25" spans="1:25" s="32" customFormat="1" ht="14.1" customHeight="1" x14ac:dyDescent="0.2">
      <c r="A25" s="31" t="s">
        <v>52</v>
      </c>
      <c r="C25" s="33" t="s">
        <v>52</v>
      </c>
      <c r="D25" s="34" t="s">
        <v>53</v>
      </c>
      <c r="E25" s="252">
        <f>IF(ISNA(VLOOKUP(A25,[3]BDD_ActiviteGen_HC!$1:$1048576,12,FALSE))=TRUE,0,VLOOKUP(A25,[3]BDD_ActiviteGen_HC!$1:$1048576,12,FALSE))</f>
        <v>0</v>
      </c>
      <c r="F25" s="494">
        <f>IF(ISNA(VLOOKUP(A25,[3]BDD_ActiviteGen_HC!$1:$1048576,39,FALSE))=TRUE,0,VLOOKUP(A25,[3]BDD_ActiviteGen_HC!$1:$1048576,39,FALSE))</f>
        <v>0</v>
      </c>
      <c r="G25" s="37" t="str">
        <f t="shared" si="1"/>
        <v>-</v>
      </c>
      <c r="H25" s="38" t="str">
        <f>IF(E25&gt;0,VLOOKUP(A25,[3]BDD_ActiviteGen_HC!$1:$1048576,H$1,FALSE)/E25,"-")</f>
        <v>-</v>
      </c>
      <c r="I25" s="37" t="str">
        <f>IF(F25&gt;0,VLOOKUP(A25,[3]BDD_ActiviteGen_HC!$1:$1048576,I$1,FALSE)/F25,"-")</f>
        <v>-</v>
      </c>
      <c r="J25" s="38" t="str">
        <f>IF(E25&gt;0,VLOOKUP(A25,[3]BDD_ActiviteGen_HC!$1:$1048576,J$1,FALSE)/E25,"-")</f>
        <v>-</v>
      </c>
      <c r="K25" s="37" t="str">
        <f>IF(F25&gt;0,VLOOKUP(A25,[3]BDD_ActiviteGen_HC!$1:$1048576,K$1,FALSE)/F25,"-")</f>
        <v>-</v>
      </c>
      <c r="L25" s="38" t="str">
        <f>IF(E25&gt;0,VLOOKUP(A25,[3]BDD_ActiviteGen_HC!$1:$1048576,L$1,FALSE)/E25,"-")</f>
        <v>-</v>
      </c>
      <c r="M25" s="37" t="str">
        <f>IF(F25&gt;0,VLOOKUP(A25,[3]BDD_ActiviteGen_HC!$1:$1048576,M$1,FALSE)/F25,"-")</f>
        <v>-</v>
      </c>
      <c r="N25" s="38" t="str">
        <f>IF(E25&gt;0,VLOOKUP(A25,[3]BDD_ActiviteGen_HC!$1:$1048576,N$1,FALSE)/E25,"-")</f>
        <v>-</v>
      </c>
      <c r="O25" s="37" t="str">
        <f>IF(F25&gt;0,VLOOKUP(A25,[3]BDD_ActiviteGen_HC!$1:$1048576,O$1,FALSE)/F25,"-")</f>
        <v>-</v>
      </c>
      <c r="P25" s="38" t="str">
        <f>IF(E25&gt;0,VLOOKUP(A25,[3]BDD_ActiviteGen_HC!$1:$1048576,P$1,FALSE)/E25,"-")</f>
        <v>-</v>
      </c>
      <c r="Q25" s="37" t="str">
        <f>IF(F25&gt;0,VLOOKUP(A25,[3]BDD_ActiviteGen_HC!$1:$1048576,Q$1,FALSE)/F25,"-")</f>
        <v>-</v>
      </c>
      <c r="R25" s="38" t="str">
        <f>IF(E25&gt;0,VLOOKUP(A25,[3]BDD_ActiviteGen_HC!$1:$1048576,R$1,FALSE)/E25,"-")</f>
        <v>-</v>
      </c>
      <c r="S25" s="37" t="str">
        <f>IF(F25&gt;0,VLOOKUP(A25,[3]BDD_ActiviteGen_HC!$1:$1048576,S$1,FALSE)/F25,"-")</f>
        <v>-</v>
      </c>
      <c r="T25" s="38" t="str">
        <f>IF(E25&gt;0,VLOOKUP(A25,[3]BDD_ActiviteGen_HC!$1:$1048576,T$1,FALSE)/E25,"-")</f>
        <v>-</v>
      </c>
      <c r="U25" s="37" t="str">
        <f>IF(F25&gt;0,VLOOKUP(A25,[3]BDD_ActiviteGen_HC!$1:$1048576,U$1,FALSE)/F25,"-")</f>
        <v>-</v>
      </c>
      <c r="V25" s="38">
        <f t="shared" si="2"/>
        <v>0</v>
      </c>
      <c r="W25" s="37">
        <f t="shared" si="3"/>
        <v>0</v>
      </c>
      <c r="X25" s="38" t="str">
        <f>IF(E25&gt;0,VLOOKUP(A25,[3]BDD_ActiviteGen_HC!$1:$1048576,X$1,FALSE)/E25,"-")</f>
        <v>-</v>
      </c>
      <c r="Y25" s="37" t="str">
        <f>IF(F25&gt;0,VLOOKUP(A25,[3]BDD_ActiviteGen_HC!$1:$1048576,Y$1,FALSE)/F25,"-")</f>
        <v>-</v>
      </c>
    </row>
    <row r="26" spans="1:25" s="32" customFormat="1" ht="14.1" customHeight="1" x14ac:dyDescent="0.2">
      <c r="A26" s="46" t="s">
        <v>54</v>
      </c>
      <c r="C26" s="52" t="s">
        <v>54</v>
      </c>
      <c r="D26" s="53" t="s">
        <v>55</v>
      </c>
      <c r="E26" s="252">
        <f>IF(ISNA(VLOOKUP(A26,[3]BDD_ActiviteGen_HC!$1:$1048576,12,FALSE))=TRUE,0,VLOOKUP(A26,[3]BDD_ActiviteGen_HC!$1:$1048576,12,FALSE))</f>
        <v>14517</v>
      </c>
      <c r="F26" s="494">
        <f>IF(ISNA(VLOOKUP(A26,[3]BDD_ActiviteGen_HC!$1:$1048576,39,FALSE))=TRUE,0,VLOOKUP(A26,[3]BDD_ActiviteGen_HC!$1:$1048576,39,FALSE))</f>
        <v>15479</v>
      </c>
      <c r="G26" s="37">
        <f t="shared" si="1"/>
        <v>6.626713508300619E-2</v>
      </c>
      <c r="H26" s="38">
        <f>IF(E26&gt;0,VLOOKUP(A26,[3]BDD_ActiviteGen_HC!$1:$1048576,H$1,FALSE)/E26,"-")</f>
        <v>4.6015016876765173E-2</v>
      </c>
      <c r="I26" s="37">
        <f>IF(F26&gt;0,VLOOKUP(A26,[3]BDD_ActiviteGen_HC!$1:$1048576,I$1,FALSE)/F26,"-")</f>
        <v>3.4692163576458428E-2</v>
      </c>
      <c r="J26" s="38">
        <f>IF(E26&gt;0,VLOOKUP(A26,[3]BDD_ActiviteGen_HC!$1:$1048576,J$1,FALSE)/E26,"-")</f>
        <v>9.967624164772336E-2</v>
      </c>
      <c r="K26" s="37">
        <f>IF(F26&gt;0,VLOOKUP(A26,[3]BDD_ActiviteGen_HC!$1:$1048576,K$1,FALSE)/F26,"-")</f>
        <v>9.2964661799857878E-2</v>
      </c>
      <c r="L26" s="38">
        <f>IF(E26&gt;0,VLOOKUP(A26,[3]BDD_ActiviteGen_HC!$1:$1048576,L$1,FALSE)/E26,"-")</f>
        <v>0.35468760763243096</v>
      </c>
      <c r="M26" s="37">
        <f>IF(F26&gt;0,VLOOKUP(A26,[3]BDD_ActiviteGen_HC!$1:$1048576,M$1,FALSE)/F26,"-")</f>
        <v>0.3192712707539247</v>
      </c>
      <c r="N26" s="38">
        <f>IF(E26&gt;0,VLOOKUP(A26,[3]BDD_ActiviteGen_HC!$1:$1048576,N$1,FALSE)/E26,"-")</f>
        <v>0.22284218502445408</v>
      </c>
      <c r="O26" s="37">
        <f>IF(F26&gt;0,VLOOKUP(A26,[3]BDD_ActiviteGen_HC!$1:$1048576,O$1,FALSE)/F26,"-")</f>
        <v>0.17455908004393048</v>
      </c>
      <c r="P26" s="38">
        <f>IF(E26&gt;0,VLOOKUP(A26,[3]BDD_ActiviteGen_HC!$1:$1048576,P$1,FALSE)/E26,"-")</f>
        <v>0.16697664806778259</v>
      </c>
      <c r="Q26" s="37">
        <f>IF(F26&gt;0,VLOOKUP(A26,[3]BDD_ActiviteGen_HC!$1:$1048576,Q$1,FALSE)/F26,"-")</f>
        <v>0.16616060469022548</v>
      </c>
      <c r="R26" s="38">
        <f>IF(E26&gt;0,VLOOKUP(A26,[3]BDD_ActiviteGen_HC!$1:$1048576,R$1,FALSE)/E26,"-")</f>
        <v>1.0332713370531101E-3</v>
      </c>
      <c r="S26" s="37">
        <f>IF(F26&gt;0,VLOOKUP(A26,[3]BDD_ActiviteGen_HC!$1:$1048576,S$1,FALSE)/F26,"-")</f>
        <v>9.0445119193746366E-4</v>
      </c>
      <c r="T26" s="38">
        <f>IF(E26&gt;0,VLOOKUP(A26,[3]BDD_ActiviteGen_HC!$1:$1048576,T$1,FALSE)/E26,"-")</f>
        <v>0.10484259833298891</v>
      </c>
      <c r="U26" s="37">
        <f>IF(F26&gt;0,VLOOKUP(A26,[3]BDD_ActiviteGen_HC!$1:$1048576,U$1,FALSE)/F26,"-")</f>
        <v>0.14238645907358358</v>
      </c>
      <c r="V26" s="38">
        <f t="shared" si="2"/>
        <v>2.7553902321416635E-3</v>
      </c>
      <c r="W26" s="37">
        <f t="shared" si="3"/>
        <v>4.5222559596869161E-4</v>
      </c>
      <c r="X26" s="38">
        <f>IF(E26&gt;0,VLOOKUP(A26,[3]BDD_ActiviteGen_HC!$1:$1048576,X$1,FALSE)/E26,"-")</f>
        <v>1.1710408486601915E-3</v>
      </c>
      <c r="Y26" s="37">
        <f>IF(F26&gt;0,VLOOKUP(A26,[3]BDD_ActiviteGen_HC!$1:$1048576,Y$1,FALSE)/F26,"-")</f>
        <v>6.8609083274113317E-2</v>
      </c>
    </row>
    <row r="27" spans="1:25" s="32" customFormat="1" ht="14.1" customHeight="1" thickBot="1" x14ac:dyDescent="0.25">
      <c r="A27" s="31" t="s">
        <v>56</v>
      </c>
      <c r="C27" s="54" t="s">
        <v>56</v>
      </c>
      <c r="D27" s="55" t="s">
        <v>57</v>
      </c>
      <c r="E27" s="252">
        <f>IF(ISNA(VLOOKUP(A27,[3]BDD_ActiviteGen_HC!$1:$1048576,12,FALSE))=TRUE,0,VLOOKUP(A27,[3]BDD_ActiviteGen_HC!$1:$1048576,12,FALSE))</f>
        <v>0</v>
      </c>
      <c r="F27" s="100">
        <f>VLOOKUP(A27,[3]BDD_ActiviteGen_HC!$1:$1048576,39,FALSE)</f>
        <v>0</v>
      </c>
      <c r="G27" s="58" t="str">
        <f t="shared" si="1"/>
        <v>-</v>
      </c>
      <c r="H27" s="59" t="str">
        <f>IF(E27&gt;0,VLOOKUP(A27,[3]BDD_ActiviteGen_HC!$1:$1048576,H$1,FALSE)/E27,"-")</f>
        <v>-</v>
      </c>
      <c r="I27" s="58" t="str">
        <f>IF(F27&gt;0,VLOOKUP(A27,[3]BDD_ActiviteGen_HC!$1:$1048576,I$1,FALSE)/F27,"-")</f>
        <v>-</v>
      </c>
      <c r="J27" s="59" t="str">
        <f>IF(E27&gt;0,VLOOKUP(A27,[3]BDD_ActiviteGen_HC!$1:$1048576,J$1,FALSE)/E27,"-")</f>
        <v>-</v>
      </c>
      <c r="K27" s="58" t="str">
        <f>IF(F27&gt;0,VLOOKUP(A27,[3]BDD_ActiviteGen_HC!$1:$1048576,K$1,FALSE)/F27,"-")</f>
        <v>-</v>
      </c>
      <c r="L27" s="59" t="str">
        <f>IF(E27&gt;0,VLOOKUP(A27,[3]BDD_ActiviteGen_HC!$1:$1048576,L$1,FALSE)/E27,"-")</f>
        <v>-</v>
      </c>
      <c r="M27" s="58" t="str">
        <f>IF(F27&gt;0,VLOOKUP(A27,[3]BDD_ActiviteGen_HC!$1:$1048576,M$1,FALSE)/F27,"-")</f>
        <v>-</v>
      </c>
      <c r="N27" s="59" t="str">
        <f>IF(E27&gt;0,VLOOKUP(A27,[3]BDD_ActiviteGen_HC!$1:$1048576,N$1,FALSE)/E27,"-")</f>
        <v>-</v>
      </c>
      <c r="O27" s="58" t="str">
        <f>IF(F27&gt;0,VLOOKUP(A27,[3]BDD_ActiviteGen_HC!$1:$1048576,O$1,FALSE)/F27,"-")</f>
        <v>-</v>
      </c>
      <c r="P27" s="59" t="str">
        <f>IF(E27&gt;0,VLOOKUP(A27,[3]BDD_ActiviteGen_HC!$1:$1048576,P$1,FALSE)/E27,"-")</f>
        <v>-</v>
      </c>
      <c r="Q27" s="58" t="str">
        <f>IF(F27&gt;0,VLOOKUP(A27,[3]BDD_ActiviteGen_HC!$1:$1048576,Q$1,FALSE)/F27,"-")</f>
        <v>-</v>
      </c>
      <c r="R27" s="59" t="str">
        <f>IF(E27&gt;0,VLOOKUP(A27,[3]BDD_ActiviteGen_HC!$1:$1048576,R$1,FALSE)/E27,"-")</f>
        <v>-</v>
      </c>
      <c r="S27" s="58" t="str">
        <f>IF(F27&gt;0,VLOOKUP(A27,[3]BDD_ActiviteGen_HC!$1:$1048576,S$1,FALSE)/F27,"-")</f>
        <v>-</v>
      </c>
      <c r="T27" s="59" t="str">
        <f>IF(E27&gt;0,VLOOKUP(A27,[3]BDD_ActiviteGen_HC!$1:$1048576,T$1,FALSE)/E27,"-")</f>
        <v>-</v>
      </c>
      <c r="U27" s="58" t="str">
        <f>IF(F27&gt;0,VLOOKUP(A27,[3]BDD_ActiviteGen_HC!$1:$1048576,U$1,FALSE)/F27,"-")</f>
        <v>-</v>
      </c>
      <c r="V27" s="59">
        <f t="shared" si="2"/>
        <v>0</v>
      </c>
      <c r="W27" s="58">
        <f t="shared" si="3"/>
        <v>0</v>
      </c>
      <c r="X27" s="59" t="str">
        <f>IF(E27&gt;0,VLOOKUP(A27,[3]BDD_ActiviteGen_HC!$1:$1048576,X$1,FALSE)/E27,"-")</f>
        <v>-</v>
      </c>
      <c r="Y27" s="58" t="str">
        <f>IF(F27&gt;0,VLOOKUP(A27,[3]BDD_ActiviteGen_HC!$1:$1048576,Y$1,FALSE)/F27,"-")</f>
        <v>-</v>
      </c>
    </row>
    <row r="28" spans="1:25" s="65" customFormat="1" ht="14.1" customHeight="1" thickBot="1" x14ac:dyDescent="0.25">
      <c r="A28" s="31" t="s">
        <v>58</v>
      </c>
      <c r="C28" s="66" t="s">
        <v>59</v>
      </c>
      <c r="D28" s="67"/>
      <c r="E28" s="275">
        <f>VLOOKUP(A28,[3]BDD_ActiviteGen_HC!$1:$1048576,12,FALSE)</f>
        <v>779345</v>
      </c>
      <c r="F28" s="69">
        <f>VLOOKUP(A28,[3]BDD_ActiviteGen_HC!$1:$1048576,39,FALSE)</f>
        <v>744822.5</v>
      </c>
      <c r="G28" s="70">
        <f t="shared" si="1"/>
        <v>-4.4296813349671837E-2</v>
      </c>
      <c r="H28" s="71">
        <f>IF(E28&gt;0,VLOOKUP(A28,[3]BDD_ActiviteGen_HC!$1:$1048576,H$1,FALSE)/E28,"-")</f>
        <v>3.4758675554472027E-2</v>
      </c>
      <c r="I28" s="70">
        <f>IF(F28&gt;0,VLOOKUP(A28,[3]BDD_ActiviteGen_HC!$1:$1048576,I$1,FALSE)/F28,"-")</f>
        <v>2.2840341155107424E-2</v>
      </c>
      <c r="J28" s="71">
        <f>IF(E28&gt;0,VLOOKUP(A28,[3]BDD_ActiviteGen_HC!$1:$1048576,J$1,FALSE)/E28,"-")</f>
        <v>0.11489648358557507</v>
      </c>
      <c r="K28" s="70">
        <f>IF(F28&gt;0,VLOOKUP(A28,[3]BDD_ActiviteGen_HC!$1:$1048576,K$1,FALSE)/F28,"-")</f>
        <v>0.10552715579886483</v>
      </c>
      <c r="L28" s="71">
        <f>IF(E28&gt;0,VLOOKUP(A28,[3]BDD_ActiviteGen_HC!$1:$1048576,L$1,FALSE)/E28,"-")</f>
        <v>0.36808602095349302</v>
      </c>
      <c r="M28" s="70">
        <f>IF(F28&gt;0,VLOOKUP(A28,[3]BDD_ActiviteGen_HC!$1:$1048576,M$1,FALSE)/F28,"-")</f>
        <v>0.36888184768854326</v>
      </c>
      <c r="N28" s="71">
        <f>IF(E28&gt;0,VLOOKUP(A28,[3]BDD_ActiviteGen_HC!$1:$1048576,N$1,FALSE)/E28,"-")</f>
        <v>0.21818835047379531</v>
      </c>
      <c r="O28" s="70">
        <f>IF(F28&gt;0,VLOOKUP(A28,[3]BDD_ActiviteGen_HC!$1:$1048576,O$1,FALSE)/F28,"-")</f>
        <v>0.21854200161783513</v>
      </c>
      <c r="P28" s="71">
        <f>IF(E28&gt;0,VLOOKUP(A28,[3]BDD_ActiviteGen_HC!$1:$1048576,P$1,FALSE)/E28,"-")</f>
        <v>9.70353309509909E-2</v>
      </c>
      <c r="Q28" s="70">
        <f>IF(F28&gt;0,VLOOKUP(A28,[3]BDD_ActiviteGen_HC!$1:$1048576,Q$1,FALSE)/F28,"-")</f>
        <v>0.10222167026372055</v>
      </c>
      <c r="R28" s="71">
        <f>IF(E28&gt;0,VLOOKUP(A28,[3]BDD_ActiviteGen_HC!$1:$1048576,R$1,FALSE)/E28,"-")</f>
        <v>2.068403595326845E-2</v>
      </c>
      <c r="S28" s="70">
        <f>IF(F28&gt;0,VLOOKUP(A28,[3]BDD_ActiviteGen_HC!$1:$1048576,S$1,FALSE)/F28,"-")</f>
        <v>3.1696142369490719E-2</v>
      </c>
      <c r="T28" s="71">
        <f>IF(E28&gt;0,VLOOKUP(A28,[3]BDD_ActiviteGen_HC!$1:$1048576,T$1,FALSE)/E28,"-")</f>
        <v>0.11944260885743797</v>
      </c>
      <c r="U28" s="70">
        <f>IF(F28&gt;0,VLOOKUP(A28,[3]BDD_ActiviteGen_HC!$1:$1048576,U$1,FALSE)/F28,"-")</f>
        <v>0.11748033927546496</v>
      </c>
      <c r="V28" s="71">
        <f t="shared" si="2"/>
        <v>1.998858015384708E-2</v>
      </c>
      <c r="W28" s="70">
        <f t="shared" si="3"/>
        <v>2.3185389807638734E-2</v>
      </c>
      <c r="X28" s="71">
        <f>IF(E28&gt;0,VLOOKUP(A28,[3]BDD_ActiviteGen_HC!$1:$1048576,X$1,FALSE)/E28,"-")</f>
        <v>6.9199135171201459E-3</v>
      </c>
      <c r="Y28" s="70">
        <f>IF(F28&gt;0,VLOOKUP(A28,[3]BDD_ActiviteGen_HC!$1:$1048576,Y$1,FALSE)/F28,"-")</f>
        <v>9.6251120233344194E-3</v>
      </c>
    </row>
    <row r="29" spans="1:25" s="287" customFormat="1" ht="7.5" customHeight="1" thickBot="1" x14ac:dyDescent="0.25">
      <c r="A29" s="77"/>
      <c r="C29" s="282"/>
      <c r="D29" s="282"/>
      <c r="E29" s="285"/>
      <c r="F29" s="283"/>
      <c r="G29" s="284"/>
      <c r="H29" s="286"/>
      <c r="I29" s="286"/>
      <c r="J29" s="286"/>
      <c r="K29" s="286"/>
      <c r="L29" s="286"/>
      <c r="M29" s="286"/>
      <c r="N29" s="286"/>
      <c r="O29" s="286"/>
      <c r="P29" s="286"/>
      <c r="Q29" s="286"/>
      <c r="R29" s="286"/>
      <c r="S29" s="286"/>
      <c r="T29" s="286"/>
      <c r="U29" s="286"/>
      <c r="V29" s="286"/>
      <c r="W29" s="286"/>
      <c r="X29" s="286"/>
      <c r="Y29" s="286"/>
    </row>
    <row r="30" spans="1:25" s="84" customFormat="1" ht="14.1" customHeight="1" x14ac:dyDescent="0.2">
      <c r="A30" s="31" t="s">
        <v>60</v>
      </c>
      <c r="C30" s="85" t="s">
        <v>60</v>
      </c>
      <c r="D30" s="86" t="s">
        <v>61</v>
      </c>
      <c r="E30" s="291">
        <f>IF(ISNA(VLOOKUP(A30,[3]BDD_ActiviteGen_HC!$1:$1048576,12,FALSE))=TRUE,0,VLOOKUP(A30,[3]BDD_ActiviteGen_HC!$1:$1048576,12,FALSE))</f>
        <v>22137</v>
      </c>
      <c r="F30" s="88">
        <f>IF(ISNA(VLOOKUP(A30,[3]BDD_ActiviteGen_HC!$1:$1048576,39,FALSE))=TRUE,0,VLOOKUP(A30,[3]BDD_ActiviteGen_HC!$1:$1048576,39,FALSE))</f>
        <v>21257</v>
      </c>
      <c r="G30" s="89">
        <f t="shared" ref="G30:G39" si="4">IF(E30&gt;0,F30/E30-1,"-")</f>
        <v>-3.975245064823596E-2</v>
      </c>
      <c r="H30" s="90">
        <f>IF(E30&gt;0,VLOOKUP(A30,[3]BDD_ActiviteGen_HC!$1:$1048576,H$1,FALSE)/E30,"-")</f>
        <v>0</v>
      </c>
      <c r="I30" s="89">
        <f>IF(F30&gt;0,VLOOKUP(A30,[3]BDD_ActiviteGen_HC!$1:$1048576,I$1,FALSE)/F30,"-")</f>
        <v>2.4932963259161689E-3</v>
      </c>
      <c r="J30" s="90">
        <f>IF(E30&gt;0,VLOOKUP(A30,[3]BDD_ActiviteGen_HC!$1:$1048576,J$1,FALSE)/E30,"-")</f>
        <v>0.23042869404164973</v>
      </c>
      <c r="K30" s="89">
        <f>IF(F30&gt;0,VLOOKUP(A30,[3]BDD_ActiviteGen_HC!$1:$1048576,K$1,FALSE)/F30,"-")</f>
        <v>0.23338194477113422</v>
      </c>
      <c r="L30" s="90">
        <f>IF(E30&gt;0,VLOOKUP(A30,[3]BDD_ActiviteGen_HC!$1:$1048576,L$1,FALSE)/E30,"-")</f>
        <v>4.8741925283462079E-2</v>
      </c>
      <c r="M30" s="89">
        <f>IF(F30&gt;0,VLOOKUP(A30,[3]BDD_ActiviteGen_HC!$1:$1048576,M$1,FALSE)/F30,"-")</f>
        <v>5.5181822458484263E-2</v>
      </c>
      <c r="N30" s="90">
        <f>IF(E30&gt;0,VLOOKUP(A30,[3]BDD_ActiviteGen_HC!$1:$1048576,N$1,FALSE)/E30,"-")</f>
        <v>0.48827754438270771</v>
      </c>
      <c r="O30" s="89">
        <f>IF(F30&gt;0,VLOOKUP(A30,[3]BDD_ActiviteGen_HC!$1:$1048576,O$1,FALSE)/F30,"-")</f>
        <v>0.42094368913769581</v>
      </c>
      <c r="P30" s="90">
        <f>IF(E30&gt;0,VLOOKUP(A30,[3]BDD_ActiviteGen_HC!$1:$1048576,P$1,FALSE)/E30,"-")</f>
        <v>0.23097077291412568</v>
      </c>
      <c r="Q30" s="89">
        <f>IF(F30&gt;0,VLOOKUP(A30,[3]BDD_ActiviteGen_HC!$1:$1048576,Q$1,FALSE)/F30,"-")</f>
        <v>0.28799924730676951</v>
      </c>
      <c r="R30" s="90">
        <f>IF(E30&gt;0,VLOOKUP(A30,[3]BDD_ActiviteGen_HC!$1:$1048576,R$1,FALSE)/E30,"-")</f>
        <v>0</v>
      </c>
      <c r="S30" s="89">
        <f>IF(F30&gt;0,VLOOKUP(A30,[3]BDD_ActiviteGen_HC!$1:$1048576,S$1,FALSE)/F30,"-")</f>
        <v>0</v>
      </c>
      <c r="T30" s="90">
        <f>IF(E30&gt;0,VLOOKUP(A30,[3]BDD_ActiviteGen_HC!$1:$1048576,T$1,FALSE)/E30,"-")</f>
        <v>1.5810633780548402E-3</v>
      </c>
      <c r="U30" s="89">
        <f>IF(F30&gt;0,VLOOKUP(A30,[3]BDD_ActiviteGen_HC!$1:$1048576,U$1,FALSE)/F30,"-")</f>
        <v>0</v>
      </c>
      <c r="V30" s="90">
        <f t="shared" ref="V30:V39" si="5">IF(E30&gt;0,1-(H30+J30+L30+N30+P30+R30+T30+X30),0)</f>
        <v>0</v>
      </c>
      <c r="W30" s="89">
        <f t="shared" ref="W30:W39" si="6">IF(F30&gt;0,1-(I30+K30+M30+O30+Q30+S30+U30+Y30),0)</f>
        <v>1.1102230246251565E-16</v>
      </c>
      <c r="X30" s="90">
        <f>IF(E30&gt;0,VLOOKUP(A30,[3]BDD_ActiviteGen_HC!$1:$1048576,X$1,FALSE)/E30,"-")</f>
        <v>0</v>
      </c>
      <c r="Y30" s="89">
        <f>IF(F30&gt;0,VLOOKUP(A30,[3]BDD_ActiviteGen_HC!$1:$1048576,Y$1,FALSE)/F30,"-")</f>
        <v>0</v>
      </c>
    </row>
    <row r="31" spans="1:25" s="98" customFormat="1" ht="14.1" customHeight="1" x14ac:dyDescent="0.2">
      <c r="A31" s="31" t="s">
        <v>62</v>
      </c>
      <c r="C31" s="33" t="s">
        <v>62</v>
      </c>
      <c r="D31" s="34" t="s">
        <v>63</v>
      </c>
      <c r="E31" s="241">
        <f>IF(ISNA(VLOOKUP(A31,[3]BDD_ActiviteGen_HC!$1:$1048576,12,FALSE))=TRUE,0,VLOOKUP(A31,[3]BDD_ActiviteGen_HC!$1:$1048576,12,FALSE))</f>
        <v>32208</v>
      </c>
      <c r="F31" s="100">
        <f>IF(ISNA(VLOOKUP(A31,[3]BDD_ActiviteGen_HC!$1:$1048576,39,FALSE))=TRUE,0,VLOOKUP(A31,[3]BDD_ActiviteGen_HC!$1:$1048576,39,FALSE))</f>
        <v>31343</v>
      </c>
      <c r="G31" s="58">
        <f t="shared" si="4"/>
        <v>-2.685668156979637E-2</v>
      </c>
      <c r="H31" s="59">
        <f>IF(E31&gt;0,VLOOKUP(A31,[3]BDD_ActiviteGen_HC!$1:$1048576,H$1,FALSE)/E31,"-")</f>
        <v>9.8422752111276702E-3</v>
      </c>
      <c r="I31" s="58">
        <f>IF(F31&gt;0,VLOOKUP(A31,[3]BDD_ActiviteGen_HC!$1:$1048576,I$1,FALSE)/F31,"-")</f>
        <v>2.1184953578151422E-2</v>
      </c>
      <c r="J31" s="59">
        <f>IF(E31&gt;0,VLOOKUP(A31,[3]BDD_ActiviteGen_HC!$1:$1048576,J$1,FALSE)/E31,"-")</f>
        <v>6.3990312965722801E-2</v>
      </c>
      <c r="K31" s="58">
        <f>IF(F31&gt;0,VLOOKUP(A31,[3]BDD_ActiviteGen_HC!$1:$1048576,K$1,FALSE)/F31,"-")</f>
        <v>7.1499218326261049E-2</v>
      </c>
      <c r="L31" s="59">
        <f>IF(E31&gt;0,VLOOKUP(A31,[3]BDD_ActiviteGen_HC!$1:$1048576,L$1,FALSE)/E31,"-")</f>
        <v>7.5695479384003977E-2</v>
      </c>
      <c r="M31" s="58">
        <f>IF(F31&gt;0,VLOOKUP(A31,[3]BDD_ActiviteGen_HC!$1:$1048576,M$1,FALSE)/F31,"-")</f>
        <v>5.9056248604154038E-2</v>
      </c>
      <c r="N31" s="59">
        <f>IF(E31&gt;0,VLOOKUP(A31,[3]BDD_ActiviteGen_HC!$1:$1048576,N$1,FALSE)/E31,"-")</f>
        <v>0.65334699453551914</v>
      </c>
      <c r="O31" s="58">
        <f>IF(F31&gt;0,VLOOKUP(A31,[3]BDD_ActiviteGen_HC!$1:$1048576,O$1,FALSE)/F31,"-")</f>
        <v>0.68599049229493025</v>
      </c>
      <c r="P31" s="59">
        <f>IF(E31&gt;0,VLOOKUP(A31,[3]BDD_ActiviteGen_HC!$1:$1048576,P$1,FALSE)/E31,"-")</f>
        <v>0.11180452061599602</v>
      </c>
      <c r="Q31" s="58">
        <f>IF(F31&gt;0,VLOOKUP(A31,[3]BDD_ActiviteGen_HC!$1:$1048576,Q$1,FALSE)/F31,"-")</f>
        <v>9.3130842612385537E-2</v>
      </c>
      <c r="R31" s="59">
        <f>IF(E31&gt;0,VLOOKUP(A31,[3]BDD_ActiviteGen_HC!$1:$1048576,R$1,FALSE)/E31,"-")</f>
        <v>5.0298062593144557E-3</v>
      </c>
      <c r="S31" s="58">
        <f>IF(F31&gt;0,VLOOKUP(A31,[3]BDD_ActiviteGen_HC!$1:$1048576,S$1,FALSE)/F31,"-")</f>
        <v>1.3081070733497113E-3</v>
      </c>
      <c r="T31" s="59">
        <f>IF(E31&gt;0,VLOOKUP(A31,[3]BDD_ActiviteGen_HC!$1:$1048576,T$1,FALSE)/E31,"-")</f>
        <v>2.7229259811227025E-2</v>
      </c>
      <c r="U31" s="58">
        <f>IF(F31&gt;0,VLOOKUP(A31,[3]BDD_ActiviteGen_HC!$1:$1048576,U$1,FALSE)/F31,"-")</f>
        <v>2.7693583894330472E-2</v>
      </c>
      <c r="V31" s="59">
        <f t="shared" si="5"/>
        <v>5.3061351217088881E-2</v>
      </c>
      <c r="W31" s="58">
        <f t="shared" si="6"/>
        <v>4.013655361643742E-2</v>
      </c>
      <c r="X31" s="59">
        <f>IF(E31&gt;0,VLOOKUP(A31,[3]BDD_ActiviteGen_HC!$1:$1048576,X$1,FALSE)/E31,"-")</f>
        <v>0</v>
      </c>
      <c r="Y31" s="58">
        <f>IF(F31&gt;0,VLOOKUP(A31,[3]BDD_ActiviteGen_HC!$1:$1048576,Y$1,FALSE)/F31,"-")</f>
        <v>0</v>
      </c>
    </row>
    <row r="32" spans="1:25" s="98" customFormat="1" ht="14.1" customHeight="1" x14ac:dyDescent="0.25">
      <c r="A32" s="49" t="s">
        <v>64</v>
      </c>
      <c r="C32" s="33" t="s">
        <v>64</v>
      </c>
      <c r="D32" s="34" t="s">
        <v>65</v>
      </c>
      <c r="E32" s="241">
        <f>IF(ISNA(VLOOKUP(A32,[3]BDD_ActiviteGen_HC!$1:$1048576,12,FALSE))=TRUE,0,VLOOKUP(A32,[3]BDD_ActiviteGen_HC!$1:$1048576,12,FALSE))</f>
        <v>28922</v>
      </c>
      <c r="F32" s="100">
        <f>IF(ISNA(VLOOKUP(A32,[3]BDD_ActiviteGen_HC!$1:$1048576,39,FALSE))=TRUE,0,VLOOKUP(A32,[3]BDD_ActiviteGen_HC!$1:$1048576,39,FALSE))</f>
        <v>28566</v>
      </c>
      <c r="G32" s="58">
        <f t="shared" si="4"/>
        <v>-1.2308968950971555E-2</v>
      </c>
      <c r="H32" s="59">
        <f>IF(E32&gt;0,VLOOKUP(A32,[3]BDD_ActiviteGen_HC!$1:$1048576,H$1,FALSE)/E32,"-")</f>
        <v>9.2420994398727613E-2</v>
      </c>
      <c r="I32" s="58">
        <f>IF(F32&gt;0,VLOOKUP(A32,[3]BDD_ActiviteGen_HC!$1:$1048576,I$1,FALSE)/F32,"-")</f>
        <v>3.6862003780718335E-2</v>
      </c>
      <c r="J32" s="59">
        <f>IF(E32&gt;0,VLOOKUP(A32,[3]BDD_ActiviteGen_HC!$1:$1048576,J$1,FALSE)/E32,"-")</f>
        <v>0.25541110573266024</v>
      </c>
      <c r="K32" s="58">
        <f>IF(F32&gt;0,VLOOKUP(A32,[3]BDD_ActiviteGen_HC!$1:$1048576,K$1,FALSE)/F32,"-")</f>
        <v>0.31320450885668277</v>
      </c>
      <c r="L32" s="59">
        <f>IF(E32&gt;0,VLOOKUP(A32,[3]BDD_ActiviteGen_HC!$1:$1048576,L$1,FALSE)/E32,"-")</f>
        <v>0.11800705345411797</v>
      </c>
      <c r="M32" s="58">
        <f>IF(F32&gt;0,VLOOKUP(A32,[3]BDD_ActiviteGen_HC!$1:$1048576,M$1,FALSE)/F32,"-")</f>
        <v>9.9663936147868101E-2</v>
      </c>
      <c r="N32" s="59">
        <f>IF(E32&gt;0,VLOOKUP(A32,[3]BDD_ActiviteGen_HC!$1:$1048576,N$1,FALSE)/E32,"-")</f>
        <v>0.39852015766544496</v>
      </c>
      <c r="O32" s="58">
        <f>IF(F32&gt;0,VLOOKUP(A32,[3]BDD_ActiviteGen_HC!$1:$1048576,O$1,FALSE)/F32,"-")</f>
        <v>0.36291395365119372</v>
      </c>
      <c r="P32" s="59">
        <f>IF(E32&gt;0,VLOOKUP(A32,[3]BDD_ActiviteGen_HC!$1:$1048576,P$1,FALSE)/E32,"-")</f>
        <v>0.11316644768688196</v>
      </c>
      <c r="Q32" s="58">
        <f>IF(F32&gt;0,VLOOKUP(A32,[3]BDD_ActiviteGen_HC!$1:$1048576,Q$1,FALSE)/F32,"-")</f>
        <v>0.15861513687600645</v>
      </c>
      <c r="R32" s="59">
        <f>IF(E32&gt;0,VLOOKUP(A32,[3]BDD_ActiviteGen_HC!$1:$1048576,R$1,FALSE)/E32,"-")</f>
        <v>0</v>
      </c>
      <c r="S32" s="58">
        <f>IF(F32&gt;0,VLOOKUP(A32,[3]BDD_ActiviteGen_HC!$1:$1048576,S$1,FALSE)/F32,"-")</f>
        <v>9.4517958412098301E-4</v>
      </c>
      <c r="T32" s="59">
        <f>IF(E32&gt;0,VLOOKUP(A32,[3]BDD_ActiviteGen_HC!$1:$1048576,T$1,FALSE)/E32,"-")</f>
        <v>2.2232210773805407E-2</v>
      </c>
      <c r="U32" s="58">
        <f>IF(F32&gt;0,VLOOKUP(A32,[3]BDD_ActiviteGen_HC!$1:$1048576,U$1,FALSE)/F32,"-")</f>
        <v>2.3839529510607017E-2</v>
      </c>
      <c r="V32" s="59">
        <f t="shared" si="5"/>
        <v>2.4203028836167206E-4</v>
      </c>
      <c r="W32" s="58">
        <f t="shared" si="6"/>
        <v>3.9557515928025921E-3</v>
      </c>
      <c r="X32" s="59">
        <f>IF(E32&gt;0,VLOOKUP(A32,[3]BDD_ActiviteGen_HC!$1:$1048576,X$1,FALSE)/E32,"-")</f>
        <v>0</v>
      </c>
      <c r="Y32" s="58">
        <f>IF(F32&gt;0,VLOOKUP(A32,[3]BDD_ActiviteGen_HC!$1:$1048576,Y$1,FALSE)/F32,"-")</f>
        <v>0</v>
      </c>
    </row>
    <row r="33" spans="1:25" s="101" customFormat="1" ht="14.1" customHeight="1" x14ac:dyDescent="0.2">
      <c r="A33" s="31" t="s">
        <v>66</v>
      </c>
      <c r="C33" s="33" t="s">
        <v>66</v>
      </c>
      <c r="D33" s="34" t="s">
        <v>67</v>
      </c>
      <c r="E33" s="241">
        <f>IF(ISNA(VLOOKUP(A33,[3]BDD_ActiviteGen_HC!$1:$1048576,12,FALSE))=TRUE,0,VLOOKUP(A33,[3]BDD_ActiviteGen_HC!$1:$1048576,12,FALSE))</f>
        <v>24336</v>
      </c>
      <c r="F33" s="100">
        <f>IF(ISNA(VLOOKUP(A33,[3]BDD_ActiviteGen_HC!$1:$1048576,39,FALSE))=TRUE,0,VLOOKUP(A33,[3]BDD_ActiviteGen_HC!$1:$1048576,39,FALSE))</f>
        <v>23891</v>
      </c>
      <c r="G33" s="58">
        <f t="shared" si="4"/>
        <v>-1.828566732412884E-2</v>
      </c>
      <c r="H33" s="59">
        <f>IF(E33&gt;0,VLOOKUP(A33,[3]BDD_ActiviteGen_HC!$1:$1048576,H$1,FALSE)/E33,"-")</f>
        <v>4.1091387245233401E-5</v>
      </c>
      <c r="I33" s="58">
        <f>IF(F33&gt;0,VLOOKUP(A33,[3]BDD_ActiviteGen_HC!$1:$1048576,I$1,FALSE)/F33,"-")</f>
        <v>2.846260097944833E-3</v>
      </c>
      <c r="J33" s="59">
        <f>IF(E33&gt;0,VLOOKUP(A33,[3]BDD_ActiviteGen_HC!$1:$1048576,J$1,FALSE)/E33,"-")</f>
        <v>0.33830539119000658</v>
      </c>
      <c r="K33" s="58">
        <f>IF(F33&gt;0,VLOOKUP(A33,[3]BDD_ActiviteGen_HC!$1:$1048576,K$1,FALSE)/F33,"-")</f>
        <v>0.26838558452973921</v>
      </c>
      <c r="L33" s="59">
        <f>IF(E33&gt;0,VLOOKUP(A33,[3]BDD_ActiviteGen_HC!$1:$1048576,L$1,FALSE)/E33,"-")</f>
        <v>5.600756081525312E-2</v>
      </c>
      <c r="M33" s="58">
        <f>IF(F33&gt;0,VLOOKUP(A33,[3]BDD_ActiviteGen_HC!$1:$1048576,M$1,FALSE)/F33,"-")</f>
        <v>5.6464777531287931E-2</v>
      </c>
      <c r="N33" s="59">
        <f>IF(E33&gt;0,VLOOKUP(A33,[3]BDD_ActiviteGen_HC!$1:$1048576,N$1,FALSE)/E33,"-")</f>
        <v>0.39455950032873111</v>
      </c>
      <c r="O33" s="58">
        <f>IF(F33&gt;0,VLOOKUP(A33,[3]BDD_ActiviteGen_HC!$1:$1048576,O$1,FALSE)/F33,"-")</f>
        <v>0.3715206563140932</v>
      </c>
      <c r="P33" s="59">
        <f>IF(E33&gt;0,VLOOKUP(A33,[3]BDD_ActiviteGen_HC!$1:$1048576,P$1,FALSE)/E33,"-")</f>
        <v>0.18252794214332677</v>
      </c>
      <c r="Q33" s="58">
        <f>IF(F33&gt;0,VLOOKUP(A33,[3]BDD_ActiviteGen_HC!$1:$1048576,Q$1,FALSE)/F33,"-")</f>
        <v>0.27914277342932486</v>
      </c>
      <c r="R33" s="59">
        <f>IF(E33&gt;0,VLOOKUP(A33,[3]BDD_ActiviteGen_HC!$1:$1048576,R$1,FALSE)/E33,"-")</f>
        <v>5.7527942143326756E-4</v>
      </c>
      <c r="S33" s="58">
        <f>IF(F33&gt;0,VLOOKUP(A33,[3]BDD_ActiviteGen_HC!$1:$1048576,S$1,FALSE)/F33,"-")</f>
        <v>0</v>
      </c>
      <c r="T33" s="59">
        <f>IF(E33&gt;0,VLOOKUP(A33,[3]BDD_ActiviteGen_HC!$1:$1048576,T$1,FALSE)/E33,"-")</f>
        <v>2.7983234714003945E-2</v>
      </c>
      <c r="U33" s="58">
        <f>IF(F33&gt;0,VLOOKUP(A33,[3]BDD_ActiviteGen_HC!$1:$1048576,U$1,FALSE)/F33,"-")</f>
        <v>2.1639948097609978E-2</v>
      </c>
      <c r="V33" s="59">
        <f t="shared" si="5"/>
        <v>0</v>
      </c>
      <c r="W33" s="58">
        <f t="shared" si="6"/>
        <v>0</v>
      </c>
      <c r="X33" s="59">
        <f>IF(E33&gt;0,VLOOKUP(A33,[3]BDD_ActiviteGen_HC!$1:$1048576,X$1,FALSE)/E33,"-")</f>
        <v>0</v>
      </c>
      <c r="Y33" s="58">
        <f>IF(F33&gt;0,VLOOKUP(A33,[3]BDD_ActiviteGen_HC!$1:$1048576,Y$1,FALSE)/F33,"-")</f>
        <v>0</v>
      </c>
    </row>
    <row r="34" spans="1:25" s="101" customFormat="1" ht="14.1" customHeight="1" x14ac:dyDescent="0.2">
      <c r="A34" s="31" t="s">
        <v>68</v>
      </c>
      <c r="C34" s="33" t="s">
        <v>68</v>
      </c>
      <c r="D34" s="34" t="s">
        <v>69</v>
      </c>
      <c r="E34" s="241">
        <f>IF(ISNA(VLOOKUP(A34,[3]BDD_ActiviteGen_HC!$1:$1048576,12,FALSE))=TRUE,0,VLOOKUP(A34,[3]BDD_ActiviteGen_HC!$1:$1048576,12,FALSE))</f>
        <v>40996</v>
      </c>
      <c r="F34" s="100">
        <f>IF(ISNA(VLOOKUP(A34,[3]BDD_ActiviteGen_HC!$1:$1048576,39,FALSE))=TRUE,0,VLOOKUP(A34,[3]BDD_ActiviteGen_HC!$1:$1048576,39,FALSE))</f>
        <v>41778</v>
      </c>
      <c r="G34" s="58">
        <f t="shared" si="4"/>
        <v>1.9075031710410695E-2</v>
      </c>
      <c r="H34" s="59">
        <f>IF(E34&gt;0,VLOOKUP(A34,[3]BDD_ActiviteGen_HC!$1:$1048576,H$1,FALSE)/E34,"-")</f>
        <v>4.4882427553907698E-3</v>
      </c>
      <c r="I34" s="58">
        <f>IF(F34&gt;0,VLOOKUP(A34,[3]BDD_ActiviteGen_HC!$1:$1048576,I$1,FALSE)/F34,"-")</f>
        <v>5.9122025946670501E-3</v>
      </c>
      <c r="J34" s="59">
        <f>IF(E34&gt;0,VLOOKUP(A34,[3]BDD_ActiviteGen_HC!$1:$1048576,J$1,FALSE)/E34,"-")</f>
        <v>0.2659039906332325</v>
      </c>
      <c r="K34" s="58">
        <f>IF(F34&gt;0,VLOOKUP(A34,[3]BDD_ActiviteGen_HC!$1:$1048576,K$1,FALSE)/F34,"-")</f>
        <v>0.27935755660874145</v>
      </c>
      <c r="L34" s="59">
        <f>IF(E34&gt;0,VLOOKUP(A34,[3]BDD_ActiviteGen_HC!$1:$1048576,L$1,FALSE)/E34,"-")</f>
        <v>8.705727388037858E-2</v>
      </c>
      <c r="M34" s="58">
        <f>IF(F34&gt;0,VLOOKUP(A34,[3]BDD_ActiviteGen_HC!$1:$1048576,M$1,FALSE)/F34,"-")</f>
        <v>7.9754894920771702E-2</v>
      </c>
      <c r="N34" s="59">
        <f>IF(E34&gt;0,VLOOKUP(A34,[3]BDD_ActiviteGen_HC!$1:$1048576,N$1,FALSE)/E34,"-")</f>
        <v>0.47914430676163527</v>
      </c>
      <c r="O34" s="58">
        <f>IF(F34&gt;0,VLOOKUP(A34,[3]BDD_ActiviteGen_HC!$1:$1048576,O$1,FALSE)/F34,"-")</f>
        <v>0.50895208004212744</v>
      </c>
      <c r="P34" s="59">
        <f>IF(E34&gt;0,VLOOKUP(A34,[3]BDD_ActiviteGen_HC!$1:$1048576,P$1,FALSE)/E34,"-")</f>
        <v>0.14018440823494976</v>
      </c>
      <c r="Q34" s="58">
        <f>IF(F34&gt;0,VLOOKUP(A34,[3]BDD_ActiviteGen_HC!$1:$1048576,Q$1,FALSE)/F34,"-")</f>
        <v>0.11472545358801282</v>
      </c>
      <c r="R34" s="59">
        <f>IF(E34&gt;0,VLOOKUP(A34,[3]BDD_ActiviteGen_HC!$1:$1048576,R$1,FALSE)/E34,"-")</f>
        <v>4.5858132500731777E-3</v>
      </c>
      <c r="S34" s="58">
        <f>IF(F34&gt;0,VLOOKUP(A34,[3]BDD_ActiviteGen_HC!$1:$1048576,S$1,FALSE)/F34,"-")</f>
        <v>9.3350567284216572E-4</v>
      </c>
      <c r="T34" s="59">
        <f>IF(E34&gt;0,VLOOKUP(A34,[3]BDD_ActiviteGen_HC!$1:$1048576,T$1,FALSE)/E34,"-")</f>
        <v>1.3391550395160504E-2</v>
      </c>
      <c r="U34" s="58">
        <f>IF(F34&gt;0,VLOOKUP(A34,[3]BDD_ActiviteGen_HC!$1:$1048576,U$1,FALSE)/F34,"-")</f>
        <v>8.712719613193547E-3</v>
      </c>
      <c r="V34" s="59">
        <f t="shared" si="5"/>
        <v>5.2444140891794166E-3</v>
      </c>
      <c r="W34" s="58">
        <f t="shared" si="6"/>
        <v>1.6515869596439581E-3</v>
      </c>
      <c r="X34" s="59">
        <f>IF(E34&gt;0,VLOOKUP(A34,[3]BDD_ActiviteGen_HC!$1:$1048576,X$1,FALSE)/E34,"-")</f>
        <v>0</v>
      </c>
      <c r="Y34" s="58">
        <f>IF(F34&gt;0,VLOOKUP(A34,[3]BDD_ActiviteGen_HC!$1:$1048576,Y$1,FALSE)/F34,"-")</f>
        <v>0</v>
      </c>
    </row>
    <row r="35" spans="1:25" s="101" customFormat="1" ht="14.1" customHeight="1" x14ac:dyDescent="0.2">
      <c r="A35" s="31" t="s">
        <v>70</v>
      </c>
      <c r="C35" s="33" t="s">
        <v>70</v>
      </c>
      <c r="D35" s="34" t="s">
        <v>71</v>
      </c>
      <c r="E35" s="241">
        <f>IF(ISNA(VLOOKUP(A35,[3]BDD_ActiviteGen_HC!$1:$1048576,12,FALSE))=TRUE,0,VLOOKUP(A35,[3]BDD_ActiviteGen_HC!$1:$1048576,12,FALSE))</f>
        <v>28435</v>
      </c>
      <c r="F35" s="100">
        <f>IF(ISNA(VLOOKUP(A35,[3]BDD_ActiviteGen_HC!$1:$1048576,39,FALSE))=TRUE,0,VLOOKUP(A35,[3]BDD_ActiviteGen_HC!$1:$1048576,39,FALSE))</f>
        <v>28697</v>
      </c>
      <c r="G35" s="58">
        <f t="shared" si="4"/>
        <v>9.2139968348865509E-3</v>
      </c>
      <c r="H35" s="59">
        <f>IF(E35&gt;0,VLOOKUP(A35,[3]BDD_ActiviteGen_HC!$1:$1048576,H$1,FALSE)/E35,"-")</f>
        <v>0</v>
      </c>
      <c r="I35" s="58">
        <f>IF(F35&gt;0,VLOOKUP(A35,[3]BDD_ActiviteGen_HC!$1:$1048576,I$1,FALSE)/F35,"-")</f>
        <v>0</v>
      </c>
      <c r="J35" s="59">
        <f>IF(E35&gt;0,VLOOKUP(A35,[3]BDD_ActiviteGen_HC!$1:$1048576,J$1,FALSE)/E35,"-")</f>
        <v>0.19627219975382451</v>
      </c>
      <c r="K35" s="58">
        <f>IF(F35&gt;0,VLOOKUP(A35,[3]BDD_ActiviteGen_HC!$1:$1048576,K$1,FALSE)/F35,"-")</f>
        <v>0.23685402655329826</v>
      </c>
      <c r="L35" s="59">
        <f>IF(E35&gt;0,VLOOKUP(A35,[3]BDD_ActiviteGen_HC!$1:$1048576,L$1,FALSE)/E35,"-")</f>
        <v>5.131000527518903E-2</v>
      </c>
      <c r="M35" s="58">
        <f>IF(F35&gt;0,VLOOKUP(A35,[3]BDD_ActiviteGen_HC!$1:$1048576,M$1,FALSE)/F35,"-")</f>
        <v>6.6174164546816738E-2</v>
      </c>
      <c r="N35" s="59">
        <f>IF(E35&gt;0,VLOOKUP(A35,[3]BDD_ActiviteGen_HC!$1:$1048576,N$1,FALSE)/E35,"-")</f>
        <v>0.55357833655706001</v>
      </c>
      <c r="O35" s="58">
        <f>IF(F35&gt;0,VLOOKUP(A35,[3]BDD_ActiviteGen_HC!$1:$1048576,O$1,FALSE)/F35,"-")</f>
        <v>0.46018747604279192</v>
      </c>
      <c r="P35" s="59">
        <f>IF(E35&gt;0,VLOOKUP(A35,[3]BDD_ActiviteGen_HC!$1:$1048576,P$1,FALSE)/E35,"-")</f>
        <v>0.11063829787234042</v>
      </c>
      <c r="Q35" s="58">
        <f>IF(F35&gt;0,VLOOKUP(A35,[3]BDD_ActiviteGen_HC!$1:$1048576,Q$1,FALSE)/F35,"-")</f>
        <v>0.12705160818203992</v>
      </c>
      <c r="R35" s="59">
        <f>IF(E35&gt;0,VLOOKUP(A35,[3]BDD_ActiviteGen_HC!$1:$1048576,R$1,FALSE)/E35,"-")</f>
        <v>6.3302268331281867E-4</v>
      </c>
      <c r="S35" s="58">
        <f>IF(F35&gt;0,VLOOKUP(A35,[3]BDD_ActiviteGen_HC!$1:$1048576,S$1,FALSE)/F35,"-")</f>
        <v>9.060180506673171E-4</v>
      </c>
      <c r="T35" s="59">
        <f>IF(E35&gt;0,VLOOKUP(A35,[3]BDD_ActiviteGen_HC!$1:$1048576,T$1,FALSE)/E35,"-")</f>
        <v>8.7568137858273248E-2</v>
      </c>
      <c r="U35" s="58">
        <f>IF(F35&gt;0,VLOOKUP(A35,[3]BDD_ActiviteGen_HC!$1:$1048576,U$1,FALSE)/F35,"-")</f>
        <v>0.10882670662438583</v>
      </c>
      <c r="V35" s="59">
        <f t="shared" si="5"/>
        <v>0</v>
      </c>
      <c r="W35" s="58">
        <f t="shared" si="6"/>
        <v>0</v>
      </c>
      <c r="X35" s="59">
        <f>IF(E35&gt;0,VLOOKUP(A35,[3]BDD_ActiviteGen_HC!$1:$1048576,X$1,FALSE)/E35,"-")</f>
        <v>0</v>
      </c>
      <c r="Y35" s="58">
        <f>IF(F35&gt;0,VLOOKUP(A35,[3]BDD_ActiviteGen_HC!$1:$1048576,Y$1,FALSE)/F35,"-")</f>
        <v>0</v>
      </c>
    </row>
    <row r="36" spans="1:25" s="101" customFormat="1" ht="14.1" customHeight="1" x14ac:dyDescent="0.2">
      <c r="A36" s="31" t="s">
        <v>72</v>
      </c>
      <c r="C36" s="33" t="s">
        <v>72</v>
      </c>
      <c r="D36" s="34" t="s">
        <v>73</v>
      </c>
      <c r="E36" s="241">
        <f>IF(ISNA(VLOOKUP(A36,[3]BDD_ActiviteGen_HC!$1:$1048576,12,FALSE))=TRUE,0,VLOOKUP(A36,[3]BDD_ActiviteGen_HC!$1:$1048576,12,FALSE))</f>
        <v>25733</v>
      </c>
      <c r="F36" s="100">
        <f>IF(ISNA(VLOOKUP(A36,[3]BDD_ActiviteGen_HC!$1:$1048576,39,FALSE))=TRUE,0,VLOOKUP(A36,[3]BDD_ActiviteGen_HC!$1:$1048576,39,FALSE))</f>
        <v>25309</v>
      </c>
      <c r="G36" s="58">
        <f t="shared" si="4"/>
        <v>-1.6476897369136934E-2</v>
      </c>
      <c r="H36" s="59">
        <f>IF(E36&gt;0,VLOOKUP(A36,[3]BDD_ActiviteGen_HC!$1:$1048576,H$1,FALSE)/E36,"-")</f>
        <v>1.5544242801072551E-4</v>
      </c>
      <c r="I36" s="58">
        <f>IF(F36&gt;0,VLOOKUP(A36,[3]BDD_ActiviteGen_HC!$1:$1048576,I$1,FALSE)/F36,"-")</f>
        <v>9.6803508633292509E-3</v>
      </c>
      <c r="J36" s="59">
        <f>IF(E36&gt;0,VLOOKUP(A36,[3]BDD_ActiviteGen_HC!$1:$1048576,J$1,FALSE)/E36,"-")</f>
        <v>9.8084172074767814E-2</v>
      </c>
      <c r="K36" s="58">
        <f>IF(F36&gt;0,VLOOKUP(A36,[3]BDD_ActiviteGen_HC!$1:$1048576,K$1,FALSE)/F36,"-")</f>
        <v>0.11486032636611482</v>
      </c>
      <c r="L36" s="59">
        <f>IF(E36&gt;0,VLOOKUP(A36,[3]BDD_ActiviteGen_HC!$1:$1048576,L$1,FALSE)/E36,"-")</f>
        <v>9.3692923483464807E-2</v>
      </c>
      <c r="M36" s="58">
        <f>IF(F36&gt;0,VLOOKUP(A36,[3]BDD_ActiviteGen_HC!$1:$1048576,M$1,FALSE)/F36,"-")</f>
        <v>7.2227270931289264E-2</v>
      </c>
      <c r="N36" s="59">
        <f>IF(E36&gt;0,VLOOKUP(A36,[3]BDD_ActiviteGen_HC!$1:$1048576,N$1,FALSE)/E36,"-")</f>
        <v>0.46275210818792989</v>
      </c>
      <c r="O36" s="58">
        <f>IF(F36&gt;0,VLOOKUP(A36,[3]BDD_ActiviteGen_HC!$1:$1048576,O$1,FALSE)/F36,"-")</f>
        <v>0.46667193488482356</v>
      </c>
      <c r="P36" s="59">
        <f>IF(E36&gt;0,VLOOKUP(A36,[3]BDD_ActiviteGen_HC!$1:$1048576,P$1,FALSE)/E36,"-")</f>
        <v>0.2417129755566782</v>
      </c>
      <c r="Q36" s="58">
        <f>IF(F36&gt;0,VLOOKUP(A36,[3]BDD_ActiviteGen_HC!$1:$1048576,Q$1,FALSE)/F36,"-")</f>
        <v>0.24971354063771781</v>
      </c>
      <c r="R36" s="59">
        <f>IF(E36&gt;0,VLOOKUP(A36,[3]BDD_ActiviteGen_HC!$1:$1048576,R$1,FALSE)/E36,"-")</f>
        <v>2.0518400497415771E-2</v>
      </c>
      <c r="S36" s="58">
        <f>IF(F36&gt;0,VLOOKUP(A36,[3]BDD_ActiviteGen_HC!$1:$1048576,S$1,FALSE)/F36,"-")</f>
        <v>2.0150934450195584E-3</v>
      </c>
      <c r="T36" s="59">
        <f>IF(E36&gt;0,VLOOKUP(A36,[3]BDD_ActiviteGen_HC!$1:$1048576,T$1,FALSE)/E36,"-")</f>
        <v>7.3718571484086587E-2</v>
      </c>
      <c r="U36" s="58">
        <f>IF(F36&gt;0,VLOOKUP(A36,[3]BDD_ActiviteGen_HC!$1:$1048576,U$1,FALSE)/F36,"-")</f>
        <v>7.242482911217353E-2</v>
      </c>
      <c r="V36" s="59">
        <f t="shared" si="5"/>
        <v>9.3654062876462607E-3</v>
      </c>
      <c r="W36" s="58">
        <f t="shared" si="6"/>
        <v>1.2406653759532205E-2</v>
      </c>
      <c r="X36" s="59">
        <f>IF(E36&gt;0,VLOOKUP(A36,[3]BDD_ActiviteGen_HC!$1:$1048576,X$1,FALSE)/E36,"-")</f>
        <v>0</v>
      </c>
      <c r="Y36" s="58">
        <f>IF(F36&gt;0,VLOOKUP(A36,[3]BDD_ActiviteGen_HC!$1:$1048576,Y$1,FALSE)/F36,"-")</f>
        <v>0</v>
      </c>
    </row>
    <row r="37" spans="1:25" s="101" customFormat="1" ht="14.1" customHeight="1" x14ac:dyDescent="0.2">
      <c r="A37" s="31" t="s">
        <v>76</v>
      </c>
      <c r="C37" s="33" t="s">
        <v>76</v>
      </c>
      <c r="D37" s="34" t="s">
        <v>77</v>
      </c>
      <c r="E37" s="241">
        <f>IF(ISNA(VLOOKUP(A37,[3]BDD_ActiviteGen_HC!$1:$1048576,12,FALSE))=TRUE,0,VLOOKUP(A37,[3]BDD_ActiviteGen_HC!$1:$1048576,12,FALSE))</f>
        <v>26288</v>
      </c>
      <c r="F37" s="100">
        <f>IF(ISNA(VLOOKUP(A37,[3]BDD_ActiviteGen_HC!$1:$1048576,39,FALSE))=TRUE,0,VLOOKUP(A37,[3]BDD_ActiviteGen_HC!$1:$1048576,39,FALSE))</f>
        <v>26708</v>
      </c>
      <c r="G37" s="58">
        <f t="shared" si="4"/>
        <v>1.597687157638461E-2</v>
      </c>
      <c r="H37" s="59">
        <f>IF(E37&gt;0,VLOOKUP(A37,[3]BDD_ActiviteGen_HC!$1:$1048576,H$1,FALSE)/E37,"-")</f>
        <v>6.618989653073646E-3</v>
      </c>
      <c r="I37" s="58">
        <f>IF(F37&gt;0,VLOOKUP(A37,[3]BDD_ActiviteGen_HC!$1:$1048576,I$1,FALSE)/F37,"-")</f>
        <v>1.5575857420997454E-2</v>
      </c>
      <c r="J37" s="59">
        <f>IF(E37&gt;0,VLOOKUP(A37,[3]BDD_ActiviteGen_HC!$1:$1048576,J$1,FALSE)/E37,"-")</f>
        <v>0.24939135727328057</v>
      </c>
      <c r="K37" s="58">
        <f>IF(F37&gt;0,VLOOKUP(A37,[3]BDD_ActiviteGen_HC!$1:$1048576,K$1,FALSE)/F37,"-")</f>
        <v>0.31376366631720831</v>
      </c>
      <c r="L37" s="59">
        <f>IF(E37&gt;0,VLOOKUP(A37,[3]BDD_ActiviteGen_HC!$1:$1048576,L$1,FALSE)/E37,"-")</f>
        <v>7.4102251978088868E-2</v>
      </c>
      <c r="M37" s="58">
        <f>IF(F37&gt;0,VLOOKUP(A37,[3]BDD_ActiviteGen_HC!$1:$1048576,M$1,FALSE)/F37,"-")</f>
        <v>6.5710648494833004E-2</v>
      </c>
      <c r="N37" s="59">
        <f>IF(E37&gt;0,VLOOKUP(A37,[3]BDD_ActiviteGen_HC!$1:$1048576,N$1,FALSE)/E37,"-")</f>
        <v>0.48014303104077904</v>
      </c>
      <c r="O37" s="58">
        <f>IF(F37&gt;0,VLOOKUP(A37,[3]BDD_ActiviteGen_HC!$1:$1048576,O$1,FALSE)/F37,"-")</f>
        <v>0.43144376216863861</v>
      </c>
      <c r="P37" s="59">
        <f>IF(E37&gt;0,VLOOKUP(A37,[3]BDD_ActiviteGen_HC!$1:$1048576,P$1,FALSE)/E37,"-")</f>
        <v>0.13994978697504565</v>
      </c>
      <c r="Q37" s="58">
        <f>IF(F37&gt;0,VLOOKUP(A37,[3]BDD_ActiviteGen_HC!$1:$1048576,Q$1,FALSE)/F37,"-")</f>
        <v>0.13175827467425491</v>
      </c>
      <c r="R37" s="59">
        <f>IF(E37&gt;0,VLOOKUP(A37,[3]BDD_ActiviteGen_HC!$1:$1048576,R$1,FALSE)/E37,"-")</f>
        <v>0</v>
      </c>
      <c r="S37" s="58">
        <f>IF(F37&gt;0,VLOOKUP(A37,[3]BDD_ActiviteGen_HC!$1:$1048576,S$1,FALSE)/F37,"-")</f>
        <v>0</v>
      </c>
      <c r="T37" s="59">
        <f>IF(E37&gt;0,VLOOKUP(A37,[3]BDD_ActiviteGen_HC!$1:$1048576,T$1,FALSE)/E37,"-")</f>
        <v>4.9794583079732196E-2</v>
      </c>
      <c r="U37" s="58">
        <f>IF(F37&gt;0,VLOOKUP(A37,[3]BDD_ActiviteGen_HC!$1:$1048576,U$1,FALSE)/F37,"-")</f>
        <v>4.1747790924067697E-2</v>
      </c>
      <c r="V37" s="59">
        <f t="shared" si="5"/>
        <v>0</v>
      </c>
      <c r="W37" s="58">
        <f t="shared" si="6"/>
        <v>1.1102230246251565E-16</v>
      </c>
      <c r="X37" s="59">
        <f>IF(E37&gt;0,VLOOKUP(A37,[3]BDD_ActiviteGen_HC!$1:$1048576,X$1,FALSE)/E37,"-")</f>
        <v>0</v>
      </c>
      <c r="Y37" s="58">
        <f>IF(F37&gt;0,VLOOKUP(A37,[3]BDD_ActiviteGen_HC!$1:$1048576,Y$1,FALSE)/F37,"-")</f>
        <v>0</v>
      </c>
    </row>
    <row r="38" spans="1:25" s="101" customFormat="1" ht="14.1" customHeight="1" thickBot="1" x14ac:dyDescent="0.25">
      <c r="A38" s="31" t="s">
        <v>78</v>
      </c>
      <c r="C38" s="33" t="s">
        <v>78</v>
      </c>
      <c r="D38" s="34" t="s">
        <v>79</v>
      </c>
      <c r="E38" s="241">
        <f>IF(ISNA(VLOOKUP(A38,[3]BDD_ActiviteGen_HC!$1:$1048576,12,FALSE))=TRUE,0,VLOOKUP(A38,[3]BDD_ActiviteGen_HC!$1:$1048576,12,FALSE))</f>
        <v>27607</v>
      </c>
      <c r="F38" s="100">
        <f>IF(ISNA(VLOOKUP(A38,[3]BDD_ActiviteGen_HC!$1:$1048576,39,FALSE))=TRUE,0,VLOOKUP(A38,[3]BDD_ActiviteGen_HC!$1:$1048576,39,FALSE))</f>
        <v>26904</v>
      </c>
      <c r="G38" s="58">
        <f t="shared" si="4"/>
        <v>-2.5464556090846524E-2</v>
      </c>
      <c r="H38" s="59">
        <f>IF(E38&gt;0,VLOOKUP(A38,[3]BDD_ActiviteGen_HC!$1:$1048576,H$1,FALSE)/E38,"-")</f>
        <v>9.5990147426377372E-3</v>
      </c>
      <c r="I38" s="58">
        <f>IF(F38&gt;0,VLOOKUP(A38,[3]BDD_ActiviteGen_HC!$1:$1048576,I$1,FALSE)/F38,"-")</f>
        <v>4.9806720190306271E-3</v>
      </c>
      <c r="J38" s="59">
        <f>IF(E38&gt;0,VLOOKUP(A38,[3]BDD_ActiviteGen_HC!$1:$1048576,J$1,FALSE)/E38,"-")</f>
        <v>0.20407867569819249</v>
      </c>
      <c r="K38" s="58">
        <f>IF(F38&gt;0,VLOOKUP(A38,[3]BDD_ActiviteGen_HC!$1:$1048576,K$1,FALSE)/F38,"-")</f>
        <v>0.24754683318465656</v>
      </c>
      <c r="L38" s="59">
        <f>IF(E38&gt;0,VLOOKUP(A38,[3]BDD_ActiviteGen_HC!$1:$1048576,L$1,FALSE)/E38,"-")</f>
        <v>2.8145035679356684E-2</v>
      </c>
      <c r="M38" s="58">
        <f>IF(F38&gt;0,VLOOKUP(A38,[3]BDD_ActiviteGen_HC!$1:$1048576,M$1,FALSE)/F38,"-")</f>
        <v>3.1519476657746057E-2</v>
      </c>
      <c r="N38" s="59">
        <f>IF(E38&gt;0,VLOOKUP(A38,[3]BDD_ActiviteGen_HC!$1:$1048576,N$1,FALSE)/E38,"-")</f>
        <v>0.63516499438548191</v>
      </c>
      <c r="O38" s="58">
        <f>IF(F38&gt;0,VLOOKUP(A38,[3]BDD_ActiviteGen_HC!$1:$1048576,O$1,FALSE)/F38,"-")</f>
        <v>0.53430716622063634</v>
      </c>
      <c r="P38" s="59">
        <f>IF(E38&gt;0,VLOOKUP(A38,[3]BDD_ActiviteGen_HC!$1:$1048576,P$1,FALSE)/E38,"-")</f>
        <v>8.421777085521788E-2</v>
      </c>
      <c r="Q38" s="58">
        <f>IF(F38&gt;0,VLOOKUP(A38,[3]BDD_ActiviteGen_HC!$1:$1048576,Q$1,FALSE)/F38,"-")</f>
        <v>0.11868123699078204</v>
      </c>
      <c r="R38" s="59">
        <f>IF(E38&gt;0,VLOOKUP(A38,[3]BDD_ActiviteGen_HC!$1:$1048576,R$1,FALSE)/E38,"-")</f>
        <v>1.0504582171188468E-3</v>
      </c>
      <c r="S38" s="58">
        <f>IF(F38&gt;0,VLOOKUP(A38,[3]BDD_ActiviteGen_HC!$1:$1048576,S$1,FALSE)/F38,"-")</f>
        <v>3.3452274754683316E-4</v>
      </c>
      <c r="T38" s="59">
        <f>IF(E38&gt;0,VLOOKUP(A38,[3]BDD_ActiviteGen_HC!$1:$1048576,T$1,FALSE)/E38,"-")</f>
        <v>3.4447784982069768E-2</v>
      </c>
      <c r="U38" s="58">
        <f>IF(F38&gt;0,VLOOKUP(A38,[3]BDD_ActiviteGen_HC!$1:$1048576,U$1,FALSE)/F38,"-")</f>
        <v>4.5457924472197445E-2</v>
      </c>
      <c r="V38" s="59">
        <f t="shared" si="5"/>
        <v>3.2962654399246727E-3</v>
      </c>
      <c r="W38" s="58">
        <f t="shared" si="6"/>
        <v>1.7172167707404151E-2</v>
      </c>
      <c r="X38" s="59">
        <f>IF(E38&gt;0,VLOOKUP(A38,[3]BDD_ActiviteGen_HC!$1:$1048576,X$1,FALSE)/E38,"-")</f>
        <v>0</v>
      </c>
      <c r="Y38" s="58">
        <f>IF(F38&gt;0,VLOOKUP(A38,[3]BDD_ActiviteGen_HC!$1:$1048576,Y$1,FALSE)/F38,"-")</f>
        <v>0</v>
      </c>
    </row>
    <row r="39" spans="1:25" s="101" customFormat="1" ht="13.5" customHeight="1" thickBot="1" x14ac:dyDescent="0.25">
      <c r="A39" s="31" t="s">
        <v>80</v>
      </c>
      <c r="C39" s="102" t="s">
        <v>81</v>
      </c>
      <c r="D39" s="102"/>
      <c r="E39" s="275">
        <f>VLOOKUP(A39,[3]BDD_ActiviteGen_HC!$1:$1048576,12,FALSE)</f>
        <v>256662</v>
      </c>
      <c r="F39" s="69">
        <f>VLOOKUP(A39,[3]BDD_ActiviteGen_HC!$1:$1048576,39,FALSE)</f>
        <v>254453</v>
      </c>
      <c r="G39" s="70">
        <f t="shared" si="4"/>
        <v>-8.6066499910387728E-3</v>
      </c>
      <c r="H39" s="71">
        <f>IF(E39&gt;0,VLOOKUP(A39,[3]BDD_ActiviteGen_HC!$1:$1048576,H$1,FALSE)/E39,"-")</f>
        <v>1.409636019356196E-2</v>
      </c>
      <c r="I39" s="70">
        <f>IF(F39&gt;0,VLOOKUP(A39,[3]BDD_ActiviteGen_HC!$1:$1048576,I$1,FALSE)/F39,"-")</f>
        <v>1.1318396717664951E-2</v>
      </c>
      <c r="J39" s="71">
        <f>IF(E39&gt;0,VLOOKUP(A39,[3]BDD_ActiviteGen_HC!$1:$1048576,J$1,FALSE)/E39,"-")</f>
        <v>0.21030771988062122</v>
      </c>
      <c r="K39" s="70">
        <f>IF(F39&gt;0,VLOOKUP(A39,[3]BDD_ActiviteGen_HC!$1:$1048576,K$1,FALSE)/F39,"-")</f>
        <v>0.2317756127850723</v>
      </c>
      <c r="L39" s="71">
        <f>IF(E39&gt;0,VLOOKUP(A39,[3]BDD_ActiviteGen_HC!$1:$1048576,L$1,FALSE)/E39,"-")</f>
        <v>7.1911697095791358E-2</v>
      </c>
      <c r="M39" s="70">
        <f>IF(F39&gt;0,VLOOKUP(A39,[3]BDD_ActiviteGen_HC!$1:$1048576,M$1,FALSE)/F39,"-")</f>
        <v>6.6346240759590183E-2</v>
      </c>
      <c r="N39" s="71">
        <f>IF(E39&gt;0,VLOOKUP(A39,[3]BDD_ActiviteGen_HC!$1:$1048576,N$1,FALSE)/E39,"-")</f>
        <v>0.50817417459538228</v>
      </c>
      <c r="O39" s="70">
        <f>IF(F39&gt;0,VLOOKUP(A39,[3]BDD_ActiviteGen_HC!$1:$1048576,O$1,FALSE)/F39,"-")</f>
        <v>0.47894896110480129</v>
      </c>
      <c r="P39" s="71">
        <f>IF(E39&gt;0,VLOOKUP(A39,[3]BDD_ActiviteGen_HC!$1:$1048576,P$1,FALSE)/E39,"-")</f>
        <v>0.14628577662451006</v>
      </c>
      <c r="Q39" s="70">
        <f>IF(F39&gt;0,VLOOKUP(A39,[3]BDD_ActiviteGen_HC!$1:$1048576,Q$1,FALSE)/F39,"-")</f>
        <v>0.16392811246084737</v>
      </c>
      <c r="R39" s="71">
        <f>IF(E39&gt;0,VLOOKUP(A39,[3]BDD_ActiviteGen_HC!$1:$1048576,R$1,FALSE)/E39,"-")</f>
        <v>3.6585080767702269E-3</v>
      </c>
      <c r="S39" s="70">
        <f>IF(F39&gt;0,VLOOKUP(A39,[3]BDD_ActiviteGen_HC!$1:$1048576,S$1,FALSE)/F39,"-")</f>
        <v>7.584897800379638E-4</v>
      </c>
      <c r="T39" s="71">
        <f>IF(E39&gt;0,VLOOKUP(A39,[3]BDD_ActiviteGen_HC!$1:$1048576,T$1,FALSE)/E39,"-")</f>
        <v>3.6748720106599339E-2</v>
      </c>
      <c r="U39" s="70">
        <f>IF(F39&gt;0,VLOOKUP(A39,[3]BDD_ActiviteGen_HC!$1:$1048576,U$1,FALSE)/F39,"-")</f>
        <v>3.8215308917560413E-2</v>
      </c>
      <c r="V39" s="71">
        <f t="shared" si="5"/>
        <v>8.8170434267635933E-3</v>
      </c>
      <c r="W39" s="70">
        <f t="shared" si="6"/>
        <v>8.7088774744255026E-3</v>
      </c>
      <c r="X39" s="71">
        <f>IF(E39&gt;0,VLOOKUP(A39,[3]BDD_ActiviteGen_HC!$1:$1048576,X$1,FALSE)/E39,"-")</f>
        <v>0</v>
      </c>
      <c r="Y39" s="70">
        <f>IF(F39&gt;0,VLOOKUP(A39,[3]BDD_ActiviteGen_HC!$1:$1048576,Y$1,FALSE)/F39,"-")</f>
        <v>0</v>
      </c>
    </row>
    <row r="40" spans="1:25" ht="5.25" customHeight="1" thickBot="1" x14ac:dyDescent="0.25">
      <c r="A40" s="77"/>
      <c r="C40" s="345"/>
      <c r="D40" s="330"/>
      <c r="E40" s="510"/>
      <c r="F40" s="511"/>
      <c r="G40" s="197"/>
      <c r="H40" s="197"/>
      <c r="I40" s="197"/>
      <c r="J40" s="197"/>
      <c r="K40" s="197"/>
      <c r="L40" s="197"/>
      <c r="M40" s="197"/>
      <c r="N40" s="197"/>
      <c r="O40" s="197"/>
      <c r="P40" s="197"/>
      <c r="Q40" s="197"/>
      <c r="R40" s="197"/>
      <c r="S40" s="197"/>
      <c r="T40" s="197"/>
      <c r="U40" s="197"/>
      <c r="V40" s="197"/>
      <c r="W40" s="197"/>
      <c r="X40" s="197"/>
      <c r="Y40" s="197"/>
    </row>
    <row r="41" spans="1:25" s="98" customFormat="1" x14ac:dyDescent="0.2">
      <c r="A41" s="31" t="s">
        <v>82</v>
      </c>
      <c r="C41" s="105" t="s">
        <v>83</v>
      </c>
      <c r="D41" s="106"/>
      <c r="E41" s="291">
        <f>VLOOKUP(A41,[3]BDD_ActiviteGen_HC!$1:$1048576,12,FALSE)</f>
        <v>196010</v>
      </c>
      <c r="F41" s="108">
        <f>VLOOKUP(A41,[3]BDD_ActiviteGen_HC!$1:$1048576,39,FALSE)</f>
        <v>191265</v>
      </c>
      <c r="G41" s="109">
        <f>IF(E41&gt;0,F41/E41-1,"-")</f>
        <v>-2.4207948574052396E-2</v>
      </c>
      <c r="H41" s="118">
        <f>IF(E41&gt;0,VLOOKUP(A41,[3]BDD_ActiviteGen_HC!$1:$1048576,H$1,FALSE)/E41,"-")</f>
        <v>3.1559614305392579E-2</v>
      </c>
      <c r="I41" s="114">
        <f>IF(F41&gt;0,VLOOKUP(A41,[3]BDD_ActiviteGen_HC!$1:$1048576,I$1,FALSE)/F41,"-")</f>
        <v>2.3402086110893262E-2</v>
      </c>
      <c r="J41" s="118">
        <f>IF(E41&gt;0,VLOOKUP(A41,[3]BDD_ActiviteGen_HC!$1:$1048576,J$1,FALSE)/E41,"-")</f>
        <v>0.14737003214121727</v>
      </c>
      <c r="K41" s="114">
        <f>IF(F41&gt;0,VLOOKUP(A41,[3]BDD_ActiviteGen_HC!$1:$1048576,K$1,FALSE)/F41,"-")</f>
        <v>0.15136590594201763</v>
      </c>
      <c r="L41" s="118">
        <f>IF(E41&gt;0,VLOOKUP(A41,[3]BDD_ActiviteGen_HC!$1:$1048576,L$1,FALSE)/E41,"-")</f>
        <v>0.27767971021886639</v>
      </c>
      <c r="M41" s="114">
        <f>IF(F41&gt;0,VLOOKUP(A41,[3]BDD_ActiviteGen_HC!$1:$1048576,M$1,FALSE)/F41,"-")</f>
        <v>0.2905915875879016</v>
      </c>
      <c r="N41" s="118">
        <f>IF(E41&gt;0,VLOOKUP(A41,[3]BDD_ActiviteGen_HC!$1:$1048576,N$1,FALSE)/E41,"-")</f>
        <v>0.31321871333095253</v>
      </c>
      <c r="O41" s="114">
        <f>IF(F41&gt;0,VLOOKUP(A41,[3]BDD_ActiviteGen_HC!$1:$1048576,O$1,FALSE)/F41,"-")</f>
        <v>0.30806995529762371</v>
      </c>
      <c r="P41" s="118">
        <f>IF(E41&gt;0,VLOOKUP(A41,[3]BDD_ActiviteGen_HC!$1:$1048576,P$1,FALSE)/E41,"-")</f>
        <v>0.10099484720167339</v>
      </c>
      <c r="Q41" s="114">
        <f>IF(F41&gt;0,VLOOKUP(A41,[3]BDD_ActiviteGen_HC!$1:$1048576,Q$1,FALSE)/F41,"-")</f>
        <v>9.6421195723211256E-2</v>
      </c>
      <c r="R41" s="118">
        <f>IF(E41&gt;0,VLOOKUP(A41,[3]BDD_ActiviteGen_HC!$1:$1048576,R$1,FALSE)/E41,"-")</f>
        <v>4.775266568032243E-3</v>
      </c>
      <c r="S41" s="114">
        <f>IF(F41&gt;0,VLOOKUP(A41,[3]BDD_ActiviteGen_HC!$1:$1048576,S$1,FALSE)/F41,"-")</f>
        <v>5.1185527932449742E-3</v>
      </c>
      <c r="T41" s="118">
        <f>IF(E41&gt;0,VLOOKUP(A41,[3]BDD_ActiviteGen_HC!$1:$1048576,T$1,FALSE)/E41,"-")</f>
        <v>0.10342329472986073</v>
      </c>
      <c r="U41" s="114">
        <f>IF(F41&gt;0,VLOOKUP(A41,[3]BDD_ActiviteGen_HC!$1:$1048576,U$1,FALSE)/F41,"-")</f>
        <v>0.10386113507437325</v>
      </c>
      <c r="V41" s="118">
        <f t="shared" ref="V41:W44" si="7">IF(E41&gt;0,1-(H41+J41+L41+N41+P41+R41+T41+X41),0)</f>
        <v>1.1978980664251737E-2</v>
      </c>
      <c r="W41" s="114">
        <f t="shared" si="7"/>
        <v>1.7007816380414598E-2</v>
      </c>
      <c r="X41" s="118">
        <f>IF(E41&gt;0,VLOOKUP(A41,[3]BDD_ActiviteGen_HC!$1:$1048576,X$1,FALSE)/E41,"-")</f>
        <v>8.9995408397530747E-3</v>
      </c>
      <c r="Y41" s="114">
        <f>IF(F41&gt;0,VLOOKUP(A41,[3]BDD_ActiviteGen_HC!$1:$1048576,Y$1,FALSE)/F41,"-")</f>
        <v>4.1617650903197131E-3</v>
      </c>
    </row>
    <row r="42" spans="1:25" s="98" customFormat="1" x14ac:dyDescent="0.2">
      <c r="A42" s="31" t="s">
        <v>84</v>
      </c>
      <c r="C42" s="121" t="s">
        <v>85</v>
      </c>
      <c r="D42" s="122"/>
      <c r="E42" s="241">
        <f>VLOOKUP(A42,[3]BDD_ActiviteGen_HC!$1:$1048576,12,FALSE)</f>
        <v>302471</v>
      </c>
      <c r="F42" s="124">
        <f>VLOOKUP(A42,[3]BDD_ActiviteGen_HC!$1:$1048576,39,FALSE)</f>
        <v>306976.5</v>
      </c>
      <c r="G42" s="117">
        <f>IF(E42&gt;0,F42/E42-1,"-")</f>
        <v>1.4895642888078431E-2</v>
      </c>
      <c r="H42" s="125">
        <f>IF(E42&gt;0,VLOOKUP(A42,[3]BDD_ActiviteGen_HC!$1:$1048576,H$1,FALSE)/E42,"-")</f>
        <v>3.5130640623398608E-2</v>
      </c>
      <c r="I42" s="117">
        <f>IF(F42&gt;0,VLOOKUP(A42,[3]BDD_ActiviteGen_HC!$1:$1048576,I$1,FALSE)/F42,"-")</f>
        <v>2.1285016931263469E-2</v>
      </c>
      <c r="J42" s="125">
        <f>IF(E42&gt;0,VLOOKUP(A42,[3]BDD_ActiviteGen_HC!$1:$1048576,J$1,FALSE)/E42,"-")</f>
        <v>0.18085039557511298</v>
      </c>
      <c r="K42" s="117">
        <f>IF(F42&gt;0,VLOOKUP(A42,[3]BDD_ActiviteGen_HC!$1:$1048576,K$1,FALSE)/F42,"-")</f>
        <v>0.17916680918571942</v>
      </c>
      <c r="L42" s="125">
        <f>IF(E42&gt;0,VLOOKUP(A42,[3]BDD_ActiviteGen_HC!$1:$1048576,L$1,FALSE)/E42,"-")</f>
        <v>0.27843330434983848</v>
      </c>
      <c r="M42" s="117">
        <f>IF(F42&gt;0,VLOOKUP(A42,[3]BDD_ActiviteGen_HC!$1:$1048576,M$1,FALSE)/F42,"-")</f>
        <v>0.27959957846936168</v>
      </c>
      <c r="N42" s="125">
        <f>IF(E42&gt;0,VLOOKUP(A42,[3]BDD_ActiviteGen_HC!$1:$1048576,N$1,FALSE)/E42,"-")</f>
        <v>0.27028045663881828</v>
      </c>
      <c r="O42" s="117">
        <f>IF(F42&gt;0,VLOOKUP(A42,[3]BDD_ActiviteGen_HC!$1:$1048576,O$1,FALSE)/F42,"-")</f>
        <v>0.26678915161258271</v>
      </c>
      <c r="P42" s="125">
        <f>IF(E42&gt;0,VLOOKUP(A42,[3]BDD_ActiviteGen_HC!$1:$1048576,P$1,FALSE)/E42,"-")</f>
        <v>0.12178357594612375</v>
      </c>
      <c r="Q42" s="117">
        <f>IF(F42&gt;0,VLOOKUP(A42,[3]BDD_ActiviteGen_HC!$1:$1048576,Q$1,FALSE)/F42,"-")</f>
        <v>0.1368997301096338</v>
      </c>
      <c r="R42" s="125">
        <f>IF(E42&gt;0,VLOOKUP(A42,[3]BDD_ActiviteGen_HC!$1:$1048576,R$1,FALSE)/E42,"-")</f>
        <v>1.0986177187234479E-2</v>
      </c>
      <c r="S42" s="117">
        <f>IF(F42&gt;0,VLOOKUP(A42,[3]BDD_ActiviteGen_HC!$1:$1048576,S$1,FALSE)/F42,"-")</f>
        <v>1.3766526102160915E-2</v>
      </c>
      <c r="T42" s="125">
        <f>IF(E42&gt;0,VLOOKUP(A42,[3]BDD_ActiviteGen_HC!$1:$1048576,T$1,FALSE)/E42,"-")</f>
        <v>8.6738893976612635E-2</v>
      </c>
      <c r="U42" s="117">
        <f>IF(F42&gt;0,VLOOKUP(A42,[3]BDD_ActiviteGen_HC!$1:$1048576,U$1,FALSE)/F42,"-")</f>
        <v>8.5723174249494674E-2</v>
      </c>
      <c r="V42" s="125">
        <f t="shared" si="7"/>
        <v>1.4527012506984183E-2</v>
      </c>
      <c r="W42" s="117">
        <f t="shared" si="7"/>
        <v>1.0199477810190705E-2</v>
      </c>
      <c r="X42" s="125">
        <f>IF(E42&gt;0,VLOOKUP(A42,[3]BDD_ActiviteGen_HC!$1:$1048576,X$1,FALSE)/E42,"-")</f>
        <v>1.2695431958766295E-3</v>
      </c>
      <c r="Y42" s="117">
        <f>IF(F42&gt;0,VLOOKUP(A42,[3]BDD_ActiviteGen_HC!$1:$1048576,Y$1,FALSE)/F42,"-")</f>
        <v>6.5705355295926559E-3</v>
      </c>
    </row>
    <row r="43" spans="1:25" s="98" customFormat="1" x14ac:dyDescent="0.2">
      <c r="A43" s="31" t="s">
        <v>86</v>
      </c>
      <c r="C43" s="121" t="s">
        <v>87</v>
      </c>
      <c r="D43" s="122"/>
      <c r="E43" s="241">
        <f>VLOOKUP(A43,[3]BDD_ActiviteGen_HC!$1:$1048576,12,FALSE)</f>
        <v>299933</v>
      </c>
      <c r="F43" s="124">
        <f>VLOOKUP(A43,[3]BDD_ActiviteGen_HC!$1:$1048576,39,FALSE)</f>
        <v>286388</v>
      </c>
      <c r="G43" s="117">
        <f>IF(E43&gt;0,F43/E43-1,"-")</f>
        <v>-4.5160085752484758E-2</v>
      </c>
      <c r="H43" s="125">
        <f>IF(E43&gt;0,VLOOKUP(A43,[3]BDD_ActiviteGen_HC!$1:$1048576,H$1,FALSE)/E43,"-")</f>
        <v>1.6610376317377547E-2</v>
      </c>
      <c r="I43" s="117">
        <f>IF(F43&gt;0,VLOOKUP(A43,[3]BDD_ActiviteGen_HC!$1:$1048576,I$1,FALSE)/F43,"-")</f>
        <v>1.5384722823581994E-2</v>
      </c>
      <c r="J43" s="125">
        <f>IF(E43&gt;0,VLOOKUP(A43,[3]BDD_ActiviteGen_HC!$1:$1048576,J$1,FALSE)/E43,"-")</f>
        <v>0.10002567240016937</v>
      </c>
      <c r="K43" s="117">
        <f>IF(F43&gt;0,VLOOKUP(A43,[3]BDD_ActiviteGen_HC!$1:$1048576,K$1,FALSE)/F43,"-")</f>
        <v>9.6250541223794298E-2</v>
      </c>
      <c r="L43" s="125">
        <f>IF(E43&gt;0,VLOOKUP(A43,[3]BDD_ActiviteGen_HC!$1:$1048576,L$1,FALSE)/E43,"-")</f>
        <v>0.32555937492706705</v>
      </c>
      <c r="M43" s="117">
        <f>IF(F43&gt;0,VLOOKUP(A43,[3]BDD_ActiviteGen_HC!$1:$1048576,M$1,FALSE)/F43,"-")</f>
        <v>0.31863066888277441</v>
      </c>
      <c r="N43" s="125">
        <f>IF(E43&gt;0,VLOOKUP(A43,[3]BDD_ActiviteGen_HC!$1:$1048576,N$1,FALSE)/E43,"-")</f>
        <v>0.29157845252106301</v>
      </c>
      <c r="O43" s="117">
        <f>IF(F43&gt;0,VLOOKUP(A43,[3]BDD_ActiviteGen_HC!$1:$1048576,O$1,FALSE)/F43,"-")</f>
        <v>0.27842647038283724</v>
      </c>
      <c r="P43" s="125">
        <f>IF(E43&gt;0,VLOOKUP(A43,[3]BDD_ActiviteGen_HC!$1:$1048576,P$1,FALSE)/E43,"-")</f>
        <v>0.10633374787035771</v>
      </c>
      <c r="Q43" s="117">
        <f>IF(F43&gt;0,VLOOKUP(A43,[3]BDD_ActiviteGen_HC!$1:$1048576,Q$1,FALSE)/F43,"-")</f>
        <v>0.11215553724318059</v>
      </c>
      <c r="R43" s="125">
        <f>IF(E43&gt;0,VLOOKUP(A43,[3]BDD_ActiviteGen_HC!$1:$1048576,R$1,FALSE)/E43,"-")</f>
        <v>2.9443242324119052E-2</v>
      </c>
      <c r="S43" s="117">
        <f>IF(F43&gt;0,VLOOKUP(A43,[3]BDD_ActiviteGen_HC!$1:$1048576,S$1,FALSE)/F43,"-")</f>
        <v>4.682109585597162E-2</v>
      </c>
      <c r="T43" s="125">
        <f>IF(E43&gt;0,VLOOKUP(A43,[3]BDD_ActiviteGen_HC!$1:$1048576,T$1,FALSE)/E43,"-")</f>
        <v>0.11197167367378714</v>
      </c>
      <c r="U43" s="117">
        <f>IF(F43&gt;0,VLOOKUP(A43,[3]BDD_ActiviteGen_HC!$1:$1048576,U$1,FALSE)/F43,"-")</f>
        <v>0.10983700434375741</v>
      </c>
      <c r="V43" s="125">
        <f t="shared" si="7"/>
        <v>1.3533022374997206E-2</v>
      </c>
      <c r="W43" s="117">
        <f t="shared" si="7"/>
        <v>1.2353869575540855E-2</v>
      </c>
      <c r="X43" s="125">
        <f>IF(E43&gt;0,VLOOKUP(A43,[3]BDD_ActiviteGen_HC!$1:$1048576,X$1,FALSE)/E43,"-")</f>
        <v>4.9444375910620035E-3</v>
      </c>
      <c r="Y43" s="117">
        <f>IF(F43&gt;0,VLOOKUP(A43,[3]BDD_ActiviteGen_HC!$1:$1048576,Y$1,FALSE)/F43,"-")</f>
        <v>1.0140089668561532E-2</v>
      </c>
    </row>
    <row r="44" spans="1:25" s="98" customFormat="1" ht="13.8" thickBot="1" x14ac:dyDescent="0.25">
      <c r="A44" s="31" t="s">
        <v>88</v>
      </c>
      <c r="C44" s="130" t="s">
        <v>89</v>
      </c>
      <c r="D44" s="131"/>
      <c r="E44" s="323">
        <f>VLOOKUP(A44,[3]BDD_ActiviteGen_HC!$1:$1048576,12,FALSE)</f>
        <v>237593</v>
      </c>
      <c r="F44" s="133">
        <f>VLOOKUP(A44,[3]BDD_ActiviteGen_HC!$1:$1048576,39,FALSE)</f>
        <v>214646</v>
      </c>
      <c r="G44" s="134">
        <f>IF(E44&gt;0,F44/E44-1,"-")</f>
        <v>-9.6581128231892355E-2</v>
      </c>
      <c r="H44" s="135">
        <f>IF(E44&gt;0,VLOOKUP(A44,[3]BDD_ActiviteGen_HC!$1:$1048576,H$1,FALSE)/E44,"-")</f>
        <v>3.7513731465152592E-2</v>
      </c>
      <c r="I44" s="134">
        <f>IF(F44&gt;0,VLOOKUP(A44,[3]BDD_ActiviteGen_HC!$1:$1048576,I$1,FALSE)/F44,"-")</f>
        <v>2.0852939258127336E-2</v>
      </c>
      <c r="J44" s="135">
        <f>IF(E44&gt;0,VLOOKUP(A44,[3]BDD_ActiviteGen_HC!$1:$1048576,J$1,FALSE)/E44,"-")</f>
        <v>0.12598435139082381</v>
      </c>
      <c r="K44" s="134">
        <f>IF(F44&gt;0,VLOOKUP(A44,[3]BDD_ActiviteGen_HC!$1:$1048576,K$1,FALSE)/F44,"-")</f>
        <v>0.12140454515807422</v>
      </c>
      <c r="L44" s="135">
        <f>IF(E44&gt;0,VLOOKUP(A44,[3]BDD_ActiviteGen_HC!$1:$1048576,L$1,FALSE)/E44,"-")</f>
        <v>0.29054307155513842</v>
      </c>
      <c r="M44" s="134">
        <f>IF(F44&gt;0,VLOOKUP(A44,[3]BDD_ActiviteGen_HC!$1:$1048576,M$1,FALSE)/F44,"-")</f>
        <v>0.27473607707574332</v>
      </c>
      <c r="N44" s="135">
        <f>IF(E44&gt;0,VLOOKUP(A44,[3]BDD_ActiviteGen_HC!$1:$1048576,N$1,FALSE)/E44,"-")</f>
        <v>0.29408694700601451</v>
      </c>
      <c r="O44" s="134">
        <f>IF(F44&gt;0,VLOOKUP(A44,[3]BDD_ActiviteGen_HC!$1:$1048576,O$1,FALSE)/F44,"-")</f>
        <v>0.29856601101348268</v>
      </c>
      <c r="P44" s="135">
        <f>IF(E44&gt;0,VLOOKUP(A44,[3]BDD_ActiviteGen_HC!$1:$1048576,P$1,FALSE)/E44,"-")</f>
        <v>0.10372780342855219</v>
      </c>
      <c r="Q44" s="134">
        <f>IF(F44&gt;0,VLOOKUP(A44,[3]BDD_ActiviteGen_HC!$1:$1048576,Q$1,FALSE)/F44,"-")</f>
        <v>0.11769145476738443</v>
      </c>
      <c r="R44" s="135">
        <f>IF(E44&gt;0,VLOOKUP(A44,[3]BDD_ActiviteGen_HC!$1:$1048576,R$1,FALSE)/E44,"-")</f>
        <v>1.6705037606326786E-2</v>
      </c>
      <c r="S44" s="134">
        <f>IF(F44&gt;0,VLOOKUP(A44,[3]BDD_ActiviteGen_HC!$1:$1048576,S$1,FALSE)/F44,"-")</f>
        <v>2.4165369957977322E-2</v>
      </c>
      <c r="T44" s="135">
        <f>IF(E44&gt;0,VLOOKUP(A44,[3]BDD_ActiviteGen_HC!$1:$1048576,T$1,FALSE)/E44,"-")</f>
        <v>9.4392511563892875E-2</v>
      </c>
      <c r="U44" s="134">
        <f>IF(F44&gt;0,VLOOKUP(A44,[3]BDD_ActiviteGen_HC!$1:$1048576,U$1,FALSE)/F44,"-")</f>
        <v>9.1266550506415217E-2</v>
      </c>
      <c r="V44" s="135">
        <f t="shared" si="7"/>
        <v>2.9630502582146834E-2</v>
      </c>
      <c r="W44" s="134">
        <f t="shared" si="7"/>
        <v>4.4552425854663014E-2</v>
      </c>
      <c r="X44" s="135">
        <f>IF(E44&gt;0,VLOOKUP(A44,[3]BDD_ActiviteGen_HC!$1:$1048576,X$1,FALSE)/E44,"-")</f>
        <v>7.4160434019520773E-3</v>
      </c>
      <c r="Y44" s="134">
        <f>IF(F44&gt;0,VLOOKUP(A44,[3]BDD_ActiviteGen_HC!$1:$1048576,Y$1,FALSE)/F44,"-")</f>
        <v>6.7646264081324603E-3</v>
      </c>
    </row>
    <row r="45" spans="1:25" ht="6" customHeight="1" thickBot="1" x14ac:dyDescent="0.25">
      <c r="A45" s="77"/>
      <c r="C45" s="329"/>
      <c r="D45" s="330"/>
      <c r="E45" s="510"/>
      <c r="F45" s="196"/>
      <c r="G45" s="197"/>
      <c r="H45" s="197"/>
      <c r="I45" s="197"/>
      <c r="J45" s="197"/>
      <c r="K45" s="197"/>
      <c r="L45" s="197"/>
      <c r="M45" s="197"/>
      <c r="N45" s="197"/>
      <c r="O45" s="197"/>
      <c r="P45" s="197"/>
      <c r="Q45" s="197"/>
      <c r="R45" s="197"/>
      <c r="S45" s="197"/>
      <c r="T45" s="197"/>
      <c r="U45" s="197"/>
      <c r="V45" s="197"/>
      <c r="W45" s="197"/>
      <c r="X45" s="197"/>
      <c r="Y45" s="197"/>
    </row>
    <row r="46" spans="1:25" s="98" customFormat="1" ht="11.25" customHeight="1" x14ac:dyDescent="0.2">
      <c r="A46" s="31" t="s">
        <v>90</v>
      </c>
      <c r="C46" s="105" t="s">
        <v>91</v>
      </c>
      <c r="D46" s="106"/>
      <c r="E46" s="291">
        <f>VLOOKUP(A46,[3]BDD_ActiviteGen_HC!$1:$1048576,12,FALSE)</f>
        <v>287954</v>
      </c>
      <c r="F46" s="108">
        <f>VLOOKUP(A46,[3]BDD_ActiviteGen_HC!$1:$1048576,39,FALSE)</f>
        <v>291497.5</v>
      </c>
      <c r="G46" s="109">
        <f t="shared" ref="G46:G52" si="8">IF(E46&gt;0,F46/E46-1,"-")</f>
        <v>1.2305784951763155E-2</v>
      </c>
      <c r="H46" s="118">
        <f>IF(E46&gt;0,VLOOKUP(A46,[3]BDD_ActiviteGen_HC!$1:$1048576,H$1,FALSE)/E46,"-")</f>
        <v>3.4581912388784317E-2</v>
      </c>
      <c r="I46" s="114">
        <f>IF(F46&gt;0,VLOOKUP(A46,[3]BDD_ActiviteGen_HC!$1:$1048576,I$1,FALSE)/F46,"-")</f>
        <v>2.0573075240782512E-2</v>
      </c>
      <c r="J46" s="118">
        <f>IF(E46&gt;0,VLOOKUP(A46,[3]BDD_ActiviteGen_HC!$1:$1048576,J$1,FALSE)/E46,"-")</f>
        <v>0.18494273390888821</v>
      </c>
      <c r="K46" s="114">
        <f>IF(F46&gt;0,VLOOKUP(A46,[3]BDD_ActiviteGen_HC!$1:$1048576,K$1,FALSE)/F46,"-")</f>
        <v>0.1837442859715778</v>
      </c>
      <c r="L46" s="118">
        <f>IF(E46&gt;0,VLOOKUP(A46,[3]BDD_ActiviteGen_HC!$1:$1048576,L$1,FALSE)/E46,"-")</f>
        <v>0.27458899685366411</v>
      </c>
      <c r="M46" s="114">
        <f>IF(F46&gt;0,VLOOKUP(A46,[3]BDD_ActiviteGen_HC!$1:$1048576,M$1,FALSE)/F46,"-")</f>
        <v>0.277492945908627</v>
      </c>
      <c r="N46" s="118">
        <f>IF(E46&gt;0,VLOOKUP(A46,[3]BDD_ActiviteGen_HC!$1:$1048576,N$1,FALSE)/E46,"-")</f>
        <v>0.27267202400383395</v>
      </c>
      <c r="O46" s="114">
        <f>IF(F46&gt;0,VLOOKUP(A46,[3]BDD_ActiviteGen_HC!$1:$1048576,O$1,FALSE)/F46,"-")</f>
        <v>0.27168672115541298</v>
      </c>
      <c r="P46" s="118">
        <f>IF(E46&gt;0,VLOOKUP(A46,[3]BDD_ActiviteGen_HC!$1:$1048576,P$1,FALSE)/E46,"-")</f>
        <v>0.11950519874702209</v>
      </c>
      <c r="Q46" s="114">
        <f>IF(F46&gt;0,VLOOKUP(A46,[3]BDD_ActiviteGen_HC!$1:$1048576,Q$1,FALSE)/F46,"-")</f>
        <v>0.13534592921037059</v>
      </c>
      <c r="R46" s="118">
        <f>IF(E46&gt;0,VLOOKUP(A46,[3]BDD_ActiviteGen_HC!$1:$1048576,R$1,FALSE)/E46,"-")</f>
        <v>1.1487945991373621E-2</v>
      </c>
      <c r="S46" s="114">
        <f>IF(F46&gt;0,VLOOKUP(A46,[3]BDD_ActiviteGen_HC!$1:$1048576,S$1,FALSE)/F46,"-")</f>
        <v>1.4449523580819733E-2</v>
      </c>
      <c r="T46" s="118">
        <f>IF(E46&gt;0,VLOOKUP(A46,[3]BDD_ActiviteGen_HC!$1:$1048576,T$1,FALSE)/E46,"-")</f>
        <v>8.5826208352723005E-2</v>
      </c>
      <c r="U46" s="114">
        <f>IF(F46&gt;0,VLOOKUP(A46,[3]BDD_ActiviteGen_HC!$1:$1048576,U$1,FALSE)/F46,"-")</f>
        <v>8.271425998507706E-2</v>
      </c>
      <c r="V46" s="118">
        <f t="shared" ref="V46:W52" si="9">IF(E46&gt;0,1-(H46+J46+L46+N46+P46+R46+T46+X46),0)</f>
        <v>1.5120470630725857E-2</v>
      </c>
      <c r="W46" s="114">
        <f t="shared" si="9"/>
        <v>1.0717073045223402E-2</v>
      </c>
      <c r="X46" s="118">
        <f>IF(E46&gt;0,VLOOKUP(A46,[3]BDD_ActiviteGen_HC!$1:$1048576,X$1,FALSE)/E46,"-")</f>
        <v>1.2745091229849211E-3</v>
      </c>
      <c r="Y46" s="114">
        <f>IF(F46&gt;0,VLOOKUP(A46,[3]BDD_ActiviteGen_HC!$1:$1048576,Y$1,FALSE)/F46,"-")</f>
        <v>3.2761859021089375E-3</v>
      </c>
    </row>
    <row r="47" spans="1:25" s="98" customFormat="1" x14ac:dyDescent="0.2">
      <c r="A47" s="31" t="s">
        <v>92</v>
      </c>
      <c r="C47" s="121" t="s">
        <v>93</v>
      </c>
      <c r="D47" s="122"/>
      <c r="E47" s="241">
        <f>VLOOKUP(A47,[3]BDD_ActiviteGen_HC!$1:$1048576,12,FALSE)</f>
        <v>99006</v>
      </c>
      <c r="F47" s="124">
        <f>VLOOKUP(A47,[3]BDD_ActiviteGen_HC!$1:$1048576,39,FALSE)</f>
        <v>95596</v>
      </c>
      <c r="G47" s="117">
        <f t="shared" si="8"/>
        <v>-3.4442357028866888E-2</v>
      </c>
      <c r="H47" s="125">
        <f>IF(E47&gt;0,VLOOKUP(A47,[3]BDD_ActiviteGen_HC!$1:$1048576,H$1,FALSE)/E47,"-")</f>
        <v>2.0463406258206574E-2</v>
      </c>
      <c r="I47" s="117">
        <f>IF(F47&gt;0,VLOOKUP(A47,[3]BDD_ActiviteGen_HC!$1:$1048576,I$1,FALSE)/F47,"-")</f>
        <v>1.2239005816142935E-2</v>
      </c>
      <c r="J47" s="125">
        <f>IF(E47&gt;0,VLOOKUP(A47,[3]BDD_ActiviteGen_HC!$1:$1048576,J$1,FALSE)/E47,"-")</f>
        <v>0.10071106801607983</v>
      </c>
      <c r="K47" s="117">
        <f>IF(F47&gt;0,VLOOKUP(A47,[3]BDD_ActiviteGen_HC!$1:$1048576,K$1,FALSE)/F47,"-")</f>
        <v>0.1183836143771706</v>
      </c>
      <c r="L47" s="125">
        <f>IF(E47&gt;0,VLOOKUP(A47,[3]BDD_ActiviteGen_HC!$1:$1048576,L$1,FALSE)/E47,"-")</f>
        <v>0.34093893299395994</v>
      </c>
      <c r="M47" s="117">
        <f>IF(F47&gt;0,VLOOKUP(A47,[3]BDD_ActiviteGen_HC!$1:$1048576,M$1,FALSE)/F47,"-")</f>
        <v>0.29562952424787647</v>
      </c>
      <c r="N47" s="125">
        <f>IF(E47&gt;0,VLOOKUP(A47,[3]BDD_ActiviteGen_HC!$1:$1048576,N$1,FALSE)/E47,"-")</f>
        <v>0.31213259802436216</v>
      </c>
      <c r="O47" s="117">
        <f>IF(F47&gt;0,VLOOKUP(A47,[3]BDD_ActiviteGen_HC!$1:$1048576,O$1,FALSE)/F47,"-")</f>
        <v>0.30583915645006066</v>
      </c>
      <c r="P47" s="125">
        <f>IF(E47&gt;0,VLOOKUP(A47,[3]BDD_ActiviteGen_HC!$1:$1048576,P$1,FALSE)/E47,"-")</f>
        <v>0.11999272771347191</v>
      </c>
      <c r="Q47" s="117">
        <f>IF(F47&gt;0,VLOOKUP(A47,[3]BDD_ActiviteGen_HC!$1:$1048576,Q$1,FALSE)/F47,"-")</f>
        <v>0.13071676639189925</v>
      </c>
      <c r="R47" s="125">
        <f>IF(E47&gt;0,VLOOKUP(A47,[3]BDD_ActiviteGen_HC!$1:$1048576,R$1,FALSE)/E47,"-")</f>
        <v>1.368603922994566E-2</v>
      </c>
      <c r="S47" s="117">
        <f>IF(F47&gt;0,VLOOKUP(A47,[3]BDD_ActiviteGen_HC!$1:$1048576,S$1,FALSE)/F47,"-")</f>
        <v>1.5398133813130257E-2</v>
      </c>
      <c r="T47" s="125">
        <f>IF(E47&gt;0,VLOOKUP(A47,[3]BDD_ActiviteGen_HC!$1:$1048576,T$1,FALSE)/E47,"-")</f>
        <v>7.2934973637961337E-2</v>
      </c>
      <c r="U47" s="117">
        <f>IF(F47&gt;0,VLOOKUP(A47,[3]BDD_ActiviteGen_HC!$1:$1048576,U$1,FALSE)/F47,"-")</f>
        <v>7.9365245407757648E-2</v>
      </c>
      <c r="V47" s="125">
        <f t="shared" si="9"/>
        <v>1.2383087893662936E-2</v>
      </c>
      <c r="W47" s="117">
        <f t="shared" si="9"/>
        <v>2.699903761663669E-2</v>
      </c>
      <c r="X47" s="125">
        <f>IF(E47&gt;0,VLOOKUP(A47,[3]BDD_ActiviteGen_HC!$1:$1048576,X$1,FALSE)/E47,"-")</f>
        <v>6.7571662323495547E-3</v>
      </c>
      <c r="Y47" s="117">
        <f>IF(F47&gt;0,VLOOKUP(A47,[3]BDD_ActiviteGen_HC!$1:$1048576,Y$1,FALSE)/F47,"-")</f>
        <v>1.5429515879325496E-2</v>
      </c>
    </row>
    <row r="48" spans="1:25" s="98" customFormat="1" x14ac:dyDescent="0.2">
      <c r="A48" s="31" t="s">
        <v>94</v>
      </c>
      <c r="C48" s="121" t="s">
        <v>95</v>
      </c>
      <c r="D48" s="122"/>
      <c r="E48" s="241">
        <f>VLOOKUP(A48,[3]BDD_ActiviteGen_HC!$1:$1048576,12,FALSE)</f>
        <v>133146</v>
      </c>
      <c r="F48" s="124">
        <f>VLOOKUP(A48,[3]BDD_ActiviteGen_HC!$1:$1048576,39,FALSE)</f>
        <v>115992</v>
      </c>
      <c r="G48" s="117">
        <f t="shared" si="8"/>
        <v>-0.12883601460051375</v>
      </c>
      <c r="H48" s="125">
        <f>IF(E48&gt;0,VLOOKUP(A48,[3]BDD_ActiviteGen_HC!$1:$1048576,H$1,FALSE)/E48,"-")</f>
        <v>5.3670406921725027E-2</v>
      </c>
      <c r="I48" s="117">
        <f>IF(F48&gt;0,VLOOKUP(A48,[3]BDD_ActiviteGen_HC!$1:$1048576,I$1,FALSE)/F48,"-")</f>
        <v>3.206255603834747E-2</v>
      </c>
      <c r="J48" s="125">
        <f>IF(E48&gt;0,VLOOKUP(A48,[3]BDD_ActiviteGen_HC!$1:$1048576,J$1,FALSE)/E48,"-")</f>
        <v>0.15568623916602828</v>
      </c>
      <c r="K48" s="117">
        <f>IF(F48&gt;0,VLOOKUP(A48,[3]BDD_ActiviteGen_HC!$1:$1048576,K$1,FALSE)/F48,"-")</f>
        <v>0.13306952203600247</v>
      </c>
      <c r="L48" s="125">
        <f>IF(E48&gt;0,VLOOKUP(A48,[3]BDD_ActiviteGen_HC!$1:$1048576,L$1,FALSE)/E48,"-")</f>
        <v>0.28791702341790215</v>
      </c>
      <c r="M48" s="117">
        <f>IF(F48&gt;0,VLOOKUP(A48,[3]BDD_ActiviteGen_HC!$1:$1048576,M$1,FALSE)/F48,"-")</f>
        <v>0.29223567142561557</v>
      </c>
      <c r="N48" s="125">
        <f>IF(E48&gt;0,VLOOKUP(A48,[3]BDD_ActiviteGen_HC!$1:$1048576,N$1,FALSE)/E48,"-")</f>
        <v>0.23134754329833415</v>
      </c>
      <c r="O48" s="117">
        <f>IF(F48&gt;0,VLOOKUP(A48,[3]BDD_ActiviteGen_HC!$1:$1048576,O$1,FALSE)/F48,"-")</f>
        <v>0.23383509207531553</v>
      </c>
      <c r="P48" s="125">
        <f>IF(E48&gt;0,VLOOKUP(A48,[3]BDD_ActiviteGen_HC!$1:$1048576,P$1,FALSE)/E48,"-")</f>
        <v>8.5665359830561935E-2</v>
      </c>
      <c r="Q48" s="117">
        <f>IF(F48&gt;0,VLOOKUP(A48,[3]BDD_ActiviteGen_HC!$1:$1048576,Q$1,FALSE)/F48,"-")</f>
        <v>9.5756603903717499E-2</v>
      </c>
      <c r="R48" s="125">
        <f>IF(E48&gt;0,VLOOKUP(A48,[3]BDD_ActiviteGen_HC!$1:$1048576,R$1,FALSE)/E48,"-")</f>
        <v>1.9737731512775449E-2</v>
      </c>
      <c r="S48" s="117">
        <f>IF(F48&gt;0,VLOOKUP(A48,[3]BDD_ActiviteGen_HC!$1:$1048576,S$1,FALSE)/F48,"-")</f>
        <v>3.2148768880612459E-2</v>
      </c>
      <c r="T48" s="125">
        <f>IF(E48&gt;0,VLOOKUP(A48,[3]BDD_ActiviteGen_HC!$1:$1048576,T$1,FALSE)/E48,"-")</f>
        <v>0.12076968140237034</v>
      </c>
      <c r="U48" s="117">
        <f>IF(F48&gt;0,VLOOKUP(A48,[3]BDD_ActiviteGen_HC!$1:$1048576,U$1,FALSE)/F48,"-")</f>
        <v>0.11666321815297606</v>
      </c>
      <c r="V48" s="125">
        <f t="shared" si="9"/>
        <v>4.3163144217625793E-2</v>
      </c>
      <c r="W48" s="117">
        <f t="shared" si="9"/>
        <v>5.9210980067590846E-2</v>
      </c>
      <c r="X48" s="125">
        <f>IF(E48&gt;0,VLOOKUP(A48,[3]BDD_ActiviteGen_HC!$1:$1048576,X$1,FALSE)/E48,"-")</f>
        <v>2.0428702326769112E-3</v>
      </c>
      <c r="Y48" s="117">
        <f>IF(F48&gt;0,VLOOKUP(A48,[3]BDD_ActiviteGen_HC!$1:$1048576,Y$1,FALSE)/F48,"-")</f>
        <v>5.0175874198220569E-3</v>
      </c>
    </row>
    <row r="49" spans="1:30" s="98" customFormat="1" x14ac:dyDescent="0.2">
      <c r="A49" s="31" t="s">
        <v>96</v>
      </c>
      <c r="C49" s="121" t="s">
        <v>97</v>
      </c>
      <c r="D49" s="122"/>
      <c r="E49" s="241">
        <f>VLOOKUP(A49,[3]BDD_ActiviteGen_HC!$1:$1048576,12,FALSE)</f>
        <v>272236</v>
      </c>
      <c r="F49" s="124">
        <f>VLOOKUP(A49,[3]BDD_ActiviteGen_HC!$1:$1048576,39,FALSE)</f>
        <v>261769</v>
      </c>
      <c r="G49" s="117">
        <f t="shared" si="8"/>
        <v>-3.8448258128976343E-2</v>
      </c>
      <c r="H49" s="125">
        <f>IF(E49&gt;0,VLOOKUP(A49,[3]BDD_ActiviteGen_HC!$1:$1048576,H$1,FALSE)/E49,"-")</f>
        <v>1.3620535123936585E-2</v>
      </c>
      <c r="I49" s="117">
        <f>IF(F49&gt;0,VLOOKUP(A49,[3]BDD_ActiviteGen_HC!$1:$1048576,I$1,FALSE)/F49,"-")</f>
        <v>1.3905389866638142E-2</v>
      </c>
      <c r="J49" s="125">
        <f>IF(E49&gt;0,VLOOKUP(A49,[3]BDD_ActiviteGen_HC!$1:$1048576,J$1,FALSE)/E49,"-")</f>
        <v>0.10426615142743796</v>
      </c>
      <c r="K49" s="117">
        <f>IF(F49&gt;0,VLOOKUP(A49,[3]BDD_ActiviteGen_HC!$1:$1048576,K$1,FALSE)/F49,"-")</f>
        <v>9.9186687499283721E-2</v>
      </c>
      <c r="L49" s="125">
        <f>IF(E49&gt;0,VLOOKUP(A49,[3]BDD_ActiviteGen_HC!$1:$1048576,L$1,FALSE)/E49,"-")</f>
        <v>0.31846633068367153</v>
      </c>
      <c r="M49" s="117">
        <f>IF(F49&gt;0,VLOOKUP(A49,[3]BDD_ActiviteGen_HC!$1:$1048576,M$1,FALSE)/F49,"-")</f>
        <v>0.31165264030500173</v>
      </c>
      <c r="N49" s="125">
        <f>IF(E49&gt;0,VLOOKUP(A49,[3]BDD_ActiviteGen_HC!$1:$1048576,N$1,FALSE)/E49,"-")</f>
        <v>0.29711353384563394</v>
      </c>
      <c r="O49" s="117">
        <f>IF(F49&gt;0,VLOOKUP(A49,[3]BDD_ActiviteGen_HC!$1:$1048576,O$1,FALSE)/F49,"-")</f>
        <v>0.2803273114845532</v>
      </c>
      <c r="P49" s="125">
        <f>IF(E49&gt;0,VLOOKUP(A49,[3]BDD_ActiviteGen_HC!$1:$1048576,P$1,FALSE)/E49,"-")</f>
        <v>0.11144374733686949</v>
      </c>
      <c r="Q49" s="117">
        <f>IF(F49&gt;0,VLOOKUP(A49,[3]BDD_ActiviteGen_HC!$1:$1048576,Q$1,FALSE)/F49,"-")</f>
        <v>0.11674797244899128</v>
      </c>
      <c r="R49" s="125">
        <f>IF(E49&gt;0,VLOOKUP(A49,[3]BDD_ActiviteGen_HC!$1:$1048576,R$1,FALSE)/E49,"-")</f>
        <v>3.0583758209788564E-2</v>
      </c>
      <c r="S49" s="117">
        <f>IF(F49&gt;0,VLOOKUP(A49,[3]BDD_ActiviteGen_HC!$1:$1048576,S$1,FALSE)/F49,"-")</f>
        <v>5.0613327017332073E-2</v>
      </c>
      <c r="T49" s="125">
        <f>IF(E49&gt;0,VLOOKUP(A49,[3]BDD_ActiviteGen_HC!$1:$1048576,T$1,FALSE)/E49,"-")</f>
        <v>0.1085345068249607</v>
      </c>
      <c r="U49" s="117">
        <f>IF(F49&gt;0,VLOOKUP(A49,[3]BDD_ActiviteGen_HC!$1:$1048576,U$1,FALSE)/F49,"-")</f>
        <v>0.10661308252696079</v>
      </c>
      <c r="V49" s="125">
        <f t="shared" si="9"/>
        <v>1.0523957154821684E-2</v>
      </c>
      <c r="W49" s="117">
        <f t="shared" si="9"/>
        <v>9.8598382543386709E-3</v>
      </c>
      <c r="X49" s="125">
        <f>IF(E49&gt;0,VLOOKUP(A49,[3]BDD_ActiviteGen_HC!$1:$1048576,X$1,FALSE)/E49,"-")</f>
        <v>5.4474793928797069E-3</v>
      </c>
      <c r="Y49" s="117">
        <f>IF(F49&gt;0,VLOOKUP(A49,[3]BDD_ActiviteGen_HC!$1:$1048576,Y$1,FALSE)/F49,"-")</f>
        <v>1.109375059690032E-2</v>
      </c>
    </row>
    <row r="50" spans="1:30" s="98" customFormat="1" x14ac:dyDescent="0.2">
      <c r="A50" s="31" t="s">
        <v>98</v>
      </c>
      <c r="C50" s="121" t="s">
        <v>99</v>
      </c>
      <c r="D50" s="122"/>
      <c r="E50" s="241">
        <f>VLOOKUP(A50,[3]BDD_ActiviteGen_HC!$1:$1048576,12,FALSE)</f>
        <v>58477</v>
      </c>
      <c r="F50" s="124">
        <f>VLOOKUP(A50,[3]BDD_ActiviteGen_HC!$1:$1048576,39,FALSE)</f>
        <v>55697</v>
      </c>
      <c r="G50" s="117">
        <f t="shared" si="8"/>
        <v>-4.7540058484532355E-2</v>
      </c>
      <c r="H50" s="125">
        <f>IF(E50&gt;0,VLOOKUP(A50,[3]BDD_ActiviteGen_HC!$1:$1048576,H$1,FALSE)/E50,"-")</f>
        <v>5.1866545821434067E-2</v>
      </c>
      <c r="I50" s="117">
        <f>IF(F50&gt;0,VLOOKUP(A50,[3]BDD_ActiviteGen_HC!$1:$1048576,I$1,FALSE)/F50,"-")</f>
        <v>2.8188232759394583E-2</v>
      </c>
      <c r="J50" s="125">
        <f>IF(E50&gt;0,VLOOKUP(A50,[3]BDD_ActiviteGen_HC!$1:$1048576,J$1,FALSE)/E50,"-")</f>
        <v>4.8497699950407855E-2</v>
      </c>
      <c r="K50" s="117">
        <f>IF(F50&gt;0,VLOOKUP(A50,[3]BDD_ActiviteGen_HC!$1:$1048576,K$1,FALSE)/F50,"-")</f>
        <v>4.7740452807152986E-2</v>
      </c>
      <c r="L50" s="125">
        <f>IF(E50&gt;0,VLOOKUP(A50,[3]BDD_ActiviteGen_HC!$1:$1048576,L$1,FALSE)/E50,"-")</f>
        <v>0.38143201600629306</v>
      </c>
      <c r="M50" s="117">
        <f>IF(F50&gt;0,VLOOKUP(A50,[3]BDD_ActiviteGen_HC!$1:$1048576,M$1,FALSE)/F50,"-")</f>
        <v>0.3768425588451802</v>
      </c>
      <c r="N50" s="125">
        <f>IF(E50&gt;0,VLOOKUP(A50,[3]BDD_ActiviteGen_HC!$1:$1048576,N$1,FALSE)/E50,"-")</f>
        <v>0.21716230312772544</v>
      </c>
      <c r="O50" s="117">
        <f>IF(F50&gt;0,VLOOKUP(A50,[3]BDD_ActiviteGen_HC!$1:$1048576,O$1,FALSE)/F50,"-")</f>
        <v>0.25719518106899836</v>
      </c>
      <c r="P50" s="125">
        <f>IF(E50&gt;0,VLOOKUP(A50,[3]BDD_ActiviteGen_HC!$1:$1048576,P$1,FALSE)/E50,"-")</f>
        <v>5.2978093951468096E-2</v>
      </c>
      <c r="Q50" s="117">
        <f>IF(F50&gt;0,VLOOKUP(A50,[3]BDD_ActiviteGen_HC!$1:$1048576,Q$1,FALSE)/F50,"-")</f>
        <v>4.463436091710505E-2</v>
      </c>
      <c r="R50" s="125">
        <f>IF(E50&gt;0,VLOOKUP(A50,[3]BDD_ActiviteGen_HC!$1:$1048576,R$1,FALSE)/E50,"-")</f>
        <v>1.4809241240145697E-2</v>
      </c>
      <c r="S50" s="117">
        <f>IF(F50&gt;0,VLOOKUP(A50,[3]BDD_ActiviteGen_HC!$1:$1048576,S$1,FALSE)/F50,"-")</f>
        <v>1.3250264825753632E-2</v>
      </c>
      <c r="T50" s="125">
        <f>IF(E50&gt;0,VLOOKUP(A50,[3]BDD_ActiviteGen_HC!$1:$1048576,T$1,FALSE)/E50,"-")</f>
        <v>0.19301605759529389</v>
      </c>
      <c r="U50" s="117">
        <f>IF(F50&gt;0,VLOOKUP(A50,[3]BDD_ActiviteGen_HC!$1:$1048576,U$1,FALSE)/F50,"-")</f>
        <v>0.18764026787798266</v>
      </c>
      <c r="V50" s="125">
        <f t="shared" si="9"/>
        <v>2.4693469227217602E-2</v>
      </c>
      <c r="W50" s="117">
        <f t="shared" si="9"/>
        <v>3.2712713431603091E-2</v>
      </c>
      <c r="X50" s="125">
        <f>IF(E50&gt;0,VLOOKUP(A50,[3]BDD_ActiviteGen_HC!$1:$1048576,X$1,FALSE)/E50,"-")</f>
        <v>1.5544573080014364E-2</v>
      </c>
      <c r="Y50" s="117">
        <f>IF(F50&gt;0,VLOOKUP(A50,[3]BDD_ActiviteGen_HC!$1:$1048576,Y$1,FALSE)/F50,"-")</f>
        <v>1.1795967466829453E-2</v>
      </c>
    </row>
    <row r="51" spans="1:30" s="98" customFormat="1" x14ac:dyDescent="0.2">
      <c r="A51" s="31" t="s">
        <v>100</v>
      </c>
      <c r="C51" s="121" t="s">
        <v>101</v>
      </c>
      <c r="D51" s="122"/>
      <c r="E51" s="241">
        <f>VLOOKUP(A51,[3]BDD_ActiviteGen_HC!$1:$1048576,12,FALSE)</f>
        <v>129895</v>
      </c>
      <c r="F51" s="124">
        <f>VLOOKUP(A51,[3]BDD_ActiviteGen_HC!$1:$1048576,39,FALSE)</f>
        <v>127722</v>
      </c>
      <c r="G51" s="117">
        <f t="shared" si="8"/>
        <v>-1.6728896416336236E-2</v>
      </c>
      <c r="H51" s="125">
        <f>IF(E51&gt;0,VLOOKUP(A51,[3]BDD_ActiviteGen_HC!$1:$1048576,H$1,FALSE)/E51,"-")</f>
        <v>2.4873936641133222E-2</v>
      </c>
      <c r="I51" s="117">
        <f>IF(F51&gt;0,VLOOKUP(A51,[3]BDD_ActiviteGen_HC!$1:$1048576,I$1,FALSE)/F51,"-")</f>
        <v>1.957376176383082E-2</v>
      </c>
      <c r="J51" s="125">
        <f>IF(E51&gt;0,VLOOKUP(A51,[3]BDD_ActiviteGen_HC!$1:$1048576,J$1,FALSE)/E51,"-")</f>
        <v>0.15420147041841487</v>
      </c>
      <c r="K51" s="117">
        <f>IF(F51&gt;0,VLOOKUP(A51,[3]BDD_ActiviteGen_HC!$1:$1048576,K$1,FALSE)/F51,"-")</f>
        <v>0.16054399398694039</v>
      </c>
      <c r="L51" s="125">
        <f>IF(E51&gt;0,VLOOKUP(A51,[3]BDD_ActiviteGen_HC!$1:$1048576,L$1,FALSE)/E51,"-")</f>
        <v>0.23491281419608145</v>
      </c>
      <c r="M51" s="117">
        <f>IF(F51&gt;0,VLOOKUP(A51,[3]BDD_ActiviteGen_HC!$1:$1048576,M$1,FALSE)/F51,"-")</f>
        <v>0.24892344310298931</v>
      </c>
      <c r="N51" s="125">
        <f>IF(E51&gt;0,VLOOKUP(A51,[3]BDD_ActiviteGen_HC!$1:$1048576,N$1,FALSE)/E51,"-")</f>
        <v>0.37651949651641708</v>
      </c>
      <c r="O51" s="117">
        <f>IF(F51&gt;0,VLOOKUP(A51,[3]BDD_ActiviteGen_HC!$1:$1048576,O$1,FALSE)/F51,"-")</f>
        <v>0.35903759728159595</v>
      </c>
      <c r="P51" s="125">
        <f>IF(E51&gt;0,VLOOKUP(A51,[3]BDD_ActiviteGen_HC!$1:$1048576,P$1,FALSE)/E51,"-")</f>
        <v>0.11779514223026291</v>
      </c>
      <c r="Q51" s="117">
        <f>IF(F51&gt;0,VLOOKUP(A51,[3]BDD_ActiviteGen_HC!$1:$1048576,Q$1,FALSE)/F51,"-")</f>
        <v>0.12056654296049232</v>
      </c>
      <c r="R51" s="125">
        <f>IF(E51&gt;0,VLOOKUP(A51,[3]BDD_ActiviteGen_HC!$1:$1048576,R$1,FALSE)/E51,"-")</f>
        <v>3.5413218368682397E-3</v>
      </c>
      <c r="S51" s="117">
        <f>IF(F51&gt;0,VLOOKUP(A51,[3]BDD_ActiviteGen_HC!$1:$1048576,S$1,FALSE)/F51,"-")</f>
        <v>3.1318018822129312E-3</v>
      </c>
      <c r="T51" s="125">
        <f>IF(E51&gt;0,VLOOKUP(A51,[3]BDD_ActiviteGen_HC!$1:$1048576,T$1,FALSE)/E51,"-")</f>
        <v>6.5606836290850304E-2</v>
      </c>
      <c r="U51" s="117">
        <f>IF(F51&gt;0,VLOOKUP(A51,[3]BDD_ActiviteGen_HC!$1:$1048576,U$1,FALSE)/F51,"-")</f>
        <v>6.9009254474561937E-2</v>
      </c>
      <c r="V51" s="125">
        <f t="shared" si="9"/>
        <v>1.596674236883644E-2</v>
      </c>
      <c r="W51" s="117">
        <f t="shared" si="9"/>
        <v>1.8125303393307313E-2</v>
      </c>
      <c r="X51" s="125">
        <f>IF(E51&gt;0,VLOOKUP(A51,[3]BDD_ActiviteGen_HC!$1:$1048576,X$1,FALSE)/E51,"-")</f>
        <v>6.5822395011355325E-3</v>
      </c>
      <c r="Y51" s="117">
        <f>IF(F51&gt;0,VLOOKUP(A51,[3]BDD_ActiviteGen_HC!$1:$1048576,Y$1,FALSE)/F51,"-")</f>
        <v>1.0883011540689935E-3</v>
      </c>
    </row>
    <row r="52" spans="1:30" s="98" customFormat="1" ht="13.8" thickBot="1" x14ac:dyDescent="0.25">
      <c r="A52" s="31" t="s">
        <v>102</v>
      </c>
      <c r="C52" s="130" t="s">
        <v>103</v>
      </c>
      <c r="D52" s="131"/>
      <c r="E52" s="323">
        <f>VLOOKUP(A52,[3]BDD_ActiviteGen_HC!$1:$1048576,12,FALSE)</f>
        <v>55293</v>
      </c>
      <c r="F52" s="133">
        <f>VLOOKUP(A52,[3]BDD_ActiviteGen_HC!$1:$1048576,39,FALSE)</f>
        <v>51002</v>
      </c>
      <c r="G52" s="134">
        <f t="shared" si="8"/>
        <v>-7.7604760096214753E-2</v>
      </c>
      <c r="H52" s="135">
        <f>IF(E52&gt;0,VLOOKUP(A52,[3]BDD_ActiviteGen_HC!$1:$1048576,H$1,FALSE)/E52,"-")</f>
        <v>2.9027182464326406E-2</v>
      </c>
      <c r="I52" s="134">
        <f>IF(F52&gt;0,VLOOKUP(A52,[3]BDD_ActiviteGen_HC!$1:$1048576,I$1,FALSE)/F52,"-")</f>
        <v>2.5410768205168424E-2</v>
      </c>
      <c r="J52" s="135">
        <f>IF(E52&gt;0,VLOOKUP(A52,[3]BDD_ActiviteGen_HC!$1:$1048576,J$1,FALSE)/E52,"-")</f>
        <v>0.15039878465628562</v>
      </c>
      <c r="K52" s="134">
        <f>IF(F52&gt;0,VLOOKUP(A52,[3]BDD_ActiviteGen_HC!$1:$1048576,K$1,FALSE)/F52,"-")</f>
        <v>0.15948394180620368</v>
      </c>
      <c r="L52" s="135">
        <f>IF(E52&gt;0,VLOOKUP(A52,[3]BDD_ActiviteGen_HC!$1:$1048576,L$1,FALSE)/E52,"-")</f>
        <v>0.26489790751089648</v>
      </c>
      <c r="M52" s="134">
        <f>IF(F52&gt;0,VLOOKUP(A52,[3]BDD_ActiviteGen_HC!$1:$1048576,M$1,FALSE)/F52,"-")</f>
        <v>0.2788910238814164</v>
      </c>
      <c r="N52" s="135">
        <f>IF(E52&gt;0,VLOOKUP(A52,[3]BDD_ActiviteGen_HC!$1:$1048576,N$1,FALSE)/E52,"-")</f>
        <v>0.32116181071745065</v>
      </c>
      <c r="O52" s="134">
        <f>IF(F52&gt;0,VLOOKUP(A52,[3]BDD_ActiviteGen_HC!$1:$1048576,O$1,FALSE)/F52,"-")</f>
        <v>0.30441943453197912</v>
      </c>
      <c r="P52" s="135">
        <f>IF(E52&gt;0,VLOOKUP(A52,[3]BDD_ActiviteGen_HC!$1:$1048576,P$1,FALSE)/E52,"-")</f>
        <v>0.12178756804658818</v>
      </c>
      <c r="Q52" s="134">
        <f>IF(F52&gt;0,VLOOKUP(A52,[3]BDD_ActiviteGen_HC!$1:$1048576,Q$1,FALSE)/F52,"-")</f>
        <v>0.12444610015293518</v>
      </c>
      <c r="R52" s="135">
        <f>IF(E52&gt;0,VLOOKUP(A52,[3]BDD_ActiviteGen_HC!$1:$1048576,R$1,FALSE)/E52,"-")</f>
        <v>2.0979147450852732E-3</v>
      </c>
      <c r="S52" s="134">
        <f>IF(F52&gt;0,VLOOKUP(A52,[3]BDD_ActiviteGen_HC!$1:$1048576,S$1,FALSE)/F52,"-")</f>
        <v>1.9607074232383045E-5</v>
      </c>
      <c r="T52" s="135">
        <f>IF(E52&gt;0,VLOOKUP(A52,[3]BDD_ActiviteGen_HC!$1:$1048576,T$1,FALSE)/E52,"-")</f>
        <v>9.3104009549129188E-2</v>
      </c>
      <c r="U52" s="134">
        <f>IF(F52&gt;0,VLOOKUP(A52,[3]BDD_ActiviteGen_HC!$1:$1048576,U$1,FALSE)/F52,"-")</f>
        <v>9.4564919022783425E-2</v>
      </c>
      <c r="V52" s="135">
        <f t="shared" si="9"/>
        <v>2.3691968241911221E-3</v>
      </c>
      <c r="W52" s="134">
        <f t="shared" si="9"/>
        <v>3.8037724010823171E-3</v>
      </c>
      <c r="X52" s="135">
        <f>IF(E52&gt;0,VLOOKUP(A52,[3]BDD_ActiviteGen_HC!$1:$1048576,X$1,FALSE)/E52,"-")</f>
        <v>1.5155625486047059E-2</v>
      </c>
      <c r="Y52" s="134">
        <f>IF(F52&gt;0,VLOOKUP(A52,[3]BDD_ActiviteGen_HC!$1:$1048576,Y$1,FALSE)/F52,"-")</f>
        <v>8.9604329241990514E-3</v>
      </c>
    </row>
    <row r="53" spans="1:30" ht="5.25" customHeight="1" thickBot="1" x14ac:dyDescent="0.25">
      <c r="A53" s="77"/>
      <c r="C53" s="331"/>
      <c r="D53" s="332"/>
      <c r="E53" s="512"/>
      <c r="F53" s="333"/>
      <c r="G53" s="197"/>
      <c r="H53" s="197"/>
      <c r="I53" s="197"/>
      <c r="J53" s="197"/>
      <c r="K53" s="197"/>
      <c r="L53" s="197"/>
      <c r="M53" s="197"/>
      <c r="N53" s="197"/>
      <c r="O53" s="197"/>
      <c r="P53" s="197"/>
      <c r="Q53" s="197"/>
      <c r="R53" s="197"/>
      <c r="S53" s="197"/>
      <c r="T53" s="197"/>
      <c r="U53" s="197"/>
      <c r="V53" s="197"/>
      <c r="W53" s="197"/>
      <c r="X53" s="197"/>
      <c r="Y53" s="197"/>
    </row>
    <row r="54" spans="1:30" s="98" customFormat="1" ht="13.8" thickBot="1" x14ac:dyDescent="0.25">
      <c r="A54" s="31" t="s">
        <v>104</v>
      </c>
      <c r="C54" s="337" t="s">
        <v>105</v>
      </c>
      <c r="D54" s="455"/>
      <c r="E54" s="275">
        <f>VLOOKUP(A54,[3]BDD_ActiviteGen_HC!$1:$1048576,12,FALSE)</f>
        <v>1036007</v>
      </c>
      <c r="F54" s="147">
        <f>VLOOKUP(A54,[3]BDD_ActiviteGen_HC!$1:$1048576,39,FALSE)</f>
        <v>999275.5</v>
      </c>
      <c r="G54" s="148">
        <f>IF(E54&gt;0,F54/E54-1,"-")</f>
        <v>-3.5454876270140989E-2</v>
      </c>
      <c r="H54" s="149">
        <f>IF(E54&gt;0,VLOOKUP(A54,[3]BDD_ActiviteGen_HC!$1:$1048576,H$1,FALSE)/E54,"-")</f>
        <v>2.9639761121305164E-2</v>
      </c>
      <c r="I54" s="148">
        <f>IF(F54&gt;0,VLOOKUP(A54,[3]BDD_ActiviteGen_HC!$1:$1048576,I$1,FALSE)/F54,"-")</f>
        <v>1.9906422202885989E-2</v>
      </c>
      <c r="J54" s="149">
        <f>IF(E54&gt;0,VLOOKUP(A54,[3]BDD_ActiviteGen_HC!$1:$1048576,J$1,FALSE)/E54,"-")</f>
        <v>0.13853381299547204</v>
      </c>
      <c r="K54" s="148">
        <f>IF(F54&gt;0,VLOOKUP(A54,[3]BDD_ActiviteGen_HC!$1:$1048576,K$1,FALSE)/F54,"-")</f>
        <v>0.13767474535300825</v>
      </c>
      <c r="L54" s="149">
        <f>IF(E54&gt;0,VLOOKUP(A54,[3]BDD_ActiviteGen_HC!$1:$1048576,L$1,FALSE)/E54,"-")</f>
        <v>0.29471132917055581</v>
      </c>
      <c r="M54" s="148">
        <f>IF(F54&gt;0,VLOOKUP(A54,[3]BDD_ActiviteGen_HC!$1:$1048576,M$1,FALSE)/F54,"-")</f>
        <v>0.29184494166023284</v>
      </c>
      <c r="N54" s="149">
        <f>IF(E54&gt;0,VLOOKUP(A54,[3]BDD_ActiviteGen_HC!$1:$1048576,N$1,FALSE)/E54,"-")</f>
        <v>0.29002989362040987</v>
      </c>
      <c r="O54" s="148">
        <f>IF(F54&gt;0,VLOOKUP(A54,[3]BDD_ActiviteGen_HC!$1:$1048576,O$1,FALSE)/F54,"-")</f>
        <v>0.28485137482105788</v>
      </c>
      <c r="P54" s="149">
        <f>IF(E54&gt;0,VLOOKUP(A54,[3]BDD_ActiviteGen_HC!$1:$1048576,P$1,FALSE)/E54,"-")</f>
        <v>0.10923671365154869</v>
      </c>
      <c r="Q54" s="148">
        <f>IF(F54&gt;0,VLOOKUP(A54,[3]BDD_ActiviteGen_HC!$1:$1048576,Q$1,FALSE)/F54,"-")</f>
        <v>0.11793444350431888</v>
      </c>
      <c r="R54" s="149">
        <f>IF(E54&gt;0,VLOOKUP(A54,[3]BDD_ActiviteGen_HC!$1:$1048576,R$1,FALSE)/E54,"-")</f>
        <v>1.6466104958750279E-2</v>
      </c>
      <c r="S54" s="148">
        <f>IF(F54&gt;0,VLOOKUP(A54,[3]BDD_ActiviteGen_HC!$1:$1048576,S$1,FALSE)/F54,"-")</f>
        <v>2.3818256326708701E-2</v>
      </c>
      <c r="T54" s="149">
        <f>IF(E54&gt;0,VLOOKUP(A54,[3]BDD_ActiviteGen_HC!$1:$1048576,T$1,FALSE)/E54,"-")</f>
        <v>9.8955895085650961E-2</v>
      </c>
      <c r="U54" s="148">
        <f>IF(F54&gt;0,VLOOKUP(A54,[3]BDD_ActiviteGen_HC!$1:$1048576,U$1,FALSE)/F54,"-")</f>
        <v>9.7296491307952607E-2</v>
      </c>
      <c r="V54" s="149">
        <f>IF(E54&gt;0,1-(H54+J54+L54+N54+P54+R54+T54+X54),0)</f>
        <v>1.7220926113433621E-2</v>
      </c>
      <c r="W54" s="148">
        <f>IF(F54&gt;0,1-(I54+K54+M54+O54+Q54+S54+U54+Y54),0)</f>
        <v>1.9499127117596604E-2</v>
      </c>
      <c r="X54" s="149">
        <f>IF(E54&gt;0,VLOOKUP(A54,[3]BDD_ActiviteGen_HC!$1:$1048576,X$1,FALSE)/E54,"-")</f>
        <v>5.2055632828735716E-3</v>
      </c>
      <c r="Y54" s="148">
        <f>IF(F54&gt;0,VLOOKUP(A54,[3]BDD_ActiviteGen_HC!$1:$1048576,Y$1,FALSE)/F54,"-")</f>
        <v>7.1741977062381697E-3</v>
      </c>
    </row>
    <row r="55" spans="1:30" ht="3" customHeight="1" thickBot="1" x14ac:dyDescent="0.25">
      <c r="A55" s="77"/>
      <c r="C55" s="345"/>
      <c r="D55" s="330"/>
      <c r="E55" s="513"/>
      <c r="F55" s="514"/>
      <c r="G55" s="515"/>
      <c r="H55" s="515"/>
      <c r="I55" s="515"/>
      <c r="J55" s="515"/>
      <c r="K55" s="515"/>
      <c r="L55" s="515"/>
      <c r="M55" s="515"/>
      <c r="N55" s="515"/>
      <c r="O55" s="515"/>
      <c r="P55" s="515"/>
      <c r="Q55" s="515"/>
      <c r="R55" s="515"/>
      <c r="S55" s="515"/>
      <c r="T55" s="515"/>
      <c r="U55" s="515"/>
      <c r="V55" s="515"/>
      <c r="W55" s="515"/>
      <c r="X55" s="515"/>
      <c r="Y55" s="515"/>
    </row>
    <row r="56" spans="1:30" s="98" customFormat="1" ht="14.25" customHeight="1" x14ac:dyDescent="0.2">
      <c r="A56" s="31" t="s">
        <v>106</v>
      </c>
      <c r="C56" s="350" t="s">
        <v>107</v>
      </c>
      <c r="D56" s="464"/>
      <c r="E56" s="353">
        <f>VLOOKUP(A56,[3]BDD_ActiviteGen_HC!$1:$1048576,12,FALSE)</f>
        <v>15255347.5</v>
      </c>
      <c r="F56" s="162">
        <f>VLOOKUP(A56,[3]BDD_ActiviteGen_HC!$1:$1048576,39,FALSE)</f>
        <v>14880447.5</v>
      </c>
      <c r="G56" s="163">
        <f>IF(E56&gt;0,F56/E56-1,"-")</f>
        <v>-2.4574989196411323E-2</v>
      </c>
      <c r="H56" s="164">
        <f>IF(E56&gt;0,VLOOKUP(A56,[3]BDD_ActiviteGen_HC!$1:$1048576,H$1,FALSE)/E56,"-")</f>
        <v>2.1579646088035687E-2</v>
      </c>
      <c r="I56" s="163">
        <f>IF(F56&gt;0,VLOOKUP(A56,[3]BDD_ActiviteGen_HC!$1:$1048576,I$1,FALSE)/F56,"-")</f>
        <v>1.945035591167537E-2</v>
      </c>
      <c r="J56" s="164">
        <f>IF(E56&gt;0,VLOOKUP(A56,[3]BDD_ActiviteGen_HC!$1:$1048576,J$1,FALSE)/E56,"-")</f>
        <v>8.2013700441763121E-2</v>
      </c>
      <c r="K56" s="163">
        <f>IF(F56&gt;0,VLOOKUP(A56,[3]BDD_ActiviteGen_HC!$1:$1048576,K$1,FALSE)/F56,"-")</f>
        <v>8.4568928454604606E-2</v>
      </c>
      <c r="L56" s="164">
        <f>IF(E56&gt;0,VLOOKUP(A56,[3]BDD_ActiviteGen_HC!$1:$1048576,L$1,FALSE)/E56,"-")</f>
        <v>0.32827960818329444</v>
      </c>
      <c r="M56" s="163">
        <f>IF(F56&gt;0,VLOOKUP(A56,[3]BDD_ActiviteGen_HC!$1:$1048576,M$1,FALSE)/F56,"-")</f>
        <v>0.32009054163189649</v>
      </c>
      <c r="N56" s="164">
        <f>IF(E56&gt;0,VLOOKUP(A56,[3]BDD_ActiviteGen_HC!$1:$1048576,N$1,FALSE)/E56,"-")</f>
        <v>0.30361789529868133</v>
      </c>
      <c r="O56" s="163">
        <f>IF(F56&gt;0,VLOOKUP(A56,[3]BDD_ActiviteGen_HC!$1:$1048576,O$1,FALSE)/F56,"-")</f>
        <v>0.30826966057304395</v>
      </c>
      <c r="P56" s="164">
        <f>IF(E56&gt;0,VLOOKUP(A56,[3]BDD_ActiviteGen_HC!$1:$1048576,P$1,FALSE)/E56,"-")</f>
        <v>8.5079281215980171E-2</v>
      </c>
      <c r="Q56" s="163">
        <f>IF(F56&gt;0,VLOOKUP(A56,[3]BDD_ActiviteGen_HC!$1:$1048576,Q$1,FALSE)/F56,"-")</f>
        <v>8.9613904420549187E-2</v>
      </c>
      <c r="R56" s="164">
        <f>IF(E56&gt;0,VLOOKUP(A56,[3]BDD_ActiviteGen_HC!$1:$1048576,R$1,FALSE)/E56,"-")</f>
        <v>2.0880219214934305E-2</v>
      </c>
      <c r="S56" s="163">
        <f>IF(F56&gt;0,VLOOKUP(A56,[3]BDD_ActiviteGen_HC!$1:$1048576,S$1,FALSE)/F56,"-")</f>
        <v>2.2972830622197349E-2</v>
      </c>
      <c r="T56" s="164">
        <f>IF(E56&gt;0,VLOOKUP(A56,[3]BDD_ActiviteGen_HC!$1:$1048576,T$1,FALSE)/E56,"-")</f>
        <v>0.12755677968004334</v>
      </c>
      <c r="U56" s="163">
        <f>IF(F56&gt;0,VLOOKUP(A56,[3]BDD_ActiviteGen_HC!$1:$1048576,U$1,FALSE)/F56,"-")</f>
        <v>0.12041257495784317</v>
      </c>
      <c r="V56" s="164">
        <f t="shared" ref="V56:W58" si="10">IF(E56&gt;0,1-(H56+J56+L56+N56+P56+R56+T56+X56),0)</f>
        <v>1.2988953545633786E-2</v>
      </c>
      <c r="W56" s="163">
        <f t="shared" si="10"/>
        <v>1.4456218470580207E-2</v>
      </c>
      <c r="X56" s="164">
        <f>IF(E56&gt;0,VLOOKUP(A56,[3]BDD_ActiviteGen_HC!$1:$1048576,X$1,FALSE)/E56,"-")</f>
        <v>1.8003916331633875E-2</v>
      </c>
      <c r="Y56" s="163">
        <f>IF(F56&gt;0,VLOOKUP(A56,[3]BDD_ActiviteGen_HC!$1:$1048576,Y$1,FALSE)/F56,"-")</f>
        <v>2.0164984957609641E-2</v>
      </c>
    </row>
    <row r="57" spans="1:30" s="65" customFormat="1" ht="14.1" customHeight="1" x14ac:dyDescent="0.2">
      <c r="A57" s="172" t="s">
        <v>251</v>
      </c>
      <c r="C57" s="173" t="s">
        <v>59</v>
      </c>
      <c r="D57" s="174"/>
      <c r="E57" s="363">
        <f>VLOOKUP(A57,[3]BDD_ActiviteGen_HC!$1:$1048576,12,FALSE)</f>
        <v>10446641</v>
      </c>
      <c r="F57" s="176">
        <f>VLOOKUP(A57,[3]BDD_ActiviteGen_HC!$1:$1048576,39,FALSE)</f>
        <v>10059866.5</v>
      </c>
      <c r="G57" s="116">
        <f>IF(E57&gt;0,F57/E57-1,"-")</f>
        <v>-3.702381464051463E-2</v>
      </c>
      <c r="H57" s="177">
        <f>IF(E57&gt;0,VLOOKUP(A57,[3]BDD_ActiviteGen_HC!$1:$1048576,H$1,FALSE)/E57,"-")</f>
        <v>2.6964265355725346E-2</v>
      </c>
      <c r="I57" s="116">
        <f>IF(F57&gt;0,VLOOKUP(A57,[3]BDD_ActiviteGen_HC!$1:$1048576,I$1,FALSE)/F57,"-")</f>
        <v>2.4494062620015883E-2</v>
      </c>
      <c r="J57" s="177">
        <f>IF(E57&gt;0,VLOOKUP(A57,[3]BDD_ActiviteGen_HC!$1:$1048576,J$1,FALSE)/E57,"-")</f>
        <v>6.6969803978139952E-2</v>
      </c>
      <c r="K57" s="116">
        <f>IF(F57&gt;0,VLOOKUP(A57,[3]BDD_ActiviteGen_HC!$1:$1048576,K$1,FALSE)/F57,"-")</f>
        <v>6.665774342035255E-2</v>
      </c>
      <c r="L57" s="177">
        <f>IF(E57&gt;0,VLOOKUP(A57,[3]BDD_ActiviteGen_HC!$1:$1048576,L$1,FALSE)/E57,"-")</f>
        <v>0.40421050172969475</v>
      </c>
      <c r="M57" s="116">
        <f>IF(F57&gt;0,VLOOKUP(A57,[3]BDD_ActiviteGen_HC!$1:$1048576,M$1,FALSE)/F57,"-")</f>
        <v>0.40176750854496929</v>
      </c>
      <c r="N57" s="177">
        <f>IF(E57&gt;0,VLOOKUP(A57,[3]BDD_ActiviteGen_HC!$1:$1048576,N$1,FALSE)/E57,"-")</f>
        <v>0.20108688524856938</v>
      </c>
      <c r="O57" s="116">
        <f>IF(F57&gt;0,VLOOKUP(A57,[3]BDD_ActiviteGen_HC!$1:$1048576,O$1,FALSE)/F57,"-")</f>
        <v>0.20271342567021142</v>
      </c>
      <c r="P57" s="177">
        <f>IF(E57&gt;0,VLOOKUP(A57,[3]BDD_ActiviteGen_HC!$1:$1048576,P$1,FALSE)/E57,"-")</f>
        <v>7.5294058635689692E-2</v>
      </c>
      <c r="Q57" s="116">
        <f>IF(F57&gt;0,VLOOKUP(A57,[3]BDD_ActiviteGen_HC!$1:$1048576,Q$1,FALSE)/F57,"-")</f>
        <v>7.7508483835247707E-2</v>
      </c>
      <c r="R57" s="177">
        <f>IF(E57&gt;0,VLOOKUP(A57,[3]BDD_ActiviteGen_HC!$1:$1048576,R$1,FALSE)/E57,"-")</f>
        <v>2.8717747647305961E-2</v>
      </c>
      <c r="S57" s="116">
        <f>IF(F57&gt;0,VLOOKUP(A57,[3]BDD_ActiviteGen_HC!$1:$1048576,S$1,FALSE)/F57,"-")</f>
        <v>3.1796147593012296E-2</v>
      </c>
      <c r="T57" s="177">
        <f>IF(E57&gt;0,VLOOKUP(A57,[3]BDD_ActiviteGen_HC!$1:$1048576,T$1,FALSE)/E57,"-")</f>
        <v>0.15359405956421782</v>
      </c>
      <c r="U57" s="116">
        <f>IF(F57&gt;0,VLOOKUP(A57,[3]BDD_ActiviteGen_HC!$1:$1048576,U$1,FALSE)/F57,"-")</f>
        <v>0.14628921765512495</v>
      </c>
      <c r="V57" s="177">
        <f t="shared" si="10"/>
        <v>1.7102530851782927E-2</v>
      </c>
      <c r="W57" s="116">
        <f t="shared" si="10"/>
        <v>1.9338924626882581E-2</v>
      </c>
      <c r="X57" s="177">
        <f>IF(E57&gt;0,VLOOKUP(A57,[3]BDD_ActiviteGen_HC!$1:$1048576,X$1,FALSE)/E57,"-")</f>
        <v>2.6060146988874221E-2</v>
      </c>
      <c r="Y57" s="116">
        <f>IF(F57&gt;0,VLOOKUP(A57,[3]BDD_ActiviteGen_HC!$1:$1048576,Y$1,FALSE)/F57,"-")</f>
        <v>2.9434486034183454E-2</v>
      </c>
    </row>
    <row r="58" spans="1:30" s="101" customFormat="1" ht="13.5" customHeight="1" thickBot="1" x14ac:dyDescent="0.25">
      <c r="A58" s="172" t="s">
        <v>250</v>
      </c>
      <c r="C58" s="183" t="s">
        <v>81</v>
      </c>
      <c r="D58" s="183"/>
      <c r="E58" s="372">
        <f>VLOOKUP(A58,[3]BDD_ActiviteGen_HC!$1:$1048576,12,FALSE)</f>
        <v>4808706.5</v>
      </c>
      <c r="F58" s="184">
        <f>VLOOKUP(A58,[3]BDD_ActiviteGen_HC!$1:$1048576,39,FALSE)</f>
        <v>4820581</v>
      </c>
      <c r="G58" s="185">
        <f>IF(E58&gt;0,F58/E58-1,"-")</f>
        <v>2.4693750803881365E-3</v>
      </c>
      <c r="H58" s="186">
        <f>IF(E58&gt;0,VLOOKUP(A58,[3]BDD_ActiviteGen_HC!$1:$1048576,H$1,FALSE)/E58,"-")</f>
        <v>9.8818674003081693E-3</v>
      </c>
      <c r="I58" s="185">
        <f>IF(F58&gt;0,VLOOKUP(A58,[3]BDD_ActiviteGen_HC!$1:$1048576,I$1,FALSE)/F58,"-")</f>
        <v>8.9248578127823185E-3</v>
      </c>
      <c r="J58" s="186">
        <f>IF(E58&gt;0,VLOOKUP(A58,[3]BDD_ActiviteGen_HC!$1:$1048576,J$1,FALSE)/E58,"-")</f>
        <v>0.11469570871085603</v>
      </c>
      <c r="K58" s="185">
        <f>IF(F58&gt;0,VLOOKUP(A58,[3]BDD_ActiviteGen_HC!$1:$1048576,K$1,FALSE)/F58,"-")</f>
        <v>0.12194702256844143</v>
      </c>
      <c r="L58" s="186">
        <f>IF(E58&gt;0,VLOOKUP(A58,[3]BDD_ActiviteGen_HC!$1:$1048576,L$1,FALSE)/E58,"-")</f>
        <v>0.1633240664615318</v>
      </c>
      <c r="M58" s="185">
        <f>IF(F58&gt;0,VLOOKUP(A58,[3]BDD_ActiviteGen_HC!$1:$1048576,M$1,FALSE)/F58,"-")</f>
        <v>0.14964233564377405</v>
      </c>
      <c r="N58" s="186">
        <f>IF(E58&gt;0,VLOOKUP(A58,[3]BDD_ActiviteGen_HC!$1:$1048576,N$1,FALSE)/E58,"-")</f>
        <v>0.52636067516285301</v>
      </c>
      <c r="O58" s="185">
        <f>IF(F58&gt;0,VLOOKUP(A58,[3]BDD_ActiviteGen_HC!$1:$1048576,O$1,FALSE)/F58,"-")</f>
        <v>0.52855050044797502</v>
      </c>
      <c r="P58" s="186">
        <f>IF(E58&gt;0,VLOOKUP(A58,[3]BDD_ActiviteGen_HC!$1:$1048576,P$1,FALSE)/E58,"-")</f>
        <v>0.10633711997186769</v>
      </c>
      <c r="Q58" s="185">
        <f>IF(F58&gt;0,VLOOKUP(A58,[3]BDD_ActiviteGen_HC!$1:$1048576,Q$1,FALSE)/F58,"-")</f>
        <v>0.11487619438403794</v>
      </c>
      <c r="R58" s="186">
        <f>IF(E58&gt;0,VLOOKUP(A58,[3]BDD_ActiviteGen_HC!$1:$1048576,R$1,FALSE)/E58,"-")</f>
        <v>3.8536350679751405E-3</v>
      </c>
      <c r="S58" s="185">
        <f>IF(F58&gt;0,VLOOKUP(A58,[3]BDD_ActiviteGen_HC!$1:$1048576,S$1,FALSE)/F58,"-")</f>
        <v>4.559823805470751E-3</v>
      </c>
      <c r="T58" s="186">
        <f>IF(E58&gt;0,VLOOKUP(A58,[3]BDD_ActiviteGen_HC!$1:$1048576,T$1,FALSE)/E58,"-")</f>
        <v>7.0992272038228998E-2</v>
      </c>
      <c r="U58" s="185">
        <f>IF(F58&gt;0,VLOOKUP(A58,[3]BDD_ActiviteGen_HC!$1:$1048576,U$1,FALSE)/F58,"-")</f>
        <v>6.6411704315309711E-2</v>
      </c>
      <c r="V58" s="186">
        <f t="shared" si="10"/>
        <v>4.0524411294389218E-3</v>
      </c>
      <c r="W58" s="185">
        <f t="shared" si="10"/>
        <v>4.2667056107966728E-3</v>
      </c>
      <c r="X58" s="186">
        <f>IF(E58&gt;0,VLOOKUP(A58,[3]BDD_ActiviteGen_HC!$1:$1048576,X$1,FALSE)/E58,"-")</f>
        <v>5.022140569402603E-4</v>
      </c>
      <c r="Y58" s="185">
        <f>IF(F58&gt;0,VLOOKUP(A58,[3]BDD_ActiviteGen_HC!$1:$1048576,Y$1,FALSE)/F58,"-")</f>
        <v>8.2085541141202684E-4</v>
      </c>
    </row>
    <row r="59" spans="1:30" ht="8.25" customHeight="1" x14ac:dyDescent="0.25"/>
    <row r="60" spans="1:30" x14ac:dyDescent="0.25">
      <c r="C60" s="65" t="s">
        <v>110</v>
      </c>
      <c r="D60" s="201" t="str">
        <f>CONCATENATE(" RIMP ",[3]Onglet_OutilAnnexe!$B$3," - ",[3]Onglet_OutilAnnexe!$B$2,)</f>
        <v xml:space="preserve"> RIMP 2021 - 2022</v>
      </c>
      <c r="E60" s="98"/>
      <c r="F60" s="202" t="s">
        <v>242</v>
      </c>
      <c r="G60" s="193"/>
      <c r="H60" s="98"/>
      <c r="I60" s="98"/>
      <c r="J60" s="98"/>
      <c r="K60" s="98"/>
      <c r="L60" s="98"/>
      <c r="M60" s="203"/>
      <c r="N60" s="98"/>
      <c r="O60" s="98"/>
      <c r="P60" s="98"/>
      <c r="Q60" s="98"/>
      <c r="R60" s="98"/>
      <c r="S60" s="98"/>
      <c r="T60" s="193"/>
      <c r="U60" s="193"/>
      <c r="V60" s="193"/>
      <c r="W60" s="193"/>
      <c r="X60" s="193"/>
      <c r="Y60" s="193"/>
    </row>
    <row r="61" spans="1:30" x14ac:dyDescent="0.25">
      <c r="C61" s="65"/>
      <c r="D61" s="201"/>
      <c r="E61" s="98"/>
      <c r="F61" s="205" t="s">
        <v>241</v>
      </c>
      <c r="G61" s="193"/>
      <c r="H61" s="98"/>
      <c r="I61" s="98"/>
      <c r="J61" s="98"/>
      <c r="K61" s="98"/>
      <c r="L61" s="98"/>
      <c r="M61" s="203"/>
      <c r="N61" s="98"/>
      <c r="O61" s="98"/>
      <c r="P61" s="98"/>
      <c r="Q61" s="98"/>
      <c r="R61" s="98"/>
      <c r="S61" s="98"/>
      <c r="T61" s="193"/>
      <c r="U61" s="193"/>
      <c r="V61" s="193"/>
      <c r="W61" s="193"/>
      <c r="X61" s="193"/>
      <c r="Y61" s="193"/>
    </row>
    <row r="62" spans="1:30" x14ac:dyDescent="0.25">
      <c r="C62" s="65"/>
      <c r="D62" s="201"/>
      <c r="E62" s="98"/>
      <c r="F62" s="205" t="s">
        <v>240</v>
      </c>
      <c r="G62" s="201"/>
      <c r="H62" s="206"/>
      <c r="I62" s="206"/>
      <c r="J62" s="206"/>
      <c r="K62" s="206"/>
      <c r="L62" s="206"/>
      <c r="M62" s="207"/>
      <c r="N62" s="206"/>
      <c r="O62" s="206"/>
      <c r="P62" s="206"/>
      <c r="Q62" s="206"/>
      <c r="R62" s="206"/>
      <c r="S62" s="206"/>
      <c r="T62" s="193"/>
      <c r="U62" s="193"/>
      <c r="V62" s="193"/>
      <c r="W62" s="193"/>
      <c r="X62" s="193"/>
      <c r="Y62" s="193"/>
    </row>
    <row r="63" spans="1:30" x14ac:dyDescent="0.25">
      <c r="C63" s="1083" t="s">
        <v>277</v>
      </c>
      <c r="D63" s="1083"/>
      <c r="E63" s="1083"/>
      <c r="F63" s="1083"/>
      <c r="G63" s="1083"/>
      <c r="H63" s="1083"/>
      <c r="I63" s="1083"/>
      <c r="J63" s="1083"/>
      <c r="K63" s="1083"/>
      <c r="L63" s="1083"/>
      <c r="M63" s="1083"/>
      <c r="N63" s="1083"/>
      <c r="O63" s="1083"/>
      <c r="P63" s="1083"/>
      <c r="Q63" s="1083"/>
      <c r="R63" s="1083"/>
      <c r="S63" s="1083"/>
      <c r="T63" s="1083"/>
      <c r="U63" s="1083"/>
      <c r="V63" s="1083"/>
      <c r="W63" s="1083"/>
      <c r="X63" s="1083"/>
      <c r="Y63" s="1083"/>
      <c r="Z63" s="796"/>
      <c r="AA63" s="796"/>
      <c r="AB63" s="796"/>
      <c r="AC63" s="796"/>
      <c r="AD63" s="796"/>
    </row>
    <row r="64" spans="1:30" x14ac:dyDescent="0.25">
      <c r="C64" s="1083" t="s">
        <v>166</v>
      </c>
      <c r="D64" s="1181"/>
      <c r="E64" s="1181"/>
      <c r="F64" s="1181"/>
      <c r="G64" s="1181"/>
      <c r="H64" s="1181"/>
      <c r="I64" s="1181"/>
      <c r="J64" s="1181"/>
      <c r="K64" s="1181"/>
      <c r="L64" s="1181"/>
      <c r="M64" s="1181"/>
      <c r="N64" s="1181"/>
      <c r="O64" s="1181"/>
      <c r="P64" s="1181"/>
      <c r="Q64" s="1181"/>
      <c r="R64" s="1181"/>
      <c r="S64" s="1181"/>
      <c r="T64" s="1181"/>
      <c r="U64" s="1181"/>
    </row>
    <row r="65" spans="3:22" x14ac:dyDescent="0.25">
      <c r="C65" s="209" t="s">
        <v>264</v>
      </c>
      <c r="D65" s="517"/>
      <c r="E65" s="517"/>
      <c r="F65" s="517"/>
      <c r="G65" s="517"/>
      <c r="H65" s="517"/>
      <c r="I65" s="517"/>
      <c r="J65" s="517"/>
      <c r="K65" s="517"/>
      <c r="L65" s="517"/>
      <c r="M65" s="517"/>
      <c r="N65" s="517"/>
      <c r="O65" s="517"/>
      <c r="P65" s="517"/>
      <c r="Q65" s="517"/>
      <c r="R65" s="517"/>
      <c r="S65" s="517"/>
      <c r="T65" s="517"/>
      <c r="U65" s="517"/>
    </row>
    <row r="66" spans="3:22" x14ac:dyDescent="0.25">
      <c r="C66" s="382" t="s">
        <v>167</v>
      </c>
      <c r="D66" s="487"/>
      <c r="E66" s="487"/>
      <c r="F66" s="210"/>
      <c r="G66" s="210"/>
      <c r="H66" s="210"/>
      <c r="I66" s="210"/>
      <c r="J66" s="210">
        <v>195193</v>
      </c>
      <c r="K66" s="210"/>
      <c r="L66" s="210"/>
      <c r="M66" s="382" t="s">
        <v>171</v>
      </c>
      <c r="N66" s="210"/>
      <c r="O66" s="210"/>
      <c r="P66" s="210"/>
      <c r="Q66" s="210"/>
      <c r="R66" s="210"/>
      <c r="S66" s="210"/>
      <c r="T66" s="210"/>
      <c r="U66" s="210"/>
    </row>
    <row r="67" spans="3:22" x14ac:dyDescent="0.25">
      <c r="C67" s="382" t="s">
        <v>169</v>
      </c>
      <c r="D67" s="487"/>
      <c r="E67" s="487"/>
      <c r="F67" s="210"/>
      <c r="G67" s="210"/>
      <c r="H67" s="210"/>
      <c r="I67" s="210"/>
      <c r="J67" s="802">
        <f>+J66/F54</f>
        <v>0.19533451985963832</v>
      </c>
      <c r="K67" s="210"/>
      <c r="L67" s="210"/>
      <c r="M67" s="209" t="s">
        <v>172</v>
      </c>
      <c r="N67" s="210"/>
      <c r="O67" s="210"/>
      <c r="P67" s="210"/>
      <c r="Q67" s="210"/>
      <c r="R67" s="210"/>
      <c r="S67" s="210"/>
      <c r="T67" s="210"/>
      <c r="U67" s="210"/>
      <c r="V67" s="210"/>
    </row>
    <row r="68" spans="3:22" x14ac:dyDescent="0.25">
      <c r="C68" s="382" t="s">
        <v>263</v>
      </c>
      <c r="D68" s="487"/>
      <c r="E68" s="487"/>
      <c r="F68" s="210"/>
      <c r="G68" s="210"/>
      <c r="H68" s="210"/>
      <c r="I68" s="210"/>
      <c r="J68" s="210"/>
      <c r="K68" s="210"/>
      <c r="L68" s="210"/>
      <c r="M68" s="210"/>
      <c r="N68" s="210"/>
      <c r="O68" s="210"/>
      <c r="P68" s="210"/>
      <c r="Q68" s="210"/>
      <c r="R68" s="210"/>
      <c r="S68" s="210"/>
      <c r="T68" s="210"/>
      <c r="U68" s="210"/>
    </row>
    <row r="70" spans="3:22" x14ac:dyDescent="0.25">
      <c r="C70" s="329" t="s">
        <v>260</v>
      </c>
    </row>
  </sheetData>
  <mergeCells count="16">
    <mergeCell ref="C63:Y63"/>
    <mergeCell ref="C64:U64"/>
    <mergeCell ref="C2:Y2"/>
    <mergeCell ref="C4:C6"/>
    <mergeCell ref="D4:D6"/>
    <mergeCell ref="F4:Y4"/>
    <mergeCell ref="F5:G5"/>
    <mergeCell ref="H5:I5"/>
    <mergeCell ref="J5:K5"/>
    <mergeCell ref="L5:M5"/>
    <mergeCell ref="N5:O5"/>
    <mergeCell ref="P5:Q5"/>
    <mergeCell ref="R5:S5"/>
    <mergeCell ref="T5:U5"/>
    <mergeCell ref="V5:W5"/>
    <mergeCell ref="X5:Y5"/>
  </mergeCells>
  <pageMargins left="0.19685039370078741" right="0.15748031496062992" top="0.19685039370078741" bottom="0.51181102362204722" header="0.31496062992125984" footer="0.27559055118110237"/>
  <pageSetup paperSize="9" scale="59" orientation="landscape" r:id="rId1"/>
  <headerFooter alignWithMargins="0">
    <oddFooter>&amp;L&amp;"Arial,Italique"&amp;7
&amp;CPsychiatrie (RIM-P) – Bilan PMSI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70"/>
  <sheetViews>
    <sheetView view="pageBreakPreview" topLeftCell="C2" zoomScale="60" zoomScaleNormal="100" workbookViewId="0">
      <selection sqref="A1:AD67"/>
    </sheetView>
  </sheetViews>
  <sheetFormatPr baseColWidth="10" defaultColWidth="11.5546875" defaultRowHeight="13.2" x14ac:dyDescent="0.25"/>
  <cols>
    <col min="1" max="1" width="8.77734375" style="49" hidden="1" customWidth="1"/>
    <col min="2" max="2" width="7.5546875" style="193" hidden="1" customWidth="1"/>
    <col min="3" max="3" width="9.44140625" style="194" customWidth="1"/>
    <col min="4" max="4" width="21.77734375" style="195" customWidth="1"/>
    <col min="5" max="5" width="5.77734375" style="218" hidden="1" customWidth="1"/>
    <col min="6" max="6" width="8.5546875" style="193" customWidth="1"/>
    <col min="7" max="7" width="10" style="379" customWidth="1"/>
    <col min="8" max="9" width="12" style="381" customWidth="1"/>
    <col min="10" max="10" width="15.5546875" style="218" hidden="1" customWidth="1"/>
    <col min="11" max="11" width="12.21875" style="381" customWidth="1"/>
    <col min="12" max="12" width="12.21875" style="380" customWidth="1"/>
    <col min="13" max="14" width="12.77734375" style="381" customWidth="1"/>
    <col min="15" max="16384" width="11.5546875" style="193"/>
  </cols>
  <sheetData>
    <row r="1" spans="1:34" s="216" customFormat="1" hidden="1" x14ac:dyDescent="0.25">
      <c r="A1" s="215"/>
      <c r="C1" s="217"/>
      <c r="D1" s="218"/>
      <c r="E1" s="218">
        <v>27</v>
      </c>
      <c r="F1" s="216">
        <f>E1+27</f>
        <v>54</v>
      </c>
      <c r="G1" s="220"/>
      <c r="H1" s="509">
        <f>I1-5</f>
        <v>12</v>
      </c>
      <c r="I1" s="509">
        <f>[3]CAPACITE_PSY_GEN!H1</f>
        <v>17</v>
      </c>
      <c r="J1" s="218">
        <f>E1+1</f>
        <v>28</v>
      </c>
      <c r="K1" s="218">
        <f>F1+1</f>
        <v>55</v>
      </c>
      <c r="L1" s="883"/>
      <c r="M1" s="882"/>
      <c r="N1" s="882"/>
    </row>
    <row r="2" spans="1:34" s="10" customFormat="1" ht="30" customHeight="1" x14ac:dyDescent="0.25">
      <c r="A2" s="9"/>
      <c r="C2" s="1188" t="s">
        <v>303</v>
      </c>
      <c r="D2" s="1188"/>
      <c r="E2" s="1188"/>
      <c r="F2" s="1188"/>
      <c r="G2" s="1188"/>
      <c r="H2" s="1188"/>
      <c r="I2" s="1188"/>
      <c r="J2" s="1188"/>
      <c r="K2" s="1188"/>
      <c r="L2" s="1188"/>
      <c r="M2" s="1188"/>
      <c r="N2" s="1188"/>
      <c r="O2" s="221"/>
      <c r="P2" s="221"/>
      <c r="Q2" s="221"/>
      <c r="R2" s="221"/>
      <c r="S2" s="221"/>
      <c r="T2" s="221"/>
      <c r="U2" s="221"/>
      <c r="V2" s="221"/>
      <c r="W2" s="221"/>
      <c r="X2" s="221"/>
      <c r="Y2" s="221"/>
      <c r="Z2" s="221"/>
      <c r="AA2" s="221"/>
      <c r="AB2" s="221"/>
      <c r="AC2" s="221"/>
      <c r="AD2" s="221"/>
      <c r="AE2" s="221"/>
      <c r="AF2" s="221"/>
      <c r="AG2" s="221"/>
      <c r="AH2" s="221"/>
    </row>
    <row r="3" spans="1:34" s="12" customFormat="1" ht="7.5" customHeight="1" thickBot="1" x14ac:dyDescent="0.3">
      <c r="A3" s="11"/>
      <c r="C3" s="11"/>
      <c r="E3" s="11"/>
      <c r="G3" s="11"/>
      <c r="I3" s="11"/>
      <c r="K3" s="11"/>
      <c r="M3" s="11"/>
      <c r="O3" s="223"/>
      <c r="P3" s="388"/>
      <c r="Q3" s="223"/>
      <c r="R3" s="223"/>
      <c r="S3" s="223"/>
      <c r="T3" s="223"/>
      <c r="U3" s="388"/>
      <c r="V3" s="223"/>
      <c r="W3" s="223"/>
      <c r="X3" s="223"/>
      <c r="Y3" s="223"/>
      <c r="Z3" s="223"/>
      <c r="AA3" s="223"/>
    </row>
    <row r="4" spans="1:34" s="14" customFormat="1" ht="21.75" customHeight="1" x14ac:dyDescent="0.25">
      <c r="A4" s="13"/>
      <c r="C4" s="1088" t="s">
        <v>3</v>
      </c>
      <c r="D4" s="1148" t="s">
        <v>4</v>
      </c>
      <c r="E4" s="881"/>
      <c r="F4" s="1095" t="s">
        <v>302</v>
      </c>
      <c r="G4" s="1095"/>
      <c r="H4" s="1095"/>
      <c r="I4" s="1095"/>
      <c r="J4" s="1095"/>
      <c r="K4" s="1095"/>
      <c r="L4" s="1095"/>
      <c r="M4" s="1095"/>
      <c r="N4" s="1096"/>
    </row>
    <row r="5" spans="1:34" s="14" customFormat="1" ht="28.5" customHeight="1" x14ac:dyDescent="0.25">
      <c r="A5" s="13"/>
      <c r="C5" s="1089"/>
      <c r="D5" s="1149"/>
      <c r="E5" s="880"/>
      <c r="F5" s="1079" t="s">
        <v>301</v>
      </c>
      <c r="G5" s="1078"/>
      <c r="H5" s="1085" t="s">
        <v>300</v>
      </c>
      <c r="I5" s="1086"/>
      <c r="J5" s="880"/>
      <c r="K5" s="1085" t="s">
        <v>299</v>
      </c>
      <c r="L5" s="1086"/>
      <c r="M5" s="1085" t="s">
        <v>298</v>
      </c>
      <c r="N5" s="1174"/>
    </row>
    <row r="6" spans="1:34" s="14" customFormat="1" ht="20.25" customHeight="1" x14ac:dyDescent="0.25">
      <c r="A6" s="13"/>
      <c r="C6" s="1189"/>
      <c r="D6" s="1190"/>
      <c r="E6" s="218" t="str">
        <f>[3]Onglet_OutilAnnexe!$B$3</f>
        <v>2021</v>
      </c>
      <c r="F6" s="24" t="str">
        <f>[3]Onglet_OutilAnnexe!$B$2</f>
        <v>2022</v>
      </c>
      <c r="G6" s="27" t="str">
        <f>CONCATENATE("Evol. / ",[3]Onglet_OutilAnnexe!$B$3)</f>
        <v>Evol. / 2021</v>
      </c>
      <c r="H6" s="28" t="str">
        <f>CONCATENATE([3]Onglet_OutilAnnexe!$B$3)</f>
        <v>2021</v>
      </c>
      <c r="I6" s="879" t="str">
        <f>CONCATENATE([3]Onglet_OutilAnnexe!$B$2)</f>
        <v>2022</v>
      </c>
      <c r="J6" s="878" t="str">
        <f>[3]Onglet_OutilAnnexe!$B$3</f>
        <v>2021</v>
      </c>
      <c r="K6" s="24" t="str">
        <f>[3]Onglet_OutilAnnexe!$B$2</f>
        <v>2022</v>
      </c>
      <c r="L6" s="23" t="str">
        <f>CONCATENATE("Evol. / ",[3]Onglet_OutilAnnexe!$B$3)</f>
        <v>Evol. / 2021</v>
      </c>
      <c r="M6" s="28" t="str">
        <f>CONCATENATE("Part ",[3]Onglet_OutilAnnexe!$B$3)</f>
        <v>Part 2021</v>
      </c>
      <c r="N6" s="393" t="str">
        <f>CONCATENATE("Part ",[3]Onglet_OutilAnnexe!$B$2)</f>
        <v>Part 2022</v>
      </c>
    </row>
    <row r="7" spans="1:34" s="14" customFormat="1" ht="20.25" customHeight="1" x14ac:dyDescent="0.25">
      <c r="A7" s="13"/>
      <c r="C7" s="1185" t="s">
        <v>129</v>
      </c>
      <c r="D7" s="1186"/>
      <c r="E7" s="1186"/>
      <c r="F7" s="1186"/>
      <c r="G7" s="1186"/>
      <c r="H7" s="1186"/>
      <c r="I7" s="1186"/>
      <c r="J7" s="1186"/>
      <c r="K7" s="1186"/>
      <c r="L7" s="1186"/>
      <c r="M7" s="1186"/>
      <c r="N7" s="1187"/>
    </row>
    <row r="8" spans="1:34" s="32" customFormat="1" ht="14.1" customHeight="1" x14ac:dyDescent="0.2">
      <c r="A8" s="31" t="s">
        <v>18</v>
      </c>
      <c r="B8" s="31" t="s">
        <v>18</v>
      </c>
      <c r="C8" s="237" t="s">
        <v>18</v>
      </c>
      <c r="D8" s="48" t="s">
        <v>19</v>
      </c>
      <c r="E8" s="875">
        <f>IF(ISNA(VLOOKUP(A8,[3]BDD_ActiviteGen_HC!$1:$1048576,E$1,FALSE))=TRUE,0,VLOOKUP(A8,[3]BDD_ActiviteGen_HC!$1:$1048576,E$1,FALSE))</f>
        <v>30</v>
      </c>
      <c r="F8" s="876">
        <f>IF(ISNA(VLOOKUP(A8,[3]BDD_ActiviteGen_HC!$1:$1048576,F$1,FALSE))=TRUE,0,VLOOKUP(A8,[3]BDD_ActiviteGen_HC!$1:$1048576,F$1,FALSE))</f>
        <v>25</v>
      </c>
      <c r="G8" s="37">
        <f t="shared" ref="G8:G20" si="0">IF(E8=0,"-",F8/E8-1)</f>
        <v>-0.16666666666666663</v>
      </c>
      <c r="H8" s="40">
        <f>E8/VLOOKUP($B8,'[3]BDD_CAPACITE-GEN'!$1:$1048576,$H$1,FALSE)*10000</f>
        <v>2.5917747100869968</v>
      </c>
      <c r="I8" s="859">
        <f>F8/VLOOKUP($B8,'[3]BDD_CAPACITE-GEN'!$1:$1048576,$I$1,FALSE)*10000</f>
        <v>2.1599770705128507</v>
      </c>
      <c r="J8" s="875">
        <f>IF(ISNA(VLOOKUP(A8,[3]BDD_ActiviteGen_HC!$1:$1048576,J$1,FALSE))=TRUE,0,VLOOKUP(A8,[3]BDD_ActiviteGen_HC!$1:$1048576,J$1,FALSE))</f>
        <v>10519</v>
      </c>
      <c r="K8" s="874">
        <f>IF(ISNA(VLOOKUP(A8,[3]BDD_ActiviteGen_HC!$1:$1048576,K$1,FALSE))=TRUE,0,VLOOKUP(A8,[3]BDD_ActiviteGen_HC!$1:$1048576,K$1,FALSE))</f>
        <v>8859</v>
      </c>
      <c r="L8" s="37">
        <f t="shared" ref="L8:L20" si="1">IF(J8=0,"-",K8/J8-1)</f>
        <v>-0.15780967772601961</v>
      </c>
      <c r="M8" s="38">
        <f>IF(J8=0," ",J8/VLOOKUP(A8,[3]BDD_ActiviteGen_HC!$1:$1048576,12,FALSE))</f>
        <v>0.2537633889800251</v>
      </c>
      <c r="N8" s="43">
        <f>IF(K8=0," ",K8/VLOOKUP(A8,[3]BDD_ActiviteGen_HC!$1:$1048576,39,FALSE))</f>
        <v>0.22939485745358501</v>
      </c>
    </row>
    <row r="9" spans="1:34" s="32" customFormat="1" ht="14.1" customHeight="1" x14ac:dyDescent="0.25">
      <c r="A9" s="44" t="s">
        <v>20</v>
      </c>
      <c r="B9" s="44" t="s">
        <v>20</v>
      </c>
      <c r="C9" s="45" t="s">
        <v>20</v>
      </c>
      <c r="D9" s="34" t="s">
        <v>21</v>
      </c>
      <c r="E9" s="875">
        <f>IF(ISNA(VLOOKUP(A9,[3]BDD_ActiviteGen_HC!$1:$1048576,E$1,FALSE))=TRUE,0,VLOOKUP(A9,[3]BDD_ActiviteGen_HC!$1:$1048576,E$1,FALSE))</f>
        <v>22</v>
      </c>
      <c r="F9" s="876">
        <f>IF(ISNA(VLOOKUP(A9,[3]BDD_ActiviteGen_HC!$1:$1048576,F$1,FALSE))=TRUE,0,VLOOKUP(A9,[3]BDD_ActiviteGen_HC!$1:$1048576,F$1,FALSE))</f>
        <v>25</v>
      </c>
      <c r="G9" s="37">
        <f t="shared" si="0"/>
        <v>0.13636363636363646</v>
      </c>
      <c r="H9" s="40">
        <f>E9/VLOOKUP($B9,'[3]BDD_CAPACITE-GEN'!$1:$1048576,$H$1,FALSE)*10000</f>
        <v>1.1822862905360445</v>
      </c>
      <c r="I9" s="859">
        <f>F9/VLOOKUP($B9,'[3]BDD_CAPACITE-GEN'!$1:$1048576,$I$1,FALSE)*10000</f>
        <v>1.3409956954832045</v>
      </c>
      <c r="J9" s="875">
        <f>IF(ISNA(VLOOKUP(A9,[3]BDD_ActiviteGen_HC!$1:$1048576,J$1,FALSE))=TRUE,0,VLOOKUP(A9,[3]BDD_ActiviteGen_HC!$1:$1048576,J$1,FALSE))</f>
        <v>7637</v>
      </c>
      <c r="K9" s="874">
        <f>IF(ISNA(VLOOKUP(A9,[3]BDD_ActiviteGen_HC!$1:$1048576,K$1,FALSE))=TRUE,0,VLOOKUP(A9,[3]BDD_ActiviteGen_HC!$1:$1048576,K$1,FALSE))</f>
        <v>8814</v>
      </c>
      <c r="L9" s="37">
        <f t="shared" si="1"/>
        <v>0.15411810920518532</v>
      </c>
      <c r="M9" s="38">
        <f>IF(J9=0," ",J9/VLOOKUP(A9,[3]BDD_ActiviteGen_HC!$1:$1048576,12,FALSE))</f>
        <v>0.15796876615989244</v>
      </c>
      <c r="N9" s="43">
        <f>IF(K9=0," ",K9/VLOOKUP(A9,[3]BDD_ActiviteGen_HC!$1:$1048576,39,FALSE))</f>
        <v>0.17972716706429315</v>
      </c>
    </row>
    <row r="10" spans="1:34" s="32" customFormat="1" ht="14.1" customHeight="1" x14ac:dyDescent="0.2">
      <c r="A10" s="46" t="s">
        <v>22</v>
      </c>
      <c r="B10" s="46" t="s">
        <v>22</v>
      </c>
      <c r="C10" s="45" t="s">
        <v>22</v>
      </c>
      <c r="D10" s="34" t="s">
        <v>23</v>
      </c>
      <c r="E10" s="875">
        <f>IF(ISNA(VLOOKUP(A10,[3]BDD_ActiviteGen_HC!$1:$1048576,E$1,FALSE))=TRUE,0,VLOOKUP(A10,[3]BDD_ActiviteGen_HC!$1:$1048576,E$1,FALSE))</f>
        <v>50</v>
      </c>
      <c r="F10" s="876">
        <f>IF(ISNA(VLOOKUP(A10,[3]BDD_ActiviteGen_HC!$1:$1048576,F$1,FALSE))=TRUE,0,VLOOKUP(A10,[3]BDD_ActiviteGen_HC!$1:$1048576,F$1,FALSE))</f>
        <v>48</v>
      </c>
      <c r="G10" s="37">
        <f t="shared" si="0"/>
        <v>-4.0000000000000036E-2</v>
      </c>
      <c r="H10" s="40">
        <f>E10/VLOOKUP($B10,'[3]BDD_CAPACITE-GEN'!$1:$1048576,$H$1,FALSE)*10000</f>
        <v>2.1613310960081069</v>
      </c>
      <c r="I10" s="859">
        <f>F10/VLOOKUP($B10,'[3]BDD_CAPACITE-GEN'!$1:$1048576,$I$1,FALSE)*10000</f>
        <v>2.0707319676421729</v>
      </c>
      <c r="J10" s="875">
        <f>IF(ISNA(VLOOKUP(A10,[3]BDD_ActiviteGen_HC!$1:$1048576,J$1,FALSE))=TRUE,0,VLOOKUP(A10,[3]BDD_ActiviteGen_HC!$1:$1048576,J$1,FALSE))</f>
        <v>19067</v>
      </c>
      <c r="K10" s="874">
        <f>IF(ISNA(VLOOKUP(A10,[3]BDD_ActiviteGen_HC!$1:$1048576,K$1,FALSE))=TRUE,0,VLOOKUP(A10,[3]BDD_ActiviteGen_HC!$1:$1048576,K$1,FALSE))</f>
        <v>17169</v>
      </c>
      <c r="L10" s="37">
        <f t="shared" si="1"/>
        <v>-9.95437142707295E-2</v>
      </c>
      <c r="M10" s="38">
        <f>IF(J10=0," ",J10/VLOOKUP(A10,[3]BDD_ActiviteGen_HC!$1:$1048576,12,FALSE))</f>
        <v>0.32882642062602396</v>
      </c>
      <c r="N10" s="43">
        <f>IF(K10=0," ",K10/VLOOKUP(A10,[3]BDD_ActiviteGen_HC!$1:$1048576,39,FALSE))</f>
        <v>0.3003726447278644</v>
      </c>
    </row>
    <row r="11" spans="1:34" s="32" customFormat="1" ht="14.1" customHeight="1" x14ac:dyDescent="0.2">
      <c r="A11" s="46" t="s">
        <v>24</v>
      </c>
      <c r="B11" s="46" t="s">
        <v>24</v>
      </c>
      <c r="C11" s="33" t="s">
        <v>24</v>
      </c>
      <c r="D11" s="34" t="s">
        <v>25</v>
      </c>
      <c r="E11" s="875">
        <f>IF(ISNA(VLOOKUP(A11,[3]BDD_ActiviteGen_HC!$1:$1048576,E$1,FALSE))=TRUE,0,VLOOKUP(A11,[3]BDD_ActiviteGen_HC!$1:$1048576,E$1,FALSE))</f>
        <v>22</v>
      </c>
      <c r="F11" s="876">
        <f>IF(ISNA(VLOOKUP(A11,[3]BDD_ActiviteGen_HC!$1:$1048576,F$1,FALSE))=TRUE,0,VLOOKUP(A11,[3]BDD_ActiviteGen_HC!$1:$1048576,F$1,FALSE))</f>
        <v>23</v>
      </c>
      <c r="G11" s="37">
        <f t="shared" si="0"/>
        <v>4.5454545454545414E-2</v>
      </c>
      <c r="H11" s="40">
        <f>E11/VLOOKUP($B11,'[3]BDD_CAPACITE-GEN'!$1:$1048576,$H$1,FALSE)*10000</f>
        <v>0.90766629308772351</v>
      </c>
      <c r="I11" s="859">
        <f>F11/VLOOKUP($B11,'[3]BDD_CAPACITE-GEN'!$1:$1048576,$I$1,FALSE)*10000</f>
        <v>0.94377493062264328</v>
      </c>
      <c r="J11" s="875">
        <f>IF(ISNA(VLOOKUP(A11,[3]BDD_ActiviteGen_HC!$1:$1048576,J$1,FALSE))=TRUE,0,VLOOKUP(A11,[3]BDD_ActiviteGen_HC!$1:$1048576,J$1,FALSE))</f>
        <v>7265</v>
      </c>
      <c r="K11" s="874">
        <f>IF(ISNA(VLOOKUP(A11,[3]BDD_ActiviteGen_HC!$1:$1048576,K$1,FALSE))=TRUE,0,VLOOKUP(A11,[3]BDD_ActiviteGen_HC!$1:$1048576,K$1,FALSE))</f>
        <v>7742</v>
      </c>
      <c r="L11" s="37">
        <f t="shared" si="1"/>
        <v>6.5657260839642184E-2</v>
      </c>
      <c r="M11" s="38">
        <f>IF(J11=0," ",J11/VLOOKUP(A11,[3]BDD_ActiviteGen_HC!$1:$1048576,12,FALSE))</f>
        <v>0.12690843028333856</v>
      </c>
      <c r="N11" s="43">
        <f>IF(K11=0," ",K11/VLOOKUP(A11,[3]BDD_ActiviteGen_HC!$1:$1048576,39,FALSE))</f>
        <v>0.1272497164740882</v>
      </c>
    </row>
    <row r="12" spans="1:34" s="32" customFormat="1" ht="14.1" customHeight="1" x14ac:dyDescent="0.2">
      <c r="A12" s="31" t="s">
        <v>26</v>
      </c>
      <c r="B12" s="31" t="s">
        <v>26</v>
      </c>
      <c r="C12" s="33" t="s">
        <v>26</v>
      </c>
      <c r="D12" s="34" t="s">
        <v>27</v>
      </c>
      <c r="E12" s="875">
        <f>IF(ISNA(VLOOKUP(A12,[3]BDD_ActiviteGen_HC!$1:$1048576,E$1,FALSE))=TRUE,0,VLOOKUP(A12,[3]BDD_ActiviteGen_HC!$1:$1048576,E$1,FALSE))</f>
        <v>10</v>
      </c>
      <c r="F12" s="876">
        <f>IF(ISNA(VLOOKUP(A12,[3]BDD_ActiviteGen_HC!$1:$1048576,F$1,FALSE))=TRUE,0,VLOOKUP(A12,[3]BDD_ActiviteGen_HC!$1:$1048576,F$1,FALSE))</f>
        <v>4</v>
      </c>
      <c r="G12" s="37">
        <f t="shared" si="0"/>
        <v>-0.6</v>
      </c>
      <c r="H12" s="40">
        <f>E12/VLOOKUP($B12,'[3]BDD_CAPACITE-GEN'!$1:$1048576,$H$1,FALSE)*10000</f>
        <v>1.7556422069933095</v>
      </c>
      <c r="I12" s="859">
        <f>F12/VLOOKUP($B12,'[3]BDD_CAPACITE-GEN'!$1:$1048576,$I$1,FALSE)*10000</f>
        <v>0.70111426101844732</v>
      </c>
      <c r="J12" s="875">
        <f>IF(ISNA(VLOOKUP(A12,[3]BDD_ActiviteGen_HC!$1:$1048576,J$1,FALSE))=TRUE,0,VLOOKUP(A12,[3]BDD_ActiviteGen_HC!$1:$1048576,J$1,FALSE))</f>
        <v>3485</v>
      </c>
      <c r="K12" s="874">
        <f>IF(ISNA(VLOOKUP(A12,[3]BDD_ActiviteGen_HC!$1:$1048576,K$1,FALSE))=TRUE,0,VLOOKUP(A12,[3]BDD_ActiviteGen_HC!$1:$1048576,K$1,FALSE))</f>
        <v>1485</v>
      </c>
      <c r="L12" s="37">
        <f t="shared" si="1"/>
        <v>-0.57388809182209477</v>
      </c>
      <c r="M12" s="38">
        <f>IF(J12=0," ",J12/VLOOKUP(A12,[3]BDD_ActiviteGen_HC!$1:$1048576,12,FALSE))</f>
        <v>0.29478937574014547</v>
      </c>
      <c r="N12" s="43">
        <f>IF(K12=0," ",K12/VLOOKUP(A12,[3]BDD_ActiviteGen_HC!$1:$1048576,39,FALSE))</f>
        <v>0.14589576067200472</v>
      </c>
    </row>
    <row r="13" spans="1:34" s="32" customFormat="1" ht="14.1" customHeight="1" x14ac:dyDescent="0.2">
      <c r="A13" s="31" t="s">
        <v>28</v>
      </c>
      <c r="B13" s="31" t="s">
        <v>28</v>
      </c>
      <c r="C13" s="33" t="s">
        <v>28</v>
      </c>
      <c r="D13" s="34" t="s">
        <v>29</v>
      </c>
      <c r="E13" s="875">
        <f>IF(ISNA(VLOOKUP(A13,[3]BDD_ActiviteGen_HC!$1:$1048576,E$1,FALSE))=TRUE,0,VLOOKUP(A13,[3]BDD_ActiviteGen_HC!$1:$1048576,E$1,FALSE))</f>
        <v>70</v>
      </c>
      <c r="F13" s="876">
        <f>IF(ISNA(VLOOKUP(A13,[3]BDD_ActiviteGen_HC!$1:$1048576,F$1,FALSE))=TRUE,0,VLOOKUP(A13,[3]BDD_ActiviteGen_HC!$1:$1048576,F$1,FALSE))</f>
        <v>77</v>
      </c>
      <c r="G13" s="37">
        <f t="shared" si="0"/>
        <v>0.10000000000000009</v>
      </c>
      <c r="H13" s="40">
        <f>E13/VLOOKUP($B13,'[3]BDD_CAPACITE-GEN'!$1:$1048576,$H$1,FALSE)*10000</f>
        <v>3.0223952027845598</v>
      </c>
      <c r="I13" s="859">
        <f>F13/VLOOKUP($B13,'[3]BDD_CAPACITE-GEN'!$1:$1048576,$I$1,FALSE)*10000</f>
        <v>3.314191547171331</v>
      </c>
      <c r="J13" s="875">
        <f>IF(ISNA(VLOOKUP(A13,[3]BDD_ActiviteGen_HC!$1:$1048576,J$1,FALSE))=TRUE,0,VLOOKUP(A13,[3]BDD_ActiviteGen_HC!$1:$1048576,J$1,FALSE))</f>
        <v>24713</v>
      </c>
      <c r="K13" s="874">
        <f>IF(ISNA(VLOOKUP(A13,[3]BDD_ActiviteGen_HC!$1:$1048576,K$1,FALSE))=TRUE,0,VLOOKUP(A13,[3]BDD_ActiviteGen_HC!$1:$1048576,K$1,FALSE))</f>
        <v>27067</v>
      </c>
      <c r="L13" s="37">
        <f t="shared" si="1"/>
        <v>9.5253510298223709E-2</v>
      </c>
      <c r="M13" s="38">
        <f>IF(J13=0," ",J13/VLOOKUP(A13,[3]BDD_ActiviteGen_HC!$1:$1048576,12,FALSE))</f>
        <v>0.4060364090431125</v>
      </c>
      <c r="N13" s="43">
        <f>IF(K13=0," ",K13/VLOOKUP(A13,[3]BDD_ActiviteGen_HC!$1:$1048576,39,FALSE))</f>
        <v>0.44062250728483288</v>
      </c>
    </row>
    <row r="14" spans="1:34" s="32" customFormat="1" ht="14.1" customHeight="1" x14ac:dyDescent="0.25">
      <c r="A14" s="49" t="s">
        <v>34</v>
      </c>
      <c r="B14" s="49" t="s">
        <v>34</v>
      </c>
      <c r="C14" s="33" t="s">
        <v>34</v>
      </c>
      <c r="D14" s="34" t="s">
        <v>35</v>
      </c>
      <c r="E14" s="875">
        <f>IF(ISNA(VLOOKUP(A14,[3]BDD_ActiviteGen_HC!$1:$1048576,E$1,FALSE))=TRUE,0,VLOOKUP(A14,[3]BDD_ActiviteGen_HC!$1:$1048576,E$1,FALSE))</f>
        <v>42</v>
      </c>
      <c r="F14" s="876">
        <f>IF(ISNA(VLOOKUP(A14,[3]BDD_ActiviteGen_HC!$1:$1048576,F$1,FALSE))=TRUE,0,VLOOKUP(A14,[3]BDD_ActiviteGen_HC!$1:$1048576,F$1,FALSE))</f>
        <v>44</v>
      </c>
      <c r="G14" s="37">
        <f t="shared" si="0"/>
        <v>4.7619047619047672E-2</v>
      </c>
      <c r="H14" s="40">
        <f>E14/VLOOKUP($B14,'[3]BDD_CAPACITE-GEN'!$1:$1048576,$H$1,FALSE)*10000</f>
        <v>2.7678255922343444</v>
      </c>
      <c r="I14" s="859">
        <f>F14/VLOOKUP($B14,'[3]BDD_CAPACITE-GEN'!$1:$1048576,$I$1,FALSE)*10000</f>
        <v>2.8977863409061846</v>
      </c>
      <c r="J14" s="875">
        <f>IF(ISNA(VLOOKUP(A14,[3]BDD_ActiviteGen_HC!$1:$1048576,J$1,FALSE))=TRUE,0,VLOOKUP(A14,[3]BDD_ActiviteGen_HC!$1:$1048576,J$1,FALSE))</f>
        <v>14416</v>
      </c>
      <c r="K14" s="874">
        <f>IF(ISNA(VLOOKUP(A14,[3]BDD_ActiviteGen_HC!$1:$1048576,K$1,FALSE))=TRUE,0,VLOOKUP(A14,[3]BDD_ActiviteGen_HC!$1:$1048576,K$1,FALSE))</f>
        <v>15312</v>
      </c>
      <c r="L14" s="37">
        <f t="shared" si="1"/>
        <v>6.2153163152053326E-2</v>
      </c>
      <c r="M14" s="38">
        <f>IF(J14=0," ",J14/VLOOKUP(A14,[3]BDD_ActiviteGen_HC!$1:$1048576,12,FALSE))</f>
        <v>0.26157642618667443</v>
      </c>
      <c r="N14" s="43">
        <f>IF(K14=0," ",K14/VLOOKUP(A14,[3]BDD_ActiviteGen_HC!$1:$1048576,39,FALSE))</f>
        <v>0.27275156308448673</v>
      </c>
    </row>
    <row r="15" spans="1:34" s="32" customFormat="1" ht="14.1" customHeight="1" x14ac:dyDescent="0.2">
      <c r="A15" s="31" t="s">
        <v>36</v>
      </c>
      <c r="B15" s="31" t="s">
        <v>36</v>
      </c>
      <c r="C15" s="33" t="s">
        <v>36</v>
      </c>
      <c r="D15" s="34" t="s">
        <v>37</v>
      </c>
      <c r="E15" s="875">
        <f>IF(ISNA(VLOOKUP(A15,[3]BDD_ActiviteGen_HC!$1:$1048576,E$1,FALSE))=TRUE,0,VLOOKUP(A15,[3]BDD_ActiviteGen_HC!$1:$1048576,E$1,FALSE))</f>
        <v>32</v>
      </c>
      <c r="F15" s="876">
        <f>IF(ISNA(VLOOKUP(A15,[3]BDD_ActiviteGen_HC!$1:$1048576,F$1,FALSE))=TRUE,0,VLOOKUP(A15,[3]BDD_ActiviteGen_HC!$1:$1048576,F$1,FALSE))</f>
        <v>22</v>
      </c>
      <c r="G15" s="37">
        <f t="shared" si="0"/>
        <v>-0.3125</v>
      </c>
      <c r="H15" s="40">
        <f>E15/VLOOKUP($B15,'[3]BDD_CAPACITE-GEN'!$1:$1048576,$H$1,FALSE)*10000</f>
        <v>2.4994302177809393</v>
      </c>
      <c r="I15" s="859">
        <f>F15/VLOOKUP($B15,'[3]BDD_CAPACITE-GEN'!$1:$1048576,$I$1,FALSE)*10000</f>
        <v>1.7061351843386277</v>
      </c>
      <c r="J15" s="875">
        <f>IF(ISNA(VLOOKUP(A15,[3]BDD_ActiviteGen_HC!$1:$1048576,J$1,FALSE))=TRUE,0,VLOOKUP(A15,[3]BDD_ActiviteGen_HC!$1:$1048576,J$1,FALSE))</f>
        <v>11271</v>
      </c>
      <c r="K15" s="874">
        <f>IF(ISNA(VLOOKUP(A15,[3]BDD_ActiviteGen_HC!$1:$1048576,K$1,FALSE))=TRUE,0,VLOOKUP(A15,[3]BDD_ActiviteGen_HC!$1:$1048576,K$1,FALSE))</f>
        <v>7681</v>
      </c>
      <c r="L15" s="37">
        <f t="shared" si="1"/>
        <v>-0.31851654689024933</v>
      </c>
      <c r="M15" s="38">
        <f>IF(J15=0," ",J15/VLOOKUP(A15,[3]BDD_ActiviteGen_HC!$1:$1048576,12,FALSE))</f>
        <v>0.40693937971621474</v>
      </c>
      <c r="N15" s="43">
        <f>IF(K15=0," ",K15/VLOOKUP(A15,[3]BDD_ActiviteGen_HC!$1:$1048576,39,FALSE))</f>
        <v>0.31199480076363784</v>
      </c>
    </row>
    <row r="16" spans="1:34" s="32" customFormat="1" ht="14.1" customHeight="1" x14ac:dyDescent="0.25">
      <c r="A16" s="49" t="s">
        <v>38</v>
      </c>
      <c r="B16" s="49" t="s">
        <v>38</v>
      </c>
      <c r="C16" s="33" t="s">
        <v>38</v>
      </c>
      <c r="D16" s="34" t="s">
        <v>39</v>
      </c>
      <c r="E16" s="875">
        <f>IF(ISNA(VLOOKUP(A16,[3]BDD_ActiviteGen_HC!$1:$1048576,E$1,FALSE))=TRUE,0,VLOOKUP(A16,[3]BDD_ActiviteGen_HC!$1:$1048576,E$1,FALSE))</f>
        <v>1</v>
      </c>
      <c r="F16" s="876">
        <f>IF(ISNA(VLOOKUP(A16,[3]BDD_ActiviteGen_HC!$1:$1048576,F$1,FALSE))=TRUE,0,VLOOKUP(A16,[3]BDD_ActiviteGen_HC!$1:$1048576,F$1,FALSE))</f>
        <v>3</v>
      </c>
      <c r="G16" s="37">
        <f t="shared" si="0"/>
        <v>2</v>
      </c>
      <c r="H16" s="40">
        <f>E16/VLOOKUP($B16,'[3]BDD_CAPACITE-GEN'!$1:$1048576,$H$1,FALSE)*10000</f>
        <v>0.18624365755605157</v>
      </c>
      <c r="I16" s="859">
        <f>F16/VLOOKUP($B16,'[3]BDD_CAPACITE-GEN'!$1:$1048576,$I$1,FALSE)*10000</f>
        <v>0.55508092292196376</v>
      </c>
      <c r="J16" s="875">
        <f>IF(ISNA(VLOOKUP(A16,[3]BDD_ActiviteGen_HC!$1:$1048576,J$1,FALSE))=TRUE,0,VLOOKUP(A16,[3]BDD_ActiviteGen_HC!$1:$1048576,J$1,FALSE))</f>
        <v>362</v>
      </c>
      <c r="K16" s="874">
        <f>IF(ISNA(VLOOKUP(A16,[3]BDD_ActiviteGen_HC!$1:$1048576,K$1,FALSE))=TRUE,0,VLOOKUP(A16,[3]BDD_ActiviteGen_HC!$1:$1048576,K$1,FALSE))</f>
        <v>1021</v>
      </c>
      <c r="L16" s="37">
        <f t="shared" si="1"/>
        <v>1.8204419889502761</v>
      </c>
      <c r="M16" s="38">
        <f>IF(J16=0," ",J16/VLOOKUP(A16,[3]BDD_ActiviteGen_HC!$1:$1048576,12,FALSE))</f>
        <v>5.0467029137041687E-2</v>
      </c>
      <c r="N16" s="43">
        <f>IF(K16=0," ",K16/VLOOKUP(A16,[3]BDD_ActiviteGen_HC!$1:$1048576,39,FALSE))</f>
        <v>0.15263866048736732</v>
      </c>
    </row>
    <row r="17" spans="1:14" s="32" customFormat="1" ht="14.1" customHeight="1" x14ac:dyDescent="0.2">
      <c r="A17" s="31" t="s">
        <v>40</v>
      </c>
      <c r="B17" s="31" t="s">
        <v>40</v>
      </c>
      <c r="C17" s="33" t="s">
        <v>40</v>
      </c>
      <c r="D17" s="34" t="s">
        <v>41</v>
      </c>
      <c r="E17" s="875">
        <f>IF(ISNA(VLOOKUP(A17,[3]BDD_ActiviteGen_HC!$1:$1048576,E$1,FALSE))=TRUE,0,VLOOKUP(A17,[3]BDD_ActiviteGen_HC!$1:$1048576,E$1,FALSE))</f>
        <v>166</v>
      </c>
      <c r="F17" s="876">
        <f>IF(ISNA(VLOOKUP(A17,[3]BDD_ActiviteGen_HC!$1:$1048576,F$1,FALSE))=TRUE,0,VLOOKUP(A17,[3]BDD_ActiviteGen_HC!$1:$1048576,F$1,FALSE))</f>
        <v>127</v>
      </c>
      <c r="G17" s="37">
        <f t="shared" si="0"/>
        <v>-0.23493975903614461</v>
      </c>
      <c r="H17" s="40">
        <f>E17/VLOOKUP($B17,'[3]BDD_CAPACITE-GEN'!$1:$1048576,$H$1,FALSE)*10000</f>
        <v>2.4696878792821773</v>
      </c>
      <c r="I17" s="859">
        <f>F17/VLOOKUP($B17,'[3]BDD_CAPACITE-GEN'!$1:$1048576,$I$1,FALSE)*10000</f>
        <v>1.8699109019302613</v>
      </c>
      <c r="J17" s="875">
        <f>IF(ISNA(VLOOKUP(A17,[3]BDD_ActiviteGen_HC!$1:$1048576,J$1,FALSE))=TRUE,0,VLOOKUP(A17,[3]BDD_ActiviteGen_HC!$1:$1048576,J$1,FALSE))</f>
        <v>58053</v>
      </c>
      <c r="K17" s="874">
        <f>IF(ISNA(VLOOKUP(A17,[3]BDD_ActiviteGen_HC!$1:$1048576,K$1,FALSE))=TRUE,0,VLOOKUP(A17,[3]BDD_ActiviteGen_HC!$1:$1048576,K$1,FALSE))</f>
        <v>66016</v>
      </c>
      <c r="L17" s="37">
        <f t="shared" si="1"/>
        <v>0.13716776049472035</v>
      </c>
      <c r="M17" s="38">
        <f>IF(J17=0," ",J17/VLOOKUP(A17,[3]BDD_ActiviteGen_HC!$1:$1048576,12,FALSE))</f>
        <v>0.31710301355197107</v>
      </c>
      <c r="N17" s="43">
        <f>IF(K17=0," ",K17/VLOOKUP(A17,[3]BDD_ActiviteGen_HC!$1:$1048576,39,FALSE))</f>
        <v>0.38380949058731872</v>
      </c>
    </row>
    <row r="18" spans="1:14" s="32" customFormat="1" ht="14.1" customHeight="1" x14ac:dyDescent="0.2">
      <c r="A18" s="31" t="s">
        <v>46</v>
      </c>
      <c r="B18" s="31" t="s">
        <v>46</v>
      </c>
      <c r="C18" s="33" t="s">
        <v>46</v>
      </c>
      <c r="D18" s="34" t="s">
        <v>47</v>
      </c>
      <c r="E18" s="875">
        <f>IF(ISNA(VLOOKUP(A18,[3]BDD_ActiviteGen_HC!$1:$1048576,E$1,FALSE))=TRUE,0,VLOOKUP(A18,[3]BDD_ActiviteGen_HC!$1:$1048576,E$1,FALSE))</f>
        <v>116</v>
      </c>
      <c r="F18" s="876">
        <f>IF(ISNA(VLOOKUP(A18,[3]BDD_ActiviteGen_HC!$1:$1048576,F$1,FALSE))=TRUE,0,VLOOKUP(A18,[3]BDD_ActiviteGen_HC!$1:$1048576,F$1,FALSE))</f>
        <v>100</v>
      </c>
      <c r="G18" s="37">
        <f t="shared" si="0"/>
        <v>-0.13793103448275867</v>
      </c>
      <c r="H18" s="40">
        <f>E18/VLOOKUP($B18,'[3]BDD_CAPACITE-GEN'!$1:$1048576,$H$1,FALSE)*10000</f>
        <v>3.5135485970166465</v>
      </c>
      <c r="I18" s="859">
        <f>F18/VLOOKUP($B18,'[3]BDD_CAPACITE-GEN'!$1:$1048576,$I$1,FALSE)*10000</f>
        <v>2.998607509943001</v>
      </c>
      <c r="J18" s="875">
        <f>IF(ISNA(VLOOKUP(A18,[3]BDD_ActiviteGen_HC!$1:$1048576,J$1,FALSE))=TRUE,0,VLOOKUP(A18,[3]BDD_ActiviteGen_HC!$1:$1048576,J$1,FALSE))</f>
        <v>40934</v>
      </c>
      <c r="K18" s="874">
        <f>IF(ISNA(VLOOKUP(A18,[3]BDD_ActiviteGen_HC!$1:$1048576,K$1,FALSE))=TRUE,0,VLOOKUP(A18,[3]BDD_ActiviteGen_HC!$1:$1048576,K$1,FALSE))</f>
        <v>35458</v>
      </c>
      <c r="L18" s="37">
        <f t="shared" si="1"/>
        <v>-0.13377632286119123</v>
      </c>
      <c r="M18" s="38">
        <f>IF(J18=0," ",J18/VLOOKUP(A18,[3]BDD_ActiviteGen_HC!$1:$1048576,12,FALSE))</f>
        <v>0.383069119766419</v>
      </c>
      <c r="N18" s="43">
        <f>IF(K18=0," ",K18/VLOOKUP(A18,[3]BDD_ActiviteGen_HC!$1:$1048576,39,FALSE))</f>
        <v>0.39713722503472065</v>
      </c>
    </row>
    <row r="19" spans="1:14" s="32" customFormat="1" ht="14.1" customHeight="1" x14ac:dyDescent="0.2">
      <c r="A19" s="31" t="s">
        <v>48</v>
      </c>
      <c r="B19" s="31" t="s">
        <v>48</v>
      </c>
      <c r="C19" s="33" t="s">
        <v>48</v>
      </c>
      <c r="D19" s="34" t="s">
        <v>49</v>
      </c>
      <c r="E19" s="875">
        <f>IF(ISNA(VLOOKUP(A19,[3]BDD_ActiviteGen_HC!$1:$1048576,E$1,FALSE))=TRUE,0,VLOOKUP(A19,[3]BDD_ActiviteGen_HC!$1:$1048576,E$1,FALSE))</f>
        <v>44</v>
      </c>
      <c r="F19" s="876">
        <f>IF(ISNA(VLOOKUP(A19,[3]BDD_ActiviteGen_HC!$1:$1048576,F$1,FALSE))=TRUE,0,VLOOKUP(A19,[3]BDD_ActiviteGen_HC!$1:$1048576,F$1,FALSE))</f>
        <v>34</v>
      </c>
      <c r="G19" s="37">
        <f t="shared" si="0"/>
        <v>-0.22727272727272729</v>
      </c>
      <c r="H19" s="40">
        <f>E19/VLOOKUP($B19,'[3]BDD_CAPACITE-GEN'!$1:$1048576,$H$1,FALSE)*10000</f>
        <v>2.3568442769587103</v>
      </c>
      <c r="I19" s="859">
        <f>F19/VLOOKUP($B19,'[3]BDD_CAPACITE-GEN'!$1:$1048576,$I$1,FALSE)*10000</f>
        <v>1.814050603136852</v>
      </c>
      <c r="J19" s="875">
        <f>IF(ISNA(VLOOKUP(A19,[3]BDD_ActiviteGen_HC!$1:$1048576,J$1,FALSE))=TRUE,0,VLOOKUP(A19,[3]BDD_ActiviteGen_HC!$1:$1048576,J$1,FALSE))</f>
        <v>15297</v>
      </c>
      <c r="K19" s="874">
        <f>IF(ISNA(VLOOKUP(A19,[3]BDD_ActiviteGen_HC!$1:$1048576,K$1,FALSE))=TRUE,0,VLOOKUP(A19,[3]BDD_ActiviteGen_HC!$1:$1048576,K$1,FALSE))</f>
        <v>11739</v>
      </c>
      <c r="L19" s="37">
        <f t="shared" si="1"/>
        <v>-0.23259462639733286</v>
      </c>
      <c r="M19" s="38">
        <f>IF(J19=0," ",J19/VLOOKUP(A19,[3]BDD_ActiviteGen_HC!$1:$1048576,12,FALSE))</f>
        <v>0.26892514327906897</v>
      </c>
      <c r="N19" s="43">
        <f>IF(K19=0," ",K19/VLOOKUP(A19,[3]BDD_ActiviteGen_HC!$1:$1048576,39,FALSE))</f>
        <v>0.22060398774735496</v>
      </c>
    </row>
    <row r="20" spans="1:14" s="32" customFormat="1" ht="14.1" customHeight="1" x14ac:dyDescent="0.2">
      <c r="A20" s="31" t="s">
        <v>54</v>
      </c>
      <c r="B20" s="31" t="s">
        <v>54</v>
      </c>
      <c r="C20" s="33" t="s">
        <v>54</v>
      </c>
      <c r="D20" s="34" t="s">
        <v>55</v>
      </c>
      <c r="E20" s="875">
        <f>IF(ISNA(VLOOKUP(A20,[3]BDD_ActiviteGen_HC!$1:$1048576,E$1,FALSE))=TRUE,0,VLOOKUP(A20,[3]BDD_ActiviteGen_HC!$1:$1048576,E$1,FALSE))</f>
        <v>6</v>
      </c>
      <c r="F20" s="876">
        <f>IF(ISNA(VLOOKUP(A20,[3]BDD_ActiviteGen_HC!$1:$1048576,F$1,FALSE))=TRUE,0,VLOOKUP(A20,[3]BDD_ActiviteGen_HC!$1:$1048576,F$1,FALSE))</f>
        <v>7</v>
      </c>
      <c r="G20" s="37">
        <f t="shared" si="0"/>
        <v>0.16666666666666674</v>
      </c>
      <c r="H20" s="40">
        <f>E20/VLOOKUP($B20,'[3]BDD_CAPACITE-GEN'!$1:$1048576,$H$1,FALSE)*10000</f>
        <v>1.2221791741520582</v>
      </c>
      <c r="I20" s="859">
        <f>F20/VLOOKUP($B20,'[3]BDD_CAPACITE-GEN'!$1:$1048576,$I$1,FALSE)*10000</f>
        <v>1.4186212285389215</v>
      </c>
      <c r="J20" s="875">
        <f>IF(ISNA(VLOOKUP(A20,[3]BDD_ActiviteGen_HC!$1:$1048576,J$1,FALSE))=TRUE,0,VLOOKUP(A20,[3]BDD_ActiviteGen_HC!$1:$1048576,J$1,FALSE))</f>
        <v>2027</v>
      </c>
      <c r="K20" s="874">
        <f>IF(ISNA(VLOOKUP(A20,[3]BDD_ActiviteGen_HC!$1:$1048576,K$1,FALSE))=TRUE,0,VLOOKUP(A20,[3]BDD_ActiviteGen_HC!$1:$1048576,K$1,FALSE))</f>
        <v>2408</v>
      </c>
      <c r="L20" s="37">
        <f t="shared" si="1"/>
        <v>0.18796250616674892</v>
      </c>
      <c r="M20" s="38">
        <f>IF(J20=0," ",J20/VLOOKUP(A20,[3]BDD_ActiviteGen_HC!$1:$1048576,12,FALSE))</f>
        <v>0.13962940001377694</v>
      </c>
      <c r="N20" s="43">
        <f>IF(K20=0," ",K20/VLOOKUP(A20,[3]BDD_ActiviteGen_HC!$1:$1048576,39,FALSE))</f>
        <v>0.15556560501324376</v>
      </c>
    </row>
    <row r="21" spans="1:14" s="32" customFormat="1" ht="14.1" customHeight="1" x14ac:dyDescent="0.2">
      <c r="A21" s="31"/>
      <c r="C21" s="1185" t="s">
        <v>129</v>
      </c>
      <c r="D21" s="1186"/>
      <c r="E21" s="1186"/>
      <c r="F21" s="1186"/>
      <c r="G21" s="1186"/>
      <c r="H21" s="1186"/>
      <c r="I21" s="1186"/>
      <c r="J21" s="1186"/>
      <c r="K21" s="1186"/>
      <c r="L21" s="1186"/>
      <c r="M21" s="1186"/>
      <c r="N21" s="1187"/>
    </row>
    <row r="22" spans="1:14" s="32" customFormat="1" ht="14.1" customHeight="1" x14ac:dyDescent="0.2">
      <c r="A22" s="31" t="s">
        <v>30</v>
      </c>
      <c r="B22" s="31" t="s">
        <v>292</v>
      </c>
      <c r="C22" s="45" t="s">
        <v>30</v>
      </c>
      <c r="D22" s="34" t="s">
        <v>31</v>
      </c>
      <c r="E22" s="870">
        <f>IF(ISNA(VLOOKUP(A22,[3]BDD_ActiviteGen_HC!$1:$1048576,E$1,FALSE))=TRUE,0,VLOOKUP(A22,[3]BDD_ActiviteGen_HC!$1:$1048576,E$1,FALSE))</f>
        <v>0</v>
      </c>
      <c r="F22" s="873">
        <f>IF(ISNA(VLOOKUP(A22,[3]BDD_ActiviteGen_HC!$1:$1048576,F$1,FALSE))=TRUE,0,VLOOKUP(A22,[3]BDD_ActiviteGen_HC!$1:$1048576,F$1,FALSE))</f>
        <v>0</v>
      </c>
      <c r="G22" s="37" t="str">
        <f>IF(E22=0,"-",F22/E22-1)</f>
        <v>-</v>
      </c>
      <c r="H22" s="40" t="str">
        <f t="shared" ref="H22:I24" si="2">IF(E22=0,"-",F22/E22-1)</f>
        <v>-</v>
      </c>
      <c r="I22" s="40" t="str">
        <f t="shared" si="2"/>
        <v>-</v>
      </c>
      <c r="J22" s="870">
        <f>IF(ISNA(VLOOKUP(A22,[3]BDD_ActiviteGen_HC!$1:$1048576,J$1,FALSE))=TRUE,0,VLOOKUP(A22,[3]BDD_ActiviteGen_HC!$1:$1048576,J$1,FALSE))</f>
        <v>0</v>
      </c>
      <c r="K22" s="867">
        <f>IF(ISNA(VLOOKUP(A22,[3]BDD_ActiviteGen_HC!$1:$1048576,K$1,FALSE))=TRUE,0,VLOOKUP(A22,[3]BDD_ActiviteGen_HC!$1:$1048576,K$1,FALSE))</f>
        <v>0</v>
      </c>
      <c r="L22" s="37" t="str">
        <f>IF(J22=0,"-",K22/J22-1)</f>
        <v>-</v>
      </c>
      <c r="M22" s="37" t="str">
        <f>IF(K22=0,"-",L22/K22-1)</f>
        <v>-</v>
      </c>
      <c r="N22" s="779" t="str">
        <f>IF(K22=0," ",K22/VLOOKUP(A22,[3]BDD_ActiviteGen_HC!$1:$1048576,39,FALSE))</f>
        <v xml:space="preserve"> </v>
      </c>
    </row>
    <row r="23" spans="1:14" s="32" customFormat="1" ht="14.1" customHeight="1" x14ac:dyDescent="0.2">
      <c r="A23" s="31" t="s">
        <v>32</v>
      </c>
      <c r="B23" s="31" t="s">
        <v>293</v>
      </c>
      <c r="C23" s="33" t="s">
        <v>32</v>
      </c>
      <c r="D23" s="34" t="s">
        <v>33</v>
      </c>
      <c r="E23" s="870">
        <f>IF(ISNA(VLOOKUP(A23,[3]BDD_ActiviteGen_HC!$1:$1048576,E$1,FALSE))=TRUE,0,VLOOKUP(A23,[3]BDD_ActiviteGen_HC!$1:$1048576,E$1,FALSE))</f>
        <v>0</v>
      </c>
      <c r="F23" s="872">
        <f>IF(ISNA(VLOOKUP(A23,[3]BDD_ActiviteGen_HC!$1:$1048576,F$1,FALSE))=TRUE,0,VLOOKUP(A23,[3]BDD_ActiviteGen_HC!$1:$1048576,F$1,FALSE))</f>
        <v>0</v>
      </c>
      <c r="G23" s="877" t="str">
        <f>IF(E23=0,"-",F23/E23-1)</f>
        <v>-</v>
      </c>
      <c r="H23" s="40" t="str">
        <f t="shared" si="2"/>
        <v>-</v>
      </c>
      <c r="I23" s="40" t="str">
        <f t="shared" si="2"/>
        <v>-</v>
      </c>
      <c r="J23" s="870">
        <f>IF(ISNA(VLOOKUP(A23,[3]BDD_ActiviteGen_HC!$1:$1048576,J$1,FALSE))=TRUE,0,VLOOKUP(A23,[3]BDD_ActiviteGen_HC!$1:$1048576,J$1,FALSE))</f>
        <v>0</v>
      </c>
      <c r="K23" s="867">
        <f>IF(ISNA(VLOOKUP(A23,[3]BDD_ActiviteGen_HC!$1:$1048576,K$1,FALSE))=TRUE,0,VLOOKUP(A23,[3]BDD_ActiviteGen_HC!$1:$1048576,K$1,FALSE))</f>
        <v>0</v>
      </c>
      <c r="L23" s="496" t="str">
        <f>IF(J23=0,"-",K23/J23-1)</f>
        <v>-</v>
      </c>
      <c r="M23" s="37" t="str">
        <f>IF(K23=0,"-",L23/K23-1)</f>
        <v>-</v>
      </c>
      <c r="N23" s="781" t="str">
        <f>IF(K23=0," ",K23/VLOOKUP(A23,[3]BDD_ActiviteGen_HC!$1:$1048576,39,FALSE))</f>
        <v xml:space="preserve"> </v>
      </c>
    </row>
    <row r="24" spans="1:14" s="32" customFormat="1" ht="14.1" customHeight="1" x14ac:dyDescent="0.2">
      <c r="A24" s="31" t="s">
        <v>42</v>
      </c>
      <c r="B24" s="31" t="s">
        <v>291</v>
      </c>
      <c r="C24" s="33" t="s">
        <v>42</v>
      </c>
      <c r="D24" s="34" t="s">
        <v>43</v>
      </c>
      <c r="E24" s="870">
        <v>0</v>
      </c>
      <c r="F24" s="872">
        <v>0</v>
      </c>
      <c r="G24" s="877" t="s">
        <v>297</v>
      </c>
      <c r="H24" s="40" t="str">
        <f t="shared" si="2"/>
        <v>-</v>
      </c>
      <c r="I24" s="40" t="str">
        <f t="shared" si="2"/>
        <v>-</v>
      </c>
      <c r="J24" s="870">
        <v>0</v>
      </c>
      <c r="K24" s="867">
        <v>0</v>
      </c>
      <c r="L24" s="496" t="s">
        <v>297</v>
      </c>
      <c r="M24" s="37" t="str">
        <f>IF(K24=0,"-",L24/K24-1)</f>
        <v>-</v>
      </c>
      <c r="N24" s="781" t="s">
        <v>296</v>
      </c>
    </row>
    <row r="25" spans="1:14" s="32" customFormat="1" ht="14.1" customHeight="1" x14ac:dyDescent="0.2">
      <c r="A25" s="46" t="s">
        <v>245</v>
      </c>
      <c r="B25" s="31" t="s">
        <v>291</v>
      </c>
      <c r="C25" s="33" t="s">
        <v>245</v>
      </c>
      <c r="D25" s="34" t="s">
        <v>244</v>
      </c>
      <c r="E25" s="875">
        <f>IF(ISNA(VLOOKUP(A25,[3]BDD_ActiviteGen_HC!$1:$1048576,E$1,FALSE))=TRUE,0,VLOOKUP(A25,[3]BDD_ActiviteGen_HC!$1:$1048576,E$1,FALSE))</f>
        <v>2</v>
      </c>
      <c r="F25" s="876">
        <f>IF(ISNA(VLOOKUP(A25,[3]BDD_ActiviteGen_HC!$1:$1048576,F$1,FALSE))=TRUE,0,VLOOKUP(A25,[3]BDD_ActiviteGen_HC!$1:$1048576,F$1,FALSE))</f>
        <v>2</v>
      </c>
      <c r="G25" s="37" t="s">
        <v>295</v>
      </c>
      <c r="H25" s="40">
        <f>IF(E25=0,"-",F25/E25-1)</f>
        <v>0</v>
      </c>
      <c r="I25" s="40" t="str">
        <f>IF(E24=0,"-",G25/F25-1)</f>
        <v>-</v>
      </c>
      <c r="J25" s="875">
        <f>IF(ISNA(VLOOKUP(A25,[3]BDD_ActiviteGen_HC!$1:$1048576,J$1,FALSE))=TRUE,0,VLOOKUP(A25,[3]BDD_ActiviteGen_HC!$1:$1048576,J$1,FALSE))</f>
        <v>669</v>
      </c>
      <c r="K25" s="874">
        <f>IF(ISNA(VLOOKUP(A25,[3]BDD_ActiviteGen_HC!$1:$1048576,K$1,FALSE))=TRUE,0,VLOOKUP(A25,[3]BDD_ActiviteGen_HC!$1:$1048576,K$1,FALSE))</f>
        <v>621</v>
      </c>
      <c r="L25" s="37">
        <f>IF(J25=0,"-",K25/J25-1)</f>
        <v>-7.1748878923766801E-2</v>
      </c>
      <c r="M25" s="38">
        <f>IF(J25=0," ",J25/VLOOKUP(A25,[3]BDD_ActiviteGen_HC!$1:$1048576,12,FALSE))</f>
        <v>2.5591002983704383E-2</v>
      </c>
      <c r="N25" s="43">
        <f>IF(K25=0," ",K25/VLOOKUP(A25,[3]BDD_ActiviteGen_HC!$1:$1048576,39,FALSE))</f>
        <v>2.2984676882078614E-2</v>
      </c>
    </row>
    <row r="26" spans="1:14" s="32" customFormat="1" ht="14.1" customHeight="1" x14ac:dyDescent="0.2">
      <c r="A26" s="49" t="s">
        <v>44</v>
      </c>
      <c r="B26" s="31" t="s">
        <v>291</v>
      </c>
      <c r="C26" s="33" t="s">
        <v>44</v>
      </c>
      <c r="D26" s="34" t="s">
        <v>45</v>
      </c>
      <c r="E26" s="870">
        <f>IF(ISNA(VLOOKUP(A26,[3]BDD_ActiviteGen_HC!$1:$1048576,E$1,FALSE))=TRUE,0,VLOOKUP(A26,[3]BDD_ActiviteGen_HC!$1:$1048576,E$1,FALSE))</f>
        <v>0</v>
      </c>
      <c r="F26" s="873">
        <f>IF(ISNA(VLOOKUP(A26,[3]BDD_ActiviteGen_HC!$1:$1048576,F$1,FALSE))=TRUE,0,VLOOKUP(A26,[3]BDD_ActiviteGen_HC!$1:$1048576,F$1,FALSE))</f>
        <v>0</v>
      </c>
      <c r="G26" s="871" t="str">
        <f>IF(E26=0,"-",F26/E26-1)</f>
        <v>-</v>
      </c>
      <c r="H26" s="40" t="str">
        <f>IF(E26=0,"-",F26/E26-1)</f>
        <v>-</v>
      </c>
      <c r="I26" s="40" t="str">
        <f>IF(F26=0,"-",G26/F26-1)</f>
        <v>-</v>
      </c>
      <c r="J26" s="870">
        <f>IF(ISNA(VLOOKUP(A26,[3]BDD_ActiviteGen_HC!$1:$1048576,J$1,FALSE))=TRUE,0,VLOOKUP(A26,[3]BDD_ActiviteGen_HC!$1:$1048576,J$1,FALSE))</f>
        <v>0</v>
      </c>
      <c r="K26" s="867">
        <f>IF(ISNA(VLOOKUP(A26,[3]BDD_ActiviteGen_HC!$1:$1048576,K$1,FALSE))=TRUE,0,VLOOKUP(A26,[3]BDD_ActiviteGen_HC!$1:$1048576,K$1,FALSE))</f>
        <v>0</v>
      </c>
      <c r="L26" s="37" t="str">
        <f>IF(J26=0,"-",K26/J26-1)</f>
        <v>-</v>
      </c>
      <c r="M26" s="37" t="str">
        <f>IF(K26=0,"-",L26/K26-1)</f>
        <v>-</v>
      </c>
      <c r="N26" s="43" t="str">
        <f>IF(K26=0," ",K26/VLOOKUP(A26,[3]BDD_ActiviteGen_HC!$1:$1048576,39,FALSE))</f>
        <v xml:space="preserve"> </v>
      </c>
    </row>
    <row r="27" spans="1:14" s="32" customFormat="1" ht="14.1" customHeight="1" x14ac:dyDescent="0.2">
      <c r="A27" s="49" t="s">
        <v>50</v>
      </c>
      <c r="B27" s="31" t="s">
        <v>226</v>
      </c>
      <c r="C27" s="33" t="s">
        <v>50</v>
      </c>
      <c r="D27" s="34" t="s">
        <v>51</v>
      </c>
      <c r="E27" s="870">
        <f>IF(ISNA(VLOOKUP(A27,[3]BDD_ActiviteGen_HC!$1:$1048576,E$1,FALSE))=TRUE,0,VLOOKUP(A27,[3]BDD_ActiviteGen_HC!$1:$1048576,E$1,FALSE))</f>
        <v>0</v>
      </c>
      <c r="F27" s="872">
        <f>IF(ISNA(VLOOKUP(A27,[3]BDD_ActiviteGen_HC!$1:$1048576,F$1,FALSE))=TRUE,0,VLOOKUP(A27,[3]BDD_ActiviteGen_HC!$1:$1048576,F$1,FALSE))</f>
        <v>1</v>
      </c>
      <c r="G27" s="871" t="str">
        <f>IF(E27=0,"-",F27/E27-1)</f>
        <v>-</v>
      </c>
      <c r="H27" s="40" t="str">
        <f>IF(E27=0,"-",F27/E27-1)</f>
        <v>-</v>
      </c>
      <c r="I27" s="40" t="str">
        <f>IF(F26=0,"-",G27/F27-1)</f>
        <v>-</v>
      </c>
      <c r="J27" s="870">
        <f>IF(ISNA(VLOOKUP(A27,[3]BDD_ActiviteGen_HC!$1:$1048576,J$1,FALSE))=TRUE,0,VLOOKUP(A27,[3]BDD_ActiviteGen_HC!$1:$1048576,J$1,FALSE))</f>
        <v>0</v>
      </c>
      <c r="K27" s="867">
        <f>IF(ISNA(VLOOKUP(A27,[3]BDD_ActiviteGen_HC!$1:$1048576,K$1,FALSE))=TRUE,0,VLOOKUP(A27,[3]BDD_ActiviteGen_HC!$1:$1048576,K$1,FALSE))</f>
        <v>294</v>
      </c>
      <c r="L27" s="37" t="str">
        <f>IF(J27=0,"-",K27/J27-1)</f>
        <v>-</v>
      </c>
      <c r="M27" s="37"/>
      <c r="N27" s="43">
        <f>IF(K27=0," ",K27/VLOOKUP(A27,[3]BDD_ActiviteGen_HC!$1:$1048576,39,FALSE))</f>
        <v>2.3742227247032222E-2</v>
      </c>
    </row>
    <row r="28" spans="1:14" s="32" customFormat="1" ht="14.1" customHeight="1" x14ac:dyDescent="0.2">
      <c r="A28" s="31" t="s">
        <v>52</v>
      </c>
      <c r="B28" s="31" t="s">
        <v>290</v>
      </c>
      <c r="C28" s="33" t="s">
        <v>52</v>
      </c>
      <c r="D28" s="34" t="s">
        <v>53</v>
      </c>
      <c r="E28" s="870">
        <f>IF(ISNA(VLOOKUP(A28,[3]BDD_ActiviteGen_HC!$1:$1048576,E$1,FALSE))=TRUE,0,VLOOKUP(A28,[3]BDD_ActiviteGen_HC!$1:$1048576,E$1,FALSE))</f>
        <v>0</v>
      </c>
      <c r="F28" s="872">
        <f>IF(ISNA(VLOOKUP(A28,[3]BDD_ActiviteGen_HC!$1:$1048576,F$1,FALSE))=TRUE,0,VLOOKUP(A28,[3]BDD_ActiviteGen_HC!$1:$1048576,F$1,FALSE))</f>
        <v>0</v>
      </c>
      <c r="G28" s="871" t="str">
        <f>IF(E28=0,"-",F28/E28-1)</f>
        <v>-</v>
      </c>
      <c r="H28" s="40" t="str">
        <f>IF(E28=0,"-",F28/E28-1)</f>
        <v>-</v>
      </c>
      <c r="I28" s="40" t="str">
        <f>IF(F28=0,"-",G28/F28-1)</f>
        <v>-</v>
      </c>
      <c r="J28" s="870">
        <f>IF(ISNA(VLOOKUP(A28,[3]BDD_ActiviteGen_HC!$1:$1048576,J$1,FALSE))=TRUE,0,VLOOKUP(A28,[3]BDD_ActiviteGen_HC!$1:$1048576,J$1,FALSE))</f>
        <v>0</v>
      </c>
      <c r="K28" s="867">
        <f>IF(ISNA(VLOOKUP(A28,[3]BDD_ActiviteGen_HC!$1:$1048576,K$1,FALSE))=TRUE,0,VLOOKUP(A28,[3]BDD_ActiviteGen_HC!$1:$1048576,K$1,FALSE))</f>
        <v>0</v>
      </c>
      <c r="L28" s="37" t="str">
        <f>IF(J28=0,"-",K28/J28-1)</f>
        <v>-</v>
      </c>
      <c r="M28" s="37" t="str">
        <f>IF(K28=0,"-",L28/K28-1)</f>
        <v>-</v>
      </c>
      <c r="N28" s="43" t="str">
        <f>IF(K28=0," ",K28/VLOOKUP(A28,[3]BDD_ActiviteGen_HC!$1:$1048576,39,FALSE))</f>
        <v xml:space="preserve"> </v>
      </c>
    </row>
    <row r="29" spans="1:14" s="32" customFormat="1" ht="14.1" customHeight="1" thickBot="1" x14ac:dyDescent="0.25">
      <c r="A29" s="31" t="s">
        <v>56</v>
      </c>
      <c r="B29" s="31" t="s">
        <v>290</v>
      </c>
      <c r="C29" s="54" t="s">
        <v>56</v>
      </c>
      <c r="D29" s="55" t="s">
        <v>57</v>
      </c>
      <c r="E29" s="852">
        <f>IF(ISNA(VLOOKUP(A29,[3]BDD_ActiviteGen_HC!$1:$1048576,E$1,FALSE))=TRUE,0,VLOOKUP(A29,[3]BDD_ActiviteGen_HC!$1:$1048576,E$1,FALSE))</f>
        <v>0</v>
      </c>
      <c r="F29" s="869">
        <f>IF(ISNA(VLOOKUP(A29,[3]BDD_ActiviteGen_HC!$1:$1048576,F$1,FALSE))=TRUE,0,VLOOKUP(A29,[3]BDD_ActiviteGen_HC!$1:$1048576,F$1,FALSE))</f>
        <v>0</v>
      </c>
      <c r="G29" s="868" t="str">
        <f>IF(E29=0,"-",F29/E29-1)</f>
        <v>-</v>
      </c>
      <c r="H29" s="40" t="str">
        <f>IF(E29=0,"-",F29/E29-1)</f>
        <v>-</v>
      </c>
      <c r="I29" s="40" t="str">
        <f>IF(F29=0,"-",G29/F29-1)</f>
        <v>-</v>
      </c>
      <c r="J29" s="852">
        <f>IF(ISNA(VLOOKUP(A29,[3]BDD_ActiviteGen_HC!$1:$1048576,J$1,FALSE))=TRUE,0,VLOOKUP(A29,[3]BDD_ActiviteGen_HC!$1:$1048576,J$1,FALSE))</f>
        <v>0</v>
      </c>
      <c r="K29" s="867">
        <f>IF(ISNA(VLOOKUP(A29,[3]BDD_ActiviteGen_HC!$1:$1048576,K$1,FALSE))=TRUE,0,VLOOKUP(A29,[3]BDD_ActiviteGen_HC!$1:$1048576,K$1,FALSE))</f>
        <v>0</v>
      </c>
      <c r="L29" s="850" t="str">
        <f>IF(J29=0,"-",K29/J29-1)</f>
        <v>-</v>
      </c>
      <c r="M29" s="37" t="str">
        <f>IF(K29=0,"-",L29/K29-1)</f>
        <v>-</v>
      </c>
      <c r="N29" s="866" t="str">
        <f>IF(K29=0," ",K29/VLOOKUP(A29,[3]BDD_ActiviteGen_HC!$1:$1048576,39,FALSE))</f>
        <v xml:space="preserve"> </v>
      </c>
    </row>
    <row r="30" spans="1:14" ht="9.75" customHeight="1" thickBot="1" x14ac:dyDescent="0.3">
      <c r="B30" s="49"/>
      <c r="C30" s="829"/>
      <c r="D30" s="346"/>
      <c r="E30" s="828"/>
      <c r="F30" s="827"/>
      <c r="G30" s="823"/>
      <c r="H30" s="826"/>
      <c r="I30" s="826"/>
      <c r="J30" s="825"/>
      <c r="K30" s="824"/>
      <c r="L30" s="823"/>
      <c r="M30" s="823"/>
      <c r="N30" s="823"/>
    </row>
    <row r="31" spans="1:14" s="84" customFormat="1" ht="14.1" customHeight="1" x14ac:dyDescent="0.2">
      <c r="A31" s="31" t="s">
        <v>60</v>
      </c>
      <c r="B31" s="31" t="s">
        <v>294</v>
      </c>
      <c r="C31" s="85" t="s">
        <v>60</v>
      </c>
      <c r="D31" s="86" t="s">
        <v>61</v>
      </c>
      <c r="E31" s="862">
        <f>IF(ISNA(VLOOKUP(A31,[3]BDD_ActiviteGen_HC!$1:$1048576,E$1,FALSE))=TRUE,0,VLOOKUP(A31,[3]BDD_ActiviteGen_HC!$1:$1048576,E$1,FALSE))</f>
        <v>1</v>
      </c>
      <c r="F31" s="865">
        <f>IF(ISNA(VLOOKUP(A31,[3]BDD_ActiviteGen_HC!$1:$1048576,F$1,FALSE))=TRUE,0,VLOOKUP(A31,[3]BDD_ActiviteGen_HC!$1:$1048576,F$1,FALSE))</f>
        <v>2</v>
      </c>
      <c r="G31" s="89">
        <f t="shared" ref="G31:G39" si="3">IF(E31=0,"-",F31/E31-1)</f>
        <v>1</v>
      </c>
      <c r="H31" s="864"/>
      <c r="I31" s="863"/>
      <c r="J31" s="862">
        <f>IF(ISNA(VLOOKUP(A31,[3]BDD_ActiviteGen_HC!$1:$1048576,J$1,FALSE))=TRUE,0,VLOOKUP(A31,[3]BDD_ActiviteGen_HC!$1:$1048576,J$1,FALSE))</f>
        <v>296</v>
      </c>
      <c r="K31" s="861">
        <f>IF(ISNA(VLOOKUP(A31,[3]BDD_ActiviteGen_HC!$1:$1048576,K$1,FALSE))=TRUE,0,VLOOKUP(A31,[3]BDD_ActiviteGen_HC!$1:$1048576,K$1,FALSE))</f>
        <v>692</v>
      </c>
      <c r="L31" s="89">
        <f t="shared" ref="L31:L39" si="4">IF(J31=0,"-",K31/J31-1)</f>
        <v>1.3378378378378377</v>
      </c>
      <c r="M31" s="773">
        <f>IF(J31=0," ",J31/VLOOKUP(A31,[3]BDD_ActiviteGen_HC!$1:$1048576,12,FALSE))</f>
        <v>1.337127885440665E-2</v>
      </c>
      <c r="N31" s="772">
        <f>IF(K31=0," ",K31/VLOOKUP(A31,[3]BDD_ActiviteGen_HC!$1:$1048576,39,FALSE))</f>
        <v>3.2553982217622429E-2</v>
      </c>
    </row>
    <row r="32" spans="1:14" s="98" customFormat="1" ht="14.1" customHeight="1" x14ac:dyDescent="0.2">
      <c r="A32" s="31" t="s">
        <v>62</v>
      </c>
      <c r="B32" s="31" t="s">
        <v>294</v>
      </c>
      <c r="C32" s="33" t="s">
        <v>62</v>
      </c>
      <c r="D32" s="34" t="s">
        <v>63</v>
      </c>
      <c r="E32" s="858">
        <f>IF(ISNA(VLOOKUP(A32,[3]BDD_ActiviteGen_HC!$1:$1048576,E$1,FALSE))=TRUE,0,VLOOKUP(A32,[3]BDD_ActiviteGen_HC!$1:$1048576,E$1,FALSE))</f>
        <v>5</v>
      </c>
      <c r="F32" s="860">
        <f>IF(ISNA(VLOOKUP(A32,[3]BDD_ActiviteGen_HC!$1:$1048576,F$1,FALSE))=TRUE,0,VLOOKUP(A32,[3]BDD_ActiviteGen_HC!$1:$1048576,F$1,FALSE))</f>
        <v>1</v>
      </c>
      <c r="G32" s="58">
        <f t="shared" si="3"/>
        <v>-0.8</v>
      </c>
      <c r="H32" s="40"/>
      <c r="I32" s="859"/>
      <c r="J32" s="858">
        <f>IF(ISNA(VLOOKUP(A32,[3]BDD_ActiviteGen_HC!$1:$1048576,J$1,FALSE))=TRUE,0,VLOOKUP(A32,[3]BDD_ActiviteGen_HC!$1:$1048576,J$1,FALSE))</f>
        <v>1729</v>
      </c>
      <c r="K32" s="857">
        <f>IF(ISNA(VLOOKUP(A32,[3]BDD_ActiviteGen_HC!$1:$1048576,K$1,FALSE))=TRUE,0,VLOOKUP(A32,[3]BDD_ActiviteGen_HC!$1:$1048576,K$1,FALSE))</f>
        <v>323</v>
      </c>
      <c r="L32" s="58">
        <f t="shared" si="4"/>
        <v>-0.81318681318681318</v>
      </c>
      <c r="M32" s="769">
        <f>IF(J32=0," ",J32/VLOOKUP(A32,[3]BDD_ActiviteGen_HC!$1:$1048576,12,FALSE))</f>
        <v>5.3682314952806759E-2</v>
      </c>
      <c r="N32" s="768">
        <f>IF(K32=0," ",K32/VLOOKUP(A32,[3]BDD_ActiviteGen_HC!$1:$1048576,39,FALSE))</f>
        <v>1.0305331333950164E-2</v>
      </c>
    </row>
    <row r="33" spans="1:16" s="98" customFormat="1" ht="14.1" customHeight="1" x14ac:dyDescent="0.2">
      <c r="A33" s="49" t="s">
        <v>64</v>
      </c>
      <c r="B33" s="31" t="s">
        <v>293</v>
      </c>
      <c r="C33" s="33" t="s">
        <v>64</v>
      </c>
      <c r="D33" s="34" t="s">
        <v>65</v>
      </c>
      <c r="E33" s="858">
        <f>IF(ISNA(VLOOKUP(A33,[3]BDD_ActiviteGen_HC!$1:$1048576,E$1,FALSE))=TRUE,0,VLOOKUP(A33,[3]BDD_ActiviteGen_HC!$1:$1048576,E$1,FALSE))</f>
        <v>3</v>
      </c>
      <c r="F33" s="860">
        <f>IF(ISNA(VLOOKUP(A33,[3]BDD_ActiviteGen_HC!$1:$1048576,F$1,FALSE))=TRUE,0,VLOOKUP(A33,[3]BDD_ActiviteGen_HC!$1:$1048576,F$1,FALSE))</f>
        <v>4</v>
      </c>
      <c r="G33" s="58">
        <f t="shared" si="3"/>
        <v>0.33333333333333326</v>
      </c>
      <c r="H33" s="40"/>
      <c r="I33" s="859"/>
      <c r="J33" s="858">
        <f>IF(ISNA(VLOOKUP(A33,[3]BDD_ActiviteGen_HC!$1:$1048576,J$1,FALSE))=TRUE,0,VLOOKUP(A33,[3]BDD_ActiviteGen_HC!$1:$1048576,J$1,FALSE))</f>
        <v>1012</v>
      </c>
      <c r="K33" s="857">
        <f>IF(ISNA(VLOOKUP(A33,[3]BDD_ActiviteGen_HC!$1:$1048576,K$1,FALSE))=TRUE,0,VLOOKUP(A33,[3]BDD_ActiviteGen_HC!$1:$1048576,K$1,FALSE))</f>
        <v>1297</v>
      </c>
      <c r="L33" s="58">
        <f t="shared" si="4"/>
        <v>0.28162055335968383</v>
      </c>
      <c r="M33" s="769">
        <f>IF(J33=0," ",J33/VLOOKUP(A33,[3]BDD_ActiviteGen_HC!$1:$1048576,12,FALSE))</f>
        <v>3.4990664546020331E-2</v>
      </c>
      <c r="N33" s="768">
        <f>IF(K33=0," ",K33/VLOOKUP(A33,[3]BDD_ActiviteGen_HC!$1:$1048576,39,FALSE))</f>
        <v>4.5403626689070921E-2</v>
      </c>
    </row>
    <row r="34" spans="1:16" s="101" customFormat="1" ht="14.1" customHeight="1" x14ac:dyDescent="0.2">
      <c r="A34" s="31" t="s">
        <v>66</v>
      </c>
      <c r="B34" s="31" t="s">
        <v>292</v>
      </c>
      <c r="C34" s="33" t="s">
        <v>66</v>
      </c>
      <c r="D34" s="34" t="s">
        <v>67</v>
      </c>
      <c r="E34" s="858">
        <f>IF(ISNA(VLOOKUP(A34,[3]BDD_ActiviteGen_HC!$1:$1048576,E$1,FALSE))=TRUE,0,VLOOKUP(A34,[3]BDD_ActiviteGen_HC!$1:$1048576,E$1,FALSE))</f>
        <v>0</v>
      </c>
      <c r="F34" s="860">
        <f>IF(ISNA(VLOOKUP(A34,[3]BDD_ActiviteGen_HC!$1:$1048576,F$1,FALSE))=TRUE,0,VLOOKUP(A34,[3]BDD_ActiviteGen_HC!$1:$1048576,F$1,FALSE))</f>
        <v>1</v>
      </c>
      <c r="G34" s="58" t="str">
        <f t="shared" si="3"/>
        <v>-</v>
      </c>
      <c r="H34" s="40"/>
      <c r="I34" s="859"/>
      <c r="J34" s="858">
        <f>IF(ISNA(VLOOKUP(A34,[3]BDD_ActiviteGen_HC!$1:$1048576,J$1,FALSE))=TRUE,0,VLOOKUP(A34,[3]BDD_ActiviteGen_HC!$1:$1048576,J$1,FALSE))</f>
        <v>0</v>
      </c>
      <c r="K34" s="857">
        <f>IF(ISNA(VLOOKUP(A34,[3]BDD_ActiviteGen_HC!$1:$1048576,K$1,FALSE))=TRUE,0,VLOOKUP(A34,[3]BDD_ActiviteGen_HC!$1:$1048576,K$1,FALSE))</f>
        <v>315</v>
      </c>
      <c r="L34" s="58" t="str">
        <f t="shared" si="4"/>
        <v>-</v>
      </c>
      <c r="M34" s="769" t="str">
        <f>IF(J34=0," ",J34/VLOOKUP(A34,[3]BDD_ActiviteGen_HC!$1:$1048576,12,FALSE))</f>
        <v xml:space="preserve"> </v>
      </c>
      <c r="N34" s="768">
        <f>IF(K34=0," ",K34/VLOOKUP(A34,[3]BDD_ActiviteGen_HC!$1:$1048576,39,FALSE))</f>
        <v>1.3184881336067975E-2</v>
      </c>
    </row>
    <row r="35" spans="1:16" s="101" customFormat="1" ht="14.1" customHeight="1" x14ac:dyDescent="0.2">
      <c r="A35" s="31" t="s">
        <v>68</v>
      </c>
      <c r="B35" s="31" t="s">
        <v>292</v>
      </c>
      <c r="C35" s="33" t="s">
        <v>68</v>
      </c>
      <c r="D35" s="34" t="s">
        <v>69</v>
      </c>
      <c r="E35" s="858">
        <f>IF(ISNA(VLOOKUP(A35,[3]BDD_ActiviteGen_HC!$1:$1048576,E$1,FALSE))=TRUE,0,VLOOKUP(A35,[3]BDD_ActiviteGen_HC!$1:$1048576,E$1,FALSE))</f>
        <v>1</v>
      </c>
      <c r="F35" s="860">
        <f>IF(ISNA(VLOOKUP(A35,[3]BDD_ActiviteGen_HC!$1:$1048576,F$1,FALSE))=TRUE,0,VLOOKUP(A35,[3]BDD_ActiviteGen_HC!$1:$1048576,F$1,FALSE))</f>
        <v>3</v>
      </c>
      <c r="G35" s="58">
        <f t="shared" si="3"/>
        <v>2</v>
      </c>
      <c r="H35" s="40"/>
      <c r="I35" s="859"/>
      <c r="J35" s="858">
        <f>IF(ISNA(VLOOKUP(A35,[3]BDD_ActiviteGen_HC!$1:$1048576,J$1,FALSE))=TRUE,0,VLOOKUP(A35,[3]BDD_ActiviteGen_HC!$1:$1048576,J$1,FALSE))</f>
        <v>335</v>
      </c>
      <c r="K35" s="857">
        <f>IF(ISNA(VLOOKUP(A35,[3]BDD_ActiviteGen_HC!$1:$1048576,K$1,FALSE))=TRUE,0,VLOOKUP(A35,[3]BDD_ActiviteGen_HC!$1:$1048576,K$1,FALSE))</f>
        <v>973</v>
      </c>
      <c r="L35" s="58">
        <f t="shared" si="4"/>
        <v>1.9044776119402984</v>
      </c>
      <c r="M35" s="769">
        <f>IF(J35=0," ",J35/VLOOKUP(A35,[3]BDD_ActiviteGen_HC!$1:$1048576,12,FALSE))</f>
        <v>8.1715289296516742E-3</v>
      </c>
      <c r="N35" s="768">
        <f>IF(K35=0," ",K35/VLOOKUP(A35,[3]BDD_ActiviteGen_HC!$1:$1048576,39,FALSE))</f>
        <v>2.3289769735267366E-2</v>
      </c>
    </row>
    <row r="36" spans="1:16" s="101" customFormat="1" ht="14.1" customHeight="1" x14ac:dyDescent="0.2">
      <c r="A36" s="31" t="s">
        <v>70</v>
      </c>
      <c r="B36" s="31" t="s">
        <v>291</v>
      </c>
      <c r="C36" s="33" t="s">
        <v>70</v>
      </c>
      <c r="D36" s="34" t="s">
        <v>71</v>
      </c>
      <c r="E36" s="858">
        <f>IF(ISNA(VLOOKUP(A36,[3]BDD_ActiviteGen_HC!$1:$1048576,E$1,FALSE))=TRUE,0,VLOOKUP(A36,[3]BDD_ActiviteGen_HC!$1:$1048576,E$1,FALSE))</f>
        <v>7</v>
      </c>
      <c r="F36" s="860">
        <f>IF(ISNA(VLOOKUP(A36,[3]BDD_ActiviteGen_HC!$1:$1048576,F$1,FALSE))=TRUE,0,VLOOKUP(A36,[3]BDD_ActiviteGen_HC!$1:$1048576,F$1,FALSE))</f>
        <v>10</v>
      </c>
      <c r="G36" s="58">
        <f t="shared" si="3"/>
        <v>0.4285714285714286</v>
      </c>
      <c r="H36" s="40"/>
      <c r="I36" s="859"/>
      <c r="J36" s="858">
        <f>IF(ISNA(VLOOKUP(A36,[3]BDD_ActiviteGen_HC!$1:$1048576,J$1,FALSE))=TRUE,0,VLOOKUP(A36,[3]BDD_ActiviteGen_HC!$1:$1048576,J$1,FALSE))</f>
        <v>2438</v>
      </c>
      <c r="K36" s="857">
        <f>IF(ISNA(VLOOKUP(A36,[3]BDD_ActiviteGen_HC!$1:$1048576,K$1,FALSE))=TRUE,0,VLOOKUP(A36,[3]BDD_ActiviteGen_HC!$1:$1048576,K$1,FALSE))</f>
        <v>3266</v>
      </c>
      <c r="L36" s="58">
        <f t="shared" si="4"/>
        <v>0.33962264150943389</v>
      </c>
      <c r="M36" s="769">
        <f>IF(J36=0," ",J36/VLOOKUP(A36,[3]BDD_ActiviteGen_HC!$1:$1048576,12,FALSE))</f>
        <v>8.5739405662036222E-2</v>
      </c>
      <c r="N36" s="768">
        <f>IF(K36=0," ",K36/VLOOKUP(A36,[3]BDD_ActiviteGen_HC!$1:$1048576,39,FALSE))</f>
        <v>0.11380980590305607</v>
      </c>
    </row>
    <row r="37" spans="1:16" s="101" customFormat="1" ht="14.1" customHeight="1" x14ac:dyDescent="0.2">
      <c r="A37" s="31" t="s">
        <v>72</v>
      </c>
      <c r="B37" s="31" t="s">
        <v>291</v>
      </c>
      <c r="C37" s="33" t="s">
        <v>72</v>
      </c>
      <c r="D37" s="34" t="s">
        <v>73</v>
      </c>
      <c r="E37" s="858">
        <f>IF(ISNA(VLOOKUP(A37,[3]BDD_ActiviteGen_HC!$1:$1048576,E$1,FALSE))=TRUE,0,VLOOKUP(A37,[3]BDD_ActiviteGen_HC!$1:$1048576,E$1,FALSE))</f>
        <v>4</v>
      </c>
      <c r="F37" s="860">
        <f>IF(ISNA(VLOOKUP(A37,[3]BDD_ActiviteGen_HC!$1:$1048576,F$1,FALSE))=TRUE,0,VLOOKUP(A37,[3]BDD_ActiviteGen_HC!$1:$1048576,F$1,FALSE))</f>
        <v>1</v>
      </c>
      <c r="G37" s="58">
        <f t="shared" si="3"/>
        <v>-0.75</v>
      </c>
      <c r="H37" s="40"/>
      <c r="I37" s="859"/>
      <c r="J37" s="858">
        <f>IF(ISNA(VLOOKUP(A37,[3]BDD_ActiviteGen_HC!$1:$1048576,J$1,FALSE))=TRUE,0,VLOOKUP(A37,[3]BDD_ActiviteGen_HC!$1:$1048576,J$1,FALSE))</f>
        <v>1364</v>
      </c>
      <c r="K37" s="857">
        <f>IF(ISNA(VLOOKUP(A37,[3]BDD_ActiviteGen_HC!$1:$1048576,K$1,FALSE))=TRUE,0,VLOOKUP(A37,[3]BDD_ActiviteGen_HC!$1:$1048576,K$1,FALSE))</f>
        <v>314</v>
      </c>
      <c r="L37" s="58">
        <f t="shared" si="4"/>
        <v>-0.76979472140762462</v>
      </c>
      <c r="M37" s="769">
        <f>IF(J37=0," ",J37/VLOOKUP(A37,[3]BDD_ActiviteGen_HC!$1:$1048576,12,FALSE))</f>
        <v>5.3005867951657404E-2</v>
      </c>
      <c r="N37" s="768">
        <f>IF(K37=0," ",K37/VLOOKUP(A37,[3]BDD_ActiviteGen_HC!$1:$1048576,39,FALSE))</f>
        <v>1.2406653759532182E-2</v>
      </c>
    </row>
    <row r="38" spans="1:16" s="101" customFormat="1" ht="14.1" customHeight="1" x14ac:dyDescent="0.2">
      <c r="A38" s="31" t="s">
        <v>76</v>
      </c>
      <c r="B38" s="31" t="s">
        <v>290</v>
      </c>
      <c r="C38" s="33" t="s">
        <v>76</v>
      </c>
      <c r="D38" s="34" t="s">
        <v>77</v>
      </c>
      <c r="E38" s="858">
        <f>IF(ISNA(VLOOKUP(A38,[3]BDD_ActiviteGen_HC!$1:$1048576,E$1,FALSE))=TRUE,0,VLOOKUP(A38,[3]BDD_ActiviteGen_HC!$1:$1048576,E$1,FALSE))</f>
        <v>4</v>
      </c>
      <c r="F38" s="860">
        <f>IF(ISNA(VLOOKUP(A38,[3]BDD_ActiviteGen_HC!$1:$1048576,F$1,FALSE))=TRUE,0,VLOOKUP(A38,[3]BDD_ActiviteGen_HC!$1:$1048576,F$1,FALSE))</f>
        <v>4</v>
      </c>
      <c r="G38" s="58">
        <f t="shared" si="3"/>
        <v>0</v>
      </c>
      <c r="H38" s="40"/>
      <c r="I38" s="859"/>
      <c r="J38" s="858">
        <f>IF(ISNA(VLOOKUP(A38,[3]BDD_ActiviteGen_HC!$1:$1048576,J$1,FALSE))=TRUE,0,VLOOKUP(A38,[3]BDD_ActiviteGen_HC!$1:$1048576,J$1,FALSE))</f>
        <v>1386</v>
      </c>
      <c r="K38" s="857">
        <f>IF(ISNA(VLOOKUP(A38,[3]BDD_ActiviteGen_HC!$1:$1048576,K$1,FALSE))=TRUE,0,VLOOKUP(A38,[3]BDD_ActiviteGen_HC!$1:$1048576,K$1,FALSE))</f>
        <v>1397</v>
      </c>
      <c r="L38" s="58">
        <f t="shared" si="4"/>
        <v>7.9365079365079083E-3</v>
      </c>
      <c r="M38" s="769">
        <f>IF(J38=0," ",J38/VLOOKUP(A38,[3]BDD_ActiviteGen_HC!$1:$1048576,12,FALSE))</f>
        <v>5.2723676202069386E-2</v>
      </c>
      <c r="N38" s="768">
        <f>IF(K38=0," ",K38/VLOOKUP(A38,[3]BDD_ActiviteGen_HC!$1:$1048576,39,FALSE))</f>
        <v>5.2306425041186162E-2</v>
      </c>
    </row>
    <row r="39" spans="1:16" s="101" customFormat="1" ht="14.1" customHeight="1" thickBot="1" x14ac:dyDescent="0.25">
      <c r="A39" s="31" t="s">
        <v>78</v>
      </c>
      <c r="B39" s="31" t="s">
        <v>289</v>
      </c>
      <c r="C39" s="856" t="s">
        <v>78</v>
      </c>
      <c r="D39" s="55" t="s">
        <v>79</v>
      </c>
      <c r="E39" s="852">
        <f>IF(ISNA(VLOOKUP(A39,[3]BDD_ActiviteGen_HC!$1:$1048576,E$1,FALSE))=TRUE,0,VLOOKUP(A39,[3]BDD_ActiviteGen_HC!$1:$1048576,E$1,FALSE))</f>
        <v>0</v>
      </c>
      <c r="F39" s="855">
        <f>IF(ISNA(VLOOKUP(A39,[3]BDD_ActiviteGen_HC!$1:$1048576,F$1,FALSE))=TRUE,0,VLOOKUP(A39,[3]BDD_ActiviteGen_HC!$1:$1048576,F$1,FALSE))</f>
        <v>2</v>
      </c>
      <c r="G39" s="850" t="str">
        <f t="shared" si="3"/>
        <v>-</v>
      </c>
      <c r="H39" s="854"/>
      <c r="I39" s="853"/>
      <c r="J39" s="852">
        <f>IF(ISNA(VLOOKUP(A39,[3]BDD_ActiviteGen_HC!$1:$1048576,J$1,FALSE))=TRUE,0,VLOOKUP(A39,[3]BDD_ActiviteGen_HC!$1:$1048576,J$1,FALSE))</f>
        <v>0</v>
      </c>
      <c r="K39" s="851">
        <f>IF(ISNA(VLOOKUP(A39,[3]BDD_ActiviteGen_HC!$1:$1048576,K$1,FALSE))=TRUE,0,VLOOKUP(A39,[3]BDD_ActiviteGen_HC!$1:$1048576,K$1,FALSE))</f>
        <v>650</v>
      </c>
      <c r="L39" s="850" t="str">
        <f t="shared" si="4"/>
        <v>-</v>
      </c>
      <c r="M39" s="849" t="str">
        <f>IF(J39=0," ",J39/VLOOKUP(A39,[3]BDD_ActiviteGen_HC!$1:$1048576,12,FALSE))</f>
        <v xml:space="preserve"> </v>
      </c>
      <c r="N39" s="848">
        <f>IF(K39=0," ",K39/VLOOKUP(A39,[3]BDD_ActiviteGen_HC!$1:$1048576,39,FALSE))</f>
        <v>2.4159976211715731E-2</v>
      </c>
      <c r="O39" s="847"/>
      <c r="P39" s="847"/>
    </row>
    <row r="40" spans="1:16" ht="6.75" customHeight="1" thickBot="1" x14ac:dyDescent="0.3">
      <c r="B40" s="49"/>
      <c r="C40" s="829"/>
      <c r="D40" s="346"/>
      <c r="E40" s="828"/>
      <c r="F40" s="827"/>
      <c r="G40" s="823"/>
      <c r="H40" s="826"/>
      <c r="I40" s="826"/>
      <c r="J40" s="825"/>
      <c r="K40" s="824"/>
      <c r="L40" s="823"/>
      <c r="M40" s="823"/>
      <c r="N40" s="823"/>
    </row>
    <row r="41" spans="1:16" s="98" customFormat="1" x14ac:dyDescent="0.2">
      <c r="A41" s="31" t="s">
        <v>82</v>
      </c>
      <c r="B41" s="31" t="s">
        <v>288</v>
      </c>
      <c r="C41" s="105" t="s">
        <v>83</v>
      </c>
      <c r="D41" s="106"/>
      <c r="E41" s="843">
        <f>IF(VLOOKUP(A41,[3]BDD_ActiviteGen_HC!$1:$1048576,E$1,FALSE)=0,0,VLOOKUP(A41,[3]BDD_ActiviteGen_HC!$1:$1048576,E$1,FALSE))</f>
        <v>108</v>
      </c>
      <c r="F41" s="846">
        <f>IF(VLOOKUP(A41,[3]BDD_ActiviteGen_HC!$1:$1048576,F$1,FALSE)=0,0,VLOOKUP(A41,[3]BDD_ActiviteGen_HC!$1:$1048576,F$1,FALSE))</f>
        <v>101</v>
      </c>
      <c r="G41" s="764">
        <f>IF(E41=0,"-",F41/E41-1)</f>
        <v>-6.481481481481477E-2</v>
      </c>
      <c r="H41" s="845">
        <f>E41/VLOOKUP($B41,'[3]BDD_CAPACITE-GEN'!$1:$1048576,$H$1,FALSE)*10000</f>
        <v>2.2454283723898798</v>
      </c>
      <c r="I41" s="844">
        <f>F41/VLOOKUP($B41,'[3]BDD_CAPACITE-GEN'!$1:$1048576,$I$1,FALSE)*10000</f>
        <v>2.096253489671581</v>
      </c>
      <c r="J41" s="843">
        <f>IF(VLOOKUP(A41,[3]BDD_ActiviteGen_HC!$1:$1048576,J$1,FALSE)=0,0,VLOOKUP(A41,[3]BDD_ActiviteGen_HC!$1:$1048576,J$1,FALSE))</f>
        <v>39361</v>
      </c>
      <c r="K41" s="842">
        <f>IF(VLOOKUP(A41,[3]BDD_ActiviteGen_HC!$1:$1048576,K$1,FALSE)=0,0,VLOOKUP(A41,[3]BDD_ActiviteGen_HC!$1:$1048576,K$1,FALSE))</f>
        <v>35928</v>
      </c>
      <c r="L41" s="763">
        <f>IF(J41=0,"-",K41/J41-1)</f>
        <v>-8.7218312542872378E-2</v>
      </c>
      <c r="M41" s="762">
        <f>IF(J41=0," ",J41/VLOOKUP(A41,[3]BDD_ActiviteGen_HC!$1:$1048576,12,FALSE))</f>
        <v>0.20081118310290291</v>
      </c>
      <c r="N41" s="761">
        <f>IF(K41=0," ",K41/VLOOKUP(A41,[3]BDD_ActiviteGen_HC!$1:$1048576,39,FALSE))</f>
        <v>0.18784409065955612</v>
      </c>
    </row>
    <row r="42" spans="1:16" s="98" customFormat="1" x14ac:dyDescent="0.2">
      <c r="A42" s="31" t="s">
        <v>84</v>
      </c>
      <c r="B42" s="31" t="s">
        <v>287</v>
      </c>
      <c r="C42" s="121" t="s">
        <v>85</v>
      </c>
      <c r="D42" s="122"/>
      <c r="E42" s="838">
        <f>IF(VLOOKUP(A42,[3]BDD_ActiviteGen_HC!$1:$1048576,E$1,FALSE)=0,0,VLOOKUP(A42,[3]BDD_ActiviteGen_HC!$1:$1048576,E$1,FALSE))</f>
        <v>156</v>
      </c>
      <c r="F42" s="841">
        <f>IF(VLOOKUP(A42,[3]BDD_ActiviteGen_HC!$1:$1048576,F$1,FALSE)=0,0,VLOOKUP(A42,[3]BDD_ActiviteGen_HC!$1:$1048576,F$1,FALSE))</f>
        <v>165</v>
      </c>
      <c r="G42" s="759">
        <f>IF(E42=0,"-",F42/E42-1)</f>
        <v>5.7692307692307709E-2</v>
      </c>
      <c r="H42" s="840">
        <f>E42/VLOOKUP($B42,'[3]BDD_CAPACITE-GEN'!$1:$1048576,$H$1,FALSE)*10000</f>
        <v>2.13178901114969</v>
      </c>
      <c r="I42" s="839">
        <f>F42/VLOOKUP($B42,'[3]BDD_CAPACITE-GEN'!$1:$1048576,$I$1,FALSE)*10000</f>
        <v>2.2471232887395538</v>
      </c>
      <c r="J42" s="838">
        <f>IF(VLOOKUP(A42,[3]BDD_ActiviteGen_HC!$1:$1048576,J$1,FALSE)=0,0,VLOOKUP(A42,[3]BDD_ActiviteGen_HC!$1:$1048576,J$1,FALSE))</f>
        <v>53900</v>
      </c>
      <c r="K42" s="837">
        <f>IF(VLOOKUP(A42,[3]BDD_ActiviteGen_HC!$1:$1048576,K$1,FALSE)=0,0,VLOOKUP(A42,[3]BDD_ActiviteGen_HC!$1:$1048576,K$1,FALSE))</f>
        <v>57243</v>
      </c>
      <c r="L42" s="759">
        <f>IF(J42=0,"-",K42/J42-1)</f>
        <v>6.2022263450834947E-2</v>
      </c>
      <c r="M42" s="758">
        <f>IF(J42=0," ",J42/VLOOKUP(A42,[3]BDD_ActiviteGen_HC!$1:$1048576,12,FALSE))</f>
        <v>0.17819890171289149</v>
      </c>
      <c r="N42" s="757">
        <f>IF(K42=0," ",K42/VLOOKUP(A42,[3]BDD_ActiviteGen_HC!$1:$1048576,39,FALSE))</f>
        <v>0.18647355742214794</v>
      </c>
    </row>
    <row r="43" spans="1:16" s="98" customFormat="1" x14ac:dyDescent="0.2">
      <c r="A43" s="31" t="s">
        <v>86</v>
      </c>
      <c r="B43" s="31" t="s">
        <v>286</v>
      </c>
      <c r="C43" s="121" t="s">
        <v>87</v>
      </c>
      <c r="D43" s="122"/>
      <c r="E43" s="838">
        <f>IF(VLOOKUP(A43,[3]BDD_ActiviteGen_HC!$1:$1048576,E$1,FALSE)=0,0,VLOOKUP(A43,[3]BDD_ActiviteGen_HC!$1:$1048576,E$1,FALSE))</f>
        <v>213</v>
      </c>
      <c r="F43" s="841">
        <f>IF(VLOOKUP(A43,[3]BDD_ActiviteGen_HC!$1:$1048576,F$1,FALSE)=0,0,VLOOKUP(A43,[3]BDD_ActiviteGen_HC!$1:$1048576,F$1,FALSE))</f>
        <v>170</v>
      </c>
      <c r="G43" s="759">
        <f>IF(E43=0,"-",F43/E43-1)</f>
        <v>-0.2018779342723005</v>
      </c>
      <c r="H43" s="840"/>
      <c r="I43" s="839"/>
      <c r="J43" s="838">
        <f>IF(VLOOKUP(A43,[3]BDD_ActiviteGen_HC!$1:$1048576,J$1,FALSE)=0,0,VLOOKUP(A43,[3]BDD_ActiviteGen_HC!$1:$1048576,J$1,FALSE))</f>
        <v>74522</v>
      </c>
      <c r="K43" s="837">
        <f>IF(VLOOKUP(A43,[3]BDD_ActiviteGen_HC!$1:$1048576,K$1,FALSE)=0,0,VLOOKUP(A43,[3]BDD_ActiviteGen_HC!$1:$1048576,K$1,FALSE))</f>
        <v>80607</v>
      </c>
      <c r="L43" s="759">
        <f>IF(J43=0,"-",K43/J43-1)</f>
        <v>8.1653739835216399E-2</v>
      </c>
      <c r="M43" s="758">
        <f>IF(J43=0," ",J43/VLOOKUP(A43,[3]BDD_ActiviteGen_HC!$1:$1048576,12,FALSE))</f>
        <v>0.24846215654829579</v>
      </c>
      <c r="N43" s="757">
        <f>IF(K43=0," ",K43/VLOOKUP(A43,[3]BDD_ActiviteGen_HC!$1:$1048576,39,FALSE))</f>
        <v>0.28146081539729317</v>
      </c>
    </row>
    <row r="44" spans="1:16" s="98" customFormat="1" ht="13.8" thickBot="1" x14ac:dyDescent="0.25">
      <c r="A44" s="31" t="s">
        <v>88</v>
      </c>
      <c r="B44" s="31" t="s">
        <v>285</v>
      </c>
      <c r="C44" s="130" t="s">
        <v>89</v>
      </c>
      <c r="D44" s="131"/>
      <c r="E44" s="833">
        <f>IF(VLOOKUP(A44,[3]BDD_ActiviteGen_HC!$1:$1048576,E$1,FALSE)=0,0,VLOOKUP(A44,[3]BDD_ActiviteGen_HC!$1:$1048576,E$1,FALSE))</f>
        <v>164</v>
      </c>
      <c r="F44" s="836">
        <f>IF(VLOOKUP(A44,[3]BDD_ActiviteGen_HC!$1:$1048576,F$1,FALSE)=0,0,VLOOKUP(A44,[3]BDD_ActiviteGen_HC!$1:$1048576,F$1,FALSE))</f>
        <v>142</v>
      </c>
      <c r="G44" s="755">
        <f>IF(E44=0,"-",F44/E44-1)</f>
        <v>-0.13414634146341464</v>
      </c>
      <c r="H44" s="835"/>
      <c r="I44" s="834"/>
      <c r="J44" s="833">
        <f>IF(VLOOKUP(A44,[3]BDD_ActiviteGen_HC!$1:$1048576,J$1,FALSE)=0,0,VLOOKUP(A44,[3]BDD_ActiviteGen_HC!$1:$1048576,J$1,FALSE))</f>
        <v>57617</v>
      </c>
      <c r="K44" s="832">
        <f>IF(VLOOKUP(A44,[3]BDD_ActiviteGen_HC!$1:$1048576,K$1,FALSE)=0,0,VLOOKUP(A44,[3]BDD_ActiviteGen_HC!$1:$1048576,K$1,FALSE))</f>
        <v>49876</v>
      </c>
      <c r="L44" s="755">
        <f>IF(J44=0,"-",K44/J44-1)</f>
        <v>-0.13435270840203417</v>
      </c>
      <c r="M44" s="754">
        <f>IF(J44=0," ",J44/VLOOKUP(A44,[3]BDD_ActiviteGen_HC!$1:$1048576,12,FALSE))</f>
        <v>0.24250293569254985</v>
      </c>
      <c r="N44" s="753">
        <f>IF(K44=0," ",K44/VLOOKUP(A44,[3]BDD_ActiviteGen_HC!$1:$1048576,39,FALSE))</f>
        <v>0.23236398535262712</v>
      </c>
    </row>
    <row r="45" spans="1:16" ht="6.75" customHeight="1" thickBot="1" x14ac:dyDescent="0.3">
      <c r="B45" s="49"/>
      <c r="C45" s="829"/>
      <c r="D45" s="346"/>
      <c r="E45" s="828"/>
      <c r="F45" s="827"/>
      <c r="G45" s="823"/>
      <c r="H45" s="826"/>
      <c r="I45" s="826"/>
      <c r="J45" s="825"/>
      <c r="K45" s="824"/>
      <c r="L45" s="823"/>
      <c r="M45" s="823"/>
      <c r="N45" s="823"/>
    </row>
    <row r="46" spans="1:16" s="98" customFormat="1" ht="11.25" customHeight="1" x14ac:dyDescent="0.2">
      <c r="A46" s="31" t="s">
        <v>90</v>
      </c>
      <c r="B46" s="31" t="s">
        <v>90</v>
      </c>
      <c r="C46" s="105" t="s">
        <v>91</v>
      </c>
      <c r="D46" s="106"/>
      <c r="E46" s="843">
        <f>IF(VLOOKUP(A46,[3]BDD_ActiviteGen_HC!$1:$1048576,E$1,FALSE)=0,0,VLOOKUP(A46,[3]BDD_ActiviteGen_HC!$1:$1048576,E$1,FALSE))</f>
        <v>150</v>
      </c>
      <c r="F46" s="846">
        <f>IF(VLOOKUP(A46,[3]BDD_ActiviteGen_HC!$1:$1048576,F$1,FALSE)=0,0,VLOOKUP(A46,[3]BDD_ActiviteGen_HC!$1:$1048576,F$1,FALSE))</f>
        <v>158</v>
      </c>
      <c r="G46" s="764">
        <f t="shared" ref="G46:G52" si="5">IF(E46=0,"-",F46/E46-1)</f>
        <v>5.3333333333333233E-2</v>
      </c>
      <c r="H46" s="845"/>
      <c r="I46" s="844"/>
      <c r="J46" s="843">
        <f>IF(VLOOKUP(A46,[3]BDD_ActiviteGen_HC!$1:$1048576,J$1,FALSE)=0,0,VLOOKUP(A46,[3]BDD_ActiviteGen_HC!$1:$1048576,J$1,FALSE))</f>
        <v>51873</v>
      </c>
      <c r="K46" s="842">
        <f>IF(VLOOKUP(A46,[3]BDD_ActiviteGen_HC!$1:$1048576,K$1,FALSE)=0,0,VLOOKUP(A46,[3]BDD_ActiviteGen_HC!$1:$1048576,K$1,FALSE))</f>
        <v>54835</v>
      </c>
      <c r="L46" s="763">
        <f t="shared" ref="L46:L52" si="6">IF(J46=0,"-",K46/J46-1)</f>
        <v>5.7100996664931625E-2</v>
      </c>
      <c r="M46" s="762">
        <f>IF(J46=0," ",J46/VLOOKUP(A46,[3]BDD_ActiviteGen_HC!$1:$1048576,12,FALSE))</f>
        <v>0.18014335623050903</v>
      </c>
      <c r="N46" s="761">
        <f>IF(K46=0," ",K46/VLOOKUP(A46,[3]BDD_ActiviteGen_HC!$1:$1048576,39,FALSE))</f>
        <v>0.18811482088182574</v>
      </c>
    </row>
    <row r="47" spans="1:16" s="98" customFormat="1" x14ac:dyDescent="0.2">
      <c r="A47" s="31" t="s">
        <v>92</v>
      </c>
      <c r="B47" s="31" t="s">
        <v>92</v>
      </c>
      <c r="C47" s="121" t="s">
        <v>93</v>
      </c>
      <c r="D47" s="122"/>
      <c r="E47" s="838">
        <f>IF(VLOOKUP(A47,[3]BDD_ActiviteGen_HC!$1:$1048576,E$1,FALSE)=0,0,VLOOKUP(A47,[3]BDD_ActiviteGen_HC!$1:$1048576,E$1,FALSE))</f>
        <v>50</v>
      </c>
      <c r="F47" s="841">
        <f>IF(VLOOKUP(A47,[3]BDD_ActiviteGen_HC!$1:$1048576,F$1,FALSE)=0,0,VLOOKUP(A47,[3]BDD_ActiviteGen_HC!$1:$1048576,F$1,FALSE))</f>
        <v>43</v>
      </c>
      <c r="G47" s="759">
        <f t="shared" si="5"/>
        <v>-0.14000000000000001</v>
      </c>
      <c r="H47" s="840"/>
      <c r="I47" s="839"/>
      <c r="J47" s="838">
        <f>IF(VLOOKUP(A47,[3]BDD_ActiviteGen_HC!$1:$1048576,J$1,FALSE)=0,0,VLOOKUP(A47,[3]BDD_ActiviteGen_HC!$1:$1048576,J$1,FALSE))</f>
        <v>17324</v>
      </c>
      <c r="K47" s="837">
        <f>IF(VLOOKUP(A47,[3]BDD_ActiviteGen_HC!$1:$1048576,K$1,FALSE)=0,0,VLOOKUP(A47,[3]BDD_ActiviteGen_HC!$1:$1048576,K$1,FALSE))</f>
        <v>14797</v>
      </c>
      <c r="L47" s="759">
        <f t="shared" si="6"/>
        <v>-0.14586700531055186</v>
      </c>
      <c r="M47" s="758">
        <f>IF(J47=0," ",J47/VLOOKUP(A47,[3]BDD_ActiviteGen_HC!$1:$1048576,12,FALSE))</f>
        <v>0.17497929418419086</v>
      </c>
      <c r="N47" s="757">
        <f>IF(K47=0," ",K47/VLOOKUP(A47,[3]BDD_ActiviteGen_HC!$1:$1048576,39,FALSE))</f>
        <v>0.15478681116364701</v>
      </c>
    </row>
    <row r="48" spans="1:16" s="98" customFormat="1" x14ac:dyDescent="0.2">
      <c r="A48" s="31" t="s">
        <v>94</v>
      </c>
      <c r="B48" s="31" t="s">
        <v>94</v>
      </c>
      <c r="C48" s="121" t="s">
        <v>95</v>
      </c>
      <c r="D48" s="122"/>
      <c r="E48" s="838">
        <f>IF(VLOOKUP(A48,[3]BDD_ActiviteGen_HC!$1:$1048576,E$1,FALSE)=0,0,VLOOKUP(A48,[3]BDD_ActiviteGen_HC!$1:$1048576,E$1,FALSE))</f>
        <v>120</v>
      </c>
      <c r="F48" s="841">
        <f>IF(VLOOKUP(A48,[3]BDD_ActiviteGen_HC!$1:$1048576,F$1,FALSE)=0,0,VLOOKUP(A48,[3]BDD_ActiviteGen_HC!$1:$1048576,F$1,FALSE))</f>
        <v>104</v>
      </c>
      <c r="G48" s="759">
        <f t="shared" si="5"/>
        <v>-0.1333333333333333</v>
      </c>
      <c r="H48" s="840"/>
      <c r="I48" s="839"/>
      <c r="J48" s="838">
        <f>IF(VLOOKUP(A48,[3]BDD_ActiviteGen_HC!$1:$1048576,J$1,FALSE)=0,0,VLOOKUP(A48,[3]BDD_ActiviteGen_HC!$1:$1048576,J$1,FALSE))</f>
        <v>42320</v>
      </c>
      <c r="K48" s="837">
        <f>IF(VLOOKUP(A48,[3]BDD_ActiviteGen_HC!$1:$1048576,K$1,FALSE)=0,0,VLOOKUP(A48,[3]BDD_ActiviteGen_HC!$1:$1048576,K$1,FALSE))</f>
        <v>36855</v>
      </c>
      <c r="L48" s="759">
        <f t="shared" si="6"/>
        <v>-0.12913516068052933</v>
      </c>
      <c r="M48" s="758">
        <f>IF(J48=0," ",J48/VLOOKUP(A48,[3]BDD_ActiviteGen_HC!$1:$1048576,12,FALSE))</f>
        <v>0.31784657443708408</v>
      </c>
      <c r="N48" s="757">
        <f>IF(K48=0," ",K48/VLOOKUP(A48,[3]BDD_ActiviteGen_HC!$1:$1048576,39,FALSE))</f>
        <v>0.31773743016759776</v>
      </c>
    </row>
    <row r="49" spans="1:19" s="98" customFormat="1" x14ac:dyDescent="0.2">
      <c r="A49" s="31" t="s">
        <v>96</v>
      </c>
      <c r="B49" s="31" t="s">
        <v>96</v>
      </c>
      <c r="C49" s="121" t="s">
        <v>97</v>
      </c>
      <c r="D49" s="122"/>
      <c r="E49" s="838">
        <f>IF(VLOOKUP(A49,[3]BDD_ActiviteGen_HC!$1:$1048576,E$1,FALSE)=0,0,VLOOKUP(A49,[3]BDD_ActiviteGen_HC!$1:$1048576,E$1,FALSE))</f>
        <v>181</v>
      </c>
      <c r="F49" s="841">
        <f>IF(VLOOKUP(A49,[3]BDD_ActiviteGen_HC!$1:$1048576,F$1,FALSE)=0,0,VLOOKUP(A49,[3]BDD_ActiviteGen_HC!$1:$1048576,F$1,FALSE))</f>
        <v>147</v>
      </c>
      <c r="G49" s="759">
        <f t="shared" si="5"/>
        <v>-0.18784530386740328</v>
      </c>
      <c r="H49" s="840"/>
      <c r="I49" s="839"/>
      <c r="J49" s="838">
        <f>IF(VLOOKUP(A49,[3]BDD_ActiviteGen_HC!$1:$1048576,J$1,FALSE)=0,0,VLOOKUP(A49,[3]BDD_ActiviteGen_HC!$1:$1048576,J$1,FALSE))</f>
        <v>63251</v>
      </c>
      <c r="K49" s="837">
        <f>IF(VLOOKUP(A49,[3]BDD_ActiviteGen_HC!$1:$1048576,K$1,FALSE)=0,0,VLOOKUP(A49,[3]BDD_ActiviteGen_HC!$1:$1048576,K$1,FALSE))</f>
        <v>72611</v>
      </c>
      <c r="L49" s="759">
        <f t="shared" si="6"/>
        <v>0.14798185008932663</v>
      </c>
      <c r="M49" s="758">
        <f>IF(J49=0," ",J49/VLOOKUP(A49,[3]BDD_ActiviteGen_HC!$1:$1048576,12,FALSE))</f>
        <v>0.23233885305396787</v>
      </c>
      <c r="N49" s="757">
        <f>IF(K49=0," ",K49/VLOOKUP(A49,[3]BDD_ActiviteGen_HC!$1:$1048576,39,FALSE))</f>
        <v>0.27738578670507202</v>
      </c>
    </row>
    <row r="50" spans="1:19" s="98" customFormat="1" x14ac:dyDescent="0.2">
      <c r="A50" s="31" t="s">
        <v>98</v>
      </c>
      <c r="B50" s="31" t="s">
        <v>98</v>
      </c>
      <c r="C50" s="121" t="s">
        <v>99</v>
      </c>
      <c r="D50" s="122"/>
      <c r="E50" s="838">
        <f>IF(VLOOKUP(A50,[3]BDD_ActiviteGen_HC!$1:$1048576,E$1,FALSE)=0,0,VLOOKUP(A50,[3]BDD_ActiviteGen_HC!$1:$1048576,E$1,FALSE))</f>
        <v>67</v>
      </c>
      <c r="F50" s="841">
        <f>IF(VLOOKUP(A50,[3]BDD_ActiviteGen_HC!$1:$1048576,F$1,FALSE)=0,0,VLOOKUP(A50,[3]BDD_ActiviteGen_HC!$1:$1048576,F$1,FALSE))</f>
        <v>55</v>
      </c>
      <c r="G50" s="759">
        <f t="shared" si="5"/>
        <v>-0.17910447761194026</v>
      </c>
      <c r="H50" s="840"/>
      <c r="I50" s="839"/>
      <c r="J50" s="838">
        <f>IF(VLOOKUP(A50,[3]BDD_ActiviteGen_HC!$1:$1048576,J$1,FALSE)=0,0,VLOOKUP(A50,[3]BDD_ActiviteGen_HC!$1:$1048576,J$1,FALSE))</f>
        <v>24916</v>
      </c>
      <c r="K50" s="837">
        <f>IF(VLOOKUP(A50,[3]BDD_ActiviteGen_HC!$1:$1048576,K$1,FALSE)=0,0,VLOOKUP(A50,[3]BDD_ActiviteGen_HC!$1:$1048576,K$1,FALSE))</f>
        <v>19404</v>
      </c>
      <c r="L50" s="759">
        <f t="shared" si="6"/>
        <v>-0.22122331032268416</v>
      </c>
      <c r="M50" s="758">
        <f>IF(J50=0," ",J50/VLOOKUP(A50,[3]BDD_ActiviteGen_HC!$1:$1048576,12,FALSE))</f>
        <v>0.42608204935273697</v>
      </c>
      <c r="N50" s="757">
        <f>IF(K50=0," ",K50/VLOOKUP(A50,[3]BDD_ActiviteGen_HC!$1:$1048576,39,FALSE))</f>
        <v>0.34838501176005887</v>
      </c>
    </row>
    <row r="51" spans="1:19" s="98" customFormat="1" x14ac:dyDescent="0.2">
      <c r="A51" s="31" t="s">
        <v>100</v>
      </c>
      <c r="B51" s="31" t="s">
        <v>100</v>
      </c>
      <c r="C51" s="121" t="s">
        <v>101</v>
      </c>
      <c r="D51" s="122"/>
      <c r="E51" s="838">
        <f>IF(VLOOKUP(A51,[3]BDD_ActiviteGen_HC!$1:$1048576,E$1,FALSE)=0,0,VLOOKUP(A51,[3]BDD_ActiviteGen_HC!$1:$1048576,E$1,FALSE))</f>
        <v>45</v>
      </c>
      <c r="F51" s="841">
        <f>IF(VLOOKUP(A51,[3]BDD_ActiviteGen_HC!$1:$1048576,F$1,FALSE)=0,0,VLOOKUP(A51,[3]BDD_ActiviteGen_HC!$1:$1048576,F$1,FALSE))</f>
        <v>43</v>
      </c>
      <c r="G51" s="759">
        <f t="shared" si="5"/>
        <v>-4.4444444444444398E-2</v>
      </c>
      <c r="H51" s="840" t="e">
        <f>E51/VLOOKUP($B51,'[3]BDD_CAPACITE-GEN'!$1:$1048576,$H$1,FALSE)*10000</f>
        <v>#N/A</v>
      </c>
      <c r="I51" s="839" t="e">
        <f>F51/VLOOKUP($B51,'[3]BDD_CAPACITE-GEN'!$1:$1048576,$I$1,FALSE)*10000</f>
        <v>#N/A</v>
      </c>
      <c r="J51" s="838">
        <f>IF(VLOOKUP(A51,[3]BDD_ActiviteGen_HC!$1:$1048576,J$1,FALSE)=0,0,VLOOKUP(A51,[3]BDD_ActiviteGen_HC!$1:$1048576,J$1,FALSE))</f>
        <v>15465</v>
      </c>
      <c r="K51" s="837">
        <f>IF(VLOOKUP(A51,[3]BDD_ActiviteGen_HC!$1:$1048576,K$1,FALSE)=0,0,VLOOKUP(A51,[3]BDD_ActiviteGen_HC!$1:$1048576,K$1,FALSE))</f>
        <v>14988</v>
      </c>
      <c r="L51" s="759">
        <f t="shared" si="6"/>
        <v>-3.0843840931134792E-2</v>
      </c>
      <c r="M51" s="758">
        <f>IF(J51=0," ",J51/VLOOKUP(A51,[3]BDD_ActiviteGen_HC!$1:$1048576,12,FALSE))</f>
        <v>0.11905770045036375</v>
      </c>
      <c r="N51" s="757">
        <f>IF(K51=0," ",K51/VLOOKUP(A51,[3]BDD_ActiviteGen_HC!$1:$1048576,39,FALSE))</f>
        <v>0.11734861652651853</v>
      </c>
    </row>
    <row r="52" spans="1:19" s="98" customFormat="1" ht="13.8" thickBot="1" x14ac:dyDescent="0.25">
      <c r="A52" s="31" t="s">
        <v>102</v>
      </c>
      <c r="B52" s="31" t="s">
        <v>102</v>
      </c>
      <c r="C52" s="130" t="s">
        <v>103</v>
      </c>
      <c r="D52" s="131"/>
      <c r="E52" s="833">
        <f>IF(VLOOKUP(A52,[3]BDD_ActiviteGen_HC!$1:$1048576,E$1,FALSE)=0,0,VLOOKUP(A52,[3]BDD_ActiviteGen_HC!$1:$1048576,E$1,FALSE))</f>
        <v>30</v>
      </c>
      <c r="F52" s="836">
        <f>IF(VLOOKUP(A52,[3]BDD_ActiviteGen_HC!$1:$1048576,F$1,FALSE)=0,0,VLOOKUP(A52,[3]BDD_ActiviteGen_HC!$1:$1048576,F$1,FALSE))</f>
        <v>26</v>
      </c>
      <c r="G52" s="755">
        <f t="shared" si="5"/>
        <v>-0.1333333333333333</v>
      </c>
      <c r="H52" s="835" t="e">
        <f>E52/VLOOKUP($B52,'[3]BDD_CAPACITE-GEN'!$1:$1048576,$H$1,FALSE)*10000</f>
        <v>#N/A</v>
      </c>
      <c r="I52" s="834" t="e">
        <f>F52/VLOOKUP($B52,'[3]BDD_CAPACITE-GEN'!$1:$1048576,$I$1,FALSE)*10000</f>
        <v>#N/A</v>
      </c>
      <c r="J52" s="833">
        <f>IF(VLOOKUP(A52,[3]BDD_ActiviteGen_HC!$1:$1048576,J$1,FALSE)=0,0,VLOOKUP(A52,[3]BDD_ActiviteGen_HC!$1:$1048576,J$1,FALSE))</f>
        <v>10519</v>
      </c>
      <c r="K52" s="832">
        <f>IF(VLOOKUP(A52,[3]BDD_ActiviteGen_HC!$1:$1048576,K$1,FALSE)=0,0,VLOOKUP(A52,[3]BDD_ActiviteGen_HC!$1:$1048576,K$1,FALSE))</f>
        <v>9153</v>
      </c>
      <c r="L52" s="755">
        <f t="shared" si="6"/>
        <v>-0.12986025287574865</v>
      </c>
      <c r="M52" s="754">
        <f>IF(J52=0," ",J52/VLOOKUP(A52,[3]BDD_ActiviteGen_HC!$1:$1048576,12,FALSE))</f>
        <v>0.1902410793409654</v>
      </c>
      <c r="N52" s="753">
        <f>IF(K52=0," ",K52/VLOOKUP(A52,[3]BDD_ActiviteGen_HC!$1:$1048576,39,FALSE))</f>
        <v>0.179463550449002</v>
      </c>
    </row>
    <row r="53" spans="1:19" ht="5.25" customHeight="1" thickBot="1" x14ac:dyDescent="0.3">
      <c r="B53" s="49"/>
      <c r="C53" s="331"/>
      <c r="D53" s="332"/>
      <c r="E53" s="831"/>
      <c r="F53" s="752"/>
      <c r="G53" s="566"/>
      <c r="H53" s="566"/>
      <c r="I53" s="566"/>
      <c r="J53" s="831"/>
      <c r="K53" s="830"/>
      <c r="L53" s="566"/>
      <c r="M53" s="566"/>
      <c r="N53" s="566"/>
    </row>
    <row r="54" spans="1:19" s="98" customFormat="1" ht="13.8" thickBot="1" x14ac:dyDescent="0.25">
      <c r="A54" s="31" t="s">
        <v>104</v>
      </c>
      <c r="B54" s="31" t="s">
        <v>104</v>
      </c>
      <c r="C54" s="822" t="s">
        <v>105</v>
      </c>
      <c r="D54" s="146"/>
      <c r="E54" s="146">
        <f>IF(VLOOKUP(A54,[3]BDD_ActiviteGen_HC!$1:$1048576,E$1,FALSE)=0,0,VLOOKUP(A54,[3]BDD_ActiviteGen_HC!$1:$1048576,E$1,FALSE))</f>
        <v>644</v>
      </c>
      <c r="F54" s="821">
        <f>IF(VLOOKUP(A54,[3]BDD_ActiviteGen_HC!$1:$1048576,F$1,FALSE)=0,0,VLOOKUP(A54,[3]BDD_ActiviteGen_HC!$1:$1048576,F$1,FALSE))</f>
        <v>579</v>
      </c>
      <c r="G54" s="750">
        <f>IF(E54=0,"-",F54/E54-1)</f>
        <v>-0.10093167701863359</v>
      </c>
      <c r="H54" s="820">
        <f>E54/VLOOKUP($B54,'[3]BDD_CAPACITE-GEN'!$1:$1048576,$H$1,FALSE)*10000</f>
        <v>2.4434084789610768</v>
      </c>
      <c r="I54" s="819">
        <f>F54/VLOOKUP($B54,'[3]BDD_CAPACITE-GEN'!$1:$1048576,$I$1,FALSE)*10000</f>
        <v>2.1838111671835536</v>
      </c>
      <c r="J54" s="146">
        <f>IF(VLOOKUP(A54,[3]BDD_ActiviteGen_HC!$1:$1048576,J$1,FALSE)=0,0,VLOOKUP(A54,[3]BDD_ActiviteGen_HC!$1:$1048576,J$1,FALSE))</f>
        <v>226714</v>
      </c>
      <c r="K54" s="818">
        <f>IF(VLOOKUP(A54,[3]BDD_ActiviteGen_HC!$1:$1048576,K$1,FALSE)=0,0,VLOOKUP(A54,[3]BDD_ActiviteGen_HC!$1:$1048576,K$1,FALSE))</f>
        <v>224746</v>
      </c>
      <c r="L54" s="750">
        <f>IF(J54=0,"-",K54/J54-1)</f>
        <v>-8.6805402401263221E-3</v>
      </c>
      <c r="M54" s="749">
        <f>IF(J54=0," ",J54/VLOOKUP(A54,[3]BDD_ActiviteGen_HC!$1:$1048576,12,FALSE))</f>
        <v>0.21883442872490244</v>
      </c>
      <c r="N54" s="748">
        <f>IF(K54=0," ",K54/VLOOKUP(A54,[3]BDD_ActiviteGen_HC!$1:$1048576,39,FALSE))</f>
        <v>0.22490894653176227</v>
      </c>
    </row>
    <row r="55" spans="1:19" ht="3" customHeight="1" thickBot="1" x14ac:dyDescent="0.3">
      <c r="B55" s="49"/>
      <c r="C55" s="829"/>
      <c r="D55" s="346"/>
      <c r="E55" s="828"/>
      <c r="F55" s="827"/>
      <c r="G55" s="823"/>
      <c r="H55" s="826"/>
      <c r="I55" s="826"/>
      <c r="J55" s="825"/>
      <c r="K55" s="824"/>
      <c r="L55" s="823"/>
      <c r="M55" s="823"/>
      <c r="N55" s="823"/>
    </row>
    <row r="56" spans="1:19" s="98" customFormat="1" ht="13.8" thickBot="1" x14ac:dyDescent="0.25">
      <c r="A56" s="31" t="s">
        <v>106</v>
      </c>
      <c r="B56" s="31" t="s">
        <v>106</v>
      </c>
      <c r="C56" s="822" t="s">
        <v>107</v>
      </c>
      <c r="D56" s="146"/>
      <c r="E56" s="146">
        <f>IF(VLOOKUP(A56,[3]BDD_ActiviteGen_HC!$1:$1048576,E$1,FALSE)=0,0,VLOOKUP(A56,[3]BDD_ActiviteGen_HC!$1:$1048576,E$1,FALSE))</f>
        <v>10272</v>
      </c>
      <c r="F56" s="821">
        <f>IF(VLOOKUP(A56,[3]BDD_ActiviteGen_HC!$1:$1048576,F$1,FALSE)=0,0,VLOOKUP(A56,[3]BDD_ActiviteGen_HC!$1:$1048576,F$1,FALSE))</f>
        <v>9793</v>
      </c>
      <c r="G56" s="750">
        <f>IF(E56=0,"-",F56/E56-1)</f>
        <v>-4.6631619937694713E-2</v>
      </c>
      <c r="H56" s="820">
        <f>E56/VLOOKUP($B56,'[3]BDD_CAPACITE-GEN'!$1:$1048576,$H$1,FALSE)*10000</f>
        <v>1.9466715938430701</v>
      </c>
      <c r="I56" s="819">
        <f>F56/VLOOKUP($B56,'[3]BDD_CAPACITE-GEN'!$1:$1048576,$I$1,FALSE)*10000</f>
        <v>1.8487336835284982</v>
      </c>
      <c r="J56" s="146">
        <f>IF(VLOOKUP(A56,[3]BDD_ActiviteGen_HC!$1:$1048576,J$1,FALSE)=0,0,VLOOKUP(A56,[3]BDD_ActiviteGen_HC!$1:$1048576,J$1,FALSE))</f>
        <v>3805990.5</v>
      </c>
      <c r="K56" s="818">
        <f>IF(VLOOKUP(A56,[3]BDD_ActiviteGen_HC!$1:$1048576,K$1,FALSE)=0,0,VLOOKUP(A56,[3]BDD_ActiviteGen_HC!$1:$1048576,K$1,FALSE))</f>
        <v>3519218.5</v>
      </c>
      <c r="L56" s="750">
        <f>IF(J56=0,"-",K56/J56-1)</f>
        <v>-7.5347534367203539E-2</v>
      </c>
      <c r="M56" s="749">
        <f>IF(J56=0," ",J56/VLOOKUP(A56,[3]BDD_ActiviteGen_HC!$1:$1048576,12,FALSE))</f>
        <v>0.2494856639614404</v>
      </c>
      <c r="N56" s="748">
        <f>IF(K56=0," ",K56/VLOOKUP(A56,[3]BDD_ActiviteGen_HC!$1:$1048576,39,FALSE))</f>
        <v>0.23649950715527876</v>
      </c>
    </row>
    <row r="57" spans="1:19" s="98" customFormat="1" x14ac:dyDescent="0.2">
      <c r="A57" s="172" t="s">
        <v>251</v>
      </c>
      <c r="B57" s="31" t="s">
        <v>106</v>
      </c>
      <c r="C57" s="173" t="s">
        <v>59</v>
      </c>
      <c r="D57" s="174"/>
      <c r="E57" s="817">
        <f>IF(VLOOKUP(A57,[3]BDD_ActiviteGen_HC!$1:$1048576,E$1,FALSE)=0,0,VLOOKUP(A57,[3]BDD_ActiviteGen_HC!$1:$1048576,E$1,FALSE))</f>
        <v>8100</v>
      </c>
      <c r="F57" s="816">
        <f>IF(VLOOKUP(A57,[3]BDD_ActiviteGen_HC!$1:$1048576,F$1,FALSE)=0,0,VLOOKUP(A57,[3]BDD_ActiviteGen_HC!$1:$1048576,F$1,FALSE))</f>
        <v>7743</v>
      </c>
      <c r="G57" s="815">
        <f>IF(E57=0,"-",F57/E57-1)</f>
        <v>-4.4074074074074043E-2</v>
      </c>
      <c r="H57" s="112">
        <f>E57/VLOOKUP($B57,'[3]BDD_CAPACITE-GEN'!$1:$1048576,$H$1,FALSE)*10000</f>
        <v>1.5350506143038227</v>
      </c>
      <c r="I57" s="814">
        <f>F57/VLOOKUP($B57,'[3]BDD_CAPACITE-GEN'!$1:$1048576,$I$1,FALSE)*10000</f>
        <v>1.46173235081805</v>
      </c>
      <c r="J57" s="813">
        <f>IF(VLOOKUP(A57,[3]BDD_ActiviteGen_HC!$1:$1048576,J$1,FALSE)=0,0,VLOOKUP(A57,[3]BDD_ActiviteGen_HC!$1:$1048576,J$1,FALSE))</f>
        <v>3030946.5</v>
      </c>
      <c r="K57" s="812">
        <f>IF(VLOOKUP(A57,[3]BDD_ActiviteGen_HC!$1:$1048576,K$1,FALSE)=0,0,VLOOKUP(A57,[3]BDD_ActiviteGen_HC!$1:$1048576,K$1,FALSE))</f>
        <v>2790300.5</v>
      </c>
      <c r="L57" s="109">
        <f>IF(J57=0,"-",K57/J57-1)</f>
        <v>-7.9396320588304703E-2</v>
      </c>
      <c r="M57" s="110">
        <f>IF(J57=0," ",J57/VLOOKUP(A57,[3]BDD_ActiviteGen_HC!$1:$1048576,12,FALSE))</f>
        <v>0.29013598725178746</v>
      </c>
      <c r="N57" s="811">
        <f>IF(K57=0," ",K57/VLOOKUP(A57,[3]BDD_ActiviteGen_HC!$1:$1048576,39,FALSE))</f>
        <v>0.27736953566928546</v>
      </c>
    </row>
    <row r="58" spans="1:19" s="98" customFormat="1" ht="13.8" thickBot="1" x14ac:dyDescent="0.25">
      <c r="A58" s="172" t="s">
        <v>250</v>
      </c>
      <c r="B58" s="31" t="s">
        <v>106</v>
      </c>
      <c r="C58" s="183" t="s">
        <v>81</v>
      </c>
      <c r="D58" s="183"/>
      <c r="E58" s="810">
        <f>IF(VLOOKUP(A58,[3]BDD_ActiviteGen_HC!$1:$1048576,E$1,FALSE)=0,0,VLOOKUP(A58,[3]BDD_ActiviteGen_HC!$1:$1048576,E$1,FALSE))</f>
        <v>1761</v>
      </c>
      <c r="F58" s="809">
        <f>IF(VLOOKUP(A58,[3]BDD_ActiviteGen_HC!$1:$1048576,F$1,FALSE)=0,0,VLOOKUP(A58,[3]BDD_ActiviteGen_HC!$1:$1048576,F$1,FALSE))</f>
        <v>1723</v>
      </c>
      <c r="G58" s="808">
        <f>IF(E58=0,"-",F58/E58-1)</f>
        <v>-2.1578648495173214E-2</v>
      </c>
      <c r="H58" s="188">
        <f>E58/VLOOKUP($B58,'[3]BDD_CAPACITE-GEN'!$1:$1048576,$H$1,FALSE)*10000</f>
        <v>0.33373137429494215</v>
      </c>
      <c r="I58" s="807">
        <f>F58/VLOOKUP($B58,'[3]BDD_CAPACITE-GEN'!$1:$1048576,$I$1,FALSE)*10000</f>
        <v>0.32526990061468425</v>
      </c>
      <c r="J58" s="191">
        <f>IF(VLOOKUP(A58,[3]BDD_ActiviteGen_HC!$1:$1048576,J$1,FALSE)=0,0,VLOOKUP(A58,[3]BDD_ActiviteGen_HC!$1:$1048576,J$1,FALSE))</f>
        <v>630363</v>
      </c>
      <c r="K58" s="806">
        <f>IF(VLOOKUP(A58,[3]BDD_ActiviteGen_HC!$1:$1048576,K$1,FALSE)=0,0,VLOOKUP(A58,[3]BDD_ActiviteGen_HC!$1:$1048576,K$1,FALSE))</f>
        <v>612590</v>
      </c>
      <c r="L58" s="185">
        <f>IF(J58=0,"-",K58/J58-1)</f>
        <v>-2.8194865498133659E-2</v>
      </c>
      <c r="M58" s="186">
        <f>IF(J58=0," ",J58/VLOOKUP(A58,[3]BDD_ActiviteGen_HC!$1:$1048576,12,FALSE))</f>
        <v>0.13108785075570739</v>
      </c>
      <c r="N58" s="192">
        <f>IF(K58=0," ",K58/VLOOKUP(A58,[3]BDD_ActiviteGen_HC!$1:$1048576,39,FALSE))</f>
        <v>0.12707804308235873</v>
      </c>
    </row>
    <row r="59" spans="1:19" ht="8.25" customHeight="1" x14ac:dyDescent="0.25"/>
    <row r="60" spans="1:19" x14ac:dyDescent="0.25">
      <c r="C60" s="65" t="s">
        <v>110</v>
      </c>
      <c r="D60" s="201" t="str">
        <f>CONCATENATE(" RIMP ",[3]Onglet_OutilAnnexe!$B$3," - ",[3]Onglet_OutilAnnexe!$B$2, ", population municipale INSEE à l'année N-é de l'année observée (exemple : la file active pris en charge en ",[3]Onglet_OutilAnnexe!$B$2," est rapportée à la population ",[3]Onglet_OutilAnnexe!$B$4,")")</f>
        <v xml:space="preserve"> RIMP 2021 - 2022, population municipale INSEE à l'année N-é de l'année observée (exemple : la file active pris en charge en 2022 est rapportée à la population 2020)</v>
      </c>
      <c r="E60" s="805"/>
      <c r="F60" s="98"/>
      <c r="G60" s="98"/>
      <c r="H60" s="98"/>
      <c r="I60" s="98"/>
      <c r="J60" s="98"/>
      <c r="K60" s="203"/>
      <c r="L60" s="98"/>
      <c r="M60" s="98"/>
      <c r="N60" s="98"/>
      <c r="O60" s="98"/>
      <c r="P60" s="98"/>
      <c r="Q60" s="98"/>
    </row>
    <row r="61" spans="1:19" x14ac:dyDescent="0.25">
      <c r="C61" s="202" t="s">
        <v>242</v>
      </c>
      <c r="D61" s="201"/>
      <c r="E61" s="98"/>
      <c r="G61" s="193"/>
      <c r="H61" s="98"/>
      <c r="I61" s="98"/>
      <c r="J61" s="98"/>
      <c r="K61" s="98"/>
      <c r="L61" s="733"/>
      <c r="M61" s="804"/>
      <c r="N61" s="733"/>
      <c r="O61" s="98"/>
      <c r="P61" s="98"/>
      <c r="Q61" s="98"/>
    </row>
    <row r="62" spans="1:19" x14ac:dyDescent="0.25">
      <c r="D62" s="205" t="s">
        <v>241</v>
      </c>
      <c r="E62" s="98"/>
      <c r="G62" s="193"/>
      <c r="H62" s="98"/>
      <c r="I62" s="98"/>
      <c r="J62" s="98"/>
      <c r="K62" s="98"/>
      <c r="L62" s="733"/>
      <c r="M62" s="803"/>
      <c r="N62" s="732"/>
      <c r="O62" s="98"/>
      <c r="P62" s="98"/>
      <c r="Q62" s="98"/>
    </row>
    <row r="63" spans="1:19" ht="14.25" customHeight="1" x14ac:dyDescent="0.25">
      <c r="D63" s="205" t="s">
        <v>240</v>
      </c>
      <c r="E63" s="206"/>
      <c r="F63" s="201"/>
      <c r="G63" s="201"/>
      <c r="H63" s="206"/>
      <c r="I63" s="206"/>
      <c r="J63" s="206"/>
      <c r="K63" s="206"/>
      <c r="L63" s="206"/>
      <c r="M63" s="207"/>
      <c r="N63" s="206"/>
      <c r="O63" s="206"/>
      <c r="P63" s="206"/>
      <c r="Q63" s="206"/>
    </row>
    <row r="64" spans="1:19" x14ac:dyDescent="0.25">
      <c r="C64" s="1083" t="s">
        <v>284</v>
      </c>
      <c r="D64" s="1083"/>
      <c r="E64" s="1083"/>
      <c r="F64" s="1083"/>
      <c r="G64" s="1083"/>
      <c r="H64" s="1083"/>
      <c r="I64" s="1083"/>
      <c r="J64" s="1083"/>
      <c r="K64" s="1083"/>
      <c r="L64" s="1083"/>
      <c r="M64" s="1083"/>
      <c r="N64" s="1083"/>
      <c r="O64" s="796"/>
      <c r="P64" s="796"/>
      <c r="Q64" s="796"/>
      <c r="R64" s="796"/>
      <c r="S64" s="796"/>
    </row>
    <row r="65" spans="3:22" ht="12.75" customHeight="1" x14ac:dyDescent="0.25">
      <c r="C65" s="1084" t="s">
        <v>283</v>
      </c>
      <c r="D65" s="1084"/>
      <c r="E65" s="1084"/>
      <c r="F65" s="1084"/>
      <c r="G65" s="1084"/>
      <c r="H65" s="1084"/>
      <c r="I65" s="1084"/>
      <c r="J65" s="1084"/>
      <c r="K65" s="1084"/>
      <c r="L65" s="1084"/>
      <c r="M65" s="1084"/>
      <c r="N65" s="1084"/>
      <c r="O65" s="1084"/>
      <c r="P65" s="1084"/>
      <c r="Q65" s="1084"/>
      <c r="R65" s="1084"/>
      <c r="S65" s="1084"/>
      <c r="T65" s="1084"/>
      <c r="U65" s="1084"/>
      <c r="V65" s="1084"/>
    </row>
    <row r="66" spans="3:22" x14ac:dyDescent="0.25">
      <c r="C66" s="487" t="s">
        <v>282</v>
      </c>
      <c r="D66" s="487"/>
      <c r="E66" s="615"/>
      <c r="F66" s="615"/>
      <c r="G66" s="615"/>
      <c r="H66" s="615"/>
      <c r="I66" s="615"/>
      <c r="J66" s="615"/>
      <c r="K66" s="615"/>
      <c r="L66" s="615"/>
      <c r="M66" s="615"/>
      <c r="N66" s="615"/>
      <c r="T66" s="204"/>
    </row>
    <row r="67" spans="3:22" x14ac:dyDescent="0.25">
      <c r="D67" s="205" t="s">
        <v>281</v>
      </c>
      <c r="E67" s="195"/>
      <c r="H67" s="379"/>
      <c r="I67" s="379"/>
      <c r="J67" s="381"/>
      <c r="L67" s="381"/>
      <c r="O67" s="381"/>
      <c r="P67" s="381"/>
      <c r="Q67" s="381"/>
      <c r="R67" s="381"/>
      <c r="S67" s="381"/>
    </row>
    <row r="68" spans="3:22" x14ac:dyDescent="0.25">
      <c r="D68" s="205" t="s">
        <v>280</v>
      </c>
    </row>
    <row r="70" spans="3:22" x14ac:dyDescent="0.25">
      <c r="C70" s="329" t="s">
        <v>260</v>
      </c>
    </row>
  </sheetData>
  <mergeCells count="12">
    <mergeCell ref="C65:V65"/>
    <mergeCell ref="C2:N2"/>
    <mergeCell ref="C4:C6"/>
    <mergeCell ref="D4:D6"/>
    <mergeCell ref="F4:N4"/>
    <mergeCell ref="F5:G5"/>
    <mergeCell ref="H5:I5"/>
    <mergeCell ref="K5:L5"/>
    <mergeCell ref="M5:N5"/>
    <mergeCell ref="C7:N7"/>
    <mergeCell ref="C21:N21"/>
    <mergeCell ref="C64:N64"/>
  </mergeCells>
  <pageMargins left="0.19685039370078741" right="0.15748031496062992" top="0.19685039370078741" bottom="0.51181102362204722" header="0.31496062992125984" footer="0.27559055118110237"/>
  <pageSetup paperSize="9" scale="83" orientation="portrait" r:id="rId1"/>
  <headerFooter alignWithMargins="0">
    <oddFooter>&amp;L&amp;"Arial,Italique"&amp;7
&amp;CPsychiatrie (RIM-P) – Bilan PMSI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J70"/>
  <sheetViews>
    <sheetView showZeros="0" view="pageBreakPreview" topLeftCell="C2" zoomScale="60" zoomScaleNormal="100" zoomScalePageLayoutView="79" workbookViewId="0">
      <selection sqref="A1:AD67"/>
    </sheetView>
  </sheetViews>
  <sheetFormatPr baseColWidth="10" defaultColWidth="11.5546875" defaultRowHeight="13.2" x14ac:dyDescent="0.25"/>
  <cols>
    <col min="1" max="1" width="8.77734375" style="49" hidden="1" customWidth="1"/>
    <col min="2" max="2" width="3.77734375" style="193" hidden="1" customWidth="1"/>
    <col min="3" max="3" width="9.44140625" style="194" customWidth="1"/>
    <col min="4" max="4" width="21.77734375" style="195" customWidth="1"/>
    <col min="5" max="5" width="11.21875" style="195" hidden="1" customWidth="1"/>
    <col min="6" max="6" width="13" style="193" customWidth="1"/>
    <col min="7" max="7" width="13" style="379" customWidth="1"/>
    <col min="8" max="19" width="13" style="381" customWidth="1"/>
    <col min="20" max="16384" width="11.5546875" style="193"/>
  </cols>
  <sheetData>
    <row r="1" spans="1:36" s="3" customFormat="1" ht="15.75" hidden="1" customHeight="1" x14ac:dyDescent="0.25">
      <c r="A1" s="2"/>
      <c r="C1" s="4"/>
      <c r="D1" s="5"/>
      <c r="E1" s="5"/>
      <c r="G1" s="383"/>
      <c r="H1" s="383">
        <v>12</v>
      </c>
      <c r="I1" s="383">
        <f>H1+16</f>
        <v>28</v>
      </c>
      <c r="J1" s="383">
        <f t="shared" ref="J1:S1" si="0">H1+1</f>
        <v>13</v>
      </c>
      <c r="K1" s="383">
        <f t="shared" si="0"/>
        <v>29</v>
      </c>
      <c r="L1" s="383">
        <f t="shared" si="0"/>
        <v>14</v>
      </c>
      <c r="M1" s="383">
        <f t="shared" si="0"/>
        <v>30</v>
      </c>
      <c r="N1" s="385">
        <f t="shared" si="0"/>
        <v>15</v>
      </c>
      <c r="O1" s="383">
        <f t="shared" si="0"/>
        <v>31</v>
      </c>
      <c r="P1" s="383">
        <f t="shared" si="0"/>
        <v>16</v>
      </c>
      <c r="Q1" s="383">
        <f t="shared" si="0"/>
        <v>32</v>
      </c>
      <c r="R1" s="383">
        <f t="shared" si="0"/>
        <v>17</v>
      </c>
      <c r="S1" s="383">
        <f t="shared" si="0"/>
        <v>33</v>
      </c>
    </row>
    <row r="2" spans="1:36" s="10" customFormat="1" ht="30" customHeight="1" x14ac:dyDescent="0.25">
      <c r="A2" s="9"/>
      <c r="C2" s="1087" t="s">
        <v>313</v>
      </c>
      <c r="D2" s="1087"/>
      <c r="E2" s="1087"/>
      <c r="F2" s="1087"/>
      <c r="G2" s="1087"/>
      <c r="H2" s="1087"/>
      <c r="I2" s="1087"/>
      <c r="J2" s="1087"/>
      <c r="K2" s="1087"/>
      <c r="L2" s="1087"/>
      <c r="M2" s="1087"/>
      <c r="N2" s="1087"/>
      <c r="O2" s="1087"/>
      <c r="P2" s="1087"/>
      <c r="Q2" s="1087"/>
      <c r="R2" s="1087"/>
      <c r="S2" s="1087"/>
      <c r="T2" s="221"/>
      <c r="U2" s="221"/>
      <c r="V2" s="221"/>
      <c r="W2" s="221"/>
      <c r="X2" s="221"/>
      <c r="Y2" s="221"/>
      <c r="Z2" s="221"/>
      <c r="AA2" s="221"/>
      <c r="AB2" s="221"/>
      <c r="AC2" s="221"/>
      <c r="AD2" s="221"/>
      <c r="AE2" s="221"/>
      <c r="AF2" s="221"/>
      <c r="AG2" s="221"/>
      <c r="AH2" s="221"/>
      <c r="AI2" s="221"/>
      <c r="AJ2" s="221"/>
    </row>
    <row r="3" spans="1:36" s="12" customFormat="1" ht="7.5" customHeight="1" thickBot="1" x14ac:dyDescent="0.3">
      <c r="A3" s="11"/>
      <c r="C3" s="386"/>
      <c r="D3" s="222"/>
      <c r="E3" s="222"/>
      <c r="F3" s="387"/>
      <c r="G3" s="223"/>
      <c r="H3" s="223"/>
      <c r="I3" s="223"/>
      <c r="J3" s="223"/>
      <c r="K3" s="223"/>
      <c r="L3" s="388"/>
      <c r="M3" s="223"/>
      <c r="N3" s="223"/>
      <c r="O3" s="388"/>
      <c r="P3" s="223"/>
      <c r="Q3" s="223"/>
      <c r="R3" s="388"/>
      <c r="S3" s="223"/>
      <c r="T3" s="223"/>
      <c r="U3" s="223"/>
      <c r="V3" s="223"/>
      <c r="W3" s="388"/>
      <c r="X3" s="223"/>
      <c r="Y3" s="223"/>
      <c r="Z3" s="223"/>
      <c r="AA3" s="223"/>
      <c r="AB3" s="223"/>
      <c r="AC3" s="223"/>
    </row>
    <row r="4" spans="1:36" s="14" customFormat="1" ht="37.5" customHeight="1" x14ac:dyDescent="0.25">
      <c r="A4" s="13"/>
      <c r="C4" s="1088" t="s">
        <v>3</v>
      </c>
      <c r="D4" s="1090" t="s">
        <v>4</v>
      </c>
      <c r="E4" s="489"/>
      <c r="F4" s="1191" t="s">
        <v>312</v>
      </c>
      <c r="G4" s="1192"/>
      <c r="H4" s="1191" t="s">
        <v>311</v>
      </c>
      <c r="I4" s="1192"/>
      <c r="J4" s="1191" t="s">
        <v>310</v>
      </c>
      <c r="K4" s="1192"/>
      <c r="L4" s="1191" t="s">
        <v>309</v>
      </c>
      <c r="M4" s="1192"/>
      <c r="N4" s="1191" t="s">
        <v>308</v>
      </c>
      <c r="O4" s="1192"/>
      <c r="P4" s="1191" t="s">
        <v>307</v>
      </c>
      <c r="Q4" s="1192"/>
      <c r="R4" s="1191" t="s">
        <v>306</v>
      </c>
      <c r="S4" s="1192"/>
    </row>
    <row r="5" spans="1:36" s="14" customFormat="1" ht="20.25" customHeight="1" x14ac:dyDescent="0.25">
      <c r="A5" s="13"/>
      <c r="C5" s="1089"/>
      <c r="D5" s="1091"/>
      <c r="E5" s="21" t="str">
        <f>[3]Onglet_OutilAnnexe!$B$3</f>
        <v>2021</v>
      </c>
      <c r="F5" s="22" t="str">
        <f>[3]Onglet_OutilAnnexe!$B$2</f>
        <v>2022</v>
      </c>
      <c r="G5" s="27" t="str">
        <f>CONCATENATE("Evol. / ",[3]Onglet_OutilAnnexe!$B$3)</f>
        <v>Evol. / 2021</v>
      </c>
      <c r="H5" s="28" t="str">
        <f>CONCATENATE("Part ",[3]Onglet_OutilAnnexe!$B$3)</f>
        <v>Part 2021</v>
      </c>
      <c r="I5" s="27" t="str">
        <f>CONCATENATE("Part ",[3]Onglet_OutilAnnexe!$B$2)</f>
        <v>Part 2022</v>
      </c>
      <c r="J5" s="28" t="str">
        <f>CONCATENATE("Part ",[3]Onglet_OutilAnnexe!$B$3)</f>
        <v>Part 2021</v>
      </c>
      <c r="K5" s="27" t="str">
        <f>CONCATENATE("Part ",[3]Onglet_OutilAnnexe!$B$2)</f>
        <v>Part 2022</v>
      </c>
      <c r="L5" s="28" t="str">
        <f>CONCATENATE("Part ",[3]Onglet_OutilAnnexe!$B$3)</f>
        <v>Part 2021</v>
      </c>
      <c r="M5" s="27" t="str">
        <f>CONCATENATE("Part ",[3]Onglet_OutilAnnexe!$B$2)</f>
        <v>Part 2022</v>
      </c>
      <c r="N5" s="28" t="str">
        <f>CONCATENATE("Part ",[3]Onglet_OutilAnnexe!$B$3)</f>
        <v>Part 2021</v>
      </c>
      <c r="O5" s="27" t="str">
        <f>CONCATENATE("Part ",[3]Onglet_OutilAnnexe!$B$2)</f>
        <v>Part 2022</v>
      </c>
      <c r="P5" s="28" t="str">
        <f>CONCATENATE("Part ",[3]Onglet_OutilAnnexe!$B$3)</f>
        <v>Part 2021</v>
      </c>
      <c r="Q5" s="27" t="str">
        <f>CONCATENATE("Part ",[3]Onglet_OutilAnnexe!$B$2)</f>
        <v>Part 2022</v>
      </c>
      <c r="R5" s="28" t="str">
        <f>CONCATENATE("Part ",[3]Onglet_OutilAnnexe!$B$3)</f>
        <v>Part 2021</v>
      </c>
      <c r="S5" s="27" t="str">
        <f>CONCATENATE("Part ",[3]Onglet_OutilAnnexe!$B$2)</f>
        <v>Part 2022</v>
      </c>
    </row>
    <row r="6" spans="1:36" s="32" customFormat="1" ht="14.1" customHeight="1" x14ac:dyDescent="0.2">
      <c r="A6" s="31" t="s">
        <v>18</v>
      </c>
      <c r="C6" s="33" t="s">
        <v>18</v>
      </c>
      <c r="D6" s="34" t="s">
        <v>19</v>
      </c>
      <c r="E6" s="238">
        <f>VLOOKUP($A6,Acti_GEN_HssC!$A$7:$Z$81,5,FALSE)</f>
        <v>10034</v>
      </c>
      <c r="F6" s="50">
        <f>VLOOKUP($A6,Acti_GEN_HssC!$A$7:$Z$81,6,FALSE)</f>
        <v>9636</v>
      </c>
      <c r="G6" s="37">
        <f t="shared" ref="G6:G27" si="1">IF(E6&gt;0,F6/E6-1,"-")</f>
        <v>-3.9665138529001442E-2</v>
      </c>
      <c r="H6" s="780">
        <f>IF(E6&gt;0,VLOOKUP(A6,[3]BDD_ActiviteGen_HssC!$1:$1048576,H$1,FALSE)/E6,"-")</f>
        <v>0.18556906517839347</v>
      </c>
      <c r="I6" s="492">
        <f>IF(F6&gt;0,VLOOKUP(A6,[3]BDD_ActiviteGen_HssC!$1:$1048576,I$1,FALSE)/F6,"-")</f>
        <v>0.17911996679119968</v>
      </c>
      <c r="J6" s="780">
        <f>IF(E6&gt;0,VLOOKUP(A6,[3]BDD_ActiviteGen_HssC!$1:$1048576,J$1,FALSE)/E6,"-")</f>
        <v>6.8766194937213476E-2</v>
      </c>
      <c r="K6" s="492">
        <f>IF(F6&gt;0,VLOOKUP(A6,[3]BDD_ActiviteGen_HssC!$1:$1048576,K$1,FALSE)/F6,"-")</f>
        <v>1.7019510170195103E-2</v>
      </c>
      <c r="L6" s="780">
        <f>IF(E6&gt;0,VLOOKUP(A6,[3]BDD_ActiviteGen_HssC!$1:$1048576,L$1,FALSE)/E6,"-")</f>
        <v>0</v>
      </c>
      <c r="M6" s="492">
        <f>IF(F6&gt;0,VLOOKUP(A6,[3]BDD_ActiviteGen_HssC!$1:$1048576,M$1,FALSE)/F6,"-")</f>
        <v>0</v>
      </c>
      <c r="N6" s="780">
        <f>IF(E6&gt;0,VLOOKUP(A6,[3]BDD_ActiviteGen_HssC!$1:$1048576,N$1,FALSE)/E6,"-")</f>
        <v>0</v>
      </c>
      <c r="O6" s="492">
        <f>IF(F6&gt;0,VLOOKUP(A6,[3]BDD_ActiviteGen_HssC!$1:$1048576,O$1,FALSE)/F6,"-")</f>
        <v>0</v>
      </c>
      <c r="P6" s="780">
        <f>IF(E6&gt;0,VLOOKUP(A6,[3]BDD_ActiviteGen_HssC!$1:$1048576,P$1,FALSE)/E6,"-")</f>
        <v>0.5909906318517042</v>
      </c>
      <c r="Q6" s="492">
        <f>IF(F6&gt;0,VLOOKUP(A6,[3]BDD_ActiviteGen_HssC!$1:$1048576,Q$1,FALSE)/F6,"-")</f>
        <v>0.65743046907430469</v>
      </c>
      <c r="R6" s="780">
        <f>IF(E6&gt;0,VLOOKUP(A6,[3]BDD_ActiviteGen_HssC!$1:$1048576,R$1,FALSE)/E6,"-")</f>
        <v>0.15467410803268886</v>
      </c>
      <c r="S6" s="492">
        <f>IF(F6&gt;0,VLOOKUP(A6,[3]BDD_ActiviteGen_HssC!$1:$1048576,S$1,FALSE)/F6,"-")</f>
        <v>0.14643005396430053</v>
      </c>
      <c r="U6" s="692"/>
    </row>
    <row r="7" spans="1:36" s="32" customFormat="1" ht="14.1" customHeight="1" x14ac:dyDescent="0.25">
      <c r="A7" s="44" t="s">
        <v>20</v>
      </c>
      <c r="C7" s="45" t="s">
        <v>20</v>
      </c>
      <c r="D7" s="34" t="s">
        <v>21</v>
      </c>
      <c r="E7" s="248">
        <f>VLOOKUP($A7,Acti_GEN_HssC!$A$7:$Z$81,5,FALSE)</f>
        <v>10669</v>
      </c>
      <c r="F7" s="50">
        <f>VLOOKUP($A7,Acti_GEN_HssC!$A$7:$Z$81,6,FALSE)</f>
        <v>9670</v>
      </c>
      <c r="G7" s="492">
        <f t="shared" si="1"/>
        <v>-9.3635767175930251E-2</v>
      </c>
      <c r="H7" s="780">
        <f>IF(E7&gt;0,VLOOKUP(A7,[3]BDD_ActiviteGen_HssC!$1:$1048576,H$1,FALSE)/E7,"-")</f>
        <v>0.189521042272003</v>
      </c>
      <c r="I7" s="492">
        <f>IF(F7&gt;0,VLOOKUP(A7,[3]BDD_ActiviteGen_HssC!$1:$1048576,I$1,FALSE)/F7,"-")</f>
        <v>0.20475698035160289</v>
      </c>
      <c r="J7" s="780">
        <f>IF(E7&gt;0,VLOOKUP(A7,[3]BDD_ActiviteGen_HssC!$1:$1048576,J$1,FALSE)/E7,"-")</f>
        <v>0</v>
      </c>
      <c r="K7" s="492">
        <f>IF(F7&gt;0,VLOOKUP(A7,[3]BDD_ActiviteGen_HssC!$1:$1048576,K$1,FALSE)/F7,"-")</f>
        <v>0</v>
      </c>
      <c r="L7" s="780">
        <f>IF(E7&gt;0,VLOOKUP(A7,[3]BDD_ActiviteGen_HssC!$1:$1048576,L$1,FALSE)/E7,"-")</f>
        <v>0</v>
      </c>
      <c r="M7" s="492">
        <f>IF(F7&gt;0,VLOOKUP(A7,[3]BDD_ActiviteGen_HssC!$1:$1048576,M$1,FALSE)/F7,"-")</f>
        <v>0</v>
      </c>
      <c r="N7" s="780">
        <f>IF(E7&gt;0,VLOOKUP(A7,[3]BDD_ActiviteGen_HssC!$1:$1048576,N$1,FALSE)/E7,"-")</f>
        <v>0</v>
      </c>
      <c r="O7" s="492">
        <f>IF(F7&gt;0,VLOOKUP(A7,[3]BDD_ActiviteGen_HssC!$1:$1048576,O$1,FALSE)/F7,"-")</f>
        <v>0</v>
      </c>
      <c r="P7" s="780">
        <f>IF(E7&gt;0,VLOOKUP(A7,[3]BDD_ActiviteGen_HssC!$1:$1048576,P$1,FALSE)/E7,"-")</f>
        <v>0.57184365919955005</v>
      </c>
      <c r="Q7" s="492">
        <f>IF(F7&gt;0,VLOOKUP(A7,[3]BDD_ActiviteGen_HssC!$1:$1048576,Q$1,FALSE)/F7,"-")</f>
        <v>0.6038262668045502</v>
      </c>
      <c r="R7" s="780">
        <f>IF(E7&gt;0,VLOOKUP(A7,[3]BDD_ActiviteGen_HssC!$1:$1048576,R$1,FALSE)/E7,"-")</f>
        <v>0.23863529852844689</v>
      </c>
      <c r="S7" s="492">
        <f>IF(F7&gt;0,VLOOKUP(A7,[3]BDD_ActiviteGen_HssC!$1:$1048576,S$1,FALSE)/F7,"-")</f>
        <v>0.19141675284384696</v>
      </c>
    </row>
    <row r="8" spans="1:36" s="32" customFormat="1" ht="14.1" customHeight="1" x14ac:dyDescent="0.2">
      <c r="A8" s="46" t="s">
        <v>22</v>
      </c>
      <c r="C8" s="47" t="s">
        <v>22</v>
      </c>
      <c r="D8" s="48" t="s">
        <v>23</v>
      </c>
      <c r="E8" s="248">
        <f>VLOOKUP($A8,Acti_GEN_HssC!$A$7:$Z$81,5,FALSE)</f>
        <v>12199</v>
      </c>
      <c r="F8" s="50">
        <f>VLOOKUP($A8,Acti_GEN_HssC!$A$7:$Z$81,6,FALSE)</f>
        <v>13644</v>
      </c>
      <c r="G8" s="492">
        <f t="shared" si="1"/>
        <v>0.1184523321583737</v>
      </c>
      <c r="H8" s="780">
        <f>IF(E8&gt;0,VLOOKUP(A8,[3]BDD_ActiviteGen_HssC!$1:$1048576,H$1,FALSE)/E8,"-")</f>
        <v>0.20370522173948685</v>
      </c>
      <c r="I8" s="492">
        <f>IF(F8&gt;0,VLOOKUP(A8,[3]BDD_ActiviteGen_HssC!$1:$1048576,I$1,FALSE)/F8,"-")</f>
        <v>0.2382732336558194</v>
      </c>
      <c r="J8" s="780">
        <f>IF(E8&gt;0,VLOOKUP(A8,[3]BDD_ActiviteGen_HssC!$1:$1048576,J$1,FALSE)/E8,"-")</f>
        <v>0.11705877530945159</v>
      </c>
      <c r="K8" s="492">
        <f>IF(F8&gt;0,VLOOKUP(A8,[3]BDD_ActiviteGen_HssC!$1:$1048576,K$1,FALSE)/F8,"-")</f>
        <v>7.7323365581940778E-2</v>
      </c>
      <c r="L8" s="780">
        <f>IF(E8&gt;0,VLOOKUP(A8,[3]BDD_ActiviteGen_HssC!$1:$1048576,L$1,FALSE)/E8,"-")</f>
        <v>2.0165587343224853E-2</v>
      </c>
      <c r="M8" s="492">
        <f>IF(F8&gt;0,VLOOKUP(A8,[3]BDD_ActiviteGen_HssC!$1:$1048576,M$1,FALSE)/F8,"-")</f>
        <v>3.2248607446496626E-3</v>
      </c>
      <c r="N8" s="780">
        <f>IF(E8&gt;0,VLOOKUP(A8,[3]BDD_ActiviteGen_HssC!$1:$1048576,N$1,FALSE)/E8,"-")</f>
        <v>2.5002049348307239E-2</v>
      </c>
      <c r="O8" s="492">
        <f>IF(F8&gt;0,VLOOKUP(A8,[3]BDD_ActiviteGen_HssC!$1:$1048576,O$1,FALSE)/F8,"-")</f>
        <v>1.7590149516270889E-3</v>
      </c>
      <c r="P8" s="780">
        <f>IF(E8&gt;0,VLOOKUP(A8,[3]BDD_ActiviteGen_HssC!$1:$1048576,P$1,FALSE)/E8,"-")</f>
        <v>0.48110500860726291</v>
      </c>
      <c r="Q8" s="492">
        <f>IF(F8&gt;0,VLOOKUP(A8,[3]BDD_ActiviteGen_HssC!$1:$1048576,Q$1,FALSE)/F8,"-")</f>
        <v>0.44466432131339784</v>
      </c>
      <c r="R8" s="780">
        <f>IF(E8&gt;0,VLOOKUP(A8,[3]BDD_ActiviteGen_HssC!$1:$1048576,R$1,FALSE)/E8,"-")</f>
        <v>0.15296335765226657</v>
      </c>
      <c r="S8" s="492">
        <f>IF(F8&gt;0,VLOOKUP(A8,[3]BDD_ActiviteGen_HssC!$1:$1048576,S$1,FALSE)/F8,"-")</f>
        <v>0.23475520375256523</v>
      </c>
    </row>
    <row r="9" spans="1:36" s="32" customFormat="1" ht="14.1" customHeight="1" x14ac:dyDescent="0.2">
      <c r="A9" s="46" t="s">
        <v>24</v>
      </c>
      <c r="C9" s="33" t="s">
        <v>24</v>
      </c>
      <c r="D9" s="34" t="s">
        <v>25</v>
      </c>
      <c r="E9" s="248">
        <f>VLOOKUP($A9,Acti_GEN_HssC!$A$7:$Z$81,5,FALSE)</f>
        <v>14420</v>
      </c>
      <c r="F9" s="50">
        <f>VLOOKUP($A9,Acti_GEN_HssC!$A$7:$Z$81,6,FALSE)</f>
        <v>16854</v>
      </c>
      <c r="G9" s="492">
        <f t="shared" si="1"/>
        <v>0.16879334257975032</v>
      </c>
      <c r="H9" s="780">
        <f>IF(E9&gt;0,VLOOKUP(A9,[3]BDD_ActiviteGen_HssC!$1:$1048576,H$1,FALSE)/E9,"-")</f>
        <v>0.1680998613037448</v>
      </c>
      <c r="I9" s="492">
        <f>IF(F9&gt;0,VLOOKUP(A9,[3]BDD_ActiviteGen_HssC!$1:$1048576,I$1,FALSE)/F9,"-")</f>
        <v>0.18915391005102647</v>
      </c>
      <c r="J9" s="780">
        <f>IF(E9&gt;0,VLOOKUP(A9,[3]BDD_ActiviteGen_HssC!$1:$1048576,J$1,FALSE)/E9,"-")</f>
        <v>1.0055478502080445E-2</v>
      </c>
      <c r="K9" s="492">
        <f>IF(F9&gt;0,VLOOKUP(A9,[3]BDD_ActiviteGen_HssC!$1:$1048576,K$1,FALSE)/F9,"-")</f>
        <v>1.8393259760294293E-3</v>
      </c>
      <c r="L9" s="780">
        <f>IF(E9&gt;0,VLOOKUP(A9,[3]BDD_ActiviteGen_HssC!$1:$1048576,L$1,FALSE)/E9,"-")</f>
        <v>1.8723994452149791E-2</v>
      </c>
      <c r="M9" s="492">
        <f>IF(F9&gt;0,VLOOKUP(A9,[3]BDD_ActiviteGen_HssC!$1:$1048576,M$1,FALSE)/F9,"-")</f>
        <v>1.9757920968316127E-2</v>
      </c>
      <c r="N9" s="780">
        <f>IF(E9&gt;0,VLOOKUP(A9,[3]BDD_ActiviteGen_HssC!$1:$1048576,N$1,FALSE)/E9,"-")</f>
        <v>0</v>
      </c>
      <c r="O9" s="492">
        <f>IF(F9&gt;0,VLOOKUP(A9,[3]BDD_ActiviteGen_HssC!$1:$1048576,O$1,FALSE)/F9,"-")</f>
        <v>0</v>
      </c>
      <c r="P9" s="780">
        <f>IF(E9&gt;0,VLOOKUP(A9,[3]BDD_ActiviteGen_HssC!$1:$1048576,P$1,FALSE)/E9,"-")</f>
        <v>0.80312066574202501</v>
      </c>
      <c r="Q9" s="492">
        <f>IF(F9&gt;0,VLOOKUP(A9,[3]BDD_ActiviteGen_HssC!$1:$1048576,Q$1,FALSE)/F9,"-")</f>
        <v>0.78924884300462794</v>
      </c>
      <c r="R9" s="780">
        <f>IF(E9&gt;0,VLOOKUP(A9,[3]BDD_ActiviteGen_HssC!$1:$1048576,R$1,FALSE)/E9,"-")</f>
        <v>0</v>
      </c>
      <c r="S9" s="492">
        <f>IF(F9&gt;0,VLOOKUP(A9,[3]BDD_ActiviteGen_HssC!$1:$1048576,S$1,FALSE)/F9,"-")</f>
        <v>0</v>
      </c>
    </row>
    <row r="10" spans="1:36" s="32" customFormat="1" ht="14.1" customHeight="1" x14ac:dyDescent="0.2">
      <c r="A10" s="31" t="s">
        <v>26</v>
      </c>
      <c r="C10" s="33" t="s">
        <v>26</v>
      </c>
      <c r="D10" s="34" t="s">
        <v>27</v>
      </c>
      <c r="E10" s="248">
        <f>VLOOKUP($A10,Acti_GEN_HssC!$A$7:$Z$81,5,FALSE)</f>
        <v>3211</v>
      </c>
      <c r="F10" s="50">
        <f>VLOOKUP($A10,Acti_GEN_HssC!$A$7:$Z$81,6,FALSE)</f>
        <v>3471.5</v>
      </c>
      <c r="G10" s="492">
        <f t="shared" si="1"/>
        <v>8.1127374649641926E-2</v>
      </c>
      <c r="H10" s="780">
        <f>IF(E10&gt;0,VLOOKUP(A10,[3]BDD_ActiviteGen_HssC!$1:$1048576,H$1,FALSE)/E10,"-")</f>
        <v>0.29772656493304267</v>
      </c>
      <c r="I10" s="492">
        <f>IF(F10&gt;0,VLOOKUP(A10,[3]BDD_ActiviteGen_HssC!$1:$1048576,I$1,FALSE)/F10,"-")</f>
        <v>9.8804551346680106E-2</v>
      </c>
      <c r="J10" s="780">
        <f>IF(E10&gt;0,VLOOKUP(A10,[3]BDD_ActiviteGen_HssC!$1:$1048576,J$1,FALSE)/E10,"-")</f>
        <v>0</v>
      </c>
      <c r="K10" s="492">
        <f>IF(F10&gt;0,VLOOKUP(A10,[3]BDD_ActiviteGen_HssC!$1:$1048576,K$1,FALSE)/F10,"-")</f>
        <v>0</v>
      </c>
      <c r="L10" s="780">
        <f>IF(E10&gt;0,VLOOKUP(A10,[3]BDD_ActiviteGen_HssC!$1:$1048576,L$1,FALSE)/E10,"-")</f>
        <v>6.228589224540642E-4</v>
      </c>
      <c r="M10" s="492">
        <f>IF(F10&gt;0,VLOOKUP(A10,[3]BDD_ActiviteGen_HssC!$1:$1048576,M$1,FALSE)/F10,"-")</f>
        <v>0</v>
      </c>
      <c r="N10" s="780">
        <f>IF(E10&gt;0,VLOOKUP(A10,[3]BDD_ActiviteGen_HssC!$1:$1048576,N$1,FALSE)/E10,"-")</f>
        <v>0</v>
      </c>
      <c r="O10" s="492">
        <f>IF(F10&gt;0,VLOOKUP(A10,[3]BDD_ActiviteGen_HssC!$1:$1048576,O$1,FALSE)/F10,"-")</f>
        <v>0</v>
      </c>
      <c r="P10" s="780">
        <f>IF(E10&gt;0,VLOOKUP(A10,[3]BDD_ActiviteGen_HssC!$1:$1048576,P$1,FALSE)/E10,"-")</f>
        <v>0.59981314232326377</v>
      </c>
      <c r="Q10" s="492">
        <f>IF(F10&gt;0,VLOOKUP(A10,[3]BDD_ActiviteGen_HssC!$1:$1048576,Q$1,FALSE)/F10,"-")</f>
        <v>0.52153247875558117</v>
      </c>
      <c r="R10" s="780">
        <f>IF(E10&gt;0,VLOOKUP(A10,[3]BDD_ActiviteGen_HssC!$1:$1048576,R$1,FALSE)/E10,"-")</f>
        <v>5.5745873559638739E-2</v>
      </c>
      <c r="S10" s="492">
        <f>IF(F10&gt;0,VLOOKUP(A10,[3]BDD_ActiviteGen_HssC!$1:$1048576,S$1,FALSE)/F10,"-")</f>
        <v>2.5925392481636182E-3</v>
      </c>
    </row>
    <row r="11" spans="1:36" s="32" customFormat="1" ht="14.1" customHeight="1" x14ac:dyDescent="0.2">
      <c r="A11" s="31" t="s">
        <v>28</v>
      </c>
      <c r="C11" s="33" t="s">
        <v>28</v>
      </c>
      <c r="D11" s="34" t="s">
        <v>29</v>
      </c>
      <c r="E11" s="248">
        <f>VLOOKUP($A11,Acti_GEN_HssC!$A$7:$Z$81,5,FALSE)</f>
        <v>11115</v>
      </c>
      <c r="F11" s="50">
        <f>VLOOKUP($A11,Acti_GEN_HssC!$A$7:$Z$81,6,FALSE)</f>
        <v>11398</v>
      </c>
      <c r="G11" s="492">
        <f t="shared" si="1"/>
        <v>2.5461088618983441E-2</v>
      </c>
      <c r="H11" s="780">
        <f>IF(E11&gt;0,VLOOKUP(A11,[3]BDD_ActiviteGen_HssC!$1:$1048576,H$1,FALSE)/E11,"-")</f>
        <v>0.3810166441745389</v>
      </c>
      <c r="I11" s="492">
        <f>IF(F11&gt;0,VLOOKUP(A11,[3]BDD_ActiviteGen_HssC!$1:$1048576,I$1,FALSE)/F11,"-")</f>
        <v>0.4200736971398491</v>
      </c>
      <c r="J11" s="780">
        <f>IF(E11&gt;0,VLOOKUP(A11,[3]BDD_ActiviteGen_HssC!$1:$1048576,J$1,FALSE)/E11,"-")</f>
        <v>7.629329734592892E-2</v>
      </c>
      <c r="K11" s="492">
        <f>IF(F11&gt;0,VLOOKUP(A11,[3]BDD_ActiviteGen_HssC!$1:$1048576,K$1,FALSE)/F11,"-")</f>
        <v>4.9745569398140024E-2</v>
      </c>
      <c r="L11" s="780">
        <f>IF(E11&gt;0,VLOOKUP(A11,[3]BDD_ActiviteGen_HssC!$1:$1048576,L$1,FALSE)/E11,"-")</f>
        <v>0</v>
      </c>
      <c r="M11" s="492">
        <f>IF(F11&gt;0,VLOOKUP(A11,[3]BDD_ActiviteGen_HssC!$1:$1048576,M$1,FALSE)/F11,"-")</f>
        <v>0</v>
      </c>
      <c r="N11" s="780">
        <f>IF(E11&gt;0,VLOOKUP(A11,[3]BDD_ActiviteGen_HssC!$1:$1048576,N$1,FALSE)/E11,"-")</f>
        <v>0</v>
      </c>
      <c r="O11" s="492">
        <f>IF(F11&gt;0,VLOOKUP(A11,[3]BDD_ActiviteGen_HssC!$1:$1048576,O$1,FALSE)/F11,"-")</f>
        <v>0</v>
      </c>
      <c r="P11" s="780">
        <f>IF(E11&gt;0,VLOOKUP(A11,[3]BDD_ActiviteGen_HssC!$1:$1048576,P$1,FALSE)/E11,"-")</f>
        <v>0.44795321637426899</v>
      </c>
      <c r="Q11" s="492">
        <f>IF(F11&gt;0,VLOOKUP(A11,[3]BDD_ActiviteGen_HssC!$1:$1048576,Q$1,FALSE)/F11,"-")</f>
        <v>0.43077732935602736</v>
      </c>
      <c r="R11" s="780">
        <f>IF(E11&gt;0,VLOOKUP(A11,[3]BDD_ActiviteGen_HssC!$1:$1048576,R$1,FALSE)/E11,"-")</f>
        <v>9.4736842105263161E-2</v>
      </c>
      <c r="S11" s="492">
        <f>IF(F11&gt;0,VLOOKUP(A11,[3]BDD_ActiviteGen_HssC!$1:$1048576,S$1,FALSE)/F11,"-")</f>
        <v>9.9403404105983501E-2</v>
      </c>
    </row>
    <row r="12" spans="1:36" s="32" customFormat="1" ht="14.1" customHeight="1" x14ac:dyDescent="0.2">
      <c r="A12" s="31" t="s">
        <v>30</v>
      </c>
      <c r="C12" s="45" t="s">
        <v>30</v>
      </c>
      <c r="D12" s="34" t="s">
        <v>31</v>
      </c>
      <c r="E12" s="248">
        <f>VLOOKUP($A12,Acti_GEN_HssC!$A$7:$Z$81,5,FALSE)</f>
        <v>0</v>
      </c>
      <c r="F12" s="50">
        <f>VLOOKUP($A12,Acti_GEN_HssC!$A$7:$Z$81,6,FALSE)</f>
        <v>0</v>
      </c>
      <c r="G12" s="492" t="str">
        <f t="shared" si="1"/>
        <v>-</v>
      </c>
      <c r="H12" s="780" t="str">
        <f>IF(E12&gt;0,VLOOKUP(A12,[3]BDD_ActiviteGen_HssC!$1:$1048576,H$1,FALSE)/E12,"-")</f>
        <v>-</v>
      </c>
      <c r="I12" s="492" t="str">
        <f>IF(F12&gt;0,VLOOKUP(A12,[3]BDD_ActiviteGen_HssC!$1:$1048576,I$1,FALSE)/F12,"-")</f>
        <v>-</v>
      </c>
      <c r="J12" s="780" t="str">
        <f>IF(E12&gt;0,VLOOKUP(A12,[3]BDD_ActiviteGen_HssC!$1:$1048576,J$1,FALSE)/E12,"-")</f>
        <v>-</v>
      </c>
      <c r="K12" s="492" t="str">
        <f>IF(F12&gt;0,VLOOKUP(A12,[3]BDD_ActiviteGen_HssC!$1:$1048576,K$1,FALSE)/F12,"-")</f>
        <v>-</v>
      </c>
      <c r="L12" s="780" t="str">
        <f>IF(E12&gt;0,VLOOKUP(A12,[3]BDD_ActiviteGen_HssC!$1:$1048576,L$1,FALSE)/E12,"-")</f>
        <v>-</v>
      </c>
      <c r="M12" s="492" t="str">
        <f>IF(F12&gt;0,VLOOKUP(A12,[3]BDD_ActiviteGen_HssC!$1:$1048576,M$1,FALSE)/F12,"-")</f>
        <v>-</v>
      </c>
      <c r="N12" s="780" t="str">
        <f>IF(E12&gt;0,VLOOKUP(A12,[3]BDD_ActiviteGen_HssC!$1:$1048576,N$1,FALSE)/E12,"-")</f>
        <v>-</v>
      </c>
      <c r="O12" s="492" t="str">
        <f>IF(F12&gt;0,VLOOKUP(A12,[3]BDD_ActiviteGen_HssC!$1:$1048576,O$1,FALSE)/F12,"-")</f>
        <v>-</v>
      </c>
      <c r="P12" s="780" t="str">
        <f>IF(E12&gt;0,VLOOKUP(A12,[3]BDD_ActiviteGen_HssC!$1:$1048576,P$1,FALSE)/E12,"-")</f>
        <v>-</v>
      </c>
      <c r="Q12" s="492" t="str">
        <f>IF(F12&gt;0,VLOOKUP(A12,[3]BDD_ActiviteGen_HssC!$1:$1048576,Q$1,FALSE)/F12,"-")</f>
        <v>-</v>
      </c>
      <c r="R12" s="780" t="str">
        <f>IF(E12&gt;0,VLOOKUP(A12,[3]BDD_ActiviteGen_HssC!$1:$1048576,R$1,FALSE)/E12,"-")</f>
        <v>-</v>
      </c>
      <c r="S12" s="492" t="str">
        <f>IF(F12&gt;0,VLOOKUP(A12,[3]BDD_ActiviteGen_HssC!$1:$1048576,S$1,FALSE)/F12,"-")</f>
        <v>-</v>
      </c>
      <c r="T12" s="692"/>
      <c r="U12" s="692"/>
      <c r="V12" s="692"/>
    </row>
    <row r="13" spans="1:36" s="32" customFormat="1" ht="14.1" customHeight="1" x14ac:dyDescent="0.2">
      <c r="A13" s="31" t="s">
        <v>32</v>
      </c>
      <c r="C13" s="33" t="s">
        <v>32</v>
      </c>
      <c r="D13" s="34" t="s">
        <v>33</v>
      </c>
      <c r="E13" s="248">
        <f>VLOOKUP($A13,Acti_GEN_HssC!$A$7:$Z$81,5,FALSE)</f>
        <v>0</v>
      </c>
      <c r="F13" s="50">
        <f>VLOOKUP($A13,Acti_GEN_HssC!$A$7:$Z$81,6,FALSE)</f>
        <v>0</v>
      </c>
      <c r="G13" s="492" t="str">
        <f t="shared" si="1"/>
        <v>-</v>
      </c>
      <c r="H13" s="780" t="str">
        <f>IF(E13&gt;0,VLOOKUP(A13,[3]BDD_ActiviteGen_HssC!$1:$1048576,H$1,FALSE)/E13,"-")</f>
        <v>-</v>
      </c>
      <c r="I13" s="492" t="str">
        <f>IF(F13&gt;0,VLOOKUP(A13,[3]BDD_ActiviteGen_HssC!$1:$1048576,I$1,FALSE)/F13,"-")</f>
        <v>-</v>
      </c>
      <c r="J13" s="780" t="str">
        <f>IF(E13&gt;0,VLOOKUP(A13,[3]BDD_ActiviteGen_HssC!$1:$1048576,J$1,FALSE)/E13,"-")</f>
        <v>-</v>
      </c>
      <c r="K13" s="492" t="str">
        <f>IF(F13&gt;0,VLOOKUP(A13,[3]BDD_ActiviteGen_HssC!$1:$1048576,K$1,FALSE)/F13,"-")</f>
        <v>-</v>
      </c>
      <c r="L13" s="780" t="str">
        <f>IF(E13&gt;0,VLOOKUP(A13,[3]BDD_ActiviteGen_HssC!$1:$1048576,L$1,FALSE)/E13,"-")</f>
        <v>-</v>
      </c>
      <c r="M13" s="492" t="str">
        <f>IF(F13&gt;0,VLOOKUP(A13,[3]BDD_ActiviteGen_HssC!$1:$1048576,M$1,FALSE)/F13,"-")</f>
        <v>-</v>
      </c>
      <c r="N13" s="780" t="str">
        <f>IF(E13&gt;0,VLOOKUP(A13,[3]BDD_ActiviteGen_HssC!$1:$1048576,N$1,FALSE)/E13,"-")</f>
        <v>-</v>
      </c>
      <c r="O13" s="492" t="str">
        <f>IF(F13&gt;0,VLOOKUP(A13,[3]BDD_ActiviteGen_HssC!$1:$1048576,O$1,FALSE)/F13,"-")</f>
        <v>-</v>
      </c>
      <c r="P13" s="780" t="str">
        <f>IF(E13&gt;0,VLOOKUP(A13,[3]BDD_ActiviteGen_HssC!$1:$1048576,P$1,FALSE)/E13,"-")</f>
        <v>-</v>
      </c>
      <c r="Q13" s="492" t="str">
        <f>IF(F13&gt;0,VLOOKUP(A13,[3]BDD_ActiviteGen_HssC!$1:$1048576,Q$1,FALSE)/F13,"-")</f>
        <v>-</v>
      </c>
      <c r="R13" s="780" t="str">
        <f>IF(E13&gt;0,VLOOKUP(A13,[3]BDD_ActiviteGen_HssC!$1:$1048576,R$1,FALSE)/E13,"-")</f>
        <v>-</v>
      </c>
      <c r="S13" s="492" t="str">
        <f>IF(F13&gt;0,VLOOKUP(A13,[3]BDD_ActiviteGen_HssC!$1:$1048576,S$1,FALSE)/F13,"-")</f>
        <v>-</v>
      </c>
    </row>
    <row r="14" spans="1:36" s="32" customFormat="1" ht="14.1" customHeight="1" x14ac:dyDescent="0.2">
      <c r="A14" s="31" t="s">
        <v>34</v>
      </c>
      <c r="C14" s="33" t="s">
        <v>34</v>
      </c>
      <c r="D14" s="34" t="s">
        <v>35</v>
      </c>
      <c r="E14" s="248">
        <f>VLOOKUP($A14,Acti_GEN_HssC!$A$7:$Z$81,5,FALSE)</f>
        <v>10996</v>
      </c>
      <c r="F14" s="50">
        <f>VLOOKUP($A14,Acti_GEN_HssC!$A$7:$Z$81,6,FALSE)</f>
        <v>10282</v>
      </c>
      <c r="G14" s="492">
        <f t="shared" si="1"/>
        <v>-6.4932702801018594E-2</v>
      </c>
      <c r="H14" s="780">
        <f>IF(E14&gt;0,VLOOKUP(A14,[3]BDD_ActiviteGen_HssC!$1:$1048576,H$1,FALSE)/E14,"-")</f>
        <v>0.16924336122226263</v>
      </c>
      <c r="I14" s="492">
        <f>IF(F14&gt;0,VLOOKUP(A14,[3]BDD_ActiviteGen_HssC!$1:$1048576,I$1,FALSE)/F14,"-")</f>
        <v>0.17107566621279907</v>
      </c>
      <c r="J14" s="780">
        <f>IF(E14&gt;0,VLOOKUP(A14,[3]BDD_ActiviteGen_HssC!$1:$1048576,J$1,FALSE)/E14,"-")</f>
        <v>6.575118224809022E-2</v>
      </c>
      <c r="K14" s="492">
        <f>IF(F14&gt;0,VLOOKUP(A14,[3]BDD_ActiviteGen_HssC!$1:$1048576,K$1,FALSE)/F14,"-")</f>
        <v>9.6284769500097261E-2</v>
      </c>
      <c r="L14" s="780">
        <f>IF(E14&gt;0,VLOOKUP(A14,[3]BDD_ActiviteGen_HssC!$1:$1048576,L$1,FALSE)/E14,"-")</f>
        <v>0</v>
      </c>
      <c r="M14" s="492">
        <f>IF(F14&gt;0,VLOOKUP(A14,[3]BDD_ActiviteGen_HssC!$1:$1048576,M$1,FALSE)/F14,"-")</f>
        <v>0</v>
      </c>
      <c r="N14" s="780">
        <f>IF(E14&gt;0,VLOOKUP(A14,[3]BDD_ActiviteGen_HssC!$1:$1048576,N$1,FALSE)/E14,"-")</f>
        <v>0</v>
      </c>
      <c r="O14" s="492">
        <f>IF(F14&gt;0,VLOOKUP(A14,[3]BDD_ActiviteGen_HssC!$1:$1048576,O$1,FALSE)/F14,"-")</f>
        <v>0</v>
      </c>
      <c r="P14" s="780">
        <f>IF(E14&gt;0,VLOOKUP(A14,[3]BDD_ActiviteGen_HssC!$1:$1048576,P$1,FALSE)/E14,"-")</f>
        <v>0.47262640960349217</v>
      </c>
      <c r="Q14" s="492">
        <f>IF(F14&gt;0,VLOOKUP(A14,[3]BDD_ActiviteGen_HssC!$1:$1048576,Q$1,FALSE)/F14,"-")</f>
        <v>0.51906243921416062</v>
      </c>
      <c r="R14" s="780">
        <f>IF(E14&gt;0,VLOOKUP(A14,[3]BDD_ActiviteGen_HssC!$1:$1048576,R$1,FALSE)/E14,"-")</f>
        <v>0.29237904692615496</v>
      </c>
      <c r="S14" s="492">
        <f>IF(F14&gt;0,VLOOKUP(A14,[3]BDD_ActiviteGen_HssC!$1:$1048576,S$1,FALSE)/F14,"-")</f>
        <v>0.21357712507294302</v>
      </c>
    </row>
    <row r="15" spans="1:36" s="32" customFormat="1" ht="14.1" customHeight="1" x14ac:dyDescent="0.25">
      <c r="A15" s="49" t="s">
        <v>36</v>
      </c>
      <c r="C15" s="33" t="s">
        <v>36</v>
      </c>
      <c r="D15" s="34" t="s">
        <v>37</v>
      </c>
      <c r="E15" s="248">
        <f>VLOOKUP($A15,Acti_GEN_HssC!$A$7:$Z$81,5,FALSE)</f>
        <v>6040</v>
      </c>
      <c r="F15" s="50">
        <f>VLOOKUP($A15,Acti_GEN_HssC!$A$7:$Z$81,6,FALSE)</f>
        <v>4964</v>
      </c>
      <c r="G15" s="492">
        <f t="shared" si="1"/>
        <v>-0.17814569536423841</v>
      </c>
      <c r="H15" s="780">
        <f>IF(E15&gt;0,VLOOKUP(A15,[3]BDD_ActiviteGen_HssC!$1:$1048576,H$1,FALSE)/E15,"-")</f>
        <v>0.16158940397350993</v>
      </c>
      <c r="I15" s="492">
        <f>IF(F15&gt;0,VLOOKUP(A15,[3]BDD_ActiviteGen_HssC!$1:$1048576,I$1,FALSE)/F15,"-")</f>
        <v>0.13759065269943593</v>
      </c>
      <c r="J15" s="780">
        <f>IF(E15&gt;0,VLOOKUP(A15,[3]BDD_ActiviteGen_HssC!$1:$1048576,J$1,FALSE)/E15,"-")</f>
        <v>0</v>
      </c>
      <c r="K15" s="492">
        <f>IF(F15&gt;0,VLOOKUP(A15,[3]BDD_ActiviteGen_HssC!$1:$1048576,K$1,FALSE)/F15,"-")</f>
        <v>0</v>
      </c>
      <c r="L15" s="780">
        <f>IF(E15&gt;0,VLOOKUP(A15,[3]BDD_ActiviteGen_HssC!$1:$1048576,L$1,FALSE)/E15,"-")</f>
        <v>0</v>
      </c>
      <c r="M15" s="492">
        <f>IF(F15&gt;0,VLOOKUP(A15,[3]BDD_ActiviteGen_HssC!$1:$1048576,M$1,FALSE)/F15,"-")</f>
        <v>0</v>
      </c>
      <c r="N15" s="780">
        <f>IF(E15&gt;0,VLOOKUP(A15,[3]BDD_ActiviteGen_HssC!$1:$1048576,N$1,FALSE)/E15,"-")</f>
        <v>0</v>
      </c>
      <c r="O15" s="492">
        <f>IF(F15&gt;0,VLOOKUP(A15,[3]BDD_ActiviteGen_HssC!$1:$1048576,O$1,FALSE)/F15,"-")</f>
        <v>0</v>
      </c>
      <c r="P15" s="780">
        <f>IF(E15&gt;0,VLOOKUP(A15,[3]BDD_ActiviteGen_HssC!$1:$1048576,P$1,FALSE)/E15,"-")</f>
        <v>0.60132450331125831</v>
      </c>
      <c r="Q15" s="492">
        <f>IF(F15&gt;0,VLOOKUP(A15,[3]BDD_ActiviteGen_HssC!$1:$1048576,Q$1,FALSE)/F15,"-")</f>
        <v>0.59830781627719576</v>
      </c>
      <c r="R15" s="780">
        <f>IF(E15&gt;0,VLOOKUP(A15,[3]BDD_ActiviteGen_HssC!$1:$1048576,R$1,FALSE)/E15,"-")</f>
        <v>0.23708609271523179</v>
      </c>
      <c r="S15" s="492">
        <f>IF(F15&gt;0,VLOOKUP(A15,[3]BDD_ActiviteGen_HssC!$1:$1048576,S$1,FALSE)/F15,"-")</f>
        <v>0.26410153102336825</v>
      </c>
    </row>
    <row r="16" spans="1:36" s="32" customFormat="1" ht="14.1" customHeight="1" x14ac:dyDescent="0.2">
      <c r="A16" s="31" t="s">
        <v>38</v>
      </c>
      <c r="C16" s="33" t="s">
        <v>38</v>
      </c>
      <c r="D16" s="34" t="s">
        <v>39</v>
      </c>
      <c r="E16" s="248">
        <f>VLOOKUP($A16,Acti_GEN_HssC!$A$7:$Z$81,5,FALSE)</f>
        <v>2495</v>
      </c>
      <c r="F16" s="50">
        <f>VLOOKUP($A16,Acti_GEN_HssC!$A$7:$Z$81,6,FALSE)</f>
        <v>2374</v>
      </c>
      <c r="G16" s="492">
        <f t="shared" si="1"/>
        <v>-4.8496993987975912E-2</v>
      </c>
      <c r="H16" s="780">
        <f>IF(E16&gt;0,VLOOKUP(A16,[3]BDD_ActiviteGen_HssC!$1:$1048576,H$1,FALSE)/E16,"-")</f>
        <v>0.19478957915831663</v>
      </c>
      <c r="I16" s="492">
        <f>IF(F16&gt;0,VLOOKUP(A16,[3]BDD_ActiviteGen_HssC!$1:$1048576,I$1,FALSE)/F16,"-")</f>
        <v>5.8550968828980622E-2</v>
      </c>
      <c r="J16" s="780">
        <f>IF(E16&gt;0,VLOOKUP(A16,[3]BDD_ActiviteGen_HssC!$1:$1048576,J$1,FALSE)/E16,"-")</f>
        <v>3.3667334669338675E-2</v>
      </c>
      <c r="K16" s="492">
        <f>IF(F16&gt;0,VLOOKUP(A16,[3]BDD_ActiviteGen_HssC!$1:$1048576,K$1,FALSE)/F16,"-")</f>
        <v>1.6006739679865205E-2</v>
      </c>
      <c r="L16" s="780">
        <f>IF(E16&gt;0,VLOOKUP(A16,[3]BDD_ActiviteGen_HssC!$1:$1048576,L$1,FALSE)/E16,"-")</f>
        <v>0</v>
      </c>
      <c r="M16" s="492">
        <f>IF(F16&gt;0,VLOOKUP(A16,[3]BDD_ActiviteGen_HssC!$1:$1048576,M$1,FALSE)/F16,"-")</f>
        <v>0</v>
      </c>
      <c r="N16" s="780">
        <f>IF(E16&gt;0,VLOOKUP(A16,[3]BDD_ActiviteGen_HssC!$1:$1048576,N$1,FALSE)/E16,"-")</f>
        <v>0</v>
      </c>
      <c r="O16" s="492">
        <f>IF(F16&gt;0,VLOOKUP(A16,[3]BDD_ActiviteGen_HssC!$1:$1048576,O$1,FALSE)/F16,"-")</f>
        <v>0</v>
      </c>
      <c r="P16" s="780">
        <f>IF(E16&gt;0,VLOOKUP(A16,[3]BDD_ActiviteGen_HssC!$1:$1048576,P$1,FALSE)/E16,"-")</f>
        <v>0.77154308617234468</v>
      </c>
      <c r="Q16" s="492">
        <f>IF(F16&gt;0,VLOOKUP(A16,[3]BDD_ActiviteGen_HssC!$1:$1048576,Q$1,FALSE)/F16,"-")</f>
        <v>0.9254422914911542</v>
      </c>
      <c r="R16" s="780">
        <f>IF(E16&gt;0,VLOOKUP(A16,[3]BDD_ActiviteGen_HssC!$1:$1048576,R$1,FALSE)/E16,"-")</f>
        <v>0</v>
      </c>
      <c r="S16" s="492">
        <f>IF(F16&gt;0,VLOOKUP(A16,[3]BDD_ActiviteGen_HssC!$1:$1048576,S$1,FALSE)/F16,"-")</f>
        <v>0</v>
      </c>
    </row>
    <row r="17" spans="1:22" s="32" customFormat="1" ht="14.1" customHeight="1" x14ac:dyDescent="0.2">
      <c r="A17" s="31" t="s">
        <v>40</v>
      </c>
      <c r="C17" s="33" t="s">
        <v>40</v>
      </c>
      <c r="D17" s="34" t="s">
        <v>41</v>
      </c>
      <c r="E17" s="248">
        <f>VLOOKUP($A17,Acti_GEN_HssC!$A$7:$Z$81,5,FALSE)</f>
        <v>59764</v>
      </c>
      <c r="F17" s="50">
        <f>VLOOKUP($A17,Acti_GEN_HssC!$A$7:$Z$81,6,FALSE)</f>
        <v>55567</v>
      </c>
      <c r="G17" s="492">
        <f t="shared" si="1"/>
        <v>-7.0226223144367883E-2</v>
      </c>
      <c r="H17" s="780">
        <f>IF(E17&gt;0,VLOOKUP(A17,[3]BDD_ActiviteGen_HssC!$1:$1048576,H$1,FALSE)/E17,"-")</f>
        <v>0.25167324810922964</v>
      </c>
      <c r="I17" s="492">
        <f>IF(F17&gt;0,VLOOKUP(A17,[3]BDD_ActiviteGen_HssC!$1:$1048576,I$1,FALSE)/F17,"-")</f>
        <v>0.25421563157989452</v>
      </c>
      <c r="J17" s="780">
        <f>IF(E17&gt;0,VLOOKUP(A17,[3]BDD_ActiviteGen_HssC!$1:$1048576,J$1,FALSE)/E17,"-")</f>
        <v>1.3503112241483168E-2</v>
      </c>
      <c r="K17" s="492">
        <f>IF(F17&gt;0,VLOOKUP(A17,[3]BDD_ActiviteGen_HssC!$1:$1048576,K$1,FALSE)/F17,"-")</f>
        <v>8.9621537963179582E-3</v>
      </c>
      <c r="L17" s="780">
        <f>IF(E17&gt;0,VLOOKUP(A17,[3]BDD_ActiviteGen_HssC!$1:$1048576,L$1,FALSE)/E17,"-")</f>
        <v>4.6850947058429824E-4</v>
      </c>
      <c r="M17" s="492">
        <f>IF(F17&gt;0,VLOOKUP(A17,[3]BDD_ActiviteGen_HssC!$1:$1048576,M$1,FALSE)/F17,"-")</f>
        <v>0</v>
      </c>
      <c r="N17" s="780">
        <f>IF(E17&gt;0,VLOOKUP(A17,[3]BDD_ActiviteGen_HssC!$1:$1048576,N$1,FALSE)/E17,"-")</f>
        <v>6.1240880797804702E-3</v>
      </c>
      <c r="O17" s="492">
        <f>IF(F17&gt;0,VLOOKUP(A17,[3]BDD_ActiviteGen_HssC!$1:$1048576,O$1,FALSE)/F17,"-")</f>
        <v>9.8979610200298747E-4</v>
      </c>
      <c r="P17" s="780">
        <f>IF(E17&gt;0,VLOOKUP(A17,[3]BDD_ActiviteGen_HssC!$1:$1048576,P$1,FALSE)/E17,"-")</f>
        <v>0.47965330299176762</v>
      </c>
      <c r="Q17" s="492">
        <f>IF(F17&gt;0,VLOOKUP(A17,[3]BDD_ActiviteGen_HssC!$1:$1048576,Q$1,FALSE)/F17,"-")</f>
        <v>0.48787949682365434</v>
      </c>
      <c r="R17" s="780">
        <f>IF(E17&gt;0,VLOOKUP(A17,[3]BDD_ActiviteGen_HssC!$1:$1048576,R$1,FALSE)/E17,"-")</f>
        <v>0.2485777391071548</v>
      </c>
      <c r="S17" s="492">
        <f>IF(F17&gt;0,VLOOKUP(A17,[3]BDD_ActiviteGen_HssC!$1:$1048576,S$1,FALSE)/F17,"-")</f>
        <v>0.24795292169813019</v>
      </c>
    </row>
    <row r="18" spans="1:22" s="32" customFormat="1" ht="14.1" customHeight="1" x14ac:dyDescent="0.2">
      <c r="A18" s="31" t="s">
        <v>42</v>
      </c>
      <c r="C18" s="33" t="s">
        <v>42</v>
      </c>
      <c r="D18" s="34" t="s">
        <v>43</v>
      </c>
      <c r="E18" s="248">
        <f>VLOOKUP($A18,Acti_GEN_HssC!$A$7:$Z$81,5,FALSE)</f>
        <v>0</v>
      </c>
      <c r="F18" s="50">
        <f>VLOOKUP($A18,Acti_GEN_HssC!$A$7:$Z$81,6,FALSE)</f>
        <v>0</v>
      </c>
      <c r="G18" s="492" t="str">
        <f t="shared" si="1"/>
        <v>-</v>
      </c>
      <c r="H18" s="780" t="str">
        <f>IF(E18&gt;0,VLOOKUP(A18,[3]BDD_ActiviteGen_HssC!$1:$1048576,H$1,FALSE)/E18,"-")</f>
        <v>-</v>
      </c>
      <c r="I18" s="492" t="str">
        <f>IF(F18&gt;0,VLOOKUP(A18,[3]BDD_ActiviteGen_HssC!$1:$1048576,I$1,FALSE)/F18,"-")</f>
        <v>-</v>
      </c>
      <c r="J18" s="780" t="str">
        <f>IF(E18&gt;0,VLOOKUP(A18,[3]BDD_ActiviteGen_HssC!$1:$1048576,J$1,FALSE)/E18,"-")</f>
        <v>-</v>
      </c>
      <c r="K18" s="492" t="str">
        <f>IF(F18&gt;0,VLOOKUP(A18,[3]BDD_ActiviteGen_HssC!$1:$1048576,K$1,FALSE)/F18,"-")</f>
        <v>-</v>
      </c>
      <c r="L18" s="780" t="str">
        <f>IF(E18&gt;0,VLOOKUP(A18,[3]BDD_ActiviteGen_HssC!$1:$1048576,L$1,FALSE)/E18,"-")</f>
        <v>-</v>
      </c>
      <c r="M18" s="492" t="str">
        <f>IF(F18&gt;0,VLOOKUP(A18,[3]BDD_ActiviteGen_HssC!$1:$1048576,M$1,FALSE)/F18,"-")</f>
        <v>-</v>
      </c>
      <c r="N18" s="780" t="str">
        <f>IF(E18&gt;0,VLOOKUP(A18,[3]BDD_ActiviteGen_HssC!$1:$1048576,N$1,FALSE)/E18,"-")</f>
        <v>-</v>
      </c>
      <c r="O18" s="492" t="str">
        <f>IF(F18&gt;0,VLOOKUP(A18,[3]BDD_ActiviteGen_HssC!$1:$1048576,O$1,FALSE)/F18,"-")</f>
        <v>-</v>
      </c>
      <c r="P18" s="780" t="str">
        <f>IF(E18&gt;0,VLOOKUP(A18,[3]BDD_ActiviteGen_HssC!$1:$1048576,P$1,FALSE)/E18,"-")</f>
        <v>-</v>
      </c>
      <c r="Q18" s="492" t="str">
        <f>IF(F18&gt;0,VLOOKUP(A18,[3]BDD_ActiviteGen_HssC!$1:$1048576,Q$1,FALSE)/F18,"-")</f>
        <v>-</v>
      </c>
      <c r="R18" s="780" t="str">
        <f>IF(E18&gt;0,VLOOKUP(A18,[3]BDD_ActiviteGen_HssC!$1:$1048576,R$1,FALSE)/E18,"-")</f>
        <v>-</v>
      </c>
      <c r="S18" s="492" t="str">
        <f>IF(F18&gt;0,VLOOKUP(A18,[3]BDD_ActiviteGen_HssC!$1:$1048576,S$1,FALSE)/F18,"-")</f>
        <v>-</v>
      </c>
    </row>
    <row r="19" spans="1:22" s="32" customFormat="1" ht="14.1" customHeight="1" x14ac:dyDescent="0.25">
      <c r="A19" s="49" t="s">
        <v>44</v>
      </c>
      <c r="C19" s="33" t="s">
        <v>44</v>
      </c>
      <c r="D19" s="34" t="s">
        <v>45</v>
      </c>
      <c r="E19" s="248">
        <f>VLOOKUP($A19,Acti_GEN_HssC!$A$7:$Z$81,5,FALSE)</f>
        <v>0</v>
      </c>
      <c r="F19" s="718">
        <f>VLOOKUP($A19,Acti_GEN_HssC!$A$7:$Z$81,6,FALSE)</f>
        <v>0</v>
      </c>
      <c r="G19" s="492" t="str">
        <f t="shared" si="1"/>
        <v>-</v>
      </c>
      <c r="H19" s="782" t="str">
        <f>IF(E19&gt;0,VLOOKUP(A19,[3]BDD_ActiviteGen_HssC!$1:$1048576,H$1,FALSE)/E19,"-")</f>
        <v>-</v>
      </c>
      <c r="I19" s="498" t="str">
        <f>IF(F19&gt;0,VLOOKUP(A19,[3]BDD_ActiviteGen_HssC!$1:$1048576,I$1,FALSE)/F19,"-")</f>
        <v>-</v>
      </c>
      <c r="J19" s="782" t="str">
        <f>IF(E19&gt;0,VLOOKUP(A19,[3]BDD_ActiviteGen_HssC!$1:$1048576,J$1,FALSE)/E19,"-")</f>
        <v>-</v>
      </c>
      <c r="K19" s="498" t="str">
        <f>IF(F19&gt;0,VLOOKUP(A19,[3]BDD_ActiviteGen_HssC!$1:$1048576,K$1,FALSE)/F19,"-")</f>
        <v>-</v>
      </c>
      <c r="L19" s="782" t="str">
        <f>IF(E19&gt;0,VLOOKUP(A19,[3]BDD_ActiviteGen_HssC!$1:$1048576,L$1,FALSE)/E19,"-")</f>
        <v>-</v>
      </c>
      <c r="M19" s="498" t="str">
        <f>IF(F19&gt;0,VLOOKUP(A19,[3]BDD_ActiviteGen_HssC!$1:$1048576,M$1,FALSE)/F19,"-")</f>
        <v>-</v>
      </c>
      <c r="N19" s="782" t="str">
        <f>IF(E19&gt;0,VLOOKUP(A19,[3]BDD_ActiviteGen_HssC!$1:$1048576,N$1,FALSE)/E19,"-")</f>
        <v>-</v>
      </c>
      <c r="O19" s="498" t="str">
        <f>IF(F19&gt;0,VLOOKUP(A19,[3]BDD_ActiviteGen_HssC!$1:$1048576,O$1,FALSE)/F19,"-")</f>
        <v>-</v>
      </c>
      <c r="P19" s="782" t="str">
        <f>IF(E19&gt;0,VLOOKUP(A19,[3]BDD_ActiviteGen_HssC!$1:$1048576,P$1,FALSE)/E19,"-")</f>
        <v>-</v>
      </c>
      <c r="Q19" s="498" t="str">
        <f>IF(F19&gt;0,VLOOKUP(A19,[3]BDD_ActiviteGen_HssC!$1:$1048576,Q$1,FALSE)/F19,"-")</f>
        <v>-</v>
      </c>
      <c r="R19" s="782" t="str">
        <f>IF(E19&gt;0,VLOOKUP(A19,[3]BDD_ActiviteGen_HssC!$1:$1048576,R$1,FALSE)/E19,"-")</f>
        <v>-</v>
      </c>
      <c r="S19" s="498" t="str">
        <f>IF(F19&gt;0,VLOOKUP(A19,[3]BDD_ActiviteGen_HssC!$1:$1048576,S$1,FALSE)/F19,"-")</f>
        <v>-</v>
      </c>
    </row>
    <row r="20" spans="1:22" s="32" customFormat="1" ht="14.1" customHeight="1" x14ac:dyDescent="0.2">
      <c r="A20" s="31" t="s">
        <v>152</v>
      </c>
      <c r="C20" s="33" t="s">
        <v>245</v>
      </c>
      <c r="D20" s="34" t="s">
        <v>244</v>
      </c>
      <c r="E20" s="248">
        <f>VLOOKUP($A20,Acti_GEN_HssC!$A$7:$Z$81,5,FALSE)</f>
        <v>0</v>
      </c>
      <c r="F20" s="718">
        <f>VLOOKUP($A20,Acti_GEN_HssC!$A$7:$Z$81,6,FALSE)</f>
        <v>0</v>
      </c>
      <c r="G20" s="498" t="str">
        <f t="shared" si="1"/>
        <v>-</v>
      </c>
      <c r="H20" s="782" t="str">
        <f>IF(E20&gt;0,VLOOKUP(A20,[3]BDD_ActiviteGen_HssC!$1:$1048576,H$1,FALSE)/E20,"-")</f>
        <v>-</v>
      </c>
      <c r="I20" s="498" t="str">
        <f>IF(F20&gt;0,VLOOKUP(A20,[3]BDD_ActiviteGen_HssC!$1:$1048576,I$1,FALSE)/F20,"-")</f>
        <v>-</v>
      </c>
      <c r="J20" s="782" t="str">
        <f>IF(E20&gt;0,VLOOKUP(A20,[3]BDD_ActiviteGen_HssC!$1:$1048576,J$1,FALSE)/E20,"-")</f>
        <v>-</v>
      </c>
      <c r="K20" s="498" t="str">
        <f>IF(F20&gt;0,VLOOKUP(A20,[3]BDD_ActiviteGen_HssC!$1:$1048576,K$1,FALSE)/F20,"-")</f>
        <v>-</v>
      </c>
      <c r="L20" s="782" t="str">
        <f>IF(E20&gt;0,VLOOKUP(A20,[3]BDD_ActiviteGen_HssC!$1:$1048576,L$1,FALSE)/E20,"-")</f>
        <v>-</v>
      </c>
      <c r="M20" s="498" t="str">
        <f>IF(F20&gt;0,VLOOKUP(A20,[3]BDD_ActiviteGen_HssC!$1:$1048576,M$1,FALSE)/F20,"-")</f>
        <v>-</v>
      </c>
      <c r="N20" s="782" t="str">
        <f>IF(E20&gt;0,VLOOKUP(A20,[3]BDD_ActiviteGen_HssC!$1:$1048576,N$1,FALSE)/E20,"-")</f>
        <v>-</v>
      </c>
      <c r="O20" s="498" t="str">
        <f>IF(F20&gt;0,VLOOKUP(A20,[3]BDD_ActiviteGen_HssC!$1:$1048576,O$1,FALSE)/F20,"-")</f>
        <v>-</v>
      </c>
      <c r="P20" s="782" t="str">
        <f>IF(E20&gt;0,VLOOKUP(A20,[3]BDD_ActiviteGen_HssC!$1:$1048576,P$1,FALSE)/E20,"-")</f>
        <v>-</v>
      </c>
      <c r="Q20" s="498" t="str">
        <f>IF(F20&gt;0,VLOOKUP(A20,[3]BDD_ActiviteGen_HssC!$1:$1048576,Q$1,FALSE)/F20,"-")</f>
        <v>-</v>
      </c>
      <c r="R20" s="782" t="str">
        <f>IF(E20&gt;0,VLOOKUP(A20,[3]BDD_ActiviteGen_HssC!$1:$1048576,R$1,FALSE)/E20,"-")</f>
        <v>-</v>
      </c>
      <c r="S20" s="498" t="str">
        <f>IF(F20&gt;0,VLOOKUP(A20,[3]BDD_ActiviteGen_HssC!$1:$1048576,S$1,FALSE)/F20,"-")</f>
        <v>-</v>
      </c>
    </row>
    <row r="21" spans="1:22" s="32" customFormat="1" ht="14.1" customHeight="1" x14ac:dyDescent="0.2">
      <c r="A21" s="31" t="s">
        <v>46</v>
      </c>
      <c r="C21" s="33" t="s">
        <v>46</v>
      </c>
      <c r="D21" s="34" t="s">
        <v>47</v>
      </c>
      <c r="E21" s="248">
        <f>VLOOKUP($A21,Acti_GEN_HssC!$A$7:$Z$81,5,FALSE)</f>
        <v>53143</v>
      </c>
      <c r="F21" s="718">
        <f>VLOOKUP($A21,Acti_GEN_HssC!$A$7:$Z$81,6,FALSE)</f>
        <v>44161</v>
      </c>
      <c r="G21" s="498">
        <f t="shared" si="1"/>
        <v>-0.16901567468904655</v>
      </c>
      <c r="H21" s="782">
        <f>IF(E21&gt;0,VLOOKUP(A21,[3]BDD_ActiviteGen_HssC!$1:$1048576,H$1,FALSE)/E21,"-")</f>
        <v>0.10868787987129067</v>
      </c>
      <c r="I21" s="498">
        <f>IF(F21&gt;0,VLOOKUP(A21,[3]BDD_ActiviteGen_HssC!$1:$1048576,I$1,FALSE)/F21,"-")</f>
        <v>0.11172754240166663</v>
      </c>
      <c r="J21" s="782">
        <f>IF(E21&gt;0,VLOOKUP(A21,[3]BDD_ActiviteGen_HssC!$1:$1048576,J$1,FALSE)/E21,"-")</f>
        <v>3.8556347966806542E-2</v>
      </c>
      <c r="K21" s="498">
        <f>IF(F21&gt;0,VLOOKUP(A21,[3]BDD_ActiviteGen_HssC!$1:$1048576,K$1,FALSE)/F21,"-")</f>
        <v>4.592287312334413E-2</v>
      </c>
      <c r="L21" s="782">
        <f>IF(E21&gt;0,VLOOKUP(A21,[3]BDD_ActiviteGen_HssC!$1:$1048576,L$1,FALSE)/E21,"-")</f>
        <v>0</v>
      </c>
      <c r="M21" s="498">
        <f>IF(F21&gt;0,VLOOKUP(A21,[3]BDD_ActiviteGen_HssC!$1:$1048576,M$1,FALSE)/F21,"-")</f>
        <v>0</v>
      </c>
      <c r="N21" s="782">
        <f>IF(E21&gt;0,VLOOKUP(A21,[3]BDD_ActiviteGen_HssC!$1:$1048576,N$1,FALSE)/E21,"-")</f>
        <v>7.3386899497581998E-4</v>
      </c>
      <c r="O21" s="498">
        <f>IF(F21&gt;0,VLOOKUP(A21,[3]BDD_ActiviteGen_HssC!$1:$1048576,O$1,FALSE)/F21,"-")</f>
        <v>1.7209755213876497E-3</v>
      </c>
      <c r="P21" s="782">
        <f>IF(E21&gt;0,VLOOKUP(A21,[3]BDD_ActiviteGen_HssC!$1:$1048576,P$1,FALSE)/E21,"-")</f>
        <v>0.70863519184088219</v>
      </c>
      <c r="Q21" s="498">
        <f>IF(F21&gt;0,VLOOKUP(A21,[3]BDD_ActiviteGen_HssC!$1:$1048576,Q$1,FALSE)/F21,"-")</f>
        <v>0.74051765132130165</v>
      </c>
      <c r="R21" s="782">
        <f>IF(E21&gt;0,VLOOKUP(A21,[3]BDD_ActiviteGen_HssC!$1:$1048576,R$1,FALSE)/E21,"-")</f>
        <v>0.14338671132604483</v>
      </c>
      <c r="S21" s="498">
        <f>IF(F21&gt;0,VLOOKUP(A21,[3]BDD_ActiviteGen_HssC!$1:$1048576,S$1,FALSE)/F21,"-")</f>
        <v>0.10011095763229999</v>
      </c>
    </row>
    <row r="22" spans="1:22" s="32" customFormat="1" ht="14.1" customHeight="1" x14ac:dyDescent="0.2">
      <c r="A22" s="31" t="s">
        <v>48</v>
      </c>
      <c r="C22" s="33" t="s">
        <v>48</v>
      </c>
      <c r="D22" s="34" t="s">
        <v>49</v>
      </c>
      <c r="E22" s="248">
        <f>VLOOKUP($A22,Acti_GEN_HssC!$A$7:$Z$81,5,FALSE)</f>
        <v>16776</v>
      </c>
      <c r="F22" s="50">
        <f>VLOOKUP($A22,Acti_GEN_HssC!$A$7:$Z$81,6,FALSE)</f>
        <v>15878</v>
      </c>
      <c r="G22" s="492">
        <f t="shared" si="1"/>
        <v>-5.3528850739151146E-2</v>
      </c>
      <c r="H22" s="780">
        <f>IF(E22&gt;0,VLOOKUP(A22,[3]BDD_ActiviteGen_HssC!$1:$1048576,H$1,FALSE)/E22,"-")</f>
        <v>0.15116833571769195</v>
      </c>
      <c r="I22" s="492">
        <f>IF(F22&gt;0,VLOOKUP(A22,[3]BDD_ActiviteGen_HssC!$1:$1048576,I$1,FALSE)/F22,"-")</f>
        <v>0.1878700088172314</v>
      </c>
      <c r="J22" s="780">
        <f>IF(E22&gt;0,VLOOKUP(A22,[3]BDD_ActiviteGen_HssC!$1:$1048576,J$1,FALSE)/E22,"-")</f>
        <v>9.6566523605150209E-2</v>
      </c>
      <c r="K22" s="492">
        <f>IF(F22&gt;0,VLOOKUP(A22,[3]BDD_ActiviteGen_HssC!$1:$1048576,K$1,FALSE)/F22,"-")</f>
        <v>7.6332031742032999E-2</v>
      </c>
      <c r="L22" s="780">
        <f>IF(E22&gt;0,VLOOKUP(A22,[3]BDD_ActiviteGen_HssC!$1:$1048576,L$1,FALSE)/E22,"-")</f>
        <v>0</v>
      </c>
      <c r="M22" s="492">
        <f>IF(F22&gt;0,VLOOKUP(A22,[3]BDD_ActiviteGen_HssC!$1:$1048576,M$1,FALSE)/F22,"-")</f>
        <v>0</v>
      </c>
      <c r="N22" s="780">
        <f>IF(E22&gt;0,VLOOKUP(A22,[3]BDD_ActiviteGen_HssC!$1:$1048576,N$1,FALSE)/E22,"-")</f>
        <v>6.616595135908441E-3</v>
      </c>
      <c r="O22" s="492">
        <f>IF(F22&gt;0,VLOOKUP(A22,[3]BDD_ActiviteGen_HssC!$1:$1048576,O$1,FALSE)/F22,"-")</f>
        <v>6.2980224209598186E-3</v>
      </c>
      <c r="P22" s="780">
        <f>IF(E22&gt;0,VLOOKUP(A22,[3]BDD_ActiviteGen_HssC!$1:$1048576,P$1,FALSE)/E22,"-")</f>
        <v>0.5674773485932284</v>
      </c>
      <c r="Q22" s="492">
        <f>IF(F22&gt;0,VLOOKUP(A22,[3]BDD_ActiviteGen_HssC!$1:$1048576,Q$1,FALSE)/F22,"-")</f>
        <v>0.54534576143091074</v>
      </c>
      <c r="R22" s="780">
        <f>IF(E22&gt;0,VLOOKUP(A22,[3]BDD_ActiviteGen_HssC!$1:$1048576,R$1,FALSE)/E22,"-")</f>
        <v>0.17817119694802097</v>
      </c>
      <c r="S22" s="492">
        <f>IF(F22&gt;0,VLOOKUP(A22,[3]BDD_ActiviteGen_HssC!$1:$1048576,S$1,FALSE)/F22,"-")</f>
        <v>0.1841541755888651</v>
      </c>
    </row>
    <row r="23" spans="1:22" s="32" customFormat="1" ht="14.1" customHeight="1" x14ac:dyDescent="0.25">
      <c r="A23" s="49" t="s">
        <v>50</v>
      </c>
      <c r="C23" s="33" t="s">
        <v>50</v>
      </c>
      <c r="D23" s="34" t="s">
        <v>51</v>
      </c>
      <c r="E23" s="248">
        <f>VLOOKUP($A23,Acti_GEN_HssC!$A$7:$Z$81,5,FALSE)</f>
        <v>0</v>
      </c>
      <c r="F23" s="50">
        <f>VLOOKUP($A23,Acti_GEN_HssC!$A$7:$Z$81,6,FALSE)</f>
        <v>0</v>
      </c>
      <c r="G23" s="492" t="str">
        <f t="shared" si="1"/>
        <v>-</v>
      </c>
      <c r="H23" s="780" t="str">
        <f>IF(E23&gt;0,VLOOKUP(A23,[3]BDD_ActiviteGen_HssC!$1:$1048576,H$1,FALSE)/E23,"-")</f>
        <v>-</v>
      </c>
      <c r="I23" s="492" t="str">
        <f>IF(F23&gt;0,VLOOKUP(A23,[3]BDD_ActiviteGen_HssC!$1:$1048576,I$1,FALSE)/F23,"-")</f>
        <v>-</v>
      </c>
      <c r="J23" s="780" t="str">
        <f>IF(E23&gt;0,VLOOKUP(A23,[3]BDD_ActiviteGen_HssC!$1:$1048576,J$1,FALSE)/E23,"-")</f>
        <v>-</v>
      </c>
      <c r="K23" s="492" t="str">
        <f>IF(F23&gt;0,VLOOKUP(A23,[3]BDD_ActiviteGen_HssC!$1:$1048576,K$1,FALSE)/F23,"-")</f>
        <v>-</v>
      </c>
      <c r="L23" s="780" t="str">
        <f>IF(E23&gt;0,VLOOKUP(A23,[3]BDD_ActiviteGen_HssC!$1:$1048576,L$1,FALSE)/E23,"-")</f>
        <v>-</v>
      </c>
      <c r="M23" s="492" t="str">
        <f>IF(F23&gt;0,VLOOKUP(A23,[3]BDD_ActiviteGen_HssC!$1:$1048576,M$1,FALSE)/F23,"-")</f>
        <v>-</v>
      </c>
      <c r="N23" s="780" t="str">
        <f>IF(E23&gt;0,VLOOKUP(A23,[3]BDD_ActiviteGen_HssC!$1:$1048576,N$1,FALSE)/E23,"-")</f>
        <v>-</v>
      </c>
      <c r="O23" s="492" t="str">
        <f>IF(F23&gt;0,VLOOKUP(A23,[3]BDD_ActiviteGen_HssC!$1:$1048576,O$1,FALSE)/F23,"-")</f>
        <v>-</v>
      </c>
      <c r="P23" s="780" t="str">
        <f>IF(E23&gt;0,VLOOKUP(A23,[3]BDD_ActiviteGen_HssC!$1:$1048576,P$1,FALSE)/E23,"-")</f>
        <v>-</v>
      </c>
      <c r="Q23" s="492" t="str">
        <f>IF(F23&gt;0,VLOOKUP(A23,[3]BDD_ActiviteGen_HssC!$1:$1048576,Q$1,FALSE)/F23,"-")</f>
        <v>-</v>
      </c>
      <c r="R23" s="780" t="str">
        <f>IF(E23&gt;0,VLOOKUP(A23,[3]BDD_ActiviteGen_HssC!$1:$1048576,R$1,FALSE)/E23,"-")</f>
        <v>-</v>
      </c>
      <c r="S23" s="492" t="str">
        <f>IF(F23&gt;0,VLOOKUP(A23,[3]BDD_ActiviteGen_HssC!$1:$1048576,S$1,FALSE)/F23,"-")</f>
        <v>-</v>
      </c>
    </row>
    <row r="24" spans="1:22" s="32" customFormat="1" ht="14.1" customHeight="1" x14ac:dyDescent="0.2">
      <c r="A24" s="31" t="s">
        <v>52</v>
      </c>
      <c r="C24" s="33" t="s">
        <v>52</v>
      </c>
      <c r="D24" s="34" t="s">
        <v>53</v>
      </c>
      <c r="E24" s="248">
        <f>VLOOKUP($A24,Acti_GEN_HssC!$A$7:$Z$81,5,FALSE)</f>
        <v>0</v>
      </c>
      <c r="F24" s="718">
        <f>VLOOKUP($A24,Acti_GEN_HssC!$A$7:$Z$81,6,FALSE)</f>
        <v>0</v>
      </c>
      <c r="G24" s="492" t="str">
        <f t="shared" si="1"/>
        <v>-</v>
      </c>
      <c r="H24" s="780" t="str">
        <f>IF(E24&gt;0,VLOOKUP(A24,[3]BDD_ActiviteGen_HssC!$1:$1048576,H$1,FALSE)/E24,"-")</f>
        <v>-</v>
      </c>
      <c r="I24" s="492" t="str">
        <f>IF(F24&gt;0,VLOOKUP(A24,[3]BDD_ActiviteGen_HssC!$1:$1048576,I$1,FALSE)/F24,"-")</f>
        <v>-</v>
      </c>
      <c r="J24" s="780" t="str">
        <f>IF(E24&gt;0,VLOOKUP(A24,[3]BDD_ActiviteGen_HssC!$1:$1048576,J$1,FALSE)/E24,"-")</f>
        <v>-</v>
      </c>
      <c r="K24" s="492" t="str">
        <f>IF(F24&gt;0,VLOOKUP(A24,[3]BDD_ActiviteGen_HssC!$1:$1048576,K$1,FALSE)/F24,"-")</f>
        <v>-</v>
      </c>
      <c r="L24" s="780" t="str">
        <f>IF(E24&gt;0,VLOOKUP(A24,[3]BDD_ActiviteGen_HssC!$1:$1048576,L$1,FALSE)/E24,"-")</f>
        <v>-</v>
      </c>
      <c r="M24" s="492" t="str">
        <f>IF(F24&gt;0,VLOOKUP(A24,[3]BDD_ActiviteGen_HssC!$1:$1048576,M$1,FALSE)/F24,"-")</f>
        <v>-</v>
      </c>
      <c r="N24" s="780" t="str">
        <f>IF(E24&gt;0,VLOOKUP(A24,[3]BDD_ActiviteGen_HssC!$1:$1048576,N$1,FALSE)/E24,"-")</f>
        <v>-</v>
      </c>
      <c r="O24" s="492" t="str">
        <f>IF(F24&gt;0,VLOOKUP(A24,[3]BDD_ActiviteGen_HssC!$1:$1048576,O$1,FALSE)/F24,"-")</f>
        <v>-</v>
      </c>
      <c r="P24" s="780" t="str">
        <f>IF(E24&gt;0,VLOOKUP(A24,[3]BDD_ActiviteGen_HssC!$1:$1048576,P$1,FALSE)/E24,"-")</f>
        <v>-</v>
      </c>
      <c r="Q24" s="492" t="str">
        <f>IF(F24&gt;0,VLOOKUP(A24,[3]BDD_ActiviteGen_HssC!$1:$1048576,Q$1,FALSE)/F24,"-")</f>
        <v>-</v>
      </c>
      <c r="R24" s="780" t="str">
        <f>IF(E24&gt;0,VLOOKUP(A24,[3]BDD_ActiviteGen_HssC!$1:$1048576,R$1,FALSE)/E24,"-")</f>
        <v>-</v>
      </c>
      <c r="S24" s="492" t="str">
        <f>IF(F24&gt;0,VLOOKUP(A24,[3]BDD_ActiviteGen_HssC!$1:$1048576,S$1,FALSE)/F24,"-")</f>
        <v>-</v>
      </c>
    </row>
    <row r="25" spans="1:22" s="32" customFormat="1" ht="14.1" customHeight="1" x14ac:dyDescent="0.2">
      <c r="A25" s="46" t="s">
        <v>54</v>
      </c>
      <c r="C25" s="52" t="s">
        <v>54</v>
      </c>
      <c r="D25" s="53" t="s">
        <v>55</v>
      </c>
      <c r="E25" s="248">
        <f>VLOOKUP($A25,Acti_GEN_HssC!$A$7:$Z$81,5,FALSE)</f>
        <v>2409</v>
      </c>
      <c r="F25" s="718">
        <f>VLOOKUP($A25,Acti_GEN_HssC!$A$7:$Z$81,6,FALSE)</f>
        <v>2035</v>
      </c>
      <c r="G25" s="492">
        <f t="shared" si="1"/>
        <v>-0.15525114155251141</v>
      </c>
      <c r="H25" s="780">
        <f>IF(E25&gt;0,VLOOKUP(A25,[3]BDD_ActiviteGen_HssC!$1:$1048576,H$1,FALSE)/E25,"-")</f>
        <v>0.45911166459111663</v>
      </c>
      <c r="I25" s="492">
        <f>IF(F25&gt;0,VLOOKUP(A25,[3]BDD_ActiviteGen_HssC!$1:$1048576,I$1,FALSE)/F25,"-")</f>
        <v>0.34643734643734642</v>
      </c>
      <c r="J25" s="780">
        <f>IF(E25&gt;0,VLOOKUP(A25,[3]BDD_ActiviteGen_HssC!$1:$1048576,J$1,FALSE)/E25,"-")</f>
        <v>0</v>
      </c>
      <c r="K25" s="492">
        <f>IF(F25&gt;0,VLOOKUP(A25,[3]BDD_ActiviteGen_HssC!$1:$1048576,K$1,FALSE)/F25,"-")</f>
        <v>0</v>
      </c>
      <c r="L25" s="780">
        <f>IF(E25&gt;0,VLOOKUP(A25,[3]BDD_ActiviteGen_HssC!$1:$1048576,L$1,FALSE)/E25,"-")</f>
        <v>0</v>
      </c>
      <c r="M25" s="492">
        <f>IF(F25&gt;0,VLOOKUP(A25,[3]BDD_ActiviteGen_HssC!$1:$1048576,M$1,FALSE)/F25,"-")</f>
        <v>0</v>
      </c>
      <c r="N25" s="780">
        <f>IF(E25&gt;0,VLOOKUP(A25,[3]BDD_ActiviteGen_HssC!$1:$1048576,N$1,FALSE)/E25,"-")</f>
        <v>0</v>
      </c>
      <c r="O25" s="492">
        <f>IF(F25&gt;0,VLOOKUP(A25,[3]BDD_ActiviteGen_HssC!$1:$1048576,O$1,FALSE)/F25,"-")</f>
        <v>0</v>
      </c>
      <c r="P25" s="780">
        <f>IF(E25&gt;0,VLOOKUP(A25,[3]BDD_ActiviteGen_HssC!$1:$1048576,P$1,FALSE)/E25,"-")</f>
        <v>0.54088833540888337</v>
      </c>
      <c r="Q25" s="492">
        <f>IF(F25&gt;0,VLOOKUP(A25,[3]BDD_ActiviteGen_HssC!$1:$1048576,Q$1,FALSE)/F25,"-")</f>
        <v>0.65356265356265353</v>
      </c>
      <c r="R25" s="780">
        <f>IF(E25&gt;0,VLOOKUP(A25,[3]BDD_ActiviteGen_HssC!$1:$1048576,R$1,FALSE)/E25,"-")</f>
        <v>0</v>
      </c>
      <c r="S25" s="492">
        <f>IF(F25&gt;0,VLOOKUP(A25,[3]BDD_ActiviteGen_HssC!$1:$1048576,S$1,FALSE)/F25,"-")</f>
        <v>0</v>
      </c>
    </row>
    <row r="26" spans="1:22" s="32" customFormat="1" ht="14.1" customHeight="1" thickBot="1" x14ac:dyDescent="0.25">
      <c r="A26" s="31" t="s">
        <v>56</v>
      </c>
      <c r="C26" s="54" t="s">
        <v>56</v>
      </c>
      <c r="D26" s="55" t="s">
        <v>57</v>
      </c>
      <c r="E26" s="408">
        <f>VLOOKUP($A26,Acti_GEN_HssC!$A$7:$Z$81,5,FALSE)</f>
        <v>0</v>
      </c>
      <c r="F26" s="717">
        <f>VLOOKUP($A26,Acti_GEN_HssC!$A$7:$Z$81,6,FALSE)</f>
        <v>0</v>
      </c>
      <c r="G26" s="499" t="str">
        <f t="shared" si="1"/>
        <v>-</v>
      </c>
      <c r="H26" s="769" t="str">
        <f>IF(E26&gt;0,VLOOKUP(A26,[3]BDD_ActiviteGen_HssC!$1:$1048576,H$1,FALSE)/E26,"-")</f>
        <v>-</v>
      </c>
      <c r="I26" s="499" t="str">
        <f>IF(F26&gt;0,VLOOKUP(A26,[3]BDD_ActiviteGen_HssC!$1:$1048576,I$1,FALSE)/F26,"-")</f>
        <v>-</v>
      </c>
      <c r="J26" s="769" t="str">
        <f>IF(E26&gt;0,VLOOKUP(A26,[3]BDD_ActiviteGen_HssC!$1:$1048576,J$1,FALSE)/E26,"-")</f>
        <v>-</v>
      </c>
      <c r="K26" s="499" t="str">
        <f>IF(F26&gt;0,VLOOKUP(A26,[3]BDD_ActiviteGen_HssC!$1:$1048576,K$1,FALSE)/F26,"-")</f>
        <v>-</v>
      </c>
      <c r="L26" s="769" t="str">
        <f>IF(E26&gt;0,VLOOKUP(A26,[3]BDD_ActiviteGen_HssC!$1:$1048576,L$1,FALSE)/E26,"-")</f>
        <v>-</v>
      </c>
      <c r="M26" s="499" t="str">
        <f>IF(F26&gt;0,VLOOKUP(A26,[3]BDD_ActiviteGen_HssC!$1:$1048576,M$1,FALSE)/F26,"-")</f>
        <v>-</v>
      </c>
      <c r="N26" s="769" t="str">
        <f>IF(E26&gt;0,VLOOKUP(A26,[3]BDD_ActiviteGen_HssC!$1:$1048576,N$1,FALSE)/E26,"-")</f>
        <v>-</v>
      </c>
      <c r="O26" s="499" t="str">
        <f>IF(F26&gt;0,VLOOKUP(A26,[3]BDD_ActiviteGen_HssC!$1:$1048576,O$1,FALSE)/F26,"-")</f>
        <v>-</v>
      </c>
      <c r="P26" s="769" t="str">
        <f>IF(E26&gt;0,VLOOKUP(A26,[3]BDD_ActiviteGen_HssC!$1:$1048576,P$1,FALSE)/E26,"-")</f>
        <v>-</v>
      </c>
      <c r="Q26" s="499" t="str">
        <f>IF(F26&gt;0,VLOOKUP(A26,[3]BDD_ActiviteGen_HssC!$1:$1048576,Q$1,FALSE)/F26,"-")</f>
        <v>-</v>
      </c>
      <c r="R26" s="769" t="str">
        <f>IF(E26&gt;0,VLOOKUP(A26,[3]BDD_ActiviteGen_HssC!$1:$1048576,R$1,FALSE)/E26,"-")</f>
        <v>-</v>
      </c>
      <c r="S26" s="499" t="str">
        <f>IF(F26&gt;0,VLOOKUP(A26,[3]BDD_ActiviteGen_HssC!$1:$1048576,S$1,FALSE)/F26,"-")</f>
        <v>-</v>
      </c>
    </row>
    <row r="27" spans="1:22" s="65" customFormat="1" ht="14.1" customHeight="1" thickBot="1" x14ac:dyDescent="0.25">
      <c r="A27" s="31" t="s">
        <v>58</v>
      </c>
      <c r="C27" s="66" t="s">
        <v>59</v>
      </c>
      <c r="D27" s="67"/>
      <c r="E27" s="415">
        <f>VLOOKUP($A27,Acti_GEN_HssC!$A$7:$Z$81,5,FALSE)</f>
        <v>213271</v>
      </c>
      <c r="F27" s="716">
        <f>VLOOKUP($A27,Acti_GEN_HssC!$A$7:$Z$81,6,FALSE)</f>
        <v>199934.5</v>
      </c>
      <c r="G27" s="500">
        <f t="shared" si="1"/>
        <v>-6.2533115144581264E-2</v>
      </c>
      <c r="H27" s="767">
        <f>IF(E27&gt;0,VLOOKUP(A27,[3]BDD_ActiviteGen_HssC!$1:$1048576,H$1,FALSE)/E27,"-")</f>
        <v>0.1958353456400542</v>
      </c>
      <c r="I27" s="500">
        <f>IF(F27&gt;0,VLOOKUP(A27,[3]BDD_ActiviteGen_HssC!$1:$1048576,I$1,FALSE)/F27,"-")</f>
        <v>0.20309151247033402</v>
      </c>
      <c r="J27" s="767">
        <f>IF(E27&gt;0,VLOOKUP(A27,[3]BDD_ActiviteGen_HssC!$1:$1048576,J$1,FALSE)/E27,"-")</f>
        <v>3.9358375025202674E-2</v>
      </c>
      <c r="K27" s="500">
        <f>IF(F27&gt;0,VLOOKUP(A27,[3]BDD_ActiviteGen_HssC!$1:$1048576,K$1,FALSE)/F27,"-")</f>
        <v>3.2925783193996035E-2</v>
      </c>
      <c r="L27" s="767">
        <f>IF(E27&gt;0,VLOOKUP(A27,[3]BDD_ActiviteGen_HssC!$1:$1048576,L$1,FALSE)/E27,"-")</f>
        <v>2.5601230359495663E-3</v>
      </c>
      <c r="M27" s="500">
        <f>IF(F27&gt;0,VLOOKUP(A27,[3]BDD_ActiviteGen_HssC!$1:$1048576,M$1,FALSE)/F27,"-")</f>
        <v>1.8856175397442662E-3</v>
      </c>
      <c r="N27" s="767">
        <f>IF(E27&gt;0,VLOOKUP(A27,[3]BDD_ActiviteGen_HssC!$1:$1048576,N$1,FALSE)/E27,"-")</f>
        <v>3.849562293982773E-3</v>
      </c>
      <c r="O27" s="500">
        <f>IF(F27&gt;0,VLOOKUP(A27,[3]BDD_ActiviteGen_HssC!$1:$1048576,O$1,FALSE)/F27,"-")</f>
        <v>1.2754176992965196E-3</v>
      </c>
      <c r="P27" s="767">
        <f>IF(E27&gt;0,VLOOKUP(A27,[3]BDD_ActiviteGen_HssC!$1:$1048576,P$1,FALSE)/E27,"-")</f>
        <v>0.58277027819065885</v>
      </c>
      <c r="Q27" s="500">
        <f>IF(F27&gt;0,VLOOKUP(A27,[3]BDD_ActiviteGen_HssC!$1:$1048576,Q$1,FALSE)/F27,"-")</f>
        <v>0.59303671952564463</v>
      </c>
      <c r="R27" s="767">
        <f>IF(E27&gt;0,VLOOKUP(A27,[3]BDD_ActiviteGen_HssC!$1:$1048576,R$1,FALSE)/E27,"-")</f>
        <v>0.17493236304982862</v>
      </c>
      <c r="S27" s="500">
        <f>IF(F27&gt;0,VLOOKUP(A27,[3]BDD_ActiviteGen_HssC!$1:$1048576,S$1,FALSE)/F27,"-")</f>
        <v>0.16123780538126237</v>
      </c>
      <c r="V27" s="898"/>
    </row>
    <row r="28" spans="1:22" s="287" customFormat="1" ht="7.5" customHeight="1" thickBot="1" x14ac:dyDescent="0.25">
      <c r="A28" s="77"/>
      <c r="C28" s="282"/>
      <c r="D28" s="282"/>
      <c r="E28" s="422" t="e">
        <f>VLOOKUP($A28,Acti_GEN_HssC!$A$7:$Z$81,5,FALSE)</f>
        <v>#N/A</v>
      </c>
      <c r="F28" s="283"/>
      <c r="G28" s="284"/>
      <c r="H28" s="286"/>
      <c r="I28" s="286"/>
      <c r="J28" s="286"/>
      <c r="K28" s="286"/>
      <c r="L28" s="286"/>
      <c r="M28" s="286"/>
      <c r="N28" s="286"/>
      <c r="O28" s="286"/>
      <c r="P28" s="286"/>
      <c r="Q28" s="286"/>
      <c r="R28" s="286"/>
      <c r="S28" s="286"/>
    </row>
    <row r="29" spans="1:22" s="84" customFormat="1" ht="14.1" customHeight="1" x14ac:dyDescent="0.2">
      <c r="A29" s="31" t="s">
        <v>60</v>
      </c>
      <c r="C29" s="85" t="s">
        <v>60</v>
      </c>
      <c r="D29" s="86" t="s">
        <v>61</v>
      </c>
      <c r="E29" s="426">
        <f>VLOOKUP($A29,Acti_GEN_HssC!$A$7:$Z$81,5,FALSE)</f>
        <v>0</v>
      </c>
      <c r="F29" s="88">
        <f>VLOOKUP($A29,Acti_GEN_HssC!$A$7:$Z$81,6,FALSE)</f>
        <v>0</v>
      </c>
      <c r="G29" s="89" t="str">
        <f t="shared" ref="G29:G38" si="2">IF(E29&gt;0,F29/E29-1,"-")</f>
        <v>-</v>
      </c>
      <c r="H29" s="90" t="str">
        <f>IF(E29&gt;0,VLOOKUP(A29,[3]BDD_ActiviteGen_HssC!$1:$1048576,H$1,FALSE)/E29,"-")</f>
        <v>-</v>
      </c>
      <c r="I29" s="89" t="str">
        <f>IF(F29&gt;0,VLOOKUP(A29,[3]BDD_ActiviteGen_HssC!$1:$1048576,I$1,FALSE)/F29,"-")</f>
        <v>-</v>
      </c>
      <c r="J29" s="90" t="str">
        <f>IF(E29&gt;0,VLOOKUP(A29,[3]BDD_ActiviteGen_HssC!$1:$1048576,J$1,FALSE)/E29,"-")</f>
        <v>-</v>
      </c>
      <c r="K29" s="89" t="str">
        <f>IF(F29&gt;0,VLOOKUP(A29,[3]BDD_ActiviteGen_HssC!$1:$1048576,K$1,FALSE)/F29,"-")</f>
        <v>-</v>
      </c>
      <c r="L29" s="90" t="str">
        <f>IF(E29&gt;0,VLOOKUP(A29,[3]BDD_ActiviteGen_HssC!$1:$1048576,L$1,FALSE)/E29,"-")</f>
        <v>-</v>
      </c>
      <c r="M29" s="89" t="str">
        <f>IF(F29&gt;0,VLOOKUP(A29,[3]BDD_ActiviteGen_HssC!$1:$1048576,M$1,FALSE)/F29,"-")</f>
        <v>-</v>
      </c>
      <c r="N29" s="90" t="str">
        <f>IF(E29&gt;0,VLOOKUP(A29,[3]BDD_ActiviteGen_HssC!$1:$1048576,N$1,FALSE)/E29,"-")</f>
        <v>-</v>
      </c>
      <c r="O29" s="89" t="str">
        <f>IF(F29&gt;0,VLOOKUP(A29,[3]BDD_ActiviteGen_HssC!$1:$1048576,O$1,FALSE)/F29,"-")</f>
        <v>-</v>
      </c>
      <c r="P29" s="90" t="str">
        <f>IF(E29&gt;0,VLOOKUP(A29,[3]BDD_ActiviteGen_HssC!$1:$1048576,P$1,FALSE)/E29,"-")</f>
        <v>-</v>
      </c>
      <c r="Q29" s="89" t="str">
        <f>IF(F29&gt;0,VLOOKUP(A29,[3]BDD_ActiviteGen_HssC!$1:$1048576,Q$1,FALSE)/F29,"-")</f>
        <v>-</v>
      </c>
      <c r="R29" s="90" t="str">
        <f>IF(E29&gt;0,VLOOKUP(A29,[3]BDD_ActiviteGen_HssC!$1:$1048576,R$1,FALSE)/E29,"-")</f>
        <v>-</v>
      </c>
      <c r="S29" s="89" t="str">
        <f>IF(F29&gt;0,VLOOKUP(A29,[3]BDD_ActiviteGen_HssC!$1:$1048576,S$1,FALSE)/F29,"-")</f>
        <v>-</v>
      </c>
    </row>
    <row r="30" spans="1:22" s="98" customFormat="1" ht="14.1" customHeight="1" x14ac:dyDescent="0.2">
      <c r="A30" s="31" t="s">
        <v>62</v>
      </c>
      <c r="C30" s="33" t="s">
        <v>62</v>
      </c>
      <c r="D30" s="34" t="s">
        <v>63</v>
      </c>
      <c r="E30" s="248">
        <f>VLOOKUP($A30,Acti_GEN_HssC!$A$7:$Z$81,5,FALSE)</f>
        <v>0</v>
      </c>
      <c r="F30" s="100">
        <f>VLOOKUP($A30,Acti_GEN_HssC!$A$7:$Z$81,6,FALSE)</f>
        <v>0</v>
      </c>
      <c r="G30" s="58" t="str">
        <f t="shared" si="2"/>
        <v>-</v>
      </c>
      <c r="H30" s="59" t="str">
        <f>IF(E30&gt;0,VLOOKUP(A30,[3]BDD_ActiviteGen_HssC!$1:$1048576,H$1,FALSE)/E30,"-")</f>
        <v>-</v>
      </c>
      <c r="I30" s="58" t="str">
        <f>IF(F30&gt;0,VLOOKUP(A30,[3]BDD_ActiviteGen_HssC!$1:$1048576,I$1,FALSE)/F30,"-")</f>
        <v>-</v>
      </c>
      <c r="J30" s="59" t="str">
        <f>IF(E30&gt;0,VLOOKUP(A30,[3]BDD_ActiviteGen_HssC!$1:$1048576,J$1,FALSE)/E30,"-")</f>
        <v>-</v>
      </c>
      <c r="K30" s="58" t="str">
        <f>IF(F30&gt;0,VLOOKUP(A30,[3]BDD_ActiviteGen_HssC!$1:$1048576,K$1,FALSE)/F30,"-")</f>
        <v>-</v>
      </c>
      <c r="L30" s="59" t="str">
        <f>IF(E30&gt;0,VLOOKUP(A30,[3]BDD_ActiviteGen_HssC!$1:$1048576,L$1,FALSE)/E30,"-")</f>
        <v>-</v>
      </c>
      <c r="M30" s="58" t="str">
        <f>IF(F30&gt;0,VLOOKUP(A30,[3]BDD_ActiviteGen_HssC!$1:$1048576,M$1,FALSE)/F30,"-")</f>
        <v>-</v>
      </c>
      <c r="N30" s="59" t="str">
        <f>IF(E30&gt;0,VLOOKUP(A30,[3]BDD_ActiviteGen_HssC!$1:$1048576,N$1,FALSE)/E30,"-")</f>
        <v>-</v>
      </c>
      <c r="O30" s="58" t="str">
        <f>IF(F30&gt;0,VLOOKUP(A30,[3]BDD_ActiviteGen_HssC!$1:$1048576,O$1,FALSE)/F30,"-")</f>
        <v>-</v>
      </c>
      <c r="P30" s="59" t="str">
        <f>IF(E30&gt;0,VLOOKUP(A30,[3]BDD_ActiviteGen_HssC!$1:$1048576,P$1,FALSE)/E30,"-")</f>
        <v>-</v>
      </c>
      <c r="Q30" s="58" t="str">
        <f>IF(F30&gt;0,VLOOKUP(A30,[3]BDD_ActiviteGen_HssC!$1:$1048576,Q$1,FALSE)/F30,"-")</f>
        <v>-</v>
      </c>
      <c r="R30" s="59" t="str">
        <f>IF(E30&gt;0,VLOOKUP(A30,[3]BDD_ActiviteGen_HssC!$1:$1048576,R$1,FALSE)/E30,"-")</f>
        <v>-</v>
      </c>
      <c r="S30" s="58" t="str">
        <f>IF(F30&gt;0,VLOOKUP(A30,[3]BDD_ActiviteGen_HssC!$1:$1048576,S$1,FALSE)/F30,"-")</f>
        <v>-</v>
      </c>
    </row>
    <row r="31" spans="1:22" s="98" customFormat="1" ht="14.1" customHeight="1" x14ac:dyDescent="0.25">
      <c r="A31" s="49" t="s">
        <v>64</v>
      </c>
      <c r="C31" s="33" t="s">
        <v>64</v>
      </c>
      <c r="D31" s="34" t="s">
        <v>65</v>
      </c>
      <c r="E31" s="248">
        <f>VLOOKUP($A31,Acti_GEN_HssC!$A$7:$Z$81,5,FALSE)</f>
        <v>0</v>
      </c>
      <c r="F31" s="100">
        <f>VLOOKUP($A31,Acti_GEN_HssC!$A$7:$Z$81,6,FALSE)</f>
        <v>0</v>
      </c>
      <c r="G31" s="58" t="str">
        <f t="shared" si="2"/>
        <v>-</v>
      </c>
      <c r="H31" s="59" t="str">
        <f>IF(E31&gt;0,VLOOKUP(A31,[3]BDD_ActiviteGen_HssC!$1:$1048576,H$1,FALSE)/E31,"-")</f>
        <v>-</v>
      </c>
      <c r="I31" s="58" t="str">
        <f>IF(F31&gt;0,VLOOKUP(A31,[3]BDD_ActiviteGen_HssC!$1:$1048576,I$1,FALSE)/F31,"-")</f>
        <v>-</v>
      </c>
      <c r="J31" s="59" t="str">
        <f>IF(E31&gt;0,VLOOKUP(A31,[3]BDD_ActiviteGen_HssC!$1:$1048576,J$1,FALSE)/E31,"-")</f>
        <v>-</v>
      </c>
      <c r="K31" s="58" t="str">
        <f>IF(F31&gt;0,VLOOKUP(A31,[3]BDD_ActiviteGen_HssC!$1:$1048576,K$1,FALSE)/F31,"-")</f>
        <v>-</v>
      </c>
      <c r="L31" s="59" t="str">
        <f>IF(E31&gt;0,VLOOKUP(A31,[3]BDD_ActiviteGen_HssC!$1:$1048576,L$1,FALSE)/E31,"-")</f>
        <v>-</v>
      </c>
      <c r="M31" s="58" t="str">
        <f>IF(F31&gt;0,VLOOKUP(A31,[3]BDD_ActiviteGen_HssC!$1:$1048576,M$1,FALSE)/F31,"-")</f>
        <v>-</v>
      </c>
      <c r="N31" s="59" t="str">
        <f>IF(E31&gt;0,VLOOKUP(A31,[3]BDD_ActiviteGen_HssC!$1:$1048576,N$1,FALSE)/E31,"-")</f>
        <v>-</v>
      </c>
      <c r="O31" s="58" t="str">
        <f>IF(F31&gt;0,VLOOKUP(A31,[3]BDD_ActiviteGen_HssC!$1:$1048576,O$1,FALSE)/F31,"-")</f>
        <v>-</v>
      </c>
      <c r="P31" s="59" t="str">
        <f>IF(E31&gt;0,VLOOKUP(A31,[3]BDD_ActiviteGen_HssC!$1:$1048576,P$1,FALSE)/E31,"-")</f>
        <v>-</v>
      </c>
      <c r="Q31" s="58" t="str">
        <f>IF(F31&gt;0,VLOOKUP(A31,[3]BDD_ActiviteGen_HssC!$1:$1048576,Q$1,FALSE)/F31,"-")</f>
        <v>-</v>
      </c>
      <c r="R31" s="59" t="str">
        <f>IF(E31&gt;0,VLOOKUP(A31,[3]BDD_ActiviteGen_HssC!$1:$1048576,R$1,FALSE)/E31,"-")</f>
        <v>-</v>
      </c>
      <c r="S31" s="58" t="str">
        <f>IF(F31&gt;0,VLOOKUP(A31,[3]BDD_ActiviteGen_HssC!$1:$1048576,S$1,FALSE)/F31,"-")</f>
        <v>-</v>
      </c>
    </row>
    <row r="32" spans="1:22" s="101" customFormat="1" ht="14.1" customHeight="1" x14ac:dyDescent="0.2">
      <c r="A32" s="31" t="s">
        <v>66</v>
      </c>
      <c r="C32" s="33" t="s">
        <v>66</v>
      </c>
      <c r="D32" s="34" t="s">
        <v>67</v>
      </c>
      <c r="E32" s="248">
        <f>VLOOKUP($A32,Acti_GEN_HssC!$A$7:$Z$81,5,FALSE)</f>
        <v>0</v>
      </c>
      <c r="F32" s="100">
        <f>VLOOKUP($A32,Acti_GEN_HssC!$A$7:$Z$81,6,FALSE)</f>
        <v>0</v>
      </c>
      <c r="G32" s="58" t="str">
        <f t="shared" si="2"/>
        <v>-</v>
      </c>
      <c r="H32" s="59" t="str">
        <f>IF(E32&gt;0,VLOOKUP(A32,[3]BDD_ActiviteGen_HssC!$1:$1048576,H$1,FALSE)/E32,"-")</f>
        <v>-</v>
      </c>
      <c r="I32" s="58" t="str">
        <f>IF(F32&gt;0,VLOOKUP(A32,[3]BDD_ActiviteGen_HssC!$1:$1048576,I$1,FALSE)/F32,"-")</f>
        <v>-</v>
      </c>
      <c r="J32" s="59" t="str">
        <f>IF(E32&gt;0,VLOOKUP(A32,[3]BDD_ActiviteGen_HssC!$1:$1048576,J$1,FALSE)/E32,"-")</f>
        <v>-</v>
      </c>
      <c r="K32" s="58" t="str">
        <f>IF(F32&gt;0,VLOOKUP(A32,[3]BDD_ActiviteGen_HssC!$1:$1048576,K$1,FALSE)/F32,"-")</f>
        <v>-</v>
      </c>
      <c r="L32" s="59" t="str">
        <f>IF(E32&gt;0,VLOOKUP(A32,[3]BDD_ActiviteGen_HssC!$1:$1048576,L$1,FALSE)/E32,"-")</f>
        <v>-</v>
      </c>
      <c r="M32" s="58" t="str">
        <f>IF(F32&gt;0,VLOOKUP(A32,[3]BDD_ActiviteGen_HssC!$1:$1048576,M$1,FALSE)/F32,"-")</f>
        <v>-</v>
      </c>
      <c r="N32" s="59" t="str">
        <f>IF(E32&gt;0,VLOOKUP(A32,[3]BDD_ActiviteGen_HssC!$1:$1048576,N$1,FALSE)/E32,"-")</f>
        <v>-</v>
      </c>
      <c r="O32" s="58" t="str">
        <f>IF(F32&gt;0,VLOOKUP(A32,[3]BDD_ActiviteGen_HssC!$1:$1048576,O$1,FALSE)/F32,"-")</f>
        <v>-</v>
      </c>
      <c r="P32" s="59" t="str">
        <f>IF(E32&gt;0,VLOOKUP(A32,[3]BDD_ActiviteGen_HssC!$1:$1048576,P$1,FALSE)/E32,"-")</f>
        <v>-</v>
      </c>
      <c r="Q32" s="58" t="str">
        <f>IF(F32&gt;0,VLOOKUP(A32,[3]BDD_ActiviteGen_HssC!$1:$1048576,Q$1,FALSE)/F32,"-")</f>
        <v>-</v>
      </c>
      <c r="R32" s="59" t="str">
        <f>IF(E32&gt;0,VLOOKUP(A32,[3]BDD_ActiviteGen_HssC!$1:$1048576,R$1,FALSE)/E32,"-")</f>
        <v>-</v>
      </c>
      <c r="S32" s="58" t="str">
        <f>IF(F32&gt;0,VLOOKUP(A32,[3]BDD_ActiviteGen_HssC!$1:$1048576,S$1,FALSE)/F32,"-")</f>
        <v>-</v>
      </c>
    </row>
    <row r="33" spans="1:19" s="101" customFormat="1" ht="14.1" customHeight="1" x14ac:dyDescent="0.2">
      <c r="A33" s="31" t="s">
        <v>68</v>
      </c>
      <c r="C33" s="33" t="s">
        <v>68</v>
      </c>
      <c r="D33" s="34" t="s">
        <v>69</v>
      </c>
      <c r="E33" s="248">
        <f>VLOOKUP($A33,Acti_GEN_HssC!$A$7:$Z$81,5,FALSE)</f>
        <v>0</v>
      </c>
      <c r="F33" s="100">
        <f>VLOOKUP($A33,Acti_GEN_HssC!$A$7:$Z$81,6,FALSE)</f>
        <v>0</v>
      </c>
      <c r="G33" s="58" t="str">
        <f t="shared" si="2"/>
        <v>-</v>
      </c>
      <c r="H33" s="59" t="str">
        <f>IF(E33&gt;0,VLOOKUP(A33,[3]BDD_ActiviteGen_HssC!$1:$1048576,H$1,FALSE)/E33,"-")</f>
        <v>-</v>
      </c>
      <c r="I33" s="58" t="str">
        <f>IF(F33&gt;0,VLOOKUP(A33,[3]BDD_ActiviteGen_HssC!$1:$1048576,I$1,FALSE)/F33,"-")</f>
        <v>-</v>
      </c>
      <c r="J33" s="59" t="str">
        <f>IF(E33&gt;0,VLOOKUP(A33,[3]BDD_ActiviteGen_HssC!$1:$1048576,J$1,FALSE)/E33,"-")</f>
        <v>-</v>
      </c>
      <c r="K33" s="58" t="str">
        <f>IF(F33&gt;0,VLOOKUP(A33,[3]BDD_ActiviteGen_HssC!$1:$1048576,K$1,FALSE)/F33,"-")</f>
        <v>-</v>
      </c>
      <c r="L33" s="59" t="str">
        <f>IF(E33&gt;0,VLOOKUP(A33,[3]BDD_ActiviteGen_HssC!$1:$1048576,L$1,FALSE)/E33,"-")</f>
        <v>-</v>
      </c>
      <c r="M33" s="58" t="str">
        <f>IF(F33&gt;0,VLOOKUP(A33,[3]BDD_ActiviteGen_HssC!$1:$1048576,M$1,FALSE)/F33,"-")</f>
        <v>-</v>
      </c>
      <c r="N33" s="59" t="str">
        <f>IF(E33&gt;0,VLOOKUP(A33,[3]BDD_ActiviteGen_HssC!$1:$1048576,N$1,FALSE)/E33,"-")</f>
        <v>-</v>
      </c>
      <c r="O33" s="58" t="str">
        <f>IF(F33&gt;0,VLOOKUP(A33,[3]BDD_ActiviteGen_HssC!$1:$1048576,O$1,FALSE)/F33,"-")</f>
        <v>-</v>
      </c>
      <c r="P33" s="59" t="str">
        <f>IF(E33&gt;0,VLOOKUP(A33,[3]BDD_ActiviteGen_HssC!$1:$1048576,P$1,FALSE)/E33,"-")</f>
        <v>-</v>
      </c>
      <c r="Q33" s="58" t="str">
        <f>IF(F33&gt;0,VLOOKUP(A33,[3]BDD_ActiviteGen_HssC!$1:$1048576,Q$1,FALSE)/F33,"-")</f>
        <v>-</v>
      </c>
      <c r="R33" s="59" t="str">
        <f>IF(E33&gt;0,VLOOKUP(A33,[3]BDD_ActiviteGen_HssC!$1:$1048576,R$1,FALSE)/E33,"-")</f>
        <v>-</v>
      </c>
      <c r="S33" s="58" t="str">
        <f>IF(F33&gt;0,VLOOKUP(A33,[3]BDD_ActiviteGen_HssC!$1:$1048576,S$1,FALSE)/F33,"-")</f>
        <v>-</v>
      </c>
    </row>
    <row r="34" spans="1:19" s="101" customFormat="1" ht="14.1" customHeight="1" x14ac:dyDescent="0.2">
      <c r="A34" s="31" t="s">
        <v>70</v>
      </c>
      <c r="C34" s="33" t="s">
        <v>70</v>
      </c>
      <c r="D34" s="34" t="s">
        <v>71</v>
      </c>
      <c r="E34" s="248">
        <f>VLOOKUP($A34,Acti_GEN_HssC!$A$7:$Z$81,5,FALSE)</f>
        <v>0</v>
      </c>
      <c r="F34" s="100">
        <f>VLOOKUP($A34,Acti_GEN_HssC!$A$7:$Z$81,6,FALSE)</f>
        <v>0</v>
      </c>
      <c r="G34" s="58" t="str">
        <f t="shared" si="2"/>
        <v>-</v>
      </c>
      <c r="H34" s="59" t="str">
        <f>IF(E34&gt;0,VLOOKUP(A34,[3]BDD_ActiviteGen_HssC!$1:$1048576,H$1,FALSE)/E34,"-")</f>
        <v>-</v>
      </c>
      <c r="I34" s="58" t="str">
        <f>IF(F34&gt;0,VLOOKUP(A34,[3]BDD_ActiviteGen_HssC!$1:$1048576,I$1,FALSE)/F34,"-")</f>
        <v>-</v>
      </c>
      <c r="J34" s="59" t="str">
        <f>IF(E34&gt;0,VLOOKUP(A34,[3]BDD_ActiviteGen_HssC!$1:$1048576,J$1,FALSE)/E34,"-")</f>
        <v>-</v>
      </c>
      <c r="K34" s="58" t="str">
        <f>IF(F34&gt;0,VLOOKUP(A34,[3]BDD_ActiviteGen_HssC!$1:$1048576,K$1,FALSE)/F34,"-")</f>
        <v>-</v>
      </c>
      <c r="L34" s="59" t="str">
        <f>IF(E34&gt;0,VLOOKUP(A34,[3]BDD_ActiviteGen_HssC!$1:$1048576,L$1,FALSE)/E34,"-")</f>
        <v>-</v>
      </c>
      <c r="M34" s="58" t="str">
        <f>IF(F34&gt;0,VLOOKUP(A34,[3]BDD_ActiviteGen_HssC!$1:$1048576,M$1,FALSE)/F34,"-")</f>
        <v>-</v>
      </c>
      <c r="N34" s="59" t="str">
        <f>IF(E34&gt;0,VLOOKUP(A34,[3]BDD_ActiviteGen_HssC!$1:$1048576,N$1,FALSE)/E34,"-")</f>
        <v>-</v>
      </c>
      <c r="O34" s="58" t="str">
        <f>IF(F34&gt;0,VLOOKUP(A34,[3]BDD_ActiviteGen_HssC!$1:$1048576,O$1,FALSE)/F34,"-")</f>
        <v>-</v>
      </c>
      <c r="P34" s="59" t="str">
        <f>IF(E34&gt;0,VLOOKUP(A34,[3]BDD_ActiviteGen_HssC!$1:$1048576,P$1,FALSE)/E34,"-")</f>
        <v>-</v>
      </c>
      <c r="Q34" s="58" t="str">
        <f>IF(F34&gt;0,VLOOKUP(A34,[3]BDD_ActiviteGen_HssC!$1:$1048576,Q$1,FALSE)/F34,"-")</f>
        <v>-</v>
      </c>
      <c r="R34" s="59" t="str">
        <f>IF(E34&gt;0,VLOOKUP(A34,[3]BDD_ActiviteGen_HssC!$1:$1048576,R$1,FALSE)/E34,"-")</f>
        <v>-</v>
      </c>
      <c r="S34" s="58" t="str">
        <f>IF(F34&gt;0,VLOOKUP(A34,[3]BDD_ActiviteGen_HssC!$1:$1048576,S$1,FALSE)/F34,"-")</f>
        <v>-</v>
      </c>
    </row>
    <row r="35" spans="1:19" s="101" customFormat="1" ht="14.1" customHeight="1" x14ac:dyDescent="0.2">
      <c r="A35" s="31" t="s">
        <v>72</v>
      </c>
      <c r="C35" s="33" t="s">
        <v>72</v>
      </c>
      <c r="D35" s="34" t="s">
        <v>73</v>
      </c>
      <c r="E35" s="248">
        <f>VLOOKUP($A35,Acti_GEN_HssC!$A$7:$Z$81,5,FALSE)</f>
        <v>0</v>
      </c>
      <c r="F35" s="100">
        <f>VLOOKUP($A35,Acti_GEN_HssC!$A$7:$Z$81,6,FALSE)</f>
        <v>0</v>
      </c>
      <c r="G35" s="58" t="str">
        <f t="shared" si="2"/>
        <v>-</v>
      </c>
      <c r="H35" s="59" t="str">
        <f>IF(E35&gt;0,VLOOKUP(A35,[3]BDD_ActiviteGen_HssC!$1:$1048576,H$1,FALSE)/E35,"-")</f>
        <v>-</v>
      </c>
      <c r="I35" s="58" t="str">
        <f>IF(F35&gt;0,VLOOKUP(A35,[3]BDD_ActiviteGen_HssC!$1:$1048576,I$1,FALSE)/F35,"-")</f>
        <v>-</v>
      </c>
      <c r="J35" s="59" t="str">
        <f>IF(E35&gt;0,VLOOKUP(A35,[3]BDD_ActiviteGen_HssC!$1:$1048576,J$1,FALSE)/E35,"-")</f>
        <v>-</v>
      </c>
      <c r="K35" s="58" t="str">
        <f>IF(F35&gt;0,VLOOKUP(A35,[3]BDD_ActiviteGen_HssC!$1:$1048576,K$1,FALSE)/F35,"-")</f>
        <v>-</v>
      </c>
      <c r="L35" s="59" t="str">
        <f>IF(E35&gt;0,VLOOKUP(A35,[3]BDD_ActiviteGen_HssC!$1:$1048576,L$1,FALSE)/E35,"-")</f>
        <v>-</v>
      </c>
      <c r="M35" s="58" t="str">
        <f>IF(F35&gt;0,VLOOKUP(A35,[3]BDD_ActiviteGen_HssC!$1:$1048576,M$1,FALSE)/F35,"-")</f>
        <v>-</v>
      </c>
      <c r="N35" s="59" t="str">
        <f>IF(E35&gt;0,VLOOKUP(A35,[3]BDD_ActiviteGen_HssC!$1:$1048576,N$1,FALSE)/E35,"-")</f>
        <v>-</v>
      </c>
      <c r="O35" s="58" t="str">
        <f>IF(F35&gt;0,VLOOKUP(A35,[3]BDD_ActiviteGen_HssC!$1:$1048576,O$1,FALSE)/F35,"-")</f>
        <v>-</v>
      </c>
      <c r="P35" s="59" t="str">
        <f>IF(E35&gt;0,VLOOKUP(A35,[3]BDD_ActiviteGen_HssC!$1:$1048576,P$1,FALSE)/E35,"-")</f>
        <v>-</v>
      </c>
      <c r="Q35" s="58" t="str">
        <f>IF(F35&gt;0,VLOOKUP(A35,[3]BDD_ActiviteGen_HssC!$1:$1048576,Q$1,FALSE)/F35,"-")</f>
        <v>-</v>
      </c>
      <c r="R35" s="59" t="str">
        <f>IF(E35&gt;0,VLOOKUP(A35,[3]BDD_ActiviteGen_HssC!$1:$1048576,R$1,FALSE)/E35,"-")</f>
        <v>-</v>
      </c>
      <c r="S35" s="58" t="str">
        <f>IF(F35&gt;0,VLOOKUP(A35,[3]BDD_ActiviteGen_HssC!$1:$1048576,S$1,FALSE)/F35,"-")</f>
        <v>-</v>
      </c>
    </row>
    <row r="36" spans="1:19" s="101" customFormat="1" ht="14.1" customHeight="1" x14ac:dyDescent="0.2">
      <c r="A36" s="31" t="s">
        <v>76</v>
      </c>
      <c r="C36" s="33" t="s">
        <v>76</v>
      </c>
      <c r="D36" s="34" t="s">
        <v>77</v>
      </c>
      <c r="E36" s="248">
        <f>VLOOKUP($A36,Acti_GEN_HssC!$A$7:$Z$81,5,FALSE)</f>
        <v>0</v>
      </c>
      <c r="F36" s="100">
        <f>VLOOKUP($A36,Acti_GEN_HssC!$A$7:$Z$81,6,FALSE)</f>
        <v>0</v>
      </c>
      <c r="G36" s="58" t="str">
        <f t="shared" si="2"/>
        <v>-</v>
      </c>
      <c r="H36" s="59" t="str">
        <f>IF(E36&gt;0,VLOOKUP(A36,[3]BDD_ActiviteGen_HssC!$1:$1048576,H$1,FALSE)/E36,"-")</f>
        <v>-</v>
      </c>
      <c r="I36" s="58" t="str">
        <f>IF(F36&gt;0,VLOOKUP(A36,[3]BDD_ActiviteGen_HssC!$1:$1048576,I$1,FALSE)/F36,"-")</f>
        <v>-</v>
      </c>
      <c r="J36" s="59" t="str">
        <f>IF(E36&gt;0,VLOOKUP(A36,[3]BDD_ActiviteGen_HssC!$1:$1048576,J$1,FALSE)/E36,"-")</f>
        <v>-</v>
      </c>
      <c r="K36" s="58" t="str">
        <f>IF(F36&gt;0,VLOOKUP(A36,[3]BDD_ActiviteGen_HssC!$1:$1048576,K$1,FALSE)/F36,"-")</f>
        <v>-</v>
      </c>
      <c r="L36" s="59" t="str">
        <f>IF(E36&gt;0,VLOOKUP(A36,[3]BDD_ActiviteGen_HssC!$1:$1048576,L$1,FALSE)/E36,"-")</f>
        <v>-</v>
      </c>
      <c r="M36" s="58" t="str">
        <f>IF(F36&gt;0,VLOOKUP(A36,[3]BDD_ActiviteGen_HssC!$1:$1048576,M$1,FALSE)/F36,"-")</f>
        <v>-</v>
      </c>
      <c r="N36" s="59" t="str">
        <f>IF(E36&gt;0,VLOOKUP(A36,[3]BDD_ActiviteGen_HssC!$1:$1048576,N$1,FALSE)/E36,"-")</f>
        <v>-</v>
      </c>
      <c r="O36" s="58" t="str">
        <f>IF(F36&gt;0,VLOOKUP(A36,[3]BDD_ActiviteGen_HssC!$1:$1048576,O$1,FALSE)/F36,"-")</f>
        <v>-</v>
      </c>
      <c r="P36" s="59" t="str">
        <f>IF(E36&gt;0,VLOOKUP(A36,[3]BDD_ActiviteGen_HssC!$1:$1048576,P$1,FALSE)/E36,"-")</f>
        <v>-</v>
      </c>
      <c r="Q36" s="58" t="str">
        <f>IF(F36&gt;0,VLOOKUP(A36,[3]BDD_ActiviteGen_HssC!$1:$1048576,Q$1,FALSE)/F36,"-")</f>
        <v>-</v>
      </c>
      <c r="R36" s="59" t="str">
        <f>IF(E36&gt;0,VLOOKUP(A36,[3]BDD_ActiviteGen_HssC!$1:$1048576,R$1,FALSE)/E36,"-")</f>
        <v>-</v>
      </c>
      <c r="S36" s="58" t="str">
        <f>IF(F36&gt;0,VLOOKUP(A36,[3]BDD_ActiviteGen_HssC!$1:$1048576,S$1,FALSE)/F36,"-")</f>
        <v>-</v>
      </c>
    </row>
    <row r="37" spans="1:19" s="101" customFormat="1" ht="14.1" customHeight="1" thickBot="1" x14ac:dyDescent="0.25">
      <c r="A37" s="31" t="s">
        <v>78</v>
      </c>
      <c r="C37" s="33" t="s">
        <v>78</v>
      </c>
      <c r="D37" s="34" t="s">
        <v>79</v>
      </c>
      <c r="E37" s="408">
        <f>VLOOKUP($A37,Acti_GEN_HssC!$A$7:$Z$81,5,FALSE)</f>
        <v>0</v>
      </c>
      <c r="F37" s="100">
        <f>VLOOKUP($A37,Acti_GEN_HssC!$A$7:$Z$81,6,FALSE)</f>
        <v>0</v>
      </c>
      <c r="G37" s="58" t="str">
        <f t="shared" si="2"/>
        <v>-</v>
      </c>
      <c r="H37" s="59" t="str">
        <f>IF(E37&gt;0,VLOOKUP(A37,[3]BDD_ActiviteGen_HssC!$1:$1048576,H$1,FALSE)/E37,"-")</f>
        <v>-</v>
      </c>
      <c r="I37" s="58" t="str">
        <f>IF(F37&gt;0,VLOOKUP(A37,[3]BDD_ActiviteGen_HssC!$1:$1048576,I$1,FALSE)/F37,"-")</f>
        <v>-</v>
      </c>
      <c r="J37" s="59" t="str">
        <f>IF(E37&gt;0,VLOOKUP(A37,[3]BDD_ActiviteGen_HssC!$1:$1048576,J$1,FALSE)/E37,"-")</f>
        <v>-</v>
      </c>
      <c r="K37" s="58" t="str">
        <f>IF(F37&gt;0,VLOOKUP(A37,[3]BDD_ActiviteGen_HssC!$1:$1048576,K$1,FALSE)/F37,"-")</f>
        <v>-</v>
      </c>
      <c r="L37" s="59" t="str">
        <f>IF(E37&gt;0,VLOOKUP(A37,[3]BDD_ActiviteGen_HssC!$1:$1048576,L$1,FALSE)/E37,"-")</f>
        <v>-</v>
      </c>
      <c r="M37" s="58" t="str">
        <f>IF(F37&gt;0,VLOOKUP(A37,[3]BDD_ActiviteGen_HssC!$1:$1048576,M$1,FALSE)/F37,"-")</f>
        <v>-</v>
      </c>
      <c r="N37" s="59" t="str">
        <f>IF(E37&gt;0,VLOOKUP(A37,[3]BDD_ActiviteGen_HssC!$1:$1048576,N$1,FALSE)/E37,"-")</f>
        <v>-</v>
      </c>
      <c r="O37" s="58" t="str">
        <f>IF(F37&gt;0,VLOOKUP(A37,[3]BDD_ActiviteGen_HssC!$1:$1048576,O$1,FALSE)/F37,"-")</f>
        <v>-</v>
      </c>
      <c r="P37" s="59" t="str">
        <f>IF(E37&gt;0,VLOOKUP(A37,[3]BDD_ActiviteGen_HssC!$1:$1048576,P$1,FALSE)/E37,"-")</f>
        <v>-</v>
      </c>
      <c r="Q37" s="58" t="str">
        <f>IF(F37&gt;0,VLOOKUP(A37,[3]BDD_ActiviteGen_HssC!$1:$1048576,Q$1,FALSE)/F37,"-")</f>
        <v>-</v>
      </c>
      <c r="R37" s="59" t="str">
        <f>IF(E37&gt;0,VLOOKUP(A37,[3]BDD_ActiviteGen_HssC!$1:$1048576,R$1,FALSE)/E37,"-")</f>
        <v>-</v>
      </c>
      <c r="S37" s="58" t="str">
        <f>IF(F37&gt;0,VLOOKUP(A37,[3]BDD_ActiviteGen_HssC!$1:$1048576,S$1,FALSE)/F37,"-")</f>
        <v>-</v>
      </c>
    </row>
    <row r="38" spans="1:19" s="101" customFormat="1" ht="13.5" customHeight="1" thickBot="1" x14ac:dyDescent="0.25">
      <c r="A38" s="31" t="s">
        <v>80</v>
      </c>
      <c r="C38" s="102" t="s">
        <v>81</v>
      </c>
      <c r="D38" s="102"/>
      <c r="E38" s="432">
        <f>VLOOKUP($A38,Acti_GEN_HssC!$A$7:$Z$81,5,FALSE)</f>
        <v>0</v>
      </c>
      <c r="F38" s="69">
        <f>VLOOKUP($A38,Acti_GEN_HssC!$A$7:$Z$81,6,FALSE)</f>
        <v>0</v>
      </c>
      <c r="G38" s="70" t="str">
        <f t="shared" si="2"/>
        <v>-</v>
      </c>
      <c r="H38" s="71" t="str">
        <f>IF(E38&gt;0,VLOOKUP(A38,[3]BDD_ActiviteGen_HssC!$1:$1048576,H$1,FALSE)/E38,"-")</f>
        <v>-</v>
      </c>
      <c r="I38" s="70" t="str">
        <f>IF(F38&gt;0,VLOOKUP(A38,[3]BDD_ActiviteGen_HssC!$1:$1048576,I$1,FALSE)/F38,"-")</f>
        <v>-</v>
      </c>
      <c r="J38" s="71" t="str">
        <f>IF(E38&gt;0,VLOOKUP(A38,[3]BDD_ActiviteGen_HssC!$1:$1048576,J$1,FALSE)/E38,"-")</f>
        <v>-</v>
      </c>
      <c r="K38" s="70" t="str">
        <f>IF(F38&gt;0,VLOOKUP(A38,[3]BDD_ActiviteGen_HssC!$1:$1048576,K$1,FALSE)/F38,"-")</f>
        <v>-</v>
      </c>
      <c r="L38" s="71" t="str">
        <f>IF(E38&gt;0,VLOOKUP(A38,[3]BDD_ActiviteGen_HssC!$1:$1048576,L$1,FALSE)/E38,"-")</f>
        <v>-</v>
      </c>
      <c r="M38" s="70" t="str">
        <f>IF(F38&gt;0,VLOOKUP(A38,[3]BDD_ActiviteGen_HssC!$1:$1048576,M$1,FALSE)/F38,"-")</f>
        <v>-</v>
      </c>
      <c r="N38" s="71" t="str">
        <f>IF(E38&gt;0,VLOOKUP(A38,[3]BDD_ActiviteGen_HssC!$1:$1048576,N$1,FALSE)/E38,"-")</f>
        <v>-</v>
      </c>
      <c r="O38" s="70" t="str">
        <f>IF(F38&gt;0,VLOOKUP(A38,[3]BDD_ActiviteGen_HssC!$1:$1048576,O$1,FALSE)/F38,"-")</f>
        <v>-</v>
      </c>
      <c r="P38" s="71" t="str">
        <f>IF(E38&gt;0,VLOOKUP(A38,[3]BDD_ActiviteGen_HssC!$1:$1048576,P$1,FALSE)/E38,"-")</f>
        <v>-</v>
      </c>
      <c r="Q38" s="70" t="str">
        <f>IF(F38&gt;0,VLOOKUP(A38,[3]BDD_ActiviteGen_HssC!$1:$1048576,Q$1,FALSE)/F38,"-")</f>
        <v>-</v>
      </c>
      <c r="R38" s="71" t="str">
        <f>IF(E38&gt;0,VLOOKUP(A38,[3]BDD_ActiviteGen_HssC!$1:$1048576,R$1,FALSE)/E38,"-")</f>
        <v>-</v>
      </c>
      <c r="S38" s="70" t="str">
        <f>IF(F38&gt;0,VLOOKUP(A38,[3]BDD_ActiviteGen_HssC!$1:$1048576,S$1,FALSE)/F38,"-")</f>
        <v>-</v>
      </c>
    </row>
    <row r="39" spans="1:19" ht="5.25" customHeight="1" thickBot="1" x14ac:dyDescent="0.25">
      <c r="A39" s="77"/>
      <c r="C39" s="345"/>
      <c r="D39" s="330"/>
      <c r="E39" s="219"/>
      <c r="F39" s="298"/>
      <c r="G39" s="299"/>
      <c r="H39" s="299"/>
      <c r="I39" s="299"/>
      <c r="J39" s="299"/>
      <c r="K39" s="299"/>
      <c r="L39" s="299"/>
      <c r="M39" s="299"/>
      <c r="N39" s="299"/>
      <c r="O39" s="299"/>
      <c r="P39" s="299"/>
      <c r="Q39" s="299"/>
      <c r="R39" s="299"/>
      <c r="S39" s="299"/>
    </row>
    <row r="40" spans="1:19" s="98" customFormat="1" x14ac:dyDescent="0.2">
      <c r="A40" s="31" t="s">
        <v>82</v>
      </c>
      <c r="C40" s="105" t="s">
        <v>83</v>
      </c>
      <c r="D40" s="106"/>
      <c r="E40" s="436">
        <f>VLOOKUP($A40,Acti_GEN_HssC!$A$7:$Z$81,5,FALSE)</f>
        <v>32789</v>
      </c>
      <c r="F40" s="108">
        <f>VLOOKUP($A40,Acti_GEN_HssC!$A$7:$Z$81,6,FALSE)</f>
        <v>32873</v>
      </c>
      <c r="G40" s="109">
        <f>IF(E40&gt;0,F40/E40-1,"-")</f>
        <v>2.561834761657833E-3</v>
      </c>
      <c r="H40" s="118">
        <f>IF(E40&gt;0,VLOOKUP(A40,[3]BDD_ActiviteGen_HssC!$1:$1048576,H$1,FALSE)/E40,"-")</f>
        <v>0.19424197139284516</v>
      </c>
      <c r="I40" s="114">
        <f>IF(F40&gt;0,VLOOKUP(A40,[3]BDD_ActiviteGen_HssC!$1:$1048576,I$1,FALSE)/F40,"-")</f>
        <v>0.21163264685304048</v>
      </c>
      <c r="J40" s="118">
        <f>IF(E40&gt;0,VLOOKUP(A40,[3]BDD_ActiviteGen_HssC!$1:$1048576,J$1,FALSE)/E40,"-")</f>
        <v>6.4594833633230653E-2</v>
      </c>
      <c r="K40" s="114">
        <f>IF(F40&gt;0,VLOOKUP(A40,[3]BDD_ActiviteGen_HssC!$1:$1048576,K$1,FALSE)/F40,"-")</f>
        <v>3.7082103854226875E-2</v>
      </c>
      <c r="L40" s="118">
        <f>IF(E40&gt;0,VLOOKUP(A40,[3]BDD_ActiviteGen_HssC!$1:$1048576,L$1,FALSE)/E40,"-")</f>
        <v>7.5025160877123425E-3</v>
      </c>
      <c r="M40" s="114">
        <f>IF(F40&gt;0,VLOOKUP(A40,[3]BDD_ActiviteGen_HssC!$1:$1048576,M$1,FALSE)/F40,"-")</f>
        <v>1.3384844705381315E-3</v>
      </c>
      <c r="N40" s="118">
        <f>IF(E40&gt;0,VLOOKUP(A40,[3]BDD_ActiviteGen_HssC!$1:$1048576,N$1,FALSE)/E40,"-")</f>
        <v>9.3019000274482296E-3</v>
      </c>
      <c r="O40" s="114">
        <f>IF(F40&gt;0,VLOOKUP(A40,[3]BDD_ActiviteGen_HssC!$1:$1048576,O$1,FALSE)/F40,"-")</f>
        <v>7.3008243847534453E-4</v>
      </c>
      <c r="P40" s="118">
        <f>IF(E40&gt;0,VLOOKUP(A40,[3]BDD_ActiviteGen_HssC!$1:$1048576,P$1,FALSE)/E40,"-")</f>
        <v>0.5445118789838056</v>
      </c>
      <c r="Q40" s="114">
        <f>IF(F40&gt;0,VLOOKUP(A40,[3]BDD_ActiviteGen_HssC!$1:$1048576,Q$1,FALSE)/F40,"-")</f>
        <v>0.55340248836431116</v>
      </c>
      <c r="R40" s="118">
        <f>IF(E40&gt;0,VLOOKUP(A40,[3]BDD_ActiviteGen_HssC!$1:$1048576,R$1,FALSE)/E40,"-")</f>
        <v>0.17984689987495805</v>
      </c>
      <c r="S40" s="114">
        <f>IF(F40&gt;0,VLOOKUP(A40,[3]BDD_ActiviteGen_HssC!$1:$1048576,S$1,FALSE)/F40,"-")</f>
        <v>0.19581419401940803</v>
      </c>
    </row>
    <row r="41" spans="1:19" s="98" customFormat="1" x14ac:dyDescent="0.2">
      <c r="A41" s="31" t="s">
        <v>84</v>
      </c>
      <c r="C41" s="121" t="s">
        <v>85</v>
      </c>
      <c r="D41" s="122"/>
      <c r="E41" s="442">
        <f>VLOOKUP($A41,Acti_GEN_HssC!$A$7:$Z$81,5,FALSE)</f>
        <v>42151</v>
      </c>
      <c r="F41" s="124">
        <f>VLOOKUP($A41,Acti_GEN_HssC!$A$7:$Z$81,6,FALSE)</f>
        <v>44040.5</v>
      </c>
      <c r="G41" s="117">
        <f>IF(E41&gt;0,F41/E41-1,"-")</f>
        <v>4.4826931745391541E-2</v>
      </c>
      <c r="H41" s="125">
        <f>IF(E41&gt;0,VLOOKUP(A41,[3]BDD_ActiviteGen_HssC!$1:$1048576,H$1,FALSE)/E41,"-")</f>
        <v>0.25104979715783732</v>
      </c>
      <c r="I41" s="117">
        <f>IF(F41&gt;0,VLOOKUP(A41,[3]BDD_ActiviteGen_HssC!$1:$1048576,I$1,FALSE)/F41,"-")</f>
        <v>0.24484281513606793</v>
      </c>
      <c r="J41" s="125">
        <f>IF(E41&gt;0,VLOOKUP(A41,[3]BDD_ActiviteGen_HssC!$1:$1048576,J$1,FALSE)/E41,"-")</f>
        <v>4.0710777917487131E-2</v>
      </c>
      <c r="K41" s="117">
        <f>IF(F41&gt;0,VLOOKUP(A41,[3]BDD_ActiviteGen_HssC!$1:$1048576,K$1,FALSE)/F41,"-")</f>
        <v>3.6057719599005458E-2</v>
      </c>
      <c r="L41" s="125">
        <f>IF(E41&gt;0,VLOOKUP(A41,[3]BDD_ActiviteGen_HssC!$1:$1048576,L$1,FALSE)/E41,"-")</f>
        <v>6.4529904391354889E-3</v>
      </c>
      <c r="M41" s="117">
        <f>IF(F41&gt;0,VLOOKUP(A41,[3]BDD_ActiviteGen_HssC!$1:$1048576,M$1,FALSE)/F41,"-")</f>
        <v>7.561222056970289E-3</v>
      </c>
      <c r="N41" s="125">
        <f>IF(E41&gt;0,VLOOKUP(A41,[3]BDD_ActiviteGen_HssC!$1:$1048576,N$1,FALSE)/E41,"-")</f>
        <v>0</v>
      </c>
      <c r="O41" s="117">
        <f>IF(F41&gt;0,VLOOKUP(A41,[3]BDD_ActiviteGen_HssC!$1:$1048576,O$1,FALSE)/F41,"-")</f>
        <v>0</v>
      </c>
      <c r="P41" s="125">
        <f>IF(E41&gt;0,VLOOKUP(A41,[3]BDD_ActiviteGen_HssC!$1:$1048576,P$1,FALSE)/E41,"-")</f>
        <v>0.59277359967735044</v>
      </c>
      <c r="Q41" s="117">
        <f>IF(F41&gt;0,VLOOKUP(A41,[3]BDD_ActiviteGen_HssC!$1:$1048576,Q$1,FALSE)/F41,"-")</f>
        <v>0.60602172999852411</v>
      </c>
      <c r="R41" s="125">
        <f>IF(E41&gt;0,VLOOKUP(A41,[3]BDD_ActiviteGen_HssC!$1:$1048576,R$1,FALSE)/E41,"-")</f>
        <v>0.10550164883395412</v>
      </c>
      <c r="S41" s="117">
        <f>IF(F41&gt;0,VLOOKUP(A41,[3]BDD_ActiviteGen_HssC!$1:$1048576,S$1,FALSE)/F41,"-")</f>
        <v>7.5793871550050518E-2</v>
      </c>
    </row>
    <row r="42" spans="1:19" s="98" customFormat="1" x14ac:dyDescent="0.2">
      <c r="A42" s="31" t="s">
        <v>86</v>
      </c>
      <c r="C42" s="121" t="s">
        <v>87</v>
      </c>
      <c r="D42" s="122"/>
      <c r="E42" s="442">
        <f>VLOOKUP($A42,Acti_GEN_HssC!$A$7:$Z$81,5,FALSE)</f>
        <v>68299</v>
      </c>
      <c r="F42" s="124">
        <f>VLOOKUP($A42,Acti_GEN_HssC!$A$7:$Z$81,6,FALSE)</f>
        <v>62905</v>
      </c>
      <c r="G42" s="117">
        <f>IF(E42&gt;0,F42/E42-1,"-")</f>
        <v>-7.8976266123954919E-2</v>
      </c>
      <c r="H42" s="125">
        <f>IF(E42&gt;0,VLOOKUP(A42,[3]BDD_ActiviteGen_HssC!$1:$1048576,H$1,FALSE)/E42,"-")</f>
        <v>0.24162872077190004</v>
      </c>
      <c r="I42" s="117">
        <f>IF(F42&gt;0,VLOOKUP(A42,[3]BDD_ActiviteGen_HssC!$1:$1048576,I$1,FALSE)/F42,"-")</f>
        <v>0.23762816946188697</v>
      </c>
      <c r="J42" s="125">
        <f>IF(E42&gt;0,VLOOKUP(A42,[3]BDD_ActiviteGen_HssC!$1:$1048576,J$1,FALSE)/E42,"-")</f>
        <v>1.3045578998228379E-2</v>
      </c>
      <c r="K42" s="117">
        <f>IF(F42&gt;0,VLOOKUP(A42,[3]BDD_ActiviteGen_HssC!$1:$1048576,K$1,FALSE)/F42,"-")</f>
        <v>8.5207853111835315E-3</v>
      </c>
      <c r="L42" s="125">
        <f>IF(E42&gt;0,VLOOKUP(A42,[3]BDD_ActiviteGen_HssC!$1:$1048576,L$1,FALSE)/E42,"-")</f>
        <v>4.0996207850773806E-4</v>
      </c>
      <c r="M42" s="117">
        <f>IF(F42&gt;0,VLOOKUP(A42,[3]BDD_ActiviteGen_HssC!$1:$1048576,M$1,FALSE)/F42,"-")</f>
        <v>0</v>
      </c>
      <c r="N42" s="125">
        <f>IF(E42&gt;0,VLOOKUP(A42,[3]BDD_ActiviteGen_HssC!$1:$1048576,N$1,FALSE)/E42,"-")</f>
        <v>5.3587900262082903E-3</v>
      </c>
      <c r="O42" s="117">
        <f>IF(F42&gt;0,VLOOKUP(A42,[3]BDD_ActiviteGen_HssC!$1:$1048576,O$1,FALSE)/F42,"-")</f>
        <v>8.7433431364756381E-4</v>
      </c>
      <c r="P42" s="125">
        <f>IF(E42&gt;0,VLOOKUP(A42,[3]BDD_ActiviteGen_HssC!$1:$1048576,P$1,FALSE)/E42,"-")</f>
        <v>0.50107615045608278</v>
      </c>
      <c r="Q42" s="117">
        <f>IF(F42&gt;0,VLOOKUP(A42,[3]BDD_ActiviteGen_HssC!$1:$1048576,Q$1,FALSE)/F42,"-")</f>
        <v>0.51310706621095303</v>
      </c>
      <c r="R42" s="125">
        <f>IF(E42&gt;0,VLOOKUP(A42,[3]BDD_ActiviteGen_HssC!$1:$1048576,R$1,FALSE)/E42,"-")</f>
        <v>0.23848079766907276</v>
      </c>
      <c r="S42" s="117">
        <f>IF(F42&gt;0,VLOOKUP(A42,[3]BDD_ActiviteGen_HssC!$1:$1048576,S$1,FALSE)/F42,"-")</f>
        <v>0.23986964470232891</v>
      </c>
    </row>
    <row r="43" spans="1:19" s="98" customFormat="1" ht="13.8" thickBot="1" x14ac:dyDescent="0.25">
      <c r="A43" s="31" t="s">
        <v>88</v>
      </c>
      <c r="C43" s="130" t="s">
        <v>89</v>
      </c>
      <c r="D43" s="131"/>
      <c r="E43" s="447">
        <f>VLOOKUP($A43,Acti_GEN_HssC!$A$7:$Z$81,5,FALSE)</f>
        <v>70032</v>
      </c>
      <c r="F43" s="133">
        <f>VLOOKUP($A43,Acti_GEN_HssC!$A$7:$Z$81,6,FALSE)</f>
        <v>60116</v>
      </c>
      <c r="G43" s="134">
        <f>IF(E43&gt;0,F43/E43-1,"-")</f>
        <v>-0.14159241489604757</v>
      </c>
      <c r="H43" s="135">
        <f>IF(E43&gt;0,VLOOKUP(A43,[3]BDD_ActiviteGen_HssC!$1:$1048576,H$1,FALSE)/E43,"-")</f>
        <v>0.11868859949737263</v>
      </c>
      <c r="I43" s="134">
        <f>IF(F43&gt;0,VLOOKUP(A43,[3]BDD_ActiviteGen_HssC!$1:$1048576,I$1,FALSE)/F43,"-")</f>
        <v>0.13169538891476479</v>
      </c>
      <c r="J43" s="135">
        <f>IF(E43&gt;0,VLOOKUP(A43,[3]BDD_ActiviteGen_HssC!$1:$1048576,J$1,FALSE)/E43,"-")</f>
        <v>5.2390335846470182E-2</v>
      </c>
      <c r="K43" s="134">
        <f>IF(F43&gt;0,VLOOKUP(A43,[3]BDD_ActiviteGen_HssC!$1:$1048576,K$1,FALSE)/F43,"-")</f>
        <v>5.3895801450528975E-2</v>
      </c>
      <c r="L43" s="135">
        <f>IF(E43&gt;0,VLOOKUP(A43,[3]BDD_ActiviteGen_HssC!$1:$1048576,L$1,FALSE)/E43,"-")</f>
        <v>0</v>
      </c>
      <c r="M43" s="134">
        <f>IF(F43&gt;0,VLOOKUP(A43,[3]BDD_ActiviteGen_HssC!$1:$1048576,M$1,FALSE)/F43,"-")</f>
        <v>0</v>
      </c>
      <c r="N43" s="135">
        <f>IF(E43&gt;0,VLOOKUP(A43,[3]BDD_ActiviteGen_HssC!$1:$1048576,N$1,FALSE)/E43,"-")</f>
        <v>2.1418779986291979E-3</v>
      </c>
      <c r="O43" s="134">
        <f>IF(F43&gt;0,VLOOKUP(A43,[3]BDD_ActiviteGen_HssC!$1:$1048576,O$1,FALSE)/F43,"-")</f>
        <v>2.9276731652139198E-3</v>
      </c>
      <c r="P43" s="135">
        <f>IF(E43&gt;0,VLOOKUP(A43,[3]BDD_ActiviteGen_HssC!$1:$1048576,P$1,FALSE)/E43,"-")</f>
        <v>0.67433458990175921</v>
      </c>
      <c r="Q43" s="134">
        <f>IF(F43&gt;0,VLOOKUP(A43,[3]BDD_ActiviteGen_HssC!$1:$1048576,Q$1,FALSE)/F43,"-")</f>
        <v>0.6888349191562978</v>
      </c>
      <c r="R43" s="135">
        <f>IF(E43&gt;0,VLOOKUP(A43,[3]BDD_ActiviteGen_HssC!$1:$1048576,R$1,FALSE)/E43,"-")</f>
        <v>0.1524445967557688</v>
      </c>
      <c r="S43" s="134">
        <f>IF(F43&gt;0,VLOOKUP(A43,[3]BDD_ActiviteGen_HssC!$1:$1048576,S$1,FALSE)/F43,"-")</f>
        <v>0.12264621731319449</v>
      </c>
    </row>
    <row r="44" spans="1:19" ht="6" customHeight="1" thickBot="1" x14ac:dyDescent="0.25">
      <c r="A44" s="77"/>
      <c r="C44" s="329"/>
      <c r="D44" s="330"/>
      <c r="E44" s="219"/>
      <c r="F44" s="298"/>
      <c r="G44" s="299"/>
      <c r="H44" s="299"/>
      <c r="I44" s="299"/>
      <c r="J44" s="299"/>
      <c r="K44" s="299"/>
      <c r="L44" s="299"/>
      <c r="M44" s="299"/>
      <c r="N44" s="299"/>
      <c r="O44" s="299"/>
      <c r="P44" s="299"/>
      <c r="Q44" s="299"/>
      <c r="R44" s="299"/>
      <c r="S44" s="299"/>
    </row>
    <row r="45" spans="1:19" s="98" customFormat="1" ht="11.25" customHeight="1" x14ac:dyDescent="0.2">
      <c r="A45" s="31" t="s">
        <v>90</v>
      </c>
      <c r="C45" s="105" t="s">
        <v>91</v>
      </c>
      <c r="D45" s="106"/>
      <c r="E45" s="436">
        <f>VLOOKUP($A45,Acti_GEN_HssC!$A$7:$Z$81,5,FALSE)</f>
        <v>39742</v>
      </c>
      <c r="F45" s="108">
        <f>VLOOKUP($A45,Acti_GEN_HssC!$A$7:$Z$81,6,FALSE)</f>
        <v>42005.5</v>
      </c>
      <c r="G45" s="109">
        <f t="shared" ref="G45:G51" si="3">IF(E45&gt;0,F45/E45-1,"-")</f>
        <v>5.6954858839514788E-2</v>
      </c>
      <c r="H45" s="118">
        <f>IF(E45&gt;0,VLOOKUP(A45,[3]BDD_ActiviteGen_HssC!$1:$1048576,H$1,FALSE)/E45,"-")</f>
        <v>0.23843792461375873</v>
      </c>
      <c r="I45" s="114">
        <f>IF(F45&gt;0,VLOOKUP(A45,[3]BDD_ActiviteGen_HssC!$1:$1048576,I$1,FALSE)/F45,"-")</f>
        <v>0.23992096273107094</v>
      </c>
      <c r="J45" s="118">
        <f>IF(E45&gt;0,VLOOKUP(A45,[3]BDD_ActiviteGen_HssC!$1:$1048576,J$1,FALSE)/E45,"-")</f>
        <v>4.3178501333601731E-2</v>
      </c>
      <c r="K45" s="114">
        <f>IF(F45&gt;0,VLOOKUP(A45,[3]BDD_ActiviteGen_HssC!$1:$1048576,K$1,FALSE)/F45,"-")</f>
        <v>3.7804573210650984E-2</v>
      </c>
      <c r="L45" s="118">
        <f>IF(E45&gt;0,VLOOKUP(A45,[3]BDD_ActiviteGen_HssC!$1:$1048576,L$1,FALSE)/E45,"-")</f>
        <v>6.8441447335312764E-3</v>
      </c>
      <c r="M45" s="114">
        <f>IF(F45&gt;0,VLOOKUP(A45,[3]BDD_ActiviteGen_HssC!$1:$1048576,M$1,FALSE)/F45,"-")</f>
        <v>7.9275332992108181E-3</v>
      </c>
      <c r="N45" s="118">
        <f>IF(E45&gt;0,VLOOKUP(A45,[3]BDD_ActiviteGen_HssC!$1:$1048576,N$1,FALSE)/E45,"-")</f>
        <v>0</v>
      </c>
      <c r="O45" s="114">
        <f>IF(F45&gt;0,VLOOKUP(A45,[3]BDD_ActiviteGen_HssC!$1:$1048576,O$1,FALSE)/F45,"-")</f>
        <v>0</v>
      </c>
      <c r="P45" s="118">
        <f>IF(E45&gt;0,VLOOKUP(A45,[3]BDD_ActiviteGen_HssC!$1:$1048576,P$1,FALSE)/E45,"-")</f>
        <v>0.59591867545669563</v>
      </c>
      <c r="Q45" s="114">
        <f>IF(F45&gt;0,VLOOKUP(A45,[3]BDD_ActiviteGen_HssC!$1:$1048576,Q$1,FALSE)/F45,"-")</f>
        <v>0.60371856066467489</v>
      </c>
      <c r="R45" s="118">
        <f>IF(E45&gt;0,VLOOKUP(A45,[3]BDD_ActiviteGen_HssC!$1:$1048576,R$1,FALSE)/E45,"-")</f>
        <v>0.11189673393387349</v>
      </c>
      <c r="S45" s="114">
        <f>IF(F45&gt;0,VLOOKUP(A45,[3]BDD_ActiviteGen_HssC!$1:$1048576,S$1,FALSE)/F45,"-")</f>
        <v>7.9465784242539667E-2</v>
      </c>
    </row>
    <row r="46" spans="1:19" s="98" customFormat="1" x14ac:dyDescent="0.2">
      <c r="A46" s="31" t="s">
        <v>92</v>
      </c>
      <c r="C46" s="121" t="s">
        <v>93</v>
      </c>
      <c r="D46" s="122"/>
      <c r="E46" s="442">
        <f>VLOOKUP($A46,Acti_GEN_HssC!$A$7:$Z$81,5,FALSE)</f>
        <v>19185</v>
      </c>
      <c r="F46" s="124">
        <f>VLOOKUP($A46,Acti_GEN_HssC!$A$7:$Z$81,6,FALSE)</f>
        <v>17913</v>
      </c>
      <c r="G46" s="117">
        <f t="shared" si="3"/>
        <v>-6.6301798279906232E-2</v>
      </c>
      <c r="H46" s="125">
        <f>IF(E46&gt;0,VLOOKUP(A46,[3]BDD_ActiviteGen_HssC!$1:$1048576,H$1,FALSE)/E46,"-")</f>
        <v>0.18983580922595777</v>
      </c>
      <c r="I46" s="117">
        <f>IF(F46&gt;0,VLOOKUP(A46,[3]BDD_ActiviteGen_HssC!$1:$1048576,I$1,FALSE)/F46,"-")</f>
        <v>0.2058839948640652</v>
      </c>
      <c r="J46" s="125">
        <f>IF(E46&gt;0,VLOOKUP(A46,[3]BDD_ActiviteGen_HssC!$1:$1048576,J$1,FALSE)/E46,"-")</f>
        <v>8.4440969507427674E-2</v>
      </c>
      <c r="K46" s="117">
        <f>IF(F46&gt;0,VLOOKUP(A46,[3]BDD_ActiviteGen_HssC!$1:$1048576,K$1,FALSE)/F46,"-")</f>
        <v>6.7660358398928158E-2</v>
      </c>
      <c r="L46" s="125">
        <f>IF(E46&gt;0,VLOOKUP(A46,[3]BDD_ActiviteGen_HssC!$1:$1048576,L$1,FALSE)/E46,"-")</f>
        <v>0</v>
      </c>
      <c r="M46" s="117">
        <f>IF(F46&gt;0,VLOOKUP(A46,[3]BDD_ActiviteGen_HssC!$1:$1048576,M$1,FALSE)/F46,"-")</f>
        <v>0</v>
      </c>
      <c r="N46" s="125">
        <f>IF(E46&gt;0,VLOOKUP(A46,[3]BDD_ActiviteGen_HssC!$1:$1048576,N$1,FALSE)/E46,"-")</f>
        <v>5.7857701329163411E-3</v>
      </c>
      <c r="O46" s="117">
        <f>IF(F46&gt;0,VLOOKUP(A46,[3]BDD_ActiviteGen_HssC!$1:$1048576,O$1,FALSE)/F46,"-")</f>
        <v>5.582537821693742E-3</v>
      </c>
      <c r="P46" s="125">
        <f>IF(E46&gt;0,VLOOKUP(A46,[3]BDD_ActiviteGen_HssC!$1:$1048576,P$1,FALSE)/E46,"-")</f>
        <v>0.56413864998696894</v>
      </c>
      <c r="Q46" s="117">
        <f>IF(F46&gt;0,VLOOKUP(A46,[3]BDD_ActiviteGen_HssC!$1:$1048576,Q$1,FALSE)/F46,"-")</f>
        <v>0.55763970300898791</v>
      </c>
      <c r="R46" s="125">
        <f>IF(E46&gt;0,VLOOKUP(A46,[3]BDD_ActiviteGen_HssC!$1:$1048576,R$1,FALSE)/E46,"-")</f>
        <v>0.15579880114672923</v>
      </c>
      <c r="S46" s="117">
        <f>IF(F46&gt;0,VLOOKUP(A46,[3]BDD_ActiviteGen_HssC!$1:$1048576,S$1,FALSE)/F46,"-")</f>
        <v>0.16323340590632501</v>
      </c>
    </row>
    <row r="47" spans="1:19" s="98" customFormat="1" x14ac:dyDescent="0.2">
      <c r="A47" s="31" t="s">
        <v>94</v>
      </c>
      <c r="C47" s="121" t="s">
        <v>95</v>
      </c>
      <c r="D47" s="122"/>
      <c r="E47" s="442">
        <f>VLOOKUP($A47,Acti_GEN_HssC!$A$7:$Z$81,5,FALSE)</f>
        <v>53143</v>
      </c>
      <c r="F47" s="124">
        <f>VLOOKUP($A47,Acti_GEN_HssC!$A$7:$Z$81,6,FALSE)</f>
        <v>44161</v>
      </c>
      <c r="G47" s="117">
        <f t="shared" si="3"/>
        <v>-0.16901567468904655</v>
      </c>
      <c r="H47" s="125">
        <f>IF(E47&gt;0,VLOOKUP(A47,[3]BDD_ActiviteGen_HssC!$1:$1048576,H$1,FALSE)/E47,"-")</f>
        <v>0.10868787987129067</v>
      </c>
      <c r="I47" s="117">
        <f>IF(F47&gt;0,VLOOKUP(A47,[3]BDD_ActiviteGen_HssC!$1:$1048576,I$1,FALSE)/F47,"-")</f>
        <v>0.11172754240166663</v>
      </c>
      <c r="J47" s="125">
        <f>IF(E47&gt;0,VLOOKUP(A47,[3]BDD_ActiviteGen_HssC!$1:$1048576,J$1,FALSE)/E47,"-")</f>
        <v>3.8556347966806542E-2</v>
      </c>
      <c r="K47" s="117">
        <f>IF(F47&gt;0,VLOOKUP(A47,[3]BDD_ActiviteGen_HssC!$1:$1048576,K$1,FALSE)/F47,"-")</f>
        <v>4.592287312334413E-2</v>
      </c>
      <c r="L47" s="125">
        <f>IF(E47&gt;0,VLOOKUP(A47,[3]BDD_ActiviteGen_HssC!$1:$1048576,L$1,FALSE)/E47,"-")</f>
        <v>0</v>
      </c>
      <c r="M47" s="117">
        <f>IF(F47&gt;0,VLOOKUP(A47,[3]BDD_ActiviteGen_HssC!$1:$1048576,M$1,FALSE)/F47,"-")</f>
        <v>0</v>
      </c>
      <c r="N47" s="125">
        <f>IF(E47&gt;0,VLOOKUP(A47,[3]BDD_ActiviteGen_HssC!$1:$1048576,N$1,FALSE)/E47,"-")</f>
        <v>7.3386899497581998E-4</v>
      </c>
      <c r="O47" s="117">
        <f>IF(F47&gt;0,VLOOKUP(A47,[3]BDD_ActiviteGen_HssC!$1:$1048576,O$1,FALSE)/F47,"-")</f>
        <v>1.7209755213876497E-3</v>
      </c>
      <c r="P47" s="125">
        <f>IF(E47&gt;0,VLOOKUP(A47,[3]BDD_ActiviteGen_HssC!$1:$1048576,P$1,FALSE)/E47,"-")</f>
        <v>0.70863519184088219</v>
      </c>
      <c r="Q47" s="117">
        <f>IF(F47&gt;0,VLOOKUP(A47,[3]BDD_ActiviteGen_HssC!$1:$1048576,Q$1,FALSE)/F47,"-")</f>
        <v>0.74051765132130165</v>
      </c>
      <c r="R47" s="125">
        <f>IF(E47&gt;0,VLOOKUP(A47,[3]BDD_ActiviteGen_HssC!$1:$1048576,R$1,FALSE)/E47,"-")</f>
        <v>0.14338671132604483</v>
      </c>
      <c r="S47" s="117">
        <f>IF(F47&gt;0,VLOOKUP(A47,[3]BDD_ActiviteGen_HssC!$1:$1048576,S$1,FALSE)/F47,"-")</f>
        <v>0.10011095763229999</v>
      </c>
    </row>
    <row r="48" spans="1:19" s="98" customFormat="1" x14ac:dyDescent="0.2">
      <c r="A48" s="31" t="s">
        <v>96</v>
      </c>
      <c r="C48" s="121" t="s">
        <v>97</v>
      </c>
      <c r="D48" s="122"/>
      <c r="E48" s="442">
        <f>VLOOKUP($A48,Acti_GEN_HssC!$A$7:$Z$81,5,FALSE)</f>
        <v>62259</v>
      </c>
      <c r="F48" s="124">
        <f>VLOOKUP($A48,Acti_GEN_HssC!$A$7:$Z$81,6,FALSE)</f>
        <v>57941</v>
      </c>
      <c r="G48" s="117">
        <f t="shared" si="3"/>
        <v>-6.9355434555646522E-2</v>
      </c>
      <c r="H48" s="125">
        <f>IF(E48&gt;0,VLOOKUP(A48,[3]BDD_ActiviteGen_HssC!$1:$1048576,H$1,FALSE)/E48,"-")</f>
        <v>0.24939366196051976</v>
      </c>
      <c r="I48" s="117">
        <f>IF(F48&gt;0,VLOOKUP(A48,[3]BDD_ActiviteGen_HssC!$1:$1048576,I$1,FALSE)/F48,"-")</f>
        <v>0.24619871938696261</v>
      </c>
      <c r="J48" s="125">
        <f>IF(E48&gt;0,VLOOKUP(A48,[3]BDD_ActiviteGen_HssC!$1:$1048576,J$1,FALSE)/E48,"-")</f>
        <v>1.4311183925215631E-2</v>
      </c>
      <c r="K48" s="117">
        <f>IF(F48&gt;0,VLOOKUP(A48,[3]BDD_ActiviteGen_HssC!$1:$1048576,K$1,FALSE)/F48,"-")</f>
        <v>9.2507895963134905E-3</v>
      </c>
      <c r="L48" s="125">
        <f>IF(E48&gt;0,VLOOKUP(A48,[3]BDD_ActiviteGen_HssC!$1:$1048576,L$1,FALSE)/E48,"-")</f>
        <v>4.4973417497871796E-4</v>
      </c>
      <c r="M48" s="117">
        <f>IF(F48&gt;0,VLOOKUP(A48,[3]BDD_ActiviteGen_HssC!$1:$1048576,M$1,FALSE)/F48,"-")</f>
        <v>0</v>
      </c>
      <c r="N48" s="125">
        <f>IF(E48&gt;0,VLOOKUP(A48,[3]BDD_ActiviteGen_HssC!$1:$1048576,N$1,FALSE)/E48,"-")</f>
        <v>5.8786681443646705E-3</v>
      </c>
      <c r="O48" s="117">
        <f>IF(F48&gt;0,VLOOKUP(A48,[3]BDD_ActiviteGen_HssC!$1:$1048576,O$1,FALSE)/F48,"-")</f>
        <v>9.4924146977097394E-4</v>
      </c>
      <c r="P48" s="125">
        <f>IF(E48&gt;0,VLOOKUP(A48,[3]BDD_ActiviteGen_HssC!$1:$1048576,P$1,FALSE)/E48,"-")</f>
        <v>0.49135064809907003</v>
      </c>
      <c r="Q48" s="117">
        <f>IF(F48&gt;0,VLOOKUP(A48,[3]BDD_ActiviteGen_HssC!$1:$1048576,Q$1,FALSE)/F48,"-")</f>
        <v>0.50580763190141698</v>
      </c>
      <c r="R48" s="125">
        <f>IF(E48&gt;0,VLOOKUP(A48,[3]BDD_ActiviteGen_HssC!$1:$1048576,R$1,FALSE)/E48,"-")</f>
        <v>0.23861610369585121</v>
      </c>
      <c r="S48" s="117">
        <f>IF(F48&gt;0,VLOOKUP(A48,[3]BDD_ActiviteGen_HssC!$1:$1048576,S$1,FALSE)/F48,"-")</f>
        <v>0.23779361764553597</v>
      </c>
    </row>
    <row r="49" spans="1:31" s="98" customFormat="1" x14ac:dyDescent="0.2">
      <c r="A49" s="31" t="s">
        <v>98</v>
      </c>
      <c r="C49" s="121" t="s">
        <v>99</v>
      </c>
      <c r="D49" s="122"/>
      <c r="E49" s="442">
        <f>VLOOKUP($A49,Acti_GEN_HssC!$A$7:$Z$81,5,FALSE)</f>
        <v>10685</v>
      </c>
      <c r="F49" s="124">
        <f>VLOOKUP($A49,Acti_GEN_HssC!$A$7:$Z$81,6,FALSE)</f>
        <v>10125</v>
      </c>
      <c r="G49" s="117">
        <f t="shared" si="3"/>
        <v>-5.2409920449227876E-2</v>
      </c>
      <c r="H49" s="125">
        <f>IF(E49&gt;0,VLOOKUP(A49,[3]BDD_ActiviteGen_HssC!$1:$1048576,H$1,FALSE)/E49,"-")</f>
        <v>0.19812821712681328</v>
      </c>
      <c r="I49" s="117">
        <f>IF(F49&gt;0,VLOOKUP(A49,[3]BDD_ActiviteGen_HssC!$1:$1048576,I$1,FALSE)/F49,"-")</f>
        <v>0.19318518518518518</v>
      </c>
      <c r="J49" s="125">
        <f>IF(E49&gt;0,VLOOKUP(A49,[3]BDD_ActiviteGen_HssC!$1:$1048576,J$1,FALSE)/E49,"-")</f>
        <v>3.6406176883481516E-2</v>
      </c>
      <c r="K49" s="117">
        <f>IF(F49&gt;0,VLOOKUP(A49,[3]BDD_ActiviteGen_HssC!$1:$1048576,K$1,FALSE)/F49,"-")</f>
        <v>0</v>
      </c>
      <c r="L49" s="125">
        <f>IF(E49&gt;0,VLOOKUP(A49,[3]BDD_ActiviteGen_HssC!$1:$1048576,L$1,FALSE)/E49,"-")</f>
        <v>0</v>
      </c>
      <c r="M49" s="117">
        <f>IF(F49&gt;0,VLOOKUP(A49,[3]BDD_ActiviteGen_HssC!$1:$1048576,M$1,FALSE)/F49,"-")</f>
        <v>0</v>
      </c>
      <c r="N49" s="125">
        <f>IF(E49&gt;0,VLOOKUP(A49,[3]BDD_ActiviteGen_HssC!$1:$1048576,N$1,FALSE)/E49,"-")</f>
        <v>0</v>
      </c>
      <c r="O49" s="117">
        <f>IF(F49&gt;0,VLOOKUP(A49,[3]BDD_ActiviteGen_HssC!$1:$1048576,O$1,FALSE)/F49,"-")</f>
        <v>0</v>
      </c>
      <c r="P49" s="125">
        <f>IF(E49&gt;0,VLOOKUP(A49,[3]BDD_ActiviteGen_HssC!$1:$1048576,P$1,FALSE)/E49,"-")</f>
        <v>0.57725783809078146</v>
      </c>
      <c r="Q49" s="117">
        <f>IF(F49&gt;0,VLOOKUP(A49,[3]BDD_ActiviteGen_HssC!$1:$1048576,Q$1,FALSE)/F49,"-")</f>
        <v>0.55111111111111111</v>
      </c>
      <c r="R49" s="125">
        <f>IF(E49&gt;0,VLOOKUP(A49,[3]BDD_ActiviteGen_HssC!$1:$1048576,R$1,FALSE)/E49,"-")</f>
        <v>0.18820776789892371</v>
      </c>
      <c r="S49" s="117">
        <f>IF(F49&gt;0,VLOOKUP(A49,[3]BDD_ActiviteGen_HssC!$1:$1048576,S$1,FALSE)/F49,"-")</f>
        <v>0.25570370370370371</v>
      </c>
    </row>
    <row r="50" spans="1:31" s="98" customFormat="1" x14ac:dyDescent="0.2">
      <c r="A50" s="31" t="s">
        <v>100</v>
      </c>
      <c r="C50" s="121" t="s">
        <v>101</v>
      </c>
      <c r="D50" s="122"/>
      <c r="E50" s="442">
        <f>VLOOKUP($A50,Acti_GEN_HssC!$A$7:$Z$81,5,FALSE)</f>
        <v>18223</v>
      </c>
      <c r="F50" s="124">
        <f>VLOOKUP($A50,Acti_GEN_HssC!$A$7:$Z$81,6,FALSE)</f>
        <v>18153</v>
      </c>
      <c r="G50" s="117">
        <f t="shared" si="3"/>
        <v>-3.841299456730507E-3</v>
      </c>
      <c r="H50" s="125">
        <f>IF(E50&gt;0,VLOOKUP(A50,[3]BDD_ActiviteGen_HssC!$1:$1048576,H$1,FALSE)/E50,"-")</f>
        <v>0.18471162816221259</v>
      </c>
      <c r="I50" s="117">
        <f>IF(F50&gt;0,VLOOKUP(A50,[3]BDD_ActiviteGen_HssC!$1:$1048576,I$1,FALSE)/F50,"-")</f>
        <v>0.21803558640445106</v>
      </c>
      <c r="J50" s="125">
        <f>IF(E50&gt;0,VLOOKUP(A50,[3]BDD_ActiviteGen_HssC!$1:$1048576,J$1,FALSE)/E50,"-")</f>
        <v>5.7015859079185646E-2</v>
      </c>
      <c r="K50" s="117">
        <f>IF(F50&gt;0,VLOOKUP(A50,[3]BDD_ActiviteGen_HssC!$1:$1048576,K$1,FALSE)/F50,"-")</f>
        <v>5.8117115628270807E-2</v>
      </c>
      <c r="L50" s="125">
        <f>IF(E50&gt;0,VLOOKUP(A50,[3]BDD_ActiviteGen_HssC!$1:$1048576,L$1,FALSE)/E50,"-")</f>
        <v>1.3499423805081491E-2</v>
      </c>
      <c r="M50" s="117">
        <f>IF(F50&gt;0,VLOOKUP(A50,[3]BDD_ActiviteGen_HssC!$1:$1048576,M$1,FALSE)/F50,"-")</f>
        <v>2.4238417892359391E-3</v>
      </c>
      <c r="N50" s="125">
        <f>IF(E50&gt;0,VLOOKUP(A50,[3]BDD_ActiviteGen_HssC!$1:$1048576,N$1,FALSE)/E50,"-")</f>
        <v>1.673709049004006E-2</v>
      </c>
      <c r="O50" s="117">
        <f>IF(F50&gt;0,VLOOKUP(A50,[3]BDD_ActiviteGen_HssC!$1:$1048576,O$1,FALSE)/F50,"-")</f>
        <v>1.3220955214014213E-3</v>
      </c>
      <c r="P50" s="125">
        <f>IF(E50&gt;0,VLOOKUP(A50,[3]BDD_ActiviteGen_HssC!$1:$1048576,P$1,FALSE)/E50,"-")</f>
        <v>0.51769741535422265</v>
      </c>
      <c r="Q50" s="117">
        <f>IF(F50&gt;0,VLOOKUP(A50,[3]BDD_ActiviteGen_HssC!$1:$1048576,Q$1,FALSE)/F50,"-")</f>
        <v>0.5120916652894838</v>
      </c>
      <c r="R50" s="125">
        <f>IF(E50&gt;0,VLOOKUP(A50,[3]BDD_ActiviteGen_HssC!$1:$1048576,R$1,FALSE)/E50,"-")</f>
        <v>0.21033858310925754</v>
      </c>
      <c r="S50" s="117">
        <f>IF(F50&gt;0,VLOOKUP(A50,[3]BDD_ActiviteGen_HssC!$1:$1048576,S$1,FALSE)/F50,"-")</f>
        <v>0.20800969536715694</v>
      </c>
    </row>
    <row r="51" spans="1:31" s="98" customFormat="1" ht="13.8" thickBot="1" x14ac:dyDescent="0.25">
      <c r="A51" s="31" t="s">
        <v>102</v>
      </c>
      <c r="C51" s="130" t="s">
        <v>103</v>
      </c>
      <c r="D51" s="131"/>
      <c r="E51" s="447">
        <f>VLOOKUP($A51,Acti_GEN_HssC!$A$7:$Z$81,5,FALSE)</f>
        <v>10034</v>
      </c>
      <c r="F51" s="133">
        <f>VLOOKUP($A51,Acti_GEN_HssC!$A$7:$Z$81,6,FALSE)</f>
        <v>9636</v>
      </c>
      <c r="G51" s="134">
        <f t="shared" si="3"/>
        <v>-3.9665138529001442E-2</v>
      </c>
      <c r="H51" s="135">
        <f>IF(E51&gt;0,VLOOKUP(A51,[3]BDD_ActiviteGen_HssC!$1:$1048576,H$1,FALSE)/E51,"-")</f>
        <v>0.18556906517839347</v>
      </c>
      <c r="I51" s="134">
        <f>IF(F51&gt;0,VLOOKUP(A51,[3]BDD_ActiviteGen_HssC!$1:$1048576,I$1,FALSE)/F51,"-")</f>
        <v>0.17911996679119968</v>
      </c>
      <c r="J51" s="135">
        <f>IF(E51&gt;0,VLOOKUP(A51,[3]BDD_ActiviteGen_HssC!$1:$1048576,J$1,FALSE)/E51,"-")</f>
        <v>6.8766194937213476E-2</v>
      </c>
      <c r="K51" s="134">
        <f>IF(F51&gt;0,VLOOKUP(A51,[3]BDD_ActiviteGen_HssC!$1:$1048576,K$1,FALSE)/F51,"-")</f>
        <v>1.7019510170195103E-2</v>
      </c>
      <c r="L51" s="135">
        <f>IF(E51&gt;0,VLOOKUP(A51,[3]BDD_ActiviteGen_HssC!$1:$1048576,L$1,FALSE)/E51,"-")</f>
        <v>0</v>
      </c>
      <c r="M51" s="134">
        <f>IF(F51&gt;0,VLOOKUP(A51,[3]BDD_ActiviteGen_HssC!$1:$1048576,M$1,FALSE)/F51,"-")</f>
        <v>0</v>
      </c>
      <c r="N51" s="135">
        <f>IF(E51&gt;0,VLOOKUP(A51,[3]BDD_ActiviteGen_HssC!$1:$1048576,N$1,FALSE)/E51,"-")</f>
        <v>0</v>
      </c>
      <c r="O51" s="134">
        <f>IF(F51&gt;0,VLOOKUP(A51,[3]BDD_ActiviteGen_HssC!$1:$1048576,O$1,FALSE)/F51,"-")</f>
        <v>0</v>
      </c>
      <c r="P51" s="135">
        <f>IF(E51&gt;0,VLOOKUP(A51,[3]BDD_ActiviteGen_HssC!$1:$1048576,P$1,FALSE)/E51,"-")</f>
        <v>0.5909906318517042</v>
      </c>
      <c r="Q51" s="134">
        <f>IF(F51&gt;0,VLOOKUP(A51,[3]BDD_ActiviteGen_HssC!$1:$1048576,Q$1,FALSE)/F51,"-")</f>
        <v>0.65743046907430469</v>
      </c>
      <c r="R51" s="135">
        <f>IF(E51&gt;0,VLOOKUP(A51,[3]BDD_ActiviteGen_HssC!$1:$1048576,R$1,FALSE)/E51,"-")</f>
        <v>0.15467410803268886</v>
      </c>
      <c r="S51" s="134">
        <f>IF(F51&gt;0,VLOOKUP(A51,[3]BDD_ActiviteGen_HssC!$1:$1048576,S$1,FALSE)/F51,"-")</f>
        <v>0.14643005396430053</v>
      </c>
    </row>
    <row r="52" spans="1:31" ht="6" customHeight="1" thickBot="1" x14ac:dyDescent="0.25">
      <c r="A52" s="77"/>
      <c r="C52" s="329"/>
      <c r="D52" s="330"/>
      <c r="E52" s="219"/>
      <c r="F52" s="298"/>
      <c r="G52" s="299"/>
      <c r="H52" s="299"/>
      <c r="I52" s="299"/>
      <c r="J52" s="299"/>
      <c r="K52" s="299"/>
      <c r="L52" s="299"/>
      <c r="M52" s="299"/>
      <c r="N52" s="299"/>
      <c r="O52" s="299"/>
      <c r="P52" s="299"/>
      <c r="Q52" s="299"/>
      <c r="R52" s="299"/>
      <c r="S52" s="299"/>
    </row>
    <row r="53" spans="1:31" s="98" customFormat="1" ht="13.8" thickBot="1" x14ac:dyDescent="0.25">
      <c r="A53" s="31" t="s">
        <v>104</v>
      </c>
      <c r="C53" s="337" t="s">
        <v>105</v>
      </c>
      <c r="D53" s="455"/>
      <c r="E53" s="415">
        <f>VLOOKUP($A53,Acti_GEN_HssC!$A$7:$Z$81,5,FALSE)</f>
        <v>213271</v>
      </c>
      <c r="F53" s="147">
        <f>VLOOKUP($A53,Acti_GEN_HssC!$A$7:$Z$81,6,FALSE)</f>
        <v>199934.5</v>
      </c>
      <c r="G53" s="148">
        <f>IF(E53&gt;0,F53/E53-1,"-")</f>
        <v>-6.2533115144581264E-2</v>
      </c>
      <c r="H53" s="149">
        <f>IF(E53&gt;0,VLOOKUP(A53,[3]BDD_ActiviteGen_HssC!$1:$1048576,H$1,FALSE)/E53,"-")</f>
        <v>0.1958353456400542</v>
      </c>
      <c r="I53" s="148">
        <f>IF(F53&gt;0,VLOOKUP(A53,[3]BDD_ActiviteGen_HssC!$1:$1048576,I$1,FALSE)/F53,"-")</f>
        <v>0.20309151247033402</v>
      </c>
      <c r="J53" s="149">
        <f>IF(E53&gt;0,VLOOKUP(A53,[3]BDD_ActiviteGen_HssC!$1:$1048576,J$1,FALSE)/E53,"-")</f>
        <v>3.9358375025202674E-2</v>
      </c>
      <c r="K53" s="148">
        <f>IF(F53&gt;0,VLOOKUP(A53,[3]BDD_ActiviteGen_HssC!$1:$1048576,K$1,FALSE)/F53,"-")</f>
        <v>3.2925783193996035E-2</v>
      </c>
      <c r="L53" s="149">
        <f>IF(E53&gt;0,VLOOKUP(A53,[3]BDD_ActiviteGen_HssC!$1:$1048576,L$1,FALSE)/E53,"-")</f>
        <v>2.5601230359495663E-3</v>
      </c>
      <c r="M53" s="148">
        <f>IF(F53&gt;0,VLOOKUP(A53,[3]BDD_ActiviteGen_HssC!$1:$1048576,M$1,FALSE)/F53,"-")</f>
        <v>1.8856175397442662E-3</v>
      </c>
      <c r="N53" s="149">
        <f>IF(E53&gt;0,VLOOKUP(A53,[3]BDD_ActiviteGen_HssC!$1:$1048576,N$1,FALSE)/E53,"-")</f>
        <v>3.849562293982773E-3</v>
      </c>
      <c r="O53" s="148">
        <f>IF(F53&gt;0,VLOOKUP(A53,[3]BDD_ActiviteGen_HssC!$1:$1048576,O$1,FALSE)/F53,"-")</f>
        <v>1.2754176992965196E-3</v>
      </c>
      <c r="P53" s="149">
        <f>IF(E53&gt;0,VLOOKUP(A53,[3]BDD_ActiviteGen_HssC!$1:$1048576,P$1,FALSE)/E53,"-")</f>
        <v>0.58277027819065885</v>
      </c>
      <c r="Q53" s="148">
        <f>IF(F53&gt;0,VLOOKUP(A53,[3]BDD_ActiviteGen_HssC!$1:$1048576,Q$1,FALSE)/F53,"-")</f>
        <v>0.59303671952564463</v>
      </c>
      <c r="R53" s="149">
        <f>IF(E53&gt;0,VLOOKUP(A53,[3]BDD_ActiviteGen_HssC!$1:$1048576,R$1,FALSE)/E53,"-")</f>
        <v>0.17493236304982862</v>
      </c>
      <c r="S53" s="148">
        <f>IF(F53&gt;0,VLOOKUP(A53,[3]BDD_ActiviteGen_HssC!$1:$1048576,S$1,FALSE)/F53,"-")</f>
        <v>0.16123780538126237</v>
      </c>
      <c r="V53" s="898">
        <f>F53/[3]A_GEN!F55</f>
        <v>0.18939728722650953</v>
      </c>
    </row>
    <row r="54" spans="1:31" ht="6" customHeight="1" thickBot="1" x14ac:dyDescent="0.25">
      <c r="A54" s="77"/>
      <c r="C54" s="329"/>
      <c r="D54" s="330"/>
      <c r="E54" s="219"/>
      <c r="F54" s="298"/>
      <c r="G54" s="299"/>
      <c r="H54" s="299"/>
      <c r="I54" s="299"/>
      <c r="J54" s="299"/>
      <c r="K54" s="299"/>
      <c r="L54" s="299"/>
      <c r="M54" s="299"/>
      <c r="N54" s="299"/>
      <c r="O54" s="299"/>
      <c r="P54" s="299"/>
      <c r="Q54" s="299"/>
      <c r="R54" s="299"/>
      <c r="S54" s="299"/>
      <c r="V54" s="898"/>
    </row>
    <row r="55" spans="1:31" s="98" customFormat="1" x14ac:dyDescent="0.2">
      <c r="A55" s="31" t="s">
        <v>106</v>
      </c>
      <c r="C55" s="350" t="s">
        <v>107</v>
      </c>
      <c r="D55" s="464"/>
      <c r="E55" s="465">
        <f>VLOOKUP($A55,Acti_GEN_HssC!$A$7:$Z$81,5,FALSE)</f>
        <v>3742789.5</v>
      </c>
      <c r="F55" s="162">
        <f>VLOOKUP($A55,Acti_GEN_HssC!$A$7:$Z$81,6,FALSE)</f>
        <v>3639349.5</v>
      </c>
      <c r="G55" s="163">
        <f>IF(E55&gt;0,F55/E55-1,"-")</f>
        <v>-2.7637140694126705E-2</v>
      </c>
      <c r="H55" s="164">
        <f>IF(E55&gt;0,VLOOKUP(A55,[3]BDD_ActiviteGen_HssC!$1:$1048576,H$1,FALSE)/E55,"-")</f>
        <v>0.21426826168022539</v>
      </c>
      <c r="I55" s="163">
        <f>IF(F55&gt;0,VLOOKUP(A55,[3]BDD_ActiviteGen_HssC!$1:$1048576,I$1,FALSE)/F55,"-")</f>
        <v>0.20742566769143772</v>
      </c>
      <c r="J55" s="164">
        <f>IF(E55&gt;0,VLOOKUP(A55,[3]BDD_ActiviteGen_HssC!$1:$1048576,J$1,FALSE)/E55,"-")</f>
        <v>3.5104565725643938E-2</v>
      </c>
      <c r="K55" s="163">
        <f>IF(F55&gt;0,VLOOKUP(A55,[3]BDD_ActiviteGen_HssC!$1:$1048576,K$1,FALSE)/F55,"-")</f>
        <v>3.4892774107021046E-2</v>
      </c>
      <c r="L55" s="164">
        <f>IF(E55&gt;0,VLOOKUP(A55,[3]BDD_ActiviteGen_HssC!$1:$1048576,L$1,FALSE)/E55,"-")</f>
        <v>1.4302166873130322E-3</v>
      </c>
      <c r="M55" s="163">
        <f>IF(F55&gt;0,VLOOKUP(A55,[3]BDD_ActiviteGen_HssC!$1:$1048576,M$1,FALSE)/F55,"-")</f>
        <v>1.4447636864774872E-3</v>
      </c>
      <c r="N55" s="164">
        <f>IF(E55&gt;0,VLOOKUP(A55,[3]BDD_ActiviteGen_HssC!$1:$1048576,N$1,FALSE)/E55,"-")</f>
        <v>6.1601113287295482E-3</v>
      </c>
      <c r="O55" s="163">
        <f>IF(F55&gt;0,VLOOKUP(A55,[3]BDD_ActiviteGen_HssC!$1:$1048576,O$1,FALSE)/F55,"-")</f>
        <v>5.8428024019127594E-3</v>
      </c>
      <c r="P55" s="164">
        <f>IF(E55&gt;0,VLOOKUP(A55,[3]BDD_ActiviteGen_HssC!$1:$1048576,P$1,FALSE)/E55,"-")</f>
        <v>0.51797569700353174</v>
      </c>
      <c r="Q55" s="163">
        <f>IF(F55&gt;0,VLOOKUP(A55,[3]BDD_ActiviteGen_HssC!$1:$1048576,Q$1,FALSE)/F55,"-")</f>
        <v>0.51801674997138913</v>
      </c>
      <c r="R55" s="164">
        <f>IF(E55&gt;0,VLOOKUP(A55,[3]BDD_ActiviteGen_HssC!$1:$1048576,R$1,FALSE)/E55,"-")</f>
        <v>0.21143227531230382</v>
      </c>
      <c r="S55" s="163">
        <f>IF(F55&gt;0,VLOOKUP(A55,[3]BDD_ActiviteGen_HssC!$1:$1048576,S$1,FALSE)/F55,"-")</f>
        <v>0.21881218058337074</v>
      </c>
      <c r="V55" s="898">
        <f>F55/[3]A_GEN!F57</f>
        <v>0.22583752683812558</v>
      </c>
    </row>
    <row r="56" spans="1:31" s="65" customFormat="1" ht="14.1" customHeight="1" x14ac:dyDescent="0.2">
      <c r="A56" s="172" t="s">
        <v>251</v>
      </c>
      <c r="C56" s="173" t="s">
        <v>59</v>
      </c>
      <c r="D56" s="174"/>
      <c r="E56" s="471">
        <f>VLOOKUP($A56,Acti_GEN_HssC!$A$7:$Z$81,5,FALSE)</f>
        <v>3689974</v>
      </c>
      <c r="F56" s="741">
        <f>VLOOKUP($A56,Acti_GEN_HssC!$A$7:$Z$81,6,FALSE)</f>
        <v>3582956.5</v>
      </c>
      <c r="G56" s="502">
        <f>IF(E56&gt;0,F56/E56-1,"-")</f>
        <v>-2.9002236872129772E-2</v>
      </c>
      <c r="H56" s="740">
        <f>IF(E56&gt;0,VLOOKUP(A56,[3]BDD_ActiviteGen_HssC!$1:$1048576,H$1,FALSE)/E56,"-")</f>
        <v>0.21593078975624219</v>
      </c>
      <c r="I56" s="502">
        <f>IF(F56&gt;0,VLOOKUP(A56,[3]BDD_ActiviteGen_HssC!$1:$1048576,I$1,FALSE)/F56,"-")</f>
        <v>0.20917181104487315</v>
      </c>
      <c r="J56" s="740">
        <f>IF(E56&gt;0,VLOOKUP(A56,[3]BDD_ActiviteGen_HssC!$1:$1048576,J$1,FALSE)/E56,"-")</f>
        <v>3.5334124305482911E-2</v>
      </c>
      <c r="K56" s="502">
        <f>IF(F56&gt;0,VLOOKUP(A56,[3]BDD_ActiviteGen_HssC!$1:$1048576,K$1,FALSE)/F56,"-")</f>
        <v>3.5263336297831134E-2</v>
      </c>
      <c r="L56" s="740">
        <f>IF(E56&gt;0,VLOOKUP(A56,[3]BDD_ActiviteGen_HssC!$1:$1048576,L$1,FALSE)/E56,"-")</f>
        <v>1.4506877284230187E-3</v>
      </c>
      <c r="M56" s="502">
        <f>IF(F56&gt;0,VLOOKUP(A56,[3]BDD_ActiviteGen_HssC!$1:$1048576,M$1,FALSE)/F56,"-")</f>
        <v>1.4675031639373797E-3</v>
      </c>
      <c r="N56" s="740">
        <f>IF(E56&gt;0,VLOOKUP(A56,[3]BDD_ActiviteGen_HssC!$1:$1048576,N$1,FALSE)/E56,"-")</f>
        <v>5.1195482678197731E-3</v>
      </c>
      <c r="O56" s="502">
        <f>IF(F56&gt;0,VLOOKUP(A56,[3]BDD_ActiviteGen_HssC!$1:$1048576,O$1,FALSE)/F56,"-")</f>
        <v>4.7633846517533777E-3</v>
      </c>
      <c r="P56" s="740">
        <f>IF(E56&gt;0,VLOOKUP(A56,[3]BDD_ActiviteGen_HssC!$1:$1048576,P$1,FALSE)/E56,"-")</f>
        <v>0.51671082235267785</v>
      </c>
      <c r="Q56" s="502">
        <f>IF(F56&gt;0,VLOOKUP(A56,[3]BDD_ActiviteGen_HssC!$1:$1048576,Q$1,FALSE)/F56,"-")</f>
        <v>0.51676150687288558</v>
      </c>
      <c r="R56" s="740">
        <f>IF(E56&gt;0,VLOOKUP(A56,[3]BDD_ActiviteGen_HssC!$1:$1048576,R$1,FALSE)/E56,"-")</f>
        <v>0.2116406511265391</v>
      </c>
      <c r="S56" s="502">
        <f>IF(F56&gt;0,VLOOKUP(A56,[3]BDD_ActiviteGen_HssC!$1:$1048576,S$1,FALSE)/F56,"-")</f>
        <v>0.2187938926972739</v>
      </c>
      <c r="V56" s="898">
        <f>F56/[3]A_GEN!F58</f>
        <v>0.3234647257343779</v>
      </c>
    </row>
    <row r="57" spans="1:31" s="101" customFormat="1" ht="13.5" customHeight="1" thickBot="1" x14ac:dyDescent="0.25">
      <c r="A57" s="172" t="s">
        <v>305</v>
      </c>
      <c r="C57" s="183" t="s">
        <v>81</v>
      </c>
      <c r="D57" s="183"/>
      <c r="E57" s="478">
        <f>VLOOKUP($A57,Acti_GEN_HssC!$A$7:$Z$81,5,FALSE)</f>
        <v>52815.5</v>
      </c>
      <c r="F57" s="184">
        <f>VLOOKUP($A57,Acti_GEN_HssC!$A$7:$Z$81,6,FALSE)</f>
        <v>56393</v>
      </c>
      <c r="G57" s="185">
        <f>IF(E57&gt;0,F57/E57-1,"-")</f>
        <v>6.7735797256487151E-2</v>
      </c>
      <c r="H57" s="186">
        <f>IF(E57&gt;0,VLOOKUP(A57,[3]BDD_ActiviteGen_HssC!$1:$1048576,H$1,FALSE)/E57,"-")</f>
        <v>9.8115136654959245E-2</v>
      </c>
      <c r="I57" s="185">
        <f>IF(F57&gt;0,VLOOKUP(A57,[3]BDD_ActiviteGen_HssC!$1:$1048576,I$1,FALSE)/F57,"-")</f>
        <v>9.6483606121327115E-2</v>
      </c>
      <c r="J57" s="186">
        <f>IF(E57&gt;0,VLOOKUP(A57,[3]BDD_ActiviteGen_HssC!$1:$1048576,J$1,FALSE)/E57,"-")</f>
        <v>1.9066372561085287E-2</v>
      </c>
      <c r="K57" s="185">
        <f>IF(F57&gt;0,VLOOKUP(A57,[3]BDD_ActiviteGen_HssC!$1:$1048576,K$1,FALSE)/F57,"-")</f>
        <v>1.1348926285177238E-2</v>
      </c>
      <c r="L57" s="186">
        <f>IF(E57&gt;0,VLOOKUP(A57,[3]BDD_ActiviteGen_HssC!$1:$1048576,L$1,FALSE)/E57,"-")</f>
        <v>0</v>
      </c>
      <c r="M57" s="185">
        <f>IF(F57&gt;0,VLOOKUP(A57,[3]BDD_ActiviteGen_HssC!$1:$1048576,M$1,FALSE)/F57,"-")</f>
        <v>0</v>
      </c>
      <c r="N57" s="186">
        <f>IF(E57&gt;0,VLOOKUP(A57,[3]BDD_ActiviteGen_HssC!$1:$1048576,N$1,FALSE)/E57,"-")</f>
        <v>7.8859425736762884E-2</v>
      </c>
      <c r="O57" s="185">
        <f>IF(F57&gt;0,VLOOKUP(A57,[3]BDD_ActiviteGen_HssC!$1:$1048576,O$1,FALSE)/F57,"-")</f>
        <v>7.4424130654513865E-2</v>
      </c>
      <c r="P57" s="186">
        <f>IF(E57&gt;0,VLOOKUP(A57,[3]BDD_ActiviteGen_HssC!$1:$1048576,P$1,FALSE)/E57,"-")</f>
        <v>0.60634662173036324</v>
      </c>
      <c r="Q57" s="185">
        <f>IF(F57&gt;0,VLOOKUP(A57,[3]BDD_ActiviteGen_HssC!$1:$1048576,Q$1,FALSE)/F57,"-")</f>
        <v>0.59776922667706989</v>
      </c>
      <c r="R57" s="186">
        <f>IF(E57&gt;0,VLOOKUP(A57,[3]BDD_ActiviteGen_HssC!$1:$1048576,R$1,FALSE)/E57,"-")</f>
        <v>0.19687402372409615</v>
      </c>
      <c r="S57" s="185">
        <f>IF(F57&gt;0,VLOOKUP(A57,[3]BDD_ActiviteGen_HssC!$1:$1048576,S$1,FALSE)/F57,"-")</f>
        <v>0.21997411026191194</v>
      </c>
      <c r="V57" s="898">
        <f>F57/[3]A_GEN!F59</f>
        <v>1.1193320331061707E-2</v>
      </c>
    </row>
    <row r="58" spans="1:31" ht="8.25" customHeight="1" x14ac:dyDescent="0.25"/>
    <row r="59" spans="1:31" x14ac:dyDescent="0.25">
      <c r="C59" s="84" t="s">
        <v>110</v>
      </c>
      <c r="D59" s="896" t="str">
        <f>CONCATENATE(" RIMP ",[3]Onglet_OutilAnnexe!$B$3," - ",[3]Onglet_OutilAnnexe!$B$2,)</f>
        <v xml:space="preserve"> RIMP 2021 - 2022</v>
      </c>
      <c r="E59" s="10"/>
      <c r="F59" s="288" t="s">
        <v>242</v>
      </c>
      <c r="G59" s="236"/>
      <c r="H59" s="10"/>
      <c r="I59" s="884"/>
      <c r="J59" s="10"/>
      <c r="K59" s="10"/>
      <c r="L59" s="10"/>
      <c r="M59" s="10"/>
      <c r="N59" s="10"/>
      <c r="O59" s="10"/>
      <c r="P59" s="10"/>
      <c r="Q59" s="10"/>
      <c r="R59" s="10"/>
      <c r="S59" s="10"/>
      <c r="T59" s="884"/>
      <c r="U59" s="884"/>
      <c r="V59" s="884"/>
      <c r="W59" s="884"/>
      <c r="X59" s="884"/>
      <c r="Y59" s="889"/>
      <c r="Z59" s="889"/>
      <c r="AA59" s="889"/>
      <c r="AB59" s="889"/>
      <c r="AC59" s="884"/>
      <c r="AD59" s="884"/>
      <c r="AE59" s="884"/>
    </row>
    <row r="60" spans="1:31" x14ac:dyDescent="0.25">
      <c r="C60" s="84"/>
      <c r="D60" s="896"/>
      <c r="E60" s="10"/>
      <c r="F60" s="897" t="s">
        <v>241</v>
      </c>
      <c r="G60" s="884"/>
      <c r="H60" s="10"/>
      <c r="I60" s="10"/>
      <c r="J60" s="10"/>
      <c r="K60" s="10"/>
      <c r="L60" s="10"/>
      <c r="M60" s="10"/>
      <c r="N60" s="10"/>
      <c r="O60" s="10"/>
      <c r="P60" s="10"/>
      <c r="Q60" s="10"/>
      <c r="R60" s="10"/>
      <c r="S60" s="10"/>
      <c r="T60" s="884"/>
      <c r="U60" s="884"/>
      <c r="V60" s="884"/>
      <c r="W60" s="884"/>
      <c r="X60" s="884"/>
      <c r="Y60" s="889"/>
      <c r="Z60" s="889"/>
      <c r="AA60" s="889"/>
      <c r="AB60" s="889"/>
      <c r="AC60" s="884"/>
      <c r="AD60" s="884"/>
      <c r="AE60" s="884"/>
    </row>
    <row r="61" spans="1:31" x14ac:dyDescent="0.25">
      <c r="C61" s="84"/>
      <c r="D61" s="896"/>
      <c r="E61" s="10"/>
      <c r="F61" s="897" t="s">
        <v>240</v>
      </c>
      <c r="G61" s="884"/>
      <c r="H61" s="10"/>
      <c r="I61" s="10"/>
      <c r="J61" s="10"/>
      <c r="K61" s="10"/>
      <c r="L61" s="10"/>
      <c r="M61" s="10"/>
      <c r="N61" s="10"/>
      <c r="O61" s="10"/>
      <c r="P61" s="10"/>
      <c r="Q61" s="10"/>
      <c r="R61" s="10"/>
      <c r="S61" s="10"/>
      <c r="T61" s="884"/>
      <c r="U61" s="884"/>
      <c r="V61" s="884"/>
      <c r="W61" s="884"/>
      <c r="X61" s="884"/>
      <c r="Y61" s="889"/>
      <c r="Z61" s="889"/>
      <c r="AA61" s="889"/>
      <c r="AB61" s="889"/>
      <c r="AC61" s="884"/>
      <c r="AD61" s="884"/>
      <c r="AE61" s="884"/>
    </row>
    <row r="62" spans="1:31" ht="7.5" customHeight="1" x14ac:dyDescent="0.25">
      <c r="C62" s="896"/>
      <c r="D62" s="896"/>
      <c r="E62" s="895"/>
      <c r="F62" s="896"/>
      <c r="G62" s="896"/>
      <c r="H62" s="895"/>
      <c r="I62" s="895"/>
      <c r="J62" s="895"/>
      <c r="K62" s="895"/>
      <c r="L62" s="895"/>
      <c r="M62" s="895"/>
      <c r="N62" s="895"/>
      <c r="O62" s="895"/>
      <c r="P62" s="895"/>
      <c r="Q62" s="895"/>
      <c r="R62" s="895"/>
      <c r="S62" s="895"/>
      <c r="T62" s="884"/>
      <c r="U62" s="884"/>
      <c r="V62" s="884"/>
      <c r="W62" s="884"/>
      <c r="X62" s="884"/>
      <c r="Y62" s="889"/>
      <c r="Z62" s="889"/>
      <c r="AA62" s="889"/>
      <c r="AB62" s="889"/>
      <c r="AC62" s="884"/>
      <c r="AD62" s="884"/>
      <c r="AE62" s="884"/>
    </row>
    <row r="63" spans="1:31" x14ac:dyDescent="0.25">
      <c r="C63" s="1193" t="s">
        <v>195</v>
      </c>
      <c r="D63" s="1193"/>
      <c r="E63" s="1193"/>
      <c r="F63" s="1193"/>
      <c r="G63" s="1193"/>
      <c r="H63" s="1193"/>
      <c r="I63" s="1193"/>
      <c r="J63" s="1193"/>
      <c r="K63" s="1193"/>
      <c r="L63" s="1193"/>
      <c r="M63" s="1193"/>
      <c r="N63" s="1193"/>
      <c r="O63" s="1193"/>
      <c r="P63" s="1193"/>
      <c r="Q63" s="1193"/>
      <c r="R63" s="1193"/>
      <c r="S63" s="1193"/>
      <c r="T63" s="1193"/>
      <c r="U63" s="1193"/>
      <c r="V63" s="1193"/>
      <c r="W63" s="1193"/>
      <c r="X63" s="1193"/>
      <c r="Y63" s="1193"/>
      <c r="Z63" s="1193"/>
      <c r="AA63" s="1193"/>
      <c r="AB63" s="1193"/>
      <c r="AC63" s="884"/>
      <c r="AD63" s="884"/>
      <c r="AE63" s="884"/>
    </row>
    <row r="64" spans="1:31" ht="9.75" customHeight="1" x14ac:dyDescent="0.25">
      <c r="C64" s="888"/>
      <c r="D64" s="887"/>
      <c r="E64" s="887"/>
      <c r="F64" s="890"/>
      <c r="G64" s="889"/>
      <c r="H64" s="889"/>
      <c r="I64" s="889"/>
      <c r="J64" s="889"/>
      <c r="K64" s="889"/>
      <c r="L64" s="889"/>
      <c r="M64" s="889"/>
      <c r="N64" s="893"/>
      <c r="O64" s="890"/>
      <c r="P64" s="892"/>
      <c r="Q64" s="892"/>
      <c r="R64" s="892"/>
      <c r="S64" s="892"/>
      <c r="T64" s="891"/>
      <c r="U64" s="890"/>
      <c r="V64" s="889"/>
      <c r="W64" s="889"/>
      <c r="X64" s="889"/>
      <c r="Y64" s="889"/>
      <c r="Z64" s="889"/>
      <c r="AA64" s="889"/>
      <c r="AB64" s="889"/>
      <c r="AC64" s="884"/>
      <c r="AD64" s="884"/>
      <c r="AE64" s="884"/>
    </row>
    <row r="65" spans="3:31" x14ac:dyDescent="0.25">
      <c r="C65" s="894" t="s">
        <v>304</v>
      </c>
      <c r="D65" s="887"/>
      <c r="E65" s="887"/>
      <c r="F65" s="890"/>
      <c r="G65" s="889"/>
      <c r="H65" s="889"/>
      <c r="I65" s="889"/>
      <c r="J65" s="889"/>
      <c r="K65" s="889"/>
      <c r="L65" s="889"/>
      <c r="M65" s="889"/>
      <c r="N65" s="893"/>
      <c r="O65" s="890"/>
      <c r="P65" s="892"/>
      <c r="Q65" s="892"/>
      <c r="R65" s="892"/>
      <c r="S65" s="892"/>
      <c r="T65" s="891"/>
      <c r="U65" s="890"/>
      <c r="V65" s="889"/>
      <c r="W65" s="889"/>
      <c r="X65" s="889"/>
      <c r="Y65" s="889"/>
      <c r="Z65" s="889"/>
      <c r="AA65" s="889"/>
      <c r="AB65" s="889"/>
      <c r="AC65" s="884"/>
      <c r="AD65" s="884"/>
      <c r="AE65" s="884"/>
    </row>
    <row r="66" spans="3:31" x14ac:dyDescent="0.25">
      <c r="C66" s="888"/>
      <c r="D66" s="887"/>
      <c r="E66" s="887"/>
      <c r="F66" s="884"/>
      <c r="G66" s="886"/>
      <c r="H66" s="885"/>
      <c r="I66" s="885"/>
      <c r="J66" s="885"/>
      <c r="K66" s="885"/>
      <c r="L66" s="885"/>
      <c r="M66" s="885"/>
      <c r="N66" s="885"/>
      <c r="O66" s="885"/>
      <c r="P66" s="885"/>
      <c r="Q66" s="885"/>
      <c r="R66" s="885"/>
      <c r="S66" s="885"/>
      <c r="T66" s="884"/>
      <c r="U66" s="884"/>
      <c r="V66" s="884"/>
      <c r="W66" s="884"/>
      <c r="X66" s="884"/>
      <c r="Y66" s="884"/>
      <c r="Z66" s="884"/>
      <c r="AA66" s="884"/>
      <c r="AB66" s="884"/>
      <c r="AC66" s="884"/>
      <c r="AD66" s="884"/>
      <c r="AE66" s="884"/>
    </row>
    <row r="67" spans="3:31" x14ac:dyDescent="0.25">
      <c r="C67" s="329" t="s">
        <v>260</v>
      </c>
      <c r="D67" s="887"/>
      <c r="E67" s="887"/>
      <c r="F67" s="884"/>
      <c r="G67" s="886"/>
      <c r="H67" s="885"/>
      <c r="I67" s="885"/>
      <c r="J67" s="885"/>
      <c r="K67" s="885"/>
      <c r="L67" s="885"/>
      <c r="M67" s="885"/>
      <c r="N67" s="885"/>
      <c r="O67" s="885"/>
      <c r="P67" s="885"/>
      <c r="Q67" s="885"/>
      <c r="R67" s="885"/>
      <c r="S67" s="885"/>
      <c r="T67" s="884"/>
      <c r="U67" s="884"/>
      <c r="V67" s="884"/>
      <c r="W67" s="884"/>
      <c r="X67" s="884"/>
      <c r="Y67" s="884"/>
      <c r="Z67" s="884"/>
      <c r="AA67" s="884"/>
      <c r="AB67" s="884"/>
      <c r="AC67" s="884"/>
      <c r="AD67" s="884"/>
      <c r="AE67" s="884"/>
    </row>
    <row r="68" spans="3:31" x14ac:dyDescent="0.25">
      <c r="C68" s="888"/>
      <c r="D68" s="887"/>
      <c r="E68" s="887"/>
      <c r="F68" s="884"/>
      <c r="G68" s="886"/>
      <c r="H68" s="885"/>
      <c r="I68" s="885"/>
      <c r="J68" s="885"/>
      <c r="K68" s="885"/>
      <c r="L68" s="885"/>
      <c r="M68" s="885"/>
      <c r="N68" s="885"/>
      <c r="O68" s="885"/>
      <c r="P68" s="885"/>
      <c r="Q68" s="885"/>
      <c r="R68" s="885"/>
      <c r="S68" s="885"/>
      <c r="T68" s="884"/>
      <c r="U68" s="884"/>
      <c r="V68" s="884"/>
      <c r="W68" s="884"/>
      <c r="X68" s="884"/>
      <c r="Y68" s="884"/>
      <c r="Z68" s="884"/>
      <c r="AA68" s="884"/>
      <c r="AB68" s="884"/>
      <c r="AC68" s="884"/>
      <c r="AD68" s="884"/>
      <c r="AE68" s="884"/>
    </row>
    <row r="69" spans="3:31" x14ac:dyDescent="0.25">
      <c r="C69" s="888"/>
      <c r="D69" s="887"/>
      <c r="E69" s="887"/>
      <c r="F69" s="884"/>
      <c r="G69" s="886"/>
      <c r="H69" s="885"/>
      <c r="I69" s="885"/>
      <c r="J69" s="885"/>
      <c r="K69" s="885"/>
      <c r="L69" s="885"/>
      <c r="M69" s="885"/>
      <c r="N69" s="885"/>
      <c r="O69" s="885"/>
      <c r="P69" s="885"/>
      <c r="Q69" s="885"/>
      <c r="R69" s="885"/>
      <c r="S69" s="885"/>
      <c r="T69" s="884"/>
      <c r="U69" s="884"/>
      <c r="V69" s="884"/>
      <c r="W69" s="884"/>
      <c r="X69" s="884"/>
      <c r="Y69" s="884"/>
      <c r="Z69" s="884"/>
      <c r="AA69" s="884"/>
      <c r="AB69" s="884"/>
      <c r="AC69" s="884"/>
      <c r="AD69" s="884"/>
      <c r="AE69" s="884"/>
    </row>
    <row r="70" spans="3:31" x14ac:dyDescent="0.25">
      <c r="C70" s="888"/>
      <c r="D70" s="887"/>
      <c r="E70" s="887"/>
      <c r="F70" s="884"/>
      <c r="G70" s="886"/>
      <c r="H70" s="885"/>
      <c r="I70" s="885"/>
      <c r="J70" s="885"/>
      <c r="K70" s="885"/>
      <c r="L70" s="885"/>
      <c r="M70" s="885"/>
      <c r="N70" s="885"/>
      <c r="O70" s="885"/>
      <c r="P70" s="885"/>
      <c r="Q70" s="885"/>
      <c r="R70" s="885"/>
      <c r="S70" s="885"/>
      <c r="T70" s="884"/>
      <c r="U70" s="884"/>
      <c r="V70" s="884"/>
      <c r="W70" s="884"/>
      <c r="X70" s="884"/>
      <c r="Y70" s="884"/>
      <c r="Z70" s="884"/>
      <c r="AA70" s="884"/>
      <c r="AB70" s="884"/>
      <c r="AC70" s="884"/>
      <c r="AD70" s="884"/>
      <c r="AE70" s="884"/>
    </row>
  </sheetData>
  <mergeCells count="11">
    <mergeCell ref="R4:S4"/>
    <mergeCell ref="C63:AB63"/>
    <mergeCell ref="C2:S2"/>
    <mergeCell ref="C4:C5"/>
    <mergeCell ref="D4:D5"/>
    <mergeCell ref="F4:G4"/>
    <mergeCell ref="H4:I4"/>
    <mergeCell ref="J4:K4"/>
    <mergeCell ref="L4:M4"/>
    <mergeCell ref="N4:O4"/>
    <mergeCell ref="P4:Q4"/>
  </mergeCells>
  <pageMargins left="0.19685039370078741" right="0.15748031496062992" top="0.19685039370078741" bottom="0.51181102362204722" header="0.31496062992125984" footer="0.27559055118110237"/>
  <pageSetup paperSize="9" scale="66" orientation="landscape" r:id="rId1"/>
  <headerFooter alignWithMargins="0">
    <oddFooter>&amp;L&amp;"Arial,Italique"&amp;7
&amp;CPsychiatrie (RIM-P) – Bilan PMSI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89"/>
  <sheetViews>
    <sheetView showZeros="0" view="pageBreakPreview" topLeftCell="C1" zoomScale="60" zoomScaleNormal="100" zoomScalePageLayoutView="75" workbookViewId="0">
      <selection sqref="A1:AD67"/>
    </sheetView>
  </sheetViews>
  <sheetFormatPr baseColWidth="10" defaultColWidth="11.5546875" defaultRowHeight="11.4" x14ac:dyDescent="0.25"/>
  <cols>
    <col min="1" max="1" width="8" style="904" hidden="1" customWidth="1"/>
    <col min="2" max="2" width="2.77734375" style="899" hidden="1" customWidth="1"/>
    <col min="3" max="3" width="9.44140625" style="194" customWidth="1"/>
    <col min="4" max="4" width="21.77734375" style="195" customWidth="1"/>
    <col min="5" max="5" width="12.77734375" style="903" hidden="1" customWidth="1"/>
    <col min="6" max="6" width="11.44140625" style="452" customWidth="1"/>
    <col min="7" max="7" width="11.5546875" style="435" customWidth="1"/>
    <col min="8" max="8" width="5.77734375" style="435" hidden="1" customWidth="1"/>
    <col min="9" max="11" width="11.44140625" style="435" customWidth="1"/>
    <col min="12" max="12" width="11.44140625" style="435" bestFit="1" customWidth="1"/>
    <col min="13" max="13" width="12" style="435" bestFit="1" customWidth="1"/>
    <col min="14" max="14" width="11.44140625" style="902" hidden="1" customWidth="1"/>
    <col min="15" max="15" width="11.44140625" style="452" customWidth="1"/>
    <col min="16" max="16" width="11.44140625" style="901" customWidth="1"/>
    <col min="17" max="17" width="11.44140625" style="901" hidden="1" customWidth="1"/>
    <col min="18" max="19" width="11.44140625" style="901" customWidth="1"/>
    <col min="20" max="20" width="7.5546875" style="900" hidden="1" customWidth="1"/>
    <col min="21" max="21" width="11.44140625" style="452" customWidth="1"/>
    <col min="22" max="22" width="11.44140625" style="435" customWidth="1"/>
    <col min="23" max="23" width="11.44140625" style="435" hidden="1" customWidth="1"/>
    <col min="24" max="25" width="11.44140625" style="435" customWidth="1"/>
    <col min="26" max="26" width="11.44140625" style="900" hidden="1" customWidth="1"/>
    <col min="27" max="28" width="11.44140625" style="435" customWidth="1"/>
    <col min="29" max="16384" width="11.5546875" style="899"/>
  </cols>
  <sheetData>
    <row r="1" spans="1:28" s="1032" customFormat="1" ht="21.75" customHeight="1" x14ac:dyDescent="0.25">
      <c r="A1" s="1035"/>
      <c r="C1" s="4"/>
      <c r="D1" s="5"/>
      <c r="E1" s="1032">
        <v>2</v>
      </c>
      <c r="F1" s="1034">
        <f>E1+16</f>
        <v>18</v>
      </c>
      <c r="G1" s="1033"/>
      <c r="H1" s="1033">
        <f>E1+1</f>
        <v>3</v>
      </c>
      <c r="I1" s="1033">
        <f>F1+1</f>
        <v>19</v>
      </c>
      <c r="J1" s="1033"/>
      <c r="K1" s="1033">
        <f>I1+1</f>
        <v>20</v>
      </c>
      <c r="L1" s="1033">
        <f>K1+1</f>
        <v>21</v>
      </c>
      <c r="M1" s="1033">
        <f>L1+1</f>
        <v>22</v>
      </c>
      <c r="N1" s="1033">
        <v>7</v>
      </c>
      <c r="O1" s="1033">
        <f>N1+16</f>
        <v>23</v>
      </c>
      <c r="P1" s="1033"/>
      <c r="Q1" s="1033">
        <f>N1+1</f>
        <v>8</v>
      </c>
      <c r="R1" s="1033">
        <f>O1+1</f>
        <v>24</v>
      </c>
      <c r="S1" s="1033"/>
      <c r="T1" s="1033">
        <f>Q1+1</f>
        <v>9</v>
      </c>
      <c r="U1" s="1033">
        <f>R1+1</f>
        <v>25</v>
      </c>
      <c r="V1" s="1033"/>
      <c r="W1" s="1033">
        <f>T1+1</f>
        <v>10</v>
      </c>
      <c r="X1" s="1033">
        <f>U1+1</f>
        <v>26</v>
      </c>
      <c r="Y1" s="1033"/>
      <c r="Z1" s="1033">
        <f>W1+1</f>
        <v>11</v>
      </c>
      <c r="AA1" s="1033">
        <f>X1+1</f>
        <v>27</v>
      </c>
      <c r="AB1" s="1033"/>
    </row>
    <row r="2" spans="1:28" s="1013" customFormat="1" ht="30" customHeight="1" x14ac:dyDescent="0.25">
      <c r="A2" s="1031"/>
      <c r="C2" s="1087" t="s">
        <v>342</v>
      </c>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row>
    <row r="3" spans="1:28" s="1027" customFormat="1" ht="7.5" customHeight="1" thickBot="1" x14ac:dyDescent="0.3">
      <c r="A3" s="1030"/>
      <c r="C3" s="386"/>
      <c r="D3" s="222"/>
      <c r="F3" s="1029"/>
      <c r="G3" s="1028"/>
      <c r="H3" s="1028"/>
      <c r="I3" s="1028"/>
      <c r="J3" s="1028"/>
      <c r="K3" s="1028"/>
      <c r="L3" s="1028"/>
      <c r="M3" s="1028"/>
      <c r="N3" s="1028"/>
      <c r="O3" s="1028"/>
      <c r="P3" s="1028"/>
      <c r="Q3" s="1028"/>
      <c r="R3" s="1028"/>
      <c r="S3" s="1028"/>
      <c r="T3" s="1028"/>
      <c r="U3" s="1028"/>
      <c r="V3" s="1028"/>
      <c r="W3" s="1028"/>
      <c r="X3" s="1028"/>
      <c r="Y3" s="1028"/>
      <c r="Z3" s="1028"/>
      <c r="AA3" s="1028"/>
      <c r="AB3" s="1028"/>
    </row>
    <row r="4" spans="1:28" s="1022" customFormat="1" ht="21.75" customHeight="1" x14ac:dyDescent="0.25">
      <c r="A4" s="1024"/>
      <c r="C4" s="1088" t="s">
        <v>3</v>
      </c>
      <c r="D4" s="1090" t="s">
        <v>4</v>
      </c>
      <c r="E4" s="15"/>
      <c r="F4" s="1094" t="s">
        <v>5</v>
      </c>
      <c r="G4" s="1095"/>
      <c r="H4" s="1095"/>
      <c r="I4" s="1095"/>
      <c r="J4" s="1095"/>
      <c r="K4" s="1095"/>
      <c r="L4" s="1095"/>
      <c r="M4" s="1095"/>
      <c r="N4" s="16"/>
      <c r="O4" s="1094" t="s">
        <v>6</v>
      </c>
      <c r="P4" s="1095"/>
      <c r="Q4" s="1095"/>
      <c r="R4" s="1095"/>
      <c r="S4" s="1095"/>
      <c r="T4" s="16"/>
      <c r="U4" s="1092" t="s">
        <v>7</v>
      </c>
      <c r="V4" s="1093"/>
      <c r="W4" s="1093"/>
      <c r="X4" s="1093"/>
      <c r="Y4" s="1180"/>
      <c r="Z4" s="1026"/>
      <c r="AA4" s="1211" t="s">
        <v>341</v>
      </c>
      <c r="AB4" s="1212"/>
    </row>
    <row r="5" spans="1:28" s="1022" customFormat="1" ht="27.75" customHeight="1" x14ac:dyDescent="0.25">
      <c r="A5" s="1024"/>
      <c r="C5" s="1089"/>
      <c r="D5" s="1091"/>
      <c r="E5" s="17"/>
      <c r="F5" s="1077" t="s">
        <v>8</v>
      </c>
      <c r="G5" s="1078"/>
      <c r="H5" s="17"/>
      <c r="I5" s="1079" t="s">
        <v>9</v>
      </c>
      <c r="J5" s="1078"/>
      <c r="K5" s="1080" t="s">
        <v>340</v>
      </c>
      <c r="L5" s="1215"/>
      <c r="M5" s="1081"/>
      <c r="N5" s="18"/>
      <c r="O5" s="1077" t="s">
        <v>8</v>
      </c>
      <c r="P5" s="1078"/>
      <c r="Q5" s="17"/>
      <c r="R5" s="1079" t="s">
        <v>9</v>
      </c>
      <c r="S5" s="1078"/>
      <c r="T5" s="20"/>
      <c r="U5" s="1077" t="s">
        <v>15</v>
      </c>
      <c r="V5" s="1078"/>
      <c r="W5" s="17"/>
      <c r="X5" s="1079" t="s">
        <v>9</v>
      </c>
      <c r="Y5" s="1078"/>
      <c r="Z5" s="1025"/>
      <c r="AA5" s="1213"/>
      <c r="AB5" s="1214"/>
    </row>
    <row r="6" spans="1:28" s="1022" customFormat="1" ht="33.75" customHeight="1" x14ac:dyDescent="0.25">
      <c r="A6" s="1024"/>
      <c r="C6" s="1089"/>
      <c r="D6" s="1091"/>
      <c r="E6" s="218" t="str">
        <f>[3]Onglet_OutilAnnexe!$B$3</f>
        <v>2021</v>
      </c>
      <c r="F6" s="22" t="str">
        <f>[3]Onglet_OutilAnnexe!$B$2</f>
        <v>2022</v>
      </c>
      <c r="G6" s="23" t="str">
        <f>CONCATENATE("Evol. / ",[3]Onglet_OutilAnnexe!$B$3)</f>
        <v>Evol. / 2021</v>
      </c>
      <c r="H6" s="218" t="str">
        <f>[3]Onglet_OutilAnnexe!$B$3</f>
        <v>2021</v>
      </c>
      <c r="I6" s="24" t="str">
        <f>[3]Onglet_OutilAnnexe!$B$2</f>
        <v>2022</v>
      </c>
      <c r="J6" s="23" t="str">
        <f>CONCATENATE("Evol. / ",[3]Onglet_OutilAnnexe!$B$3)</f>
        <v>Evol. / 2021</v>
      </c>
      <c r="K6" s="25" t="s">
        <v>339</v>
      </c>
      <c r="L6" s="1023" t="s">
        <v>338</v>
      </c>
      <c r="M6" s="1023" t="s">
        <v>337</v>
      </c>
      <c r="N6" s="18" t="str">
        <f>H6</f>
        <v>2021</v>
      </c>
      <c r="O6" s="22" t="str">
        <f>[3]Onglet_OutilAnnexe!$B$2</f>
        <v>2022</v>
      </c>
      <c r="P6" s="27" t="str">
        <f>CONCATENATE("Evol. / ",[3]Onglet_OutilAnnexe!$B$3)</f>
        <v>Evol. / 2021</v>
      </c>
      <c r="Q6" s="218" t="str">
        <f>[3]Onglet_OutilAnnexe!$B$3</f>
        <v>2021</v>
      </c>
      <c r="R6" s="24" t="str">
        <f>[3]Onglet_OutilAnnexe!$B$2</f>
        <v>2022</v>
      </c>
      <c r="S6" s="23" t="str">
        <f>CONCATENATE("Evol. / ",[3]Onglet_OutilAnnexe!$B$3)</f>
        <v>Evol. / 2021</v>
      </c>
      <c r="T6" s="218" t="str">
        <f>[3]Onglet_OutilAnnexe!$B$3</f>
        <v>2021</v>
      </c>
      <c r="U6" s="22" t="str">
        <f>[3]Onglet_OutilAnnexe!$B$2</f>
        <v>2022</v>
      </c>
      <c r="V6" s="23" t="str">
        <f>CONCATENATE("Evol. / ",[3]Onglet_OutilAnnexe!$B$3)</f>
        <v>Evol. / 2021</v>
      </c>
      <c r="W6" s="218" t="str">
        <f>[3]Onglet_OutilAnnexe!$B$3</f>
        <v>2021</v>
      </c>
      <c r="X6" s="24" t="str">
        <f>[3]Onglet_OutilAnnexe!$B$2</f>
        <v>2022</v>
      </c>
      <c r="Y6" s="23" t="str">
        <f>CONCATENATE("Evol. / ",[3]Onglet_OutilAnnexe!$B$3)</f>
        <v>Evol. / 2021</v>
      </c>
      <c r="Z6" s="218" t="str">
        <f>[3]Onglet_OutilAnnexe!$B$3</f>
        <v>2021</v>
      </c>
      <c r="AA6" s="24" t="str">
        <f>[3]Onglet_OutilAnnexe!$B$2</f>
        <v>2022</v>
      </c>
      <c r="AB6" s="30" t="str">
        <f>CONCATENATE("Evol. / ",[3]Onglet_OutilAnnexe!$B$3)</f>
        <v>Evol. / 2021</v>
      </c>
    </row>
    <row r="7" spans="1:28" s="1013" customFormat="1" ht="14.1" customHeight="1" x14ac:dyDescent="0.2">
      <c r="A7" s="31" t="s">
        <v>18</v>
      </c>
      <c r="B7" s="32"/>
      <c r="C7" s="33" t="s">
        <v>18</v>
      </c>
      <c r="D7" s="34" t="s">
        <v>19</v>
      </c>
      <c r="E7" s="1020">
        <f>IF(ISNA(VLOOKUP($A7,[3]BDD_ActiviteGen_HssC!$1:$1048576,E$1,FALSE))=TRUE,0,VLOOKUP($A7,[3]BDD_ActiviteGen_HssC!$1:$1048576,E$1,FALSE))</f>
        <v>10034</v>
      </c>
      <c r="F7" s="36">
        <f>IF(ISNA(VLOOKUP($A7,[3]BDD_ActiviteGen_HssC!$1:$1048576,F$1,FALSE))=TRUE,0,VLOOKUP($A7,[3]BDD_ActiviteGen_HssC!$1:$1048576,F$1,FALSE))</f>
        <v>9636</v>
      </c>
      <c r="G7" s="37">
        <f>IF(E7&gt;0,F7/E7-1,"-")</f>
        <v>-3.9665138529001442E-2</v>
      </c>
      <c r="H7" s="35">
        <f>IF(ISNA(VLOOKUP($A7,[3]BDD_ActiviteGen_HssC!$1:$1048576,H$1,FALSE))=TRUE,0,VLOOKUP($A7,[3]BDD_ActiviteGen_HssC!$1:$1048576,H$1,FALSE))</f>
        <v>189</v>
      </c>
      <c r="I7" s="42">
        <f>IF(ISNA(VLOOKUP($A7,[3]BDD_ActiviteGen_HssC!$1:$1048576,I$1,FALSE))=TRUE,0,VLOOKUP($A7,[3]BDD_ActiviteGen_HssC!$1:$1048576,I$1,FALSE))</f>
        <v>203</v>
      </c>
      <c r="J7" s="37">
        <f t="shared" ref="J7:J28" si="0">IF(H7=0,"-",I7/H7-1)</f>
        <v>7.4074074074074181E-2</v>
      </c>
      <c r="K7" s="1019">
        <f>IF(ISNA(VLOOKUP($A7,[3]BDD_ActiviteGen_HssC!$1:$1048576,K$1,FALSE))=TRUE,0,VLOOKUP($A7,[3]BDD_ActiviteGen_HssC!$1:$1048576,K$1,FALSE))</f>
        <v>260</v>
      </c>
      <c r="L7" s="38">
        <f>IF(K7=0,"-",VLOOKUP(A7,[3]BDD_ActiviteGen_HssC!$1:$1048576,$L$1,FALSE)/K7)</f>
        <v>0.4653846153846154</v>
      </c>
      <c r="M7" s="39">
        <f>IF(K7=0,"-",VLOOKUP(A7,[3]BDD_ActiviteGen_HssC!$1:$1048576,$M$1,FALSE)/K7)</f>
        <v>4.6153846153846156E-2</v>
      </c>
      <c r="N7" s="672">
        <f>IF(ISNA(VLOOKUP($A7,[3]BDD_ActiviteGen_HssC!$1:$1048576,N$1,FALSE))=TRUE,0,VLOOKUP($A7,[3]BDD_ActiviteGen_HssC!$1:$1048576,N$1,FALSE))</f>
        <v>14.5</v>
      </c>
      <c r="O7" s="36">
        <f>IF(ISNA(VLOOKUP($A7,[3]BDD_ActiviteGen_HssC!$1:$1048576,O$1,FALSE))=TRUE,0,VLOOKUP($A7,[3]BDD_ActiviteGen_HssC!$1:$1048576,O$1,FALSE))</f>
        <v>56.5</v>
      </c>
      <c r="P7" s="37">
        <f t="shared" ref="P7:P28" si="1">IF(N7=0,"-",O7/N7-1)</f>
        <v>2.896551724137931</v>
      </c>
      <c r="Q7" s="35">
        <f>IF(ISNA(VLOOKUP($A7,[3]BDD_ActiviteGen_HssC!$1:$1048576,Q$1,FALSE))=TRUE,0,VLOOKUP($A7,[3]BDD_ActiviteGen_HssC!$1:$1048576,Q$1,FALSE))</f>
        <v>2</v>
      </c>
      <c r="R7" s="42">
        <f>IF(ISNA(VLOOKUP($A7,[3]BDD_ActiviteGen_HssC!$1:$1048576,R$1,FALSE))=TRUE,0,VLOOKUP($A7,[3]BDD_ActiviteGen_HssC!$1:$1048576,R$1,FALSE))</f>
        <v>3</v>
      </c>
      <c r="S7" s="37">
        <f t="shared" ref="S7:S28" si="2">IF(Q7=0,"-",R7/Q7-1)</f>
        <v>0.5</v>
      </c>
      <c r="T7" s="672">
        <f>IF(ISNA(VLOOKUP($A7,[3]BDD_ActiviteGen_HssC!$1:$1048576,T$1,FALSE))=TRUE,0,VLOOKUP($A7,[3]BDD_ActiviteGen_HssC!$1:$1048576,T$1,FALSE))</f>
        <v>430</v>
      </c>
      <c r="U7" s="36">
        <f>IF(ISNA(VLOOKUP($A7,[3]BDD_ActiviteGen_HssC!$1:$1048576,U$1,FALSE))=TRUE,0,VLOOKUP($A7,[3]BDD_ActiviteGen_HssC!$1:$1048576,U$1,FALSE))</f>
        <v>159</v>
      </c>
      <c r="V7" s="37">
        <f t="shared" ref="V7:V28" si="3">IF(T7=0,"-",U7/T7-1)</f>
        <v>-0.63023255813953494</v>
      </c>
      <c r="W7" s="1017">
        <f>IF(ISNA(VLOOKUP($A7,[3]BDD_ActiviteGen_HssC!$1:$1048576,W$1,FALSE))=TRUE,0,VLOOKUP($A7,[3]BDD_ActiviteGen_HssC!$1:$1048576,W$1,FALSE))</f>
        <v>51</v>
      </c>
      <c r="X7" s="1015">
        <f>IF(ISNA(VLOOKUP($A7,[3]BDD_ActiviteGen_HssC!$1:$1048576,X$1,FALSE))=TRUE,0,VLOOKUP($A7,[3]BDD_ActiviteGen_HssC!$1:$1048576,X$1,FALSE))</f>
        <v>16</v>
      </c>
      <c r="Y7" s="37">
        <f t="shared" ref="Y7:Y28" si="4">IF(W7=0,"-",X7/W7-1)</f>
        <v>-0.68627450980392157</v>
      </c>
      <c r="Z7" s="1017">
        <f>IF(ISNA(VLOOKUP($A7,[3]BDD_ActiviteGen_HssC!$1:$1048576,Z$1,FALSE))=TRUE,0,VLOOKUP($A7,[3]BDD_ActiviteGen_HssC!$1:$1048576,Z$1,FALSE))</f>
        <v>213</v>
      </c>
      <c r="AA7" s="1015">
        <f>IF(ISNA(VLOOKUP($A7,[3]BDD_ActiviteGen_HssC!$1:$1048576,AA$1,FALSE))=TRUE,0,VLOOKUP($A7,[3]BDD_ActiviteGen_HssC!$1:$1048576,AA$1,FALSE))</f>
        <v>207</v>
      </c>
      <c r="AB7" s="37">
        <f t="shared" ref="AB7:AB28" si="5">IF(Z7=0,"-",AA7/Z7-1)</f>
        <v>-2.8169014084507005E-2</v>
      </c>
    </row>
    <row r="8" spans="1:28" s="1013" customFormat="1" ht="14.1" customHeight="1" x14ac:dyDescent="0.25">
      <c r="A8" s="44" t="s">
        <v>20</v>
      </c>
      <c r="B8" s="32"/>
      <c r="C8" s="45" t="s">
        <v>20</v>
      </c>
      <c r="D8" s="34" t="s">
        <v>21</v>
      </c>
      <c r="E8" s="1020">
        <f>IF(ISNA(VLOOKUP($A8,[3]BDD_ActiviteGen_HssC!$1:$1048576,E$1,FALSE))=TRUE,0,VLOOKUP($A8,[3]BDD_ActiviteGen_HssC!$1:$1048576,E$1,FALSE))</f>
        <v>10669</v>
      </c>
      <c r="F8" s="36">
        <f>IF(ISNA(VLOOKUP($A8,[3]BDD_ActiviteGen_HssC!$1:$1048576,F$1,FALSE))=TRUE,0,VLOOKUP($A8,[3]BDD_ActiviteGen_HssC!$1:$1048576,F$1,FALSE))</f>
        <v>9670</v>
      </c>
      <c r="G8" s="37">
        <f t="shared" ref="G8:G28" si="6">IF(E8=0,"-",F8/E8-1)</f>
        <v>-9.3635767175930251E-2</v>
      </c>
      <c r="H8" s="35">
        <f>IF(ISNA(VLOOKUP($A8,[3]BDD_ActiviteGen_HssC!$1:$1048576,H$1,FALSE))=TRUE,0,VLOOKUP($A8,[3]BDD_ActiviteGen_HssC!$1:$1048576,H$1,FALSE))</f>
        <v>320</v>
      </c>
      <c r="I8" s="42">
        <f>IF(ISNA(VLOOKUP($A8,[3]BDD_ActiviteGen_HssC!$1:$1048576,I$1,FALSE))=TRUE,0,VLOOKUP($A8,[3]BDD_ActiviteGen_HssC!$1:$1048576,I$1,FALSE))</f>
        <v>311</v>
      </c>
      <c r="J8" s="37">
        <f t="shared" si="0"/>
        <v>-2.8124999999999956E-2</v>
      </c>
      <c r="K8" s="1019">
        <f>IF(ISNA(VLOOKUP($A8,[3]BDD_ActiviteGen_HssC!$1:$1048576,K$1,FALSE))=TRUE,0,VLOOKUP($A8,[3]BDD_ActiviteGen_HssC!$1:$1048576,K$1,FALSE))</f>
        <v>417</v>
      </c>
      <c r="L8" s="1018">
        <f>IF(K8=0,"-",VLOOKUP(A8,[3]BDD_ActiviteGen_HssC!$1:$1048576,$L$1,FALSE)/K8)</f>
        <v>0.24940047961630696</v>
      </c>
      <c r="M8" s="39">
        <f>IF(K8=0,"-",VLOOKUP(A8,[3]BDD_ActiviteGen_HssC!$1:$1048576,$M$1,FALSE)/K8)</f>
        <v>2.8776978417266189E-2</v>
      </c>
      <c r="N8" s="672">
        <f>IF(ISNA(VLOOKUP($A8,[3]BDD_ActiviteGen_HssC!$1:$1048576,N$1,FALSE))=TRUE,0,VLOOKUP($A8,[3]BDD_ActiviteGen_HssC!$1:$1048576,N$1,FALSE))</f>
        <v>1187.5</v>
      </c>
      <c r="O8" s="36">
        <f>IF(ISNA(VLOOKUP($A8,[3]BDD_ActiviteGen_HssC!$1:$1048576,O$1,FALSE))=TRUE,0,VLOOKUP($A8,[3]BDD_ActiviteGen_HssC!$1:$1048576,O$1,FALSE))</f>
        <v>927.5</v>
      </c>
      <c r="P8" s="37">
        <f t="shared" si="1"/>
        <v>-0.21894736842105267</v>
      </c>
      <c r="Q8" s="35">
        <f>IF(ISNA(VLOOKUP($A8,[3]BDD_ActiviteGen_HssC!$1:$1048576,Q$1,FALSE))=TRUE,0,VLOOKUP($A8,[3]BDD_ActiviteGen_HssC!$1:$1048576,Q$1,FALSE))</f>
        <v>30</v>
      </c>
      <c r="R8" s="42">
        <f>IF(ISNA(VLOOKUP($A8,[3]BDD_ActiviteGen_HssC!$1:$1048576,R$1,FALSE))=TRUE,0,VLOOKUP($A8,[3]BDD_ActiviteGen_HssC!$1:$1048576,R$1,FALSE))</f>
        <v>22</v>
      </c>
      <c r="S8" s="37">
        <f t="shared" si="2"/>
        <v>-0.26666666666666672</v>
      </c>
      <c r="T8" s="672">
        <f>IF(ISNA(VLOOKUP($A8,[3]BDD_ActiviteGen_HssC!$1:$1048576,T$1,FALSE))=TRUE,0,VLOOKUP($A8,[3]BDD_ActiviteGen_HssC!$1:$1048576,T$1,FALSE))</f>
        <v>1801</v>
      </c>
      <c r="U8" s="36">
        <f>IF(ISNA(VLOOKUP($A8,[3]BDD_ActiviteGen_HssC!$1:$1048576,U$1,FALSE))=TRUE,0,VLOOKUP($A8,[3]BDD_ActiviteGen_HssC!$1:$1048576,U$1,FALSE))</f>
        <v>1972</v>
      </c>
      <c r="V8" s="37">
        <f t="shared" si="3"/>
        <v>9.4947251526929399E-2</v>
      </c>
      <c r="W8" s="1017">
        <f>IF(ISNA(VLOOKUP($A8,[3]BDD_ActiviteGen_HssC!$1:$1048576,W$1,FALSE))=TRUE,0,VLOOKUP($A8,[3]BDD_ActiviteGen_HssC!$1:$1048576,W$1,FALSE))</f>
        <v>146</v>
      </c>
      <c r="X8" s="1015">
        <f>IF(ISNA(VLOOKUP($A8,[3]BDD_ActiviteGen_HssC!$1:$1048576,X$1,FALSE))=TRUE,0,VLOOKUP($A8,[3]BDD_ActiviteGen_HssC!$1:$1048576,X$1,FALSE))</f>
        <v>134</v>
      </c>
      <c r="Y8" s="37">
        <f t="shared" si="4"/>
        <v>-8.2191780821917804E-2</v>
      </c>
      <c r="Z8" s="1016">
        <f>IF(ISNA(VLOOKUP($A8,[3]BDD_ActiviteGen_HssC!$1:$1048576,Z$1,FALSE))=TRUE,0,VLOOKUP($A8,[3]BDD_ActiviteGen_HssC!$1:$1048576,Z$1,FALSE))</f>
        <v>350</v>
      </c>
      <c r="AA8" s="1015">
        <f>IF(ISNA(VLOOKUP($A8,[3]BDD_ActiviteGen_HssC!$1:$1048576,AA$1,FALSE))=TRUE,0,VLOOKUP($A8,[3]BDD_ActiviteGen_HssC!$1:$1048576,AA$1,FALSE))</f>
        <v>346</v>
      </c>
      <c r="AB8" s="43">
        <f t="shared" si="5"/>
        <v>-1.1428571428571455E-2</v>
      </c>
    </row>
    <row r="9" spans="1:28" s="1013" customFormat="1" ht="14.1" customHeight="1" x14ac:dyDescent="0.2">
      <c r="A9" s="46" t="s">
        <v>22</v>
      </c>
      <c r="B9" s="32"/>
      <c r="C9" s="47" t="s">
        <v>22</v>
      </c>
      <c r="D9" s="48" t="s">
        <v>23</v>
      </c>
      <c r="E9" s="1020">
        <f>IF(ISNA(VLOOKUP($A9,[3]BDD_ActiviteGen_HssC!$1:$1048576,E$1,FALSE))=TRUE,0,VLOOKUP($A9,[3]BDD_ActiviteGen_HssC!$1:$1048576,E$1,FALSE))</f>
        <v>12199</v>
      </c>
      <c r="F9" s="36">
        <f>IF(ISNA(VLOOKUP($A9,[3]BDD_ActiviteGen_HssC!$1:$1048576,F$1,FALSE))=TRUE,0,VLOOKUP($A9,[3]BDD_ActiviteGen_HssC!$1:$1048576,F$1,FALSE))</f>
        <v>13644</v>
      </c>
      <c r="G9" s="37">
        <f t="shared" si="6"/>
        <v>0.1184523321583737</v>
      </c>
      <c r="H9" s="35">
        <f>IF(ISNA(VLOOKUP($A9,[3]BDD_ActiviteGen_HssC!$1:$1048576,H$1,FALSE))=TRUE,0,VLOOKUP($A9,[3]BDD_ActiviteGen_HssC!$1:$1048576,H$1,FALSE))</f>
        <v>317</v>
      </c>
      <c r="I9" s="42">
        <f>IF(ISNA(VLOOKUP($A9,[3]BDD_ActiviteGen_HssC!$1:$1048576,I$1,FALSE))=TRUE,0,VLOOKUP($A9,[3]BDD_ActiviteGen_HssC!$1:$1048576,I$1,FALSE))</f>
        <v>330</v>
      </c>
      <c r="J9" s="37">
        <f t="shared" si="0"/>
        <v>4.1009463722397443E-2</v>
      </c>
      <c r="K9" s="1019">
        <f>IF(ISNA(VLOOKUP($A9,[3]BDD_ActiviteGen_HssC!$1:$1048576,K$1,FALSE))=TRUE,0,VLOOKUP($A9,[3]BDD_ActiviteGen_HssC!$1:$1048576,K$1,FALSE))</f>
        <v>462</v>
      </c>
      <c r="L9" s="1018">
        <f>IF(K9=0,"-",VLOOKUP(A9,[3]BDD_ActiviteGen_HssC!$1:$1048576,$L$1,FALSE)/K9)</f>
        <v>0.38311688311688313</v>
      </c>
      <c r="M9" s="39">
        <f>IF(K9=0,"-",VLOOKUP(A9,[3]BDD_ActiviteGen_HssC!$1:$1048576,$M$1,FALSE)/K9)</f>
        <v>3.67965367965368E-2</v>
      </c>
      <c r="N9" s="672">
        <f>IF(ISNA(VLOOKUP($A9,[3]BDD_ActiviteGen_HssC!$1:$1048576,N$1,FALSE))=TRUE,0,VLOOKUP($A9,[3]BDD_ActiviteGen_HssC!$1:$1048576,N$1,FALSE))</f>
        <v>696</v>
      </c>
      <c r="O9" s="36">
        <f>IF(ISNA(VLOOKUP($A9,[3]BDD_ActiviteGen_HssC!$1:$1048576,O$1,FALSE))=TRUE,0,VLOOKUP($A9,[3]BDD_ActiviteGen_HssC!$1:$1048576,O$1,FALSE))</f>
        <v>552.5</v>
      </c>
      <c r="P9" s="37">
        <f t="shared" si="1"/>
        <v>-0.20617816091954022</v>
      </c>
      <c r="Q9" s="35">
        <f>IF(ISNA(VLOOKUP($A9,[3]BDD_ActiviteGen_HssC!$1:$1048576,Q$1,FALSE))=TRUE,0,VLOOKUP($A9,[3]BDD_ActiviteGen_HssC!$1:$1048576,Q$1,FALSE))</f>
        <v>44</v>
      </c>
      <c r="R9" s="42">
        <f>IF(ISNA(VLOOKUP($A9,[3]BDD_ActiviteGen_HssC!$1:$1048576,R$1,FALSE))=TRUE,0,VLOOKUP($A9,[3]BDD_ActiviteGen_HssC!$1:$1048576,R$1,FALSE))</f>
        <v>32</v>
      </c>
      <c r="S9" s="37">
        <f t="shared" si="2"/>
        <v>-0.27272727272727271</v>
      </c>
      <c r="T9" s="672">
        <f>IF(ISNA(VLOOKUP($A9,[3]BDD_ActiviteGen_HssC!$1:$1048576,T$1,FALSE))=TRUE,0,VLOOKUP($A9,[3]BDD_ActiviteGen_HssC!$1:$1048576,T$1,FALSE))</f>
        <v>1473</v>
      </c>
      <c r="U9" s="36">
        <f>IF(ISNA(VLOOKUP($A9,[3]BDD_ActiviteGen_HssC!$1:$1048576,U$1,FALSE))=TRUE,0,VLOOKUP($A9,[3]BDD_ActiviteGen_HssC!$1:$1048576,U$1,FALSE))</f>
        <v>1172</v>
      </c>
      <c r="V9" s="37">
        <f t="shared" si="3"/>
        <v>-0.20434487440597415</v>
      </c>
      <c r="W9" s="1017">
        <f>IF(ISNA(VLOOKUP($A9,[3]BDD_ActiviteGen_HssC!$1:$1048576,W$1,FALSE))=TRUE,0,VLOOKUP($A9,[3]BDD_ActiviteGen_HssC!$1:$1048576,W$1,FALSE))</f>
        <v>57</v>
      </c>
      <c r="X9" s="1015">
        <f>IF(ISNA(VLOOKUP($A9,[3]BDD_ActiviteGen_HssC!$1:$1048576,X$1,FALSE))=TRUE,0,VLOOKUP($A9,[3]BDD_ActiviteGen_HssC!$1:$1048576,X$1,FALSE))</f>
        <v>60</v>
      </c>
      <c r="Y9" s="37">
        <f t="shared" si="4"/>
        <v>5.2631578947368363E-2</v>
      </c>
      <c r="Z9" s="1016">
        <f>IF(ISNA(VLOOKUP($A9,[3]BDD_ActiviteGen_HssC!$1:$1048576,Z$1,FALSE))=TRUE,0,VLOOKUP($A9,[3]BDD_ActiviteGen_HssC!$1:$1048576,Z$1,FALSE))</f>
        <v>350</v>
      </c>
      <c r="AA9" s="1015">
        <f>IF(ISNA(VLOOKUP($A9,[3]BDD_ActiviteGen_HssC!$1:$1048576,AA$1,FALSE))=TRUE,0,VLOOKUP($A9,[3]BDD_ActiviteGen_HssC!$1:$1048576,AA$1,FALSE))</f>
        <v>354</v>
      </c>
      <c r="AB9" s="43">
        <f t="shared" si="5"/>
        <v>1.1428571428571344E-2</v>
      </c>
    </row>
    <row r="10" spans="1:28" s="1013" customFormat="1" ht="14.1" customHeight="1" x14ac:dyDescent="0.2">
      <c r="A10" s="46" t="s">
        <v>24</v>
      </c>
      <c r="B10" s="32"/>
      <c r="C10" s="33" t="s">
        <v>24</v>
      </c>
      <c r="D10" s="34" t="s">
        <v>25</v>
      </c>
      <c r="E10" s="1020">
        <f>IF(ISNA(VLOOKUP($A10,[3]BDD_ActiviteGen_HssC!$1:$1048576,E$1,FALSE))=TRUE,0,VLOOKUP($A10,[3]BDD_ActiviteGen_HssC!$1:$1048576,E$1,FALSE))</f>
        <v>14420</v>
      </c>
      <c r="F10" s="36">
        <f>IF(ISNA(VLOOKUP($A10,[3]BDD_ActiviteGen_HssC!$1:$1048576,F$1,FALSE))=TRUE,0,VLOOKUP($A10,[3]BDD_ActiviteGen_HssC!$1:$1048576,F$1,FALSE))</f>
        <v>16854</v>
      </c>
      <c r="G10" s="37">
        <f t="shared" si="6"/>
        <v>0.16879334257975032</v>
      </c>
      <c r="H10" s="35">
        <f>IF(ISNA(VLOOKUP($A10,[3]BDD_ActiviteGen_HssC!$1:$1048576,H$1,FALSE))=TRUE,0,VLOOKUP($A10,[3]BDD_ActiviteGen_HssC!$1:$1048576,H$1,FALSE))</f>
        <v>317</v>
      </c>
      <c r="I10" s="42">
        <f>IF(ISNA(VLOOKUP($A10,[3]BDD_ActiviteGen_HssC!$1:$1048576,I$1,FALSE))=TRUE,0,VLOOKUP($A10,[3]BDD_ActiviteGen_HssC!$1:$1048576,I$1,FALSE))</f>
        <v>344</v>
      </c>
      <c r="J10" s="37">
        <f t="shared" si="0"/>
        <v>8.5173501577286981E-2</v>
      </c>
      <c r="K10" s="1019">
        <f>IF(ISNA(VLOOKUP($A10,[3]BDD_ActiviteGen_HssC!$1:$1048576,K$1,FALSE))=TRUE,0,VLOOKUP($A10,[3]BDD_ActiviteGen_HssC!$1:$1048576,K$1,FALSE))</f>
        <v>498</v>
      </c>
      <c r="L10" s="1018">
        <f>IF(K10=0,"-",VLOOKUP(A10,[3]BDD_ActiviteGen_HssC!$1:$1048576,$L$1,FALSE)/K10)</f>
        <v>0.48393574297188757</v>
      </c>
      <c r="M10" s="39">
        <f>IF(K10=0,"-",VLOOKUP(A10,[3]BDD_ActiviteGen_HssC!$1:$1048576,$M$1,FALSE)/K10)</f>
        <v>3.614457831325301E-2</v>
      </c>
      <c r="N10" s="672">
        <f>IF(ISNA(VLOOKUP($A10,[3]BDD_ActiviteGen_HssC!$1:$1048576,N$1,FALSE))=TRUE,0,VLOOKUP($A10,[3]BDD_ActiviteGen_HssC!$1:$1048576,N$1,FALSE))</f>
        <v>490.5</v>
      </c>
      <c r="O10" s="36">
        <f>IF(ISNA(VLOOKUP($A10,[3]BDD_ActiviteGen_HssC!$1:$1048576,O$1,FALSE))=TRUE,0,VLOOKUP($A10,[3]BDD_ActiviteGen_HssC!$1:$1048576,O$1,FALSE))</f>
        <v>799</v>
      </c>
      <c r="P10" s="37">
        <f t="shared" si="1"/>
        <v>0.62895005096839962</v>
      </c>
      <c r="Q10" s="35">
        <f>IF(ISNA(VLOOKUP($A10,[3]BDD_ActiviteGen_HssC!$1:$1048576,Q$1,FALSE))=TRUE,0,VLOOKUP($A10,[3]BDD_ActiviteGen_HssC!$1:$1048576,Q$1,FALSE))</f>
        <v>18</v>
      </c>
      <c r="R10" s="42">
        <f>IF(ISNA(VLOOKUP($A10,[3]BDD_ActiviteGen_HssC!$1:$1048576,R$1,FALSE))=TRUE,0,VLOOKUP($A10,[3]BDD_ActiviteGen_HssC!$1:$1048576,R$1,FALSE))</f>
        <v>15</v>
      </c>
      <c r="S10" s="37">
        <f t="shared" si="2"/>
        <v>-0.16666666666666663</v>
      </c>
      <c r="T10" s="672">
        <f>IF(ISNA(VLOOKUP($A10,[3]BDD_ActiviteGen_HssC!$1:$1048576,T$1,FALSE))=TRUE,0,VLOOKUP($A10,[3]BDD_ActiviteGen_HssC!$1:$1048576,T$1,FALSE))</f>
        <v>156</v>
      </c>
      <c r="U10" s="36">
        <f>IF(ISNA(VLOOKUP($A10,[3]BDD_ActiviteGen_HssC!$1:$1048576,U$1,FALSE))=TRUE,0,VLOOKUP($A10,[3]BDD_ActiviteGen_HssC!$1:$1048576,U$1,FALSE))</f>
        <v>413</v>
      </c>
      <c r="V10" s="37">
        <f t="shared" si="3"/>
        <v>1.6474358974358974</v>
      </c>
      <c r="W10" s="1017">
        <f>IF(ISNA(VLOOKUP($A10,[3]BDD_ActiviteGen_HssC!$1:$1048576,W$1,FALSE))=TRUE,0,VLOOKUP($A10,[3]BDD_ActiviteGen_HssC!$1:$1048576,W$1,FALSE))</f>
        <v>25</v>
      </c>
      <c r="X10" s="1015">
        <f>IF(ISNA(VLOOKUP($A10,[3]BDD_ActiviteGen_HssC!$1:$1048576,X$1,FALSE))=TRUE,0,VLOOKUP($A10,[3]BDD_ActiviteGen_HssC!$1:$1048576,X$1,FALSE))</f>
        <v>33</v>
      </c>
      <c r="Y10" s="37">
        <f t="shared" si="4"/>
        <v>0.32000000000000006</v>
      </c>
      <c r="Z10" s="1016">
        <f>IF(ISNA(VLOOKUP($A10,[3]BDD_ActiviteGen_HssC!$1:$1048576,Z$1,FALSE))=TRUE,0,VLOOKUP($A10,[3]BDD_ActiviteGen_HssC!$1:$1048576,Z$1,FALSE))</f>
        <v>341</v>
      </c>
      <c r="AA10" s="1015">
        <f>IF(ISNA(VLOOKUP($A10,[3]BDD_ActiviteGen_HssC!$1:$1048576,AA$1,FALSE))=TRUE,0,VLOOKUP($A10,[3]BDD_ActiviteGen_HssC!$1:$1048576,AA$1,FALSE))</f>
        <v>379</v>
      </c>
      <c r="AB10" s="43">
        <f t="shared" si="5"/>
        <v>0.11143695014662747</v>
      </c>
    </row>
    <row r="11" spans="1:28" s="1013" customFormat="1" ht="14.1" customHeight="1" x14ac:dyDescent="0.2">
      <c r="A11" s="31" t="s">
        <v>26</v>
      </c>
      <c r="B11" s="32"/>
      <c r="C11" s="33" t="s">
        <v>26</v>
      </c>
      <c r="D11" s="34" t="s">
        <v>27</v>
      </c>
      <c r="E11" s="1020">
        <f>IF(ISNA(VLOOKUP($A11,[3]BDD_ActiviteGen_HssC!$1:$1048576,E$1,FALSE))=TRUE,0,VLOOKUP($A11,[3]BDD_ActiviteGen_HssC!$1:$1048576,E$1,FALSE))</f>
        <v>3211</v>
      </c>
      <c r="F11" s="36">
        <f>IF(ISNA(VLOOKUP($A11,[3]BDD_ActiviteGen_HssC!$1:$1048576,F$1,FALSE))=TRUE,0,VLOOKUP($A11,[3]BDD_ActiviteGen_HssC!$1:$1048576,F$1,FALSE))</f>
        <v>3471.5</v>
      </c>
      <c r="G11" s="37">
        <f t="shared" si="6"/>
        <v>8.1127374649641926E-2</v>
      </c>
      <c r="H11" s="35">
        <f>IF(ISNA(VLOOKUP($A11,[3]BDD_ActiviteGen_HssC!$1:$1048576,H$1,FALSE))=TRUE,0,VLOOKUP($A11,[3]BDD_ActiviteGen_HssC!$1:$1048576,H$1,FALSE))</f>
        <v>78</v>
      </c>
      <c r="I11" s="42">
        <f>IF(ISNA(VLOOKUP($A11,[3]BDD_ActiviteGen_HssC!$1:$1048576,I$1,FALSE))=TRUE,0,VLOOKUP($A11,[3]BDD_ActiviteGen_HssC!$1:$1048576,I$1,FALSE))</f>
        <v>109</v>
      </c>
      <c r="J11" s="37">
        <f t="shared" si="0"/>
        <v>0.39743589743589736</v>
      </c>
      <c r="K11" s="1019">
        <f>IF(ISNA(VLOOKUP($A11,[3]BDD_ActiviteGen_HssC!$1:$1048576,K$1,FALSE))=TRUE,0,VLOOKUP($A11,[3]BDD_ActiviteGen_HssC!$1:$1048576,K$1,FALSE))</f>
        <v>124</v>
      </c>
      <c r="L11" s="1018">
        <f>IF(K11=0,"-",VLOOKUP(A11,[3]BDD_ActiviteGen_HssC!$1:$1048576,$L$1,FALSE)/K11)</f>
        <v>0.41935483870967744</v>
      </c>
      <c r="M11" s="39">
        <f>IF(K11=0,"-",VLOOKUP(A11,[3]BDD_ActiviteGen_HssC!$1:$1048576,$M$1,FALSE)/K11)</f>
        <v>3.2258064516129031E-2</v>
      </c>
      <c r="N11" s="672">
        <f>IF(ISNA(VLOOKUP($A11,[3]BDD_ActiviteGen_HssC!$1:$1048576,N$1,FALSE))=TRUE,0,VLOOKUP($A11,[3]BDD_ActiviteGen_HssC!$1:$1048576,N$1,FALSE))</f>
        <v>25</v>
      </c>
      <c r="O11" s="36">
        <f>IF(ISNA(VLOOKUP($A11,[3]BDD_ActiviteGen_HssC!$1:$1048576,O$1,FALSE))=TRUE,0,VLOOKUP($A11,[3]BDD_ActiviteGen_HssC!$1:$1048576,O$1,FALSE))</f>
        <v>231</v>
      </c>
      <c r="P11" s="37">
        <f t="shared" si="1"/>
        <v>8.24</v>
      </c>
      <c r="Q11" s="35">
        <f>IF(ISNA(VLOOKUP($A11,[3]BDD_ActiviteGen_HssC!$1:$1048576,Q$1,FALSE))=TRUE,0,VLOOKUP($A11,[3]BDD_ActiviteGen_HssC!$1:$1048576,Q$1,FALSE))</f>
        <v>3</v>
      </c>
      <c r="R11" s="42">
        <f>IF(ISNA(VLOOKUP($A11,[3]BDD_ActiviteGen_HssC!$1:$1048576,R$1,FALSE))=TRUE,0,VLOOKUP($A11,[3]BDD_ActiviteGen_HssC!$1:$1048576,R$1,FALSE))</f>
        <v>10</v>
      </c>
      <c r="S11" s="37">
        <f t="shared" si="2"/>
        <v>2.3333333333333335</v>
      </c>
      <c r="T11" s="672">
        <f>IF(ISNA(VLOOKUP($A11,[3]BDD_ActiviteGen_HssC!$1:$1048576,T$1,FALSE))=TRUE,0,VLOOKUP($A11,[3]BDD_ActiviteGen_HssC!$1:$1048576,T$1,FALSE))</f>
        <v>10</v>
      </c>
      <c r="U11" s="36">
        <f>IF(ISNA(VLOOKUP($A11,[3]BDD_ActiviteGen_HssC!$1:$1048576,U$1,FALSE))=TRUE,0,VLOOKUP($A11,[3]BDD_ActiviteGen_HssC!$1:$1048576,U$1,FALSE))</f>
        <v>5</v>
      </c>
      <c r="V11" s="37">
        <f t="shared" si="3"/>
        <v>-0.5</v>
      </c>
      <c r="W11" s="1017">
        <f>IF(ISNA(VLOOKUP($A11,[3]BDD_ActiviteGen_HssC!$1:$1048576,W$1,FALSE))=TRUE,0,VLOOKUP($A11,[3]BDD_ActiviteGen_HssC!$1:$1048576,W$1,FALSE))</f>
        <v>8</v>
      </c>
      <c r="X11" s="1015">
        <f>IF(ISNA(VLOOKUP($A11,[3]BDD_ActiviteGen_HssC!$1:$1048576,X$1,FALSE))=TRUE,0,VLOOKUP($A11,[3]BDD_ActiviteGen_HssC!$1:$1048576,X$1,FALSE))</f>
        <v>4</v>
      </c>
      <c r="Y11" s="37">
        <f t="shared" si="4"/>
        <v>-0.5</v>
      </c>
      <c r="Z11" s="1016">
        <f>IF(ISNA(VLOOKUP($A11,[3]BDD_ActiviteGen_HssC!$1:$1048576,Z$1,FALSE))=TRUE,0,VLOOKUP($A11,[3]BDD_ActiviteGen_HssC!$1:$1048576,Z$1,FALSE))</f>
        <v>81</v>
      </c>
      <c r="AA11" s="1015">
        <f>IF(ISNA(VLOOKUP($A11,[3]BDD_ActiviteGen_HssC!$1:$1048576,AA$1,FALSE))=TRUE,0,VLOOKUP($A11,[3]BDD_ActiviteGen_HssC!$1:$1048576,AA$1,FALSE))</f>
        <v>115</v>
      </c>
      <c r="AB11" s="43">
        <f t="shared" si="5"/>
        <v>0.41975308641975317</v>
      </c>
    </row>
    <row r="12" spans="1:28" s="1013" customFormat="1" ht="14.1" customHeight="1" x14ac:dyDescent="0.2">
      <c r="A12" s="31" t="s">
        <v>28</v>
      </c>
      <c r="B12" s="32"/>
      <c r="C12" s="33" t="s">
        <v>28</v>
      </c>
      <c r="D12" s="34" t="s">
        <v>29</v>
      </c>
      <c r="E12" s="1020">
        <f>IF(ISNA(VLOOKUP($A12,[3]BDD_ActiviteGen_HssC!$1:$1048576,E$1,FALSE))=TRUE,0,VLOOKUP($A12,[3]BDD_ActiviteGen_HssC!$1:$1048576,E$1,FALSE))</f>
        <v>11115</v>
      </c>
      <c r="F12" s="36">
        <f>IF(ISNA(VLOOKUP($A12,[3]BDD_ActiviteGen_HssC!$1:$1048576,F$1,FALSE))=TRUE,0,VLOOKUP($A12,[3]BDD_ActiviteGen_HssC!$1:$1048576,F$1,FALSE))</f>
        <v>11398</v>
      </c>
      <c r="G12" s="37">
        <f t="shared" si="6"/>
        <v>2.5461088618983441E-2</v>
      </c>
      <c r="H12" s="35">
        <f>IF(ISNA(VLOOKUP($A12,[3]BDD_ActiviteGen_HssC!$1:$1048576,H$1,FALSE))=TRUE,0,VLOOKUP($A12,[3]BDD_ActiviteGen_HssC!$1:$1048576,H$1,FALSE))</f>
        <v>327</v>
      </c>
      <c r="I12" s="42">
        <f>IF(ISNA(VLOOKUP($A12,[3]BDD_ActiviteGen_HssC!$1:$1048576,I$1,FALSE))=TRUE,0,VLOOKUP($A12,[3]BDD_ActiviteGen_HssC!$1:$1048576,I$1,FALSE))</f>
        <v>304</v>
      </c>
      <c r="J12" s="37">
        <f t="shared" si="0"/>
        <v>-7.0336391437308854E-2</v>
      </c>
      <c r="K12" s="1019">
        <f>IF(ISNA(VLOOKUP($A12,[3]BDD_ActiviteGen_HssC!$1:$1048576,K$1,FALSE))=TRUE,0,VLOOKUP($A12,[3]BDD_ActiviteGen_HssC!$1:$1048576,K$1,FALSE))</f>
        <v>586</v>
      </c>
      <c r="L12" s="1018">
        <f>IF(K12=0,"-",VLOOKUP(A12,[3]BDD_ActiviteGen_HssC!$1:$1048576,$L$1,FALSE)/K12)</f>
        <v>0.31058020477815701</v>
      </c>
      <c r="M12" s="39">
        <f>IF(K12=0,"-",VLOOKUP(A12,[3]BDD_ActiviteGen_HssC!$1:$1048576,$M$1,FALSE)/K12)</f>
        <v>1.0238907849829351E-2</v>
      </c>
      <c r="N12" s="672">
        <f>IF(ISNA(VLOOKUP($A12,[3]BDD_ActiviteGen_HssC!$1:$1048576,N$1,FALSE))=TRUE,0,VLOOKUP($A12,[3]BDD_ActiviteGen_HssC!$1:$1048576,N$1,FALSE))</f>
        <v>185.5</v>
      </c>
      <c r="O12" s="36">
        <f>IF(ISNA(VLOOKUP($A12,[3]BDD_ActiviteGen_HssC!$1:$1048576,O$1,FALSE))=TRUE,0,VLOOKUP($A12,[3]BDD_ActiviteGen_HssC!$1:$1048576,O$1,FALSE))</f>
        <v>349.5</v>
      </c>
      <c r="P12" s="37">
        <f t="shared" si="1"/>
        <v>0.88409703504043136</v>
      </c>
      <c r="Q12" s="35">
        <f>IF(ISNA(VLOOKUP($A12,[3]BDD_ActiviteGen_HssC!$1:$1048576,Q$1,FALSE))=TRUE,0,VLOOKUP($A12,[3]BDD_ActiviteGen_HssC!$1:$1048576,Q$1,FALSE))</f>
        <v>21</v>
      </c>
      <c r="R12" s="42">
        <f>IF(ISNA(VLOOKUP($A12,[3]BDD_ActiviteGen_HssC!$1:$1048576,R$1,FALSE))=TRUE,0,VLOOKUP($A12,[3]BDD_ActiviteGen_HssC!$1:$1048576,R$1,FALSE))</f>
        <v>30</v>
      </c>
      <c r="S12" s="37">
        <f t="shared" si="2"/>
        <v>0.4285714285714286</v>
      </c>
      <c r="T12" s="672">
        <f>IF(ISNA(VLOOKUP($A12,[3]BDD_ActiviteGen_HssC!$1:$1048576,T$1,FALSE))=TRUE,0,VLOOKUP($A12,[3]BDD_ActiviteGen_HssC!$1:$1048576,T$1,FALSE))</f>
        <v>2784</v>
      </c>
      <c r="U12" s="36">
        <f>IF(ISNA(VLOOKUP($A12,[3]BDD_ActiviteGen_HssC!$1:$1048576,U$1,FALSE))=TRUE,0,VLOOKUP($A12,[3]BDD_ActiviteGen_HssC!$1:$1048576,U$1,FALSE))</f>
        <v>2315</v>
      </c>
      <c r="V12" s="37">
        <f t="shared" si="3"/>
        <v>-0.16846264367816088</v>
      </c>
      <c r="W12" s="1017">
        <f>IF(ISNA(VLOOKUP($A12,[3]BDD_ActiviteGen_HssC!$1:$1048576,W$1,FALSE))=TRUE,0,VLOOKUP($A12,[3]BDD_ActiviteGen_HssC!$1:$1048576,W$1,FALSE))</f>
        <v>148</v>
      </c>
      <c r="X12" s="1015">
        <f>IF(ISNA(VLOOKUP($A12,[3]BDD_ActiviteGen_HssC!$1:$1048576,X$1,FALSE))=TRUE,0,VLOOKUP($A12,[3]BDD_ActiviteGen_HssC!$1:$1048576,X$1,FALSE))</f>
        <v>140</v>
      </c>
      <c r="Y12" s="37">
        <f t="shared" si="4"/>
        <v>-5.4054054054054057E-2</v>
      </c>
      <c r="Z12" s="1016">
        <f>IF(ISNA(VLOOKUP($A12,[3]BDD_ActiviteGen_HssC!$1:$1048576,Z$1,FALSE))=TRUE,0,VLOOKUP($A12,[3]BDD_ActiviteGen_HssC!$1:$1048576,Z$1,FALSE))</f>
        <v>393</v>
      </c>
      <c r="AA12" s="1015">
        <f>IF(ISNA(VLOOKUP($A12,[3]BDD_ActiviteGen_HssC!$1:$1048576,AA$1,FALSE))=TRUE,0,VLOOKUP($A12,[3]BDD_ActiviteGen_HssC!$1:$1048576,AA$1,FALSE))</f>
        <v>364</v>
      </c>
      <c r="AB12" s="43">
        <f t="shared" si="5"/>
        <v>-7.3791348600508955E-2</v>
      </c>
    </row>
    <row r="13" spans="1:28" s="1013" customFormat="1" ht="14.1" customHeight="1" x14ac:dyDescent="0.2">
      <c r="A13" s="31" t="s">
        <v>30</v>
      </c>
      <c r="B13" s="32"/>
      <c r="C13" s="45" t="s">
        <v>30</v>
      </c>
      <c r="D13" s="34" t="s">
        <v>31</v>
      </c>
      <c r="E13" s="1020">
        <f>IF(ISNA(VLOOKUP($A13,[3]BDD_ActiviteGen_HssC!$1:$1048576,E$1,FALSE))=TRUE,0,VLOOKUP($A13,[3]BDD_ActiviteGen_HssC!$1:$1048576,E$1,FALSE))</f>
        <v>0</v>
      </c>
      <c r="F13" s="36">
        <f>IF(ISNA(VLOOKUP($A13,[3]BDD_ActiviteGen_HssC!$1:$1048576,F$1,FALSE))=TRUE,0,VLOOKUP($A13,[3]BDD_ActiviteGen_HssC!$1:$1048576,F$1,FALSE))</f>
        <v>0</v>
      </c>
      <c r="G13" s="37" t="str">
        <f t="shared" si="6"/>
        <v>-</v>
      </c>
      <c r="H13" s="35">
        <f>IF(ISNA(VLOOKUP($A13,[3]BDD_ActiviteGen_HssC!$1:$1048576,H$1,FALSE))=TRUE,0,VLOOKUP($A13,[3]BDD_ActiviteGen_HssC!$1:$1048576,H$1,FALSE))</f>
        <v>0</v>
      </c>
      <c r="I13" s="42">
        <f>IF(ISNA(VLOOKUP($A13,[3]BDD_ActiviteGen_HssC!$1:$1048576,I$1,FALSE))=TRUE,0,VLOOKUP($A13,[3]BDD_ActiviteGen_HssC!$1:$1048576,I$1,FALSE))</f>
        <v>1</v>
      </c>
      <c r="J13" s="37" t="str">
        <f t="shared" si="0"/>
        <v>-</v>
      </c>
      <c r="K13" s="1019">
        <f>IF(ISNA(VLOOKUP($A13,[3]BDD_ActiviteGen_HssC!$1:$1048576,K$1,FALSE))=TRUE,0,VLOOKUP($A13,[3]BDD_ActiviteGen_HssC!$1:$1048576,K$1,FALSE))</f>
        <v>1</v>
      </c>
      <c r="L13" s="1018">
        <f>IF(K13=0,"-",VLOOKUP(A13,[3]BDD_ActiviteGen_HssC!$1:$1048576,$L$1,FALSE)/K13)</f>
        <v>0</v>
      </c>
      <c r="M13" s="39">
        <f>IF(K13=0,"-",VLOOKUP(A13,[3]BDD_ActiviteGen_HssC!$1:$1048576,$M$1,FALSE)/K13)</f>
        <v>0</v>
      </c>
      <c r="N13" s="672">
        <f>IF(ISNA(VLOOKUP($A13,[3]BDD_ActiviteGen_HssC!$1:$1048576,N$1,FALSE))=TRUE,0,VLOOKUP($A13,[3]BDD_ActiviteGen_HssC!$1:$1048576,N$1,FALSE))</f>
        <v>0</v>
      </c>
      <c r="O13" s="36">
        <f>IF(ISNA(VLOOKUP($A13,[3]BDD_ActiviteGen_HssC!$1:$1048576,O$1,FALSE))=TRUE,0,VLOOKUP($A13,[3]BDD_ActiviteGen_HssC!$1:$1048576,O$1,FALSE))</f>
        <v>15</v>
      </c>
      <c r="P13" s="37" t="str">
        <f t="shared" si="1"/>
        <v>-</v>
      </c>
      <c r="Q13" s="35">
        <f>IF(ISNA(VLOOKUP($A13,[3]BDD_ActiviteGen_HssC!$1:$1048576,Q$1,FALSE))=TRUE,0,VLOOKUP($A13,[3]BDD_ActiviteGen_HssC!$1:$1048576,Q$1,FALSE))</f>
        <v>0</v>
      </c>
      <c r="R13" s="42">
        <f>IF(ISNA(VLOOKUP($A13,[3]BDD_ActiviteGen_HssC!$1:$1048576,R$1,FALSE))=TRUE,0,VLOOKUP($A13,[3]BDD_ActiviteGen_HssC!$1:$1048576,R$1,FALSE))</f>
        <v>1</v>
      </c>
      <c r="S13" s="37" t="str">
        <f t="shared" si="2"/>
        <v>-</v>
      </c>
      <c r="T13" s="672">
        <f>IF(ISNA(VLOOKUP($A13,[3]BDD_ActiviteGen_HssC!$1:$1048576,T$1,FALSE))=TRUE,0,VLOOKUP($A13,[3]BDD_ActiviteGen_HssC!$1:$1048576,T$1,FALSE))</f>
        <v>1478</v>
      </c>
      <c r="U13" s="36">
        <f>IF(ISNA(VLOOKUP($A13,[3]BDD_ActiviteGen_HssC!$1:$1048576,U$1,FALSE))=TRUE,0,VLOOKUP($A13,[3]BDD_ActiviteGen_HssC!$1:$1048576,U$1,FALSE))</f>
        <v>685</v>
      </c>
      <c r="V13" s="37">
        <f t="shared" si="3"/>
        <v>-0.53653585926928282</v>
      </c>
      <c r="W13" s="1017">
        <f>IF(ISNA(VLOOKUP($A13,[3]BDD_ActiviteGen_HssC!$1:$1048576,W$1,FALSE))=TRUE,0,VLOOKUP($A13,[3]BDD_ActiviteGen_HssC!$1:$1048576,W$1,FALSE))</f>
        <v>815</v>
      </c>
      <c r="X13" s="1015">
        <f>IF(ISNA(VLOOKUP($A13,[3]BDD_ActiviteGen_HssC!$1:$1048576,X$1,FALSE))=TRUE,0,VLOOKUP($A13,[3]BDD_ActiviteGen_HssC!$1:$1048576,X$1,FALSE))</f>
        <v>435</v>
      </c>
      <c r="Y13" s="37">
        <f t="shared" si="4"/>
        <v>-0.46625766871165641</v>
      </c>
      <c r="Z13" s="1016">
        <f>IF(ISNA(VLOOKUP($A13,[3]BDD_ActiviteGen_HssC!$1:$1048576,Z$1,FALSE))=TRUE,0,VLOOKUP($A13,[3]BDD_ActiviteGen_HssC!$1:$1048576,Z$1,FALSE))</f>
        <v>815</v>
      </c>
      <c r="AA13" s="1015">
        <f>IF(ISNA(VLOOKUP($A13,[3]BDD_ActiviteGen_HssC!$1:$1048576,AA$1,FALSE))=TRUE,0,VLOOKUP($A13,[3]BDD_ActiviteGen_HssC!$1:$1048576,AA$1,FALSE))</f>
        <v>435</v>
      </c>
      <c r="AB13" s="43">
        <f t="shared" si="5"/>
        <v>-0.46625766871165641</v>
      </c>
    </row>
    <row r="14" spans="1:28" s="1013" customFormat="1" ht="14.1" customHeight="1" x14ac:dyDescent="0.2">
      <c r="A14" s="31" t="s">
        <v>32</v>
      </c>
      <c r="B14" s="32"/>
      <c r="C14" s="33" t="s">
        <v>32</v>
      </c>
      <c r="D14" s="34" t="s">
        <v>33</v>
      </c>
      <c r="E14" s="1020">
        <f>IF(ISNA(VLOOKUP($A14,[3]BDD_ActiviteGen_HssC!$1:$1048576,E$1,FALSE))=TRUE,0,VLOOKUP($A14,[3]BDD_ActiviteGen_HssC!$1:$1048576,E$1,FALSE))</f>
        <v>0</v>
      </c>
      <c r="F14" s="36">
        <f>IF(ISNA(VLOOKUP($A14,[3]BDD_ActiviteGen_HssC!$1:$1048576,F$1,FALSE))=TRUE,0,VLOOKUP($A14,[3]BDD_ActiviteGen_HssC!$1:$1048576,F$1,FALSE))</f>
        <v>0</v>
      </c>
      <c r="G14" s="37" t="str">
        <f t="shared" si="6"/>
        <v>-</v>
      </c>
      <c r="H14" s="35">
        <f>IF(ISNA(VLOOKUP($A14,[3]BDD_ActiviteGen_HssC!$1:$1048576,H$1,FALSE))=TRUE,0,VLOOKUP($A14,[3]BDD_ActiviteGen_HssC!$1:$1048576,H$1,FALSE))</f>
        <v>0</v>
      </c>
      <c r="I14" s="42">
        <f>IF(ISNA(VLOOKUP($A14,[3]BDD_ActiviteGen_HssC!$1:$1048576,I$1,FALSE))=TRUE,0,VLOOKUP($A14,[3]BDD_ActiviteGen_HssC!$1:$1048576,I$1,FALSE))</f>
        <v>0</v>
      </c>
      <c r="J14" s="37" t="str">
        <f t="shared" si="0"/>
        <v>-</v>
      </c>
      <c r="K14" s="1019">
        <f>IF(ISNA(VLOOKUP($A14,[3]BDD_ActiviteGen_HssC!$1:$1048576,K$1,FALSE))=TRUE,0,VLOOKUP($A14,[3]BDD_ActiviteGen_HssC!$1:$1048576,K$1,FALSE))</f>
        <v>0</v>
      </c>
      <c r="L14" s="1018" t="str">
        <f>IF(K14=0,"-",VLOOKUP(A14,[3]BDD_ActiviteGen_HssC!$1:$1048576,$L$1,FALSE)/K14)</f>
        <v>-</v>
      </c>
      <c r="M14" s="39" t="str">
        <f>IF(K14=0,"-",VLOOKUP(A14,[3]BDD_ActiviteGen_HssC!$1:$1048576,$M$1,FALSE)/K14)</f>
        <v>-</v>
      </c>
      <c r="N14" s="672">
        <f>IF(ISNA(VLOOKUP($A14,[3]BDD_ActiviteGen_HssC!$1:$1048576,N$1,FALSE))=TRUE,0,VLOOKUP($A14,[3]BDD_ActiviteGen_HssC!$1:$1048576,N$1,FALSE))</f>
        <v>0</v>
      </c>
      <c r="O14" s="36">
        <f>IF(ISNA(VLOOKUP($A14,[3]BDD_ActiviteGen_HssC!$1:$1048576,O$1,FALSE))=TRUE,0,VLOOKUP($A14,[3]BDD_ActiviteGen_HssC!$1:$1048576,O$1,FALSE))</f>
        <v>0</v>
      </c>
      <c r="P14" s="37" t="str">
        <f t="shared" si="1"/>
        <v>-</v>
      </c>
      <c r="Q14" s="35">
        <f>IF(ISNA(VLOOKUP($A14,[3]BDD_ActiviteGen_HssC!$1:$1048576,Q$1,FALSE))=TRUE,0,VLOOKUP($A14,[3]BDD_ActiviteGen_HssC!$1:$1048576,Q$1,FALSE))</f>
        <v>0</v>
      </c>
      <c r="R14" s="42">
        <f>IF(ISNA(VLOOKUP($A14,[3]BDD_ActiviteGen_HssC!$1:$1048576,R$1,FALSE))=TRUE,0,VLOOKUP($A14,[3]BDD_ActiviteGen_HssC!$1:$1048576,R$1,FALSE))</f>
        <v>0</v>
      </c>
      <c r="S14" s="37" t="str">
        <f t="shared" si="2"/>
        <v>-</v>
      </c>
      <c r="T14" s="672">
        <f>IF(ISNA(VLOOKUP($A14,[3]BDD_ActiviteGen_HssC!$1:$1048576,T$1,FALSE))=TRUE,0,VLOOKUP($A14,[3]BDD_ActiviteGen_HssC!$1:$1048576,T$1,FALSE))</f>
        <v>0</v>
      </c>
      <c r="U14" s="36">
        <f>IF(ISNA(VLOOKUP($A14,[3]BDD_ActiviteGen_HssC!$1:$1048576,U$1,FALSE))=TRUE,0,VLOOKUP($A14,[3]BDD_ActiviteGen_HssC!$1:$1048576,U$1,FALSE))</f>
        <v>0</v>
      </c>
      <c r="V14" s="37" t="str">
        <f t="shared" si="3"/>
        <v>-</v>
      </c>
      <c r="W14" s="1017">
        <f>IF(ISNA(VLOOKUP($A14,[3]BDD_ActiviteGen_HssC!$1:$1048576,W$1,FALSE))=TRUE,0,VLOOKUP($A14,[3]BDD_ActiviteGen_HssC!$1:$1048576,W$1,FALSE))</f>
        <v>0</v>
      </c>
      <c r="X14" s="1015">
        <f>IF(ISNA(VLOOKUP($A14,[3]BDD_ActiviteGen_HssC!$1:$1048576,X$1,FALSE))=TRUE,0,VLOOKUP($A14,[3]BDD_ActiviteGen_HssC!$1:$1048576,X$1,FALSE))</f>
        <v>0</v>
      </c>
      <c r="Y14" s="37" t="str">
        <f t="shared" si="4"/>
        <v>-</v>
      </c>
      <c r="Z14" s="1016">
        <f>IF(ISNA(VLOOKUP($A14,[3]BDD_ActiviteGen_HssC!$1:$1048576,Z$1,FALSE))=TRUE,0,VLOOKUP($A14,[3]BDD_ActiviteGen_HssC!$1:$1048576,Z$1,FALSE))</f>
        <v>0</v>
      </c>
      <c r="AA14" s="1015">
        <f>IF(ISNA(VLOOKUP($A14,[3]BDD_ActiviteGen_HssC!$1:$1048576,AA$1,FALSE))=TRUE,0,VLOOKUP($A14,[3]BDD_ActiviteGen_HssC!$1:$1048576,AA$1,FALSE))</f>
        <v>0</v>
      </c>
      <c r="AB14" s="43" t="str">
        <f t="shared" si="5"/>
        <v>-</v>
      </c>
    </row>
    <row r="15" spans="1:28" s="1013" customFormat="1" ht="14.1" customHeight="1" x14ac:dyDescent="0.2">
      <c r="A15" s="31" t="s">
        <v>34</v>
      </c>
      <c r="B15" s="32"/>
      <c r="C15" s="33" t="s">
        <v>34</v>
      </c>
      <c r="D15" s="34" t="s">
        <v>35</v>
      </c>
      <c r="E15" s="1020">
        <f>IF(ISNA(VLOOKUP($A15,[3]BDD_ActiviteGen_HssC!$1:$1048576,E$1,FALSE))=TRUE,0,VLOOKUP($A15,[3]BDD_ActiviteGen_HssC!$1:$1048576,E$1,FALSE))</f>
        <v>10996</v>
      </c>
      <c r="F15" s="36">
        <f>IF(ISNA(VLOOKUP($A15,[3]BDD_ActiviteGen_HssC!$1:$1048576,F$1,FALSE))=TRUE,0,VLOOKUP($A15,[3]BDD_ActiviteGen_HssC!$1:$1048576,F$1,FALSE))</f>
        <v>10282</v>
      </c>
      <c r="G15" s="37">
        <f t="shared" si="6"/>
        <v>-6.4932702801018594E-2</v>
      </c>
      <c r="H15" s="35">
        <f>IF(ISNA(VLOOKUP($A15,[3]BDD_ActiviteGen_HssC!$1:$1048576,H$1,FALSE))=TRUE,0,VLOOKUP($A15,[3]BDD_ActiviteGen_HssC!$1:$1048576,H$1,FALSE))</f>
        <v>310</v>
      </c>
      <c r="I15" s="42">
        <f>IF(ISNA(VLOOKUP($A15,[3]BDD_ActiviteGen_HssC!$1:$1048576,I$1,FALSE))=TRUE,0,VLOOKUP($A15,[3]BDD_ActiviteGen_HssC!$1:$1048576,I$1,FALSE))</f>
        <v>351</v>
      </c>
      <c r="J15" s="37">
        <f t="shared" si="0"/>
        <v>0.13225806451612909</v>
      </c>
      <c r="K15" s="1019">
        <f>IF(ISNA(VLOOKUP($A15,[3]BDD_ActiviteGen_HssC!$1:$1048576,K$1,FALSE))=TRUE,0,VLOOKUP($A15,[3]BDD_ActiviteGen_HssC!$1:$1048576,K$1,FALSE))</f>
        <v>447</v>
      </c>
      <c r="L15" s="1018">
        <f>IF(K15=0,"-",VLOOKUP(A15,[3]BDD_ActiviteGen_HssC!$1:$1048576,$L$1,FALSE)/K15)</f>
        <v>0.30425055928411632</v>
      </c>
      <c r="M15" s="39">
        <f>IF(K15=0,"-",VLOOKUP(A15,[3]BDD_ActiviteGen_HssC!$1:$1048576,$M$1,FALSE)/K15)</f>
        <v>2.6845637583892617E-2</v>
      </c>
      <c r="N15" s="672">
        <f>IF(ISNA(VLOOKUP($A15,[3]BDD_ActiviteGen_HssC!$1:$1048576,N$1,FALSE))=TRUE,0,VLOOKUP($A15,[3]BDD_ActiviteGen_HssC!$1:$1048576,N$1,FALSE))</f>
        <v>749</v>
      </c>
      <c r="O15" s="36">
        <f>IF(ISNA(VLOOKUP($A15,[3]BDD_ActiviteGen_HssC!$1:$1048576,O$1,FALSE))=TRUE,0,VLOOKUP($A15,[3]BDD_ActiviteGen_HssC!$1:$1048576,O$1,FALSE))</f>
        <v>1044.5</v>
      </c>
      <c r="P15" s="37">
        <f t="shared" si="1"/>
        <v>0.39452603471295067</v>
      </c>
      <c r="Q15" s="35">
        <f>IF(ISNA(VLOOKUP($A15,[3]BDD_ActiviteGen_HssC!$1:$1048576,Q$1,FALSE))=TRUE,0,VLOOKUP($A15,[3]BDD_ActiviteGen_HssC!$1:$1048576,Q$1,FALSE))</f>
        <v>23</v>
      </c>
      <c r="R15" s="42">
        <f>IF(ISNA(VLOOKUP($A15,[3]BDD_ActiviteGen_HssC!$1:$1048576,R$1,FALSE))=TRUE,0,VLOOKUP($A15,[3]BDD_ActiviteGen_HssC!$1:$1048576,R$1,FALSE))</f>
        <v>23</v>
      </c>
      <c r="S15" s="37">
        <f t="shared" si="2"/>
        <v>0</v>
      </c>
      <c r="T15" s="672">
        <f>IF(ISNA(VLOOKUP($A15,[3]BDD_ActiviteGen_HssC!$1:$1048576,T$1,FALSE))=TRUE,0,VLOOKUP($A15,[3]BDD_ActiviteGen_HssC!$1:$1048576,T$1,FALSE))</f>
        <v>1969</v>
      </c>
      <c r="U15" s="36">
        <f>IF(ISNA(VLOOKUP($A15,[3]BDD_ActiviteGen_HssC!$1:$1048576,U$1,FALSE))=TRUE,0,VLOOKUP($A15,[3]BDD_ActiviteGen_HssC!$1:$1048576,U$1,FALSE))</f>
        <v>2005</v>
      </c>
      <c r="V15" s="37">
        <f t="shared" si="3"/>
        <v>1.8283392585068503E-2</v>
      </c>
      <c r="W15" s="1017">
        <f>IF(ISNA(VLOOKUP($A15,[3]BDD_ActiviteGen_HssC!$1:$1048576,W$1,FALSE))=TRUE,0,VLOOKUP($A15,[3]BDD_ActiviteGen_HssC!$1:$1048576,W$1,FALSE))</f>
        <v>96</v>
      </c>
      <c r="X15" s="1015">
        <f>IF(ISNA(VLOOKUP($A15,[3]BDD_ActiviteGen_HssC!$1:$1048576,X$1,FALSE))=TRUE,0,VLOOKUP($A15,[3]BDD_ActiviteGen_HssC!$1:$1048576,X$1,FALSE))</f>
        <v>100</v>
      </c>
      <c r="Y15" s="37">
        <f t="shared" si="4"/>
        <v>4.1666666666666741E-2</v>
      </c>
      <c r="Z15" s="1016">
        <f>IF(ISNA(VLOOKUP($A15,[3]BDD_ActiviteGen_HssC!$1:$1048576,Z$1,FALSE))=TRUE,0,VLOOKUP($A15,[3]BDD_ActiviteGen_HssC!$1:$1048576,Z$1,FALSE))</f>
        <v>347</v>
      </c>
      <c r="AA15" s="1015">
        <f>IF(ISNA(VLOOKUP($A15,[3]BDD_ActiviteGen_HssC!$1:$1048576,AA$1,FALSE))=TRUE,0,VLOOKUP($A15,[3]BDD_ActiviteGen_HssC!$1:$1048576,AA$1,FALSE))</f>
        <v>383</v>
      </c>
      <c r="AB15" s="43">
        <f t="shared" si="5"/>
        <v>0.10374639769452454</v>
      </c>
    </row>
    <row r="16" spans="1:28" s="1013" customFormat="1" ht="14.1" customHeight="1" x14ac:dyDescent="0.25">
      <c r="A16" s="49" t="s">
        <v>36</v>
      </c>
      <c r="B16" s="32"/>
      <c r="C16" s="33" t="s">
        <v>36</v>
      </c>
      <c r="D16" s="34" t="s">
        <v>37</v>
      </c>
      <c r="E16" s="1020">
        <f>IF(ISNA(VLOOKUP($A16,[3]BDD_ActiviteGen_HssC!$1:$1048576,E$1,FALSE))=TRUE,0,VLOOKUP($A16,[3]BDD_ActiviteGen_HssC!$1:$1048576,E$1,FALSE))</f>
        <v>6040</v>
      </c>
      <c r="F16" s="36">
        <f>IF(ISNA(VLOOKUP($A16,[3]BDD_ActiviteGen_HssC!$1:$1048576,F$1,FALSE))=TRUE,0,VLOOKUP($A16,[3]BDD_ActiviteGen_HssC!$1:$1048576,F$1,FALSE))</f>
        <v>4964</v>
      </c>
      <c r="G16" s="37">
        <f t="shared" si="6"/>
        <v>-0.17814569536423841</v>
      </c>
      <c r="H16" s="35">
        <f>IF(ISNA(VLOOKUP($A16,[3]BDD_ActiviteGen_HssC!$1:$1048576,H$1,FALSE))=TRUE,0,VLOOKUP($A16,[3]BDD_ActiviteGen_HssC!$1:$1048576,H$1,FALSE))</f>
        <v>102</v>
      </c>
      <c r="I16" s="42">
        <f>IF(ISNA(VLOOKUP($A16,[3]BDD_ActiviteGen_HssC!$1:$1048576,I$1,FALSE))=TRUE,0,VLOOKUP($A16,[3]BDD_ActiviteGen_HssC!$1:$1048576,I$1,FALSE))</f>
        <v>142</v>
      </c>
      <c r="J16" s="37">
        <f t="shared" si="0"/>
        <v>0.39215686274509798</v>
      </c>
      <c r="K16" s="1019">
        <f>IF(ISNA(VLOOKUP($A16,[3]BDD_ActiviteGen_HssC!$1:$1048576,K$1,FALSE))=TRUE,0,VLOOKUP($A16,[3]BDD_ActiviteGen_HssC!$1:$1048576,K$1,FALSE))</f>
        <v>166</v>
      </c>
      <c r="L16" s="1018">
        <f>IF(K16=0,"-",VLOOKUP(A16,[3]BDD_ActiviteGen_HssC!$1:$1048576,$L$1,FALSE)/K16)</f>
        <v>0.45180722891566266</v>
      </c>
      <c r="M16" s="39">
        <f>IF(K16=0,"-",VLOOKUP(A16,[3]BDD_ActiviteGen_HssC!$1:$1048576,$M$1,FALSE)/K16)</f>
        <v>3.0120481927710843E-2</v>
      </c>
      <c r="N16" s="672">
        <f>IF(ISNA(VLOOKUP($A16,[3]BDD_ActiviteGen_HssC!$1:$1048576,N$1,FALSE))=TRUE,0,VLOOKUP($A16,[3]BDD_ActiviteGen_HssC!$1:$1048576,N$1,FALSE))</f>
        <v>30.5</v>
      </c>
      <c r="O16" s="36">
        <f>IF(ISNA(VLOOKUP($A16,[3]BDD_ActiviteGen_HssC!$1:$1048576,O$1,FALSE))=TRUE,0,VLOOKUP($A16,[3]BDD_ActiviteGen_HssC!$1:$1048576,O$1,FALSE))</f>
        <v>42</v>
      </c>
      <c r="P16" s="37">
        <f t="shared" si="1"/>
        <v>0.37704918032786883</v>
      </c>
      <c r="Q16" s="35">
        <f>IF(ISNA(VLOOKUP($A16,[3]BDD_ActiviteGen_HssC!$1:$1048576,Q$1,FALSE))=TRUE,0,VLOOKUP($A16,[3]BDD_ActiviteGen_HssC!$1:$1048576,Q$1,FALSE))</f>
        <v>4</v>
      </c>
      <c r="R16" s="42">
        <f>IF(ISNA(VLOOKUP($A16,[3]BDD_ActiviteGen_HssC!$1:$1048576,R$1,FALSE))=TRUE,0,VLOOKUP($A16,[3]BDD_ActiviteGen_HssC!$1:$1048576,R$1,FALSE))</f>
        <v>6</v>
      </c>
      <c r="S16" s="37">
        <f t="shared" si="2"/>
        <v>0.5</v>
      </c>
      <c r="T16" s="672">
        <f>IF(ISNA(VLOOKUP($A16,[3]BDD_ActiviteGen_HssC!$1:$1048576,T$1,FALSE))=TRUE,0,VLOOKUP($A16,[3]BDD_ActiviteGen_HssC!$1:$1048576,T$1,FALSE))</f>
        <v>809</v>
      </c>
      <c r="U16" s="36">
        <f>IF(ISNA(VLOOKUP($A16,[3]BDD_ActiviteGen_HssC!$1:$1048576,U$1,FALSE))=TRUE,0,VLOOKUP($A16,[3]BDD_ActiviteGen_HssC!$1:$1048576,U$1,FALSE))</f>
        <v>828</v>
      </c>
      <c r="V16" s="37">
        <f t="shared" si="3"/>
        <v>2.3485784919653918E-2</v>
      </c>
      <c r="W16" s="1017">
        <f>IF(ISNA(VLOOKUP($A16,[3]BDD_ActiviteGen_HssC!$1:$1048576,W$1,FALSE))=TRUE,0,VLOOKUP($A16,[3]BDD_ActiviteGen_HssC!$1:$1048576,W$1,FALSE))</f>
        <v>83</v>
      </c>
      <c r="X16" s="1015">
        <f>IF(ISNA(VLOOKUP($A16,[3]BDD_ActiviteGen_HssC!$1:$1048576,X$1,FALSE))=TRUE,0,VLOOKUP($A16,[3]BDD_ActiviteGen_HssC!$1:$1048576,X$1,FALSE))</f>
        <v>116</v>
      </c>
      <c r="Y16" s="37">
        <f t="shared" si="4"/>
        <v>0.39759036144578319</v>
      </c>
      <c r="Z16" s="1016">
        <f>IF(ISNA(VLOOKUP($A16,[3]BDD_ActiviteGen_HssC!$1:$1048576,Z$1,FALSE))=TRUE,0,VLOOKUP($A16,[3]BDD_ActiviteGen_HssC!$1:$1048576,Z$1,FALSE))</f>
        <v>128</v>
      </c>
      <c r="AA16" s="1015">
        <f>IF(ISNA(VLOOKUP($A16,[3]BDD_ActiviteGen_HssC!$1:$1048576,AA$1,FALSE))=TRUE,0,VLOOKUP($A16,[3]BDD_ActiviteGen_HssC!$1:$1048576,AA$1,FALSE))</f>
        <v>159</v>
      </c>
      <c r="AB16" s="43">
        <f t="shared" si="5"/>
        <v>0.2421875</v>
      </c>
    </row>
    <row r="17" spans="1:28" s="1013" customFormat="1" ht="14.1" customHeight="1" x14ac:dyDescent="0.2">
      <c r="A17" s="31" t="s">
        <v>38</v>
      </c>
      <c r="B17" s="32"/>
      <c r="C17" s="33" t="s">
        <v>38</v>
      </c>
      <c r="D17" s="34" t="s">
        <v>39</v>
      </c>
      <c r="E17" s="1020">
        <f>IF(ISNA(VLOOKUP($A17,[3]BDD_ActiviteGen_HssC!$1:$1048576,E$1,FALSE))=TRUE,0,VLOOKUP($A17,[3]BDD_ActiviteGen_HssC!$1:$1048576,E$1,FALSE))</f>
        <v>2495</v>
      </c>
      <c r="F17" s="36">
        <f>IF(ISNA(VLOOKUP($A17,[3]BDD_ActiviteGen_HssC!$1:$1048576,F$1,FALSE))=TRUE,0,VLOOKUP($A17,[3]BDD_ActiviteGen_HssC!$1:$1048576,F$1,FALSE))</f>
        <v>2374</v>
      </c>
      <c r="G17" s="37">
        <f t="shared" si="6"/>
        <v>-4.8496993987975912E-2</v>
      </c>
      <c r="H17" s="35">
        <f>IF(ISNA(VLOOKUP($A17,[3]BDD_ActiviteGen_HssC!$1:$1048576,H$1,FALSE))=TRUE,0,VLOOKUP($A17,[3]BDD_ActiviteGen_HssC!$1:$1048576,H$1,FALSE))</f>
        <v>68</v>
      </c>
      <c r="I17" s="42">
        <f>IF(ISNA(VLOOKUP($A17,[3]BDD_ActiviteGen_HssC!$1:$1048576,I$1,FALSE))=TRUE,0,VLOOKUP($A17,[3]BDD_ActiviteGen_HssC!$1:$1048576,I$1,FALSE))</f>
        <v>66</v>
      </c>
      <c r="J17" s="37">
        <f t="shared" si="0"/>
        <v>-2.9411764705882359E-2</v>
      </c>
      <c r="K17" s="1019">
        <f>IF(ISNA(VLOOKUP($A17,[3]BDD_ActiviteGen_HssC!$1:$1048576,K$1,FALSE))=TRUE,0,VLOOKUP($A17,[3]BDD_ActiviteGen_HssC!$1:$1048576,K$1,FALSE))</f>
        <v>88</v>
      </c>
      <c r="L17" s="1018">
        <f>IF(K17=0,"-",VLOOKUP(A17,[3]BDD_ActiviteGen_HssC!$1:$1048576,$L$1,FALSE)/K17)</f>
        <v>0.46590909090909088</v>
      </c>
      <c r="M17" s="39">
        <f>IF(K17=0,"-",VLOOKUP(A17,[3]BDD_ActiviteGen_HssC!$1:$1048576,$M$1,FALSE)/K17)</f>
        <v>2.2727272727272728E-2</v>
      </c>
      <c r="N17" s="672">
        <f>IF(ISNA(VLOOKUP($A17,[3]BDD_ActiviteGen_HssC!$1:$1048576,N$1,FALSE))=TRUE,0,VLOOKUP($A17,[3]BDD_ActiviteGen_HssC!$1:$1048576,N$1,FALSE))</f>
        <v>304.5</v>
      </c>
      <c r="O17" s="36">
        <f>IF(ISNA(VLOOKUP($A17,[3]BDD_ActiviteGen_HssC!$1:$1048576,O$1,FALSE))=TRUE,0,VLOOKUP($A17,[3]BDD_ActiviteGen_HssC!$1:$1048576,O$1,FALSE))</f>
        <v>523</v>
      </c>
      <c r="P17" s="37">
        <f t="shared" si="1"/>
        <v>0.71756978653530368</v>
      </c>
      <c r="Q17" s="35">
        <f>IF(ISNA(VLOOKUP($A17,[3]BDD_ActiviteGen_HssC!$1:$1048576,Q$1,FALSE))=TRUE,0,VLOOKUP($A17,[3]BDD_ActiviteGen_HssC!$1:$1048576,Q$1,FALSE))</f>
        <v>7</v>
      </c>
      <c r="R17" s="42">
        <f>IF(ISNA(VLOOKUP($A17,[3]BDD_ActiviteGen_HssC!$1:$1048576,R$1,FALSE))=TRUE,0,VLOOKUP($A17,[3]BDD_ActiviteGen_HssC!$1:$1048576,R$1,FALSE))</f>
        <v>7</v>
      </c>
      <c r="S17" s="37">
        <f t="shared" si="2"/>
        <v>0</v>
      </c>
      <c r="T17" s="672">
        <f>IF(ISNA(VLOOKUP($A17,[3]BDD_ActiviteGen_HssC!$1:$1048576,T$1,FALSE))=TRUE,0,VLOOKUP($A17,[3]BDD_ActiviteGen_HssC!$1:$1048576,T$1,FALSE))</f>
        <v>1296</v>
      </c>
      <c r="U17" s="36">
        <f>IF(ISNA(VLOOKUP($A17,[3]BDD_ActiviteGen_HssC!$1:$1048576,U$1,FALSE))=TRUE,0,VLOOKUP($A17,[3]BDD_ActiviteGen_HssC!$1:$1048576,U$1,FALSE))</f>
        <v>1436</v>
      </c>
      <c r="V17" s="37">
        <f t="shared" si="3"/>
        <v>0.10802469135802473</v>
      </c>
      <c r="W17" s="1017">
        <f>IF(ISNA(VLOOKUP($A17,[3]BDD_ActiviteGen_HssC!$1:$1048576,W$1,FALSE))=TRUE,0,VLOOKUP($A17,[3]BDD_ActiviteGen_HssC!$1:$1048576,W$1,FALSE))</f>
        <v>53</v>
      </c>
      <c r="X17" s="1015">
        <f>IF(ISNA(VLOOKUP($A17,[3]BDD_ActiviteGen_HssC!$1:$1048576,X$1,FALSE))=TRUE,0,VLOOKUP($A17,[3]BDD_ActiviteGen_HssC!$1:$1048576,X$1,FALSE))</f>
        <v>51</v>
      </c>
      <c r="Y17" s="37">
        <f t="shared" si="4"/>
        <v>-3.7735849056603765E-2</v>
      </c>
      <c r="Z17" s="1016">
        <f>IF(ISNA(VLOOKUP($A17,[3]BDD_ActiviteGen_HssC!$1:$1048576,Z$1,FALSE))=TRUE,0,VLOOKUP($A17,[3]BDD_ActiviteGen_HssC!$1:$1048576,Z$1,FALSE))</f>
        <v>83</v>
      </c>
      <c r="AA17" s="1015">
        <f>IF(ISNA(VLOOKUP($A17,[3]BDD_ActiviteGen_HssC!$1:$1048576,AA$1,FALSE))=TRUE,0,VLOOKUP($A17,[3]BDD_ActiviteGen_HssC!$1:$1048576,AA$1,FALSE))</f>
        <v>91</v>
      </c>
      <c r="AB17" s="43">
        <f t="shared" si="5"/>
        <v>9.6385542168674787E-2</v>
      </c>
    </row>
    <row r="18" spans="1:28" s="1013" customFormat="1" ht="14.1" customHeight="1" x14ac:dyDescent="0.2">
      <c r="A18" s="31" t="s">
        <v>40</v>
      </c>
      <c r="B18" s="32"/>
      <c r="C18" s="33" t="s">
        <v>40</v>
      </c>
      <c r="D18" s="34" t="s">
        <v>41</v>
      </c>
      <c r="E18" s="1020">
        <f>IF(ISNA(VLOOKUP($A18,[3]BDD_ActiviteGen_HssC!$1:$1048576,E$1,FALSE))=TRUE,0,VLOOKUP($A18,[3]BDD_ActiviteGen_HssC!$1:$1048576,E$1,FALSE))</f>
        <v>59764</v>
      </c>
      <c r="F18" s="36">
        <f>IF(ISNA(VLOOKUP($A18,[3]BDD_ActiviteGen_HssC!$1:$1048576,F$1,FALSE))=TRUE,0,VLOOKUP($A18,[3]BDD_ActiviteGen_HssC!$1:$1048576,F$1,FALSE))</f>
        <v>55567</v>
      </c>
      <c r="G18" s="37">
        <f t="shared" si="6"/>
        <v>-7.0226223144367883E-2</v>
      </c>
      <c r="H18" s="35">
        <f>IF(ISNA(VLOOKUP($A18,[3]BDD_ActiviteGen_HssC!$1:$1048576,H$1,FALSE))=TRUE,0,VLOOKUP($A18,[3]BDD_ActiviteGen_HssC!$1:$1048576,H$1,FALSE))</f>
        <v>1246</v>
      </c>
      <c r="I18" s="42">
        <f>IF(ISNA(VLOOKUP($A18,[3]BDD_ActiviteGen_HssC!$1:$1048576,I$1,FALSE))=TRUE,0,VLOOKUP($A18,[3]BDD_ActiviteGen_HssC!$1:$1048576,I$1,FALSE))</f>
        <v>985</v>
      </c>
      <c r="J18" s="37">
        <f t="shared" si="0"/>
        <v>-0.20947030497592301</v>
      </c>
      <c r="K18" s="1019">
        <f>IF(ISNA(VLOOKUP($A18,[3]BDD_ActiviteGen_HssC!$1:$1048576,K$1,FALSE))=TRUE,0,VLOOKUP($A18,[3]BDD_ActiviteGen_HssC!$1:$1048576,K$1,FALSE))</f>
        <v>1575</v>
      </c>
      <c r="L18" s="1018">
        <f>IF(K18=0,"-",VLOOKUP(A18,[3]BDD_ActiviteGen_HssC!$1:$1048576,$L$1,FALSE)/K18)</f>
        <v>0.50095238095238093</v>
      </c>
      <c r="M18" s="39">
        <f>IF(K18=0,"-",VLOOKUP(A18,[3]BDD_ActiviteGen_HssC!$1:$1048576,$M$1,FALSE)/K18)</f>
        <v>3.4285714285714287E-2</v>
      </c>
      <c r="N18" s="672">
        <f>IF(ISNA(VLOOKUP($A18,[3]BDD_ActiviteGen_HssC!$1:$1048576,N$1,FALSE))=TRUE,0,VLOOKUP($A18,[3]BDD_ActiviteGen_HssC!$1:$1048576,N$1,FALSE))</f>
        <v>2236.5</v>
      </c>
      <c r="O18" s="36">
        <f>IF(ISNA(VLOOKUP($A18,[3]BDD_ActiviteGen_HssC!$1:$1048576,O$1,FALSE))=TRUE,0,VLOOKUP($A18,[3]BDD_ActiviteGen_HssC!$1:$1048576,O$1,FALSE))</f>
        <v>1636.5</v>
      </c>
      <c r="P18" s="37">
        <f t="shared" si="1"/>
        <v>-0.2682763246143528</v>
      </c>
      <c r="Q18" s="35">
        <f>IF(ISNA(VLOOKUP($A18,[3]BDD_ActiviteGen_HssC!$1:$1048576,Q$1,FALSE))=TRUE,0,VLOOKUP($A18,[3]BDD_ActiviteGen_HssC!$1:$1048576,Q$1,FALSE))</f>
        <v>101</v>
      </c>
      <c r="R18" s="42">
        <f>IF(ISNA(VLOOKUP($A18,[3]BDD_ActiviteGen_HssC!$1:$1048576,R$1,FALSE))=TRUE,0,VLOOKUP($A18,[3]BDD_ActiviteGen_HssC!$1:$1048576,R$1,FALSE))</f>
        <v>77</v>
      </c>
      <c r="S18" s="37">
        <f t="shared" si="2"/>
        <v>-0.23762376237623761</v>
      </c>
      <c r="T18" s="672">
        <f>IF(ISNA(VLOOKUP($A18,[3]BDD_ActiviteGen_HssC!$1:$1048576,T$1,FALSE))=TRUE,0,VLOOKUP($A18,[3]BDD_ActiviteGen_HssC!$1:$1048576,T$1,FALSE))</f>
        <v>225</v>
      </c>
      <c r="U18" s="36">
        <f>IF(ISNA(VLOOKUP($A18,[3]BDD_ActiviteGen_HssC!$1:$1048576,U$1,FALSE))=TRUE,0,VLOOKUP($A18,[3]BDD_ActiviteGen_HssC!$1:$1048576,U$1,FALSE))</f>
        <v>9899</v>
      </c>
      <c r="V18" s="37">
        <f t="shared" si="3"/>
        <v>42.995555555555555</v>
      </c>
      <c r="W18" s="1017">
        <f>IF(ISNA(VLOOKUP($A18,[3]BDD_ActiviteGen_HssC!$1:$1048576,W$1,FALSE))=TRUE,0,VLOOKUP($A18,[3]BDD_ActiviteGen_HssC!$1:$1048576,W$1,FALSE))</f>
        <v>91</v>
      </c>
      <c r="X18" s="1015">
        <f>IF(ISNA(VLOOKUP($A18,[3]BDD_ActiviteGen_HssC!$1:$1048576,X$1,FALSE))=TRUE,0,VLOOKUP($A18,[3]BDD_ActiviteGen_HssC!$1:$1048576,X$1,FALSE))</f>
        <v>506</v>
      </c>
      <c r="Y18" s="37">
        <f t="shared" si="4"/>
        <v>4.5604395604395602</v>
      </c>
      <c r="Z18" s="1016">
        <f>IF(ISNA(VLOOKUP($A18,[3]BDD_ActiviteGen_HssC!$1:$1048576,Z$1,FALSE))=TRUE,0,VLOOKUP($A18,[3]BDD_ActiviteGen_HssC!$1:$1048576,Z$1,FALSE))</f>
        <v>1327</v>
      </c>
      <c r="AA18" s="1015">
        <f>IF(ISNA(VLOOKUP($A18,[3]BDD_ActiviteGen_HssC!$1:$1048576,AA$1,FALSE))=TRUE,0,VLOOKUP($A18,[3]BDD_ActiviteGen_HssC!$1:$1048576,AA$1,FALSE))</f>
        <v>1534</v>
      </c>
      <c r="AB18" s="43">
        <f t="shared" si="5"/>
        <v>0.15599095704596833</v>
      </c>
    </row>
    <row r="19" spans="1:28" s="1013" customFormat="1" ht="14.1" customHeight="1" x14ac:dyDescent="0.2">
      <c r="A19" s="31" t="s">
        <v>42</v>
      </c>
      <c r="B19" s="32"/>
      <c r="C19" s="33" t="s">
        <v>42</v>
      </c>
      <c r="D19" s="34" t="s">
        <v>43</v>
      </c>
      <c r="E19" s="1020">
        <f>IF(ISNA(VLOOKUP($A19,[3]BDD_ActiviteGen_HssC!$1:$1048576,E$1,FALSE))=TRUE,0,VLOOKUP($A19,[3]BDD_ActiviteGen_HssC!$1:$1048576,E$1,FALSE))</f>
        <v>0</v>
      </c>
      <c r="F19" s="36">
        <f>IF(ISNA(VLOOKUP($A19,[3]BDD_ActiviteGen_HssC!$1:$1048576,F$1,FALSE))=TRUE,0,VLOOKUP($A19,[3]BDD_ActiviteGen_HssC!$1:$1048576,F$1,FALSE))</f>
        <v>0</v>
      </c>
      <c r="G19" s="37" t="str">
        <f t="shared" si="6"/>
        <v>-</v>
      </c>
      <c r="H19" s="35">
        <f>IF(ISNA(VLOOKUP($A19,[3]BDD_ActiviteGen_HssC!$1:$1048576,H$1,FALSE))=TRUE,0,VLOOKUP($A19,[3]BDD_ActiviteGen_HssC!$1:$1048576,H$1,FALSE))</f>
        <v>0</v>
      </c>
      <c r="I19" s="42">
        <f>IF(ISNA(VLOOKUP($A19,[3]BDD_ActiviteGen_HssC!$1:$1048576,I$1,FALSE))=TRUE,0,VLOOKUP($A19,[3]BDD_ActiviteGen_HssC!$1:$1048576,I$1,FALSE))</f>
        <v>0</v>
      </c>
      <c r="J19" s="37" t="str">
        <f t="shared" si="0"/>
        <v>-</v>
      </c>
      <c r="K19" s="1019">
        <f>IF(ISNA(VLOOKUP($A19,[3]BDD_ActiviteGen_HssC!$1:$1048576,K$1,FALSE))=TRUE,0,VLOOKUP($A19,[3]BDD_ActiviteGen_HssC!$1:$1048576,K$1,FALSE))</f>
        <v>0</v>
      </c>
      <c r="L19" s="1018" t="str">
        <f>IF(K19=0,"-",VLOOKUP(A19,[3]BDD_ActiviteGen_HssC!$1:$1048576,$L$1,FALSE)/K19)</f>
        <v>-</v>
      </c>
      <c r="M19" s="39" t="str">
        <f>IF(K19=0,"-",VLOOKUP(A19,[3]BDD_ActiviteGen_HssC!$1:$1048576,$M$1,FALSE)/K19)</f>
        <v>-</v>
      </c>
      <c r="N19" s="672">
        <f>IF(ISNA(VLOOKUP($A19,[3]BDD_ActiviteGen_HssC!$1:$1048576,N$1,FALSE))=TRUE,0,VLOOKUP($A19,[3]BDD_ActiviteGen_HssC!$1:$1048576,N$1,FALSE))</f>
        <v>0</v>
      </c>
      <c r="O19" s="36">
        <f>IF(ISNA(VLOOKUP($A19,[3]BDD_ActiviteGen_HssC!$1:$1048576,O$1,FALSE))=TRUE,0,VLOOKUP($A19,[3]BDD_ActiviteGen_HssC!$1:$1048576,O$1,FALSE))</f>
        <v>0</v>
      </c>
      <c r="P19" s="37" t="str">
        <f t="shared" si="1"/>
        <v>-</v>
      </c>
      <c r="Q19" s="35">
        <f>IF(ISNA(VLOOKUP($A19,[3]BDD_ActiviteGen_HssC!$1:$1048576,Q$1,FALSE))=TRUE,0,VLOOKUP($A19,[3]BDD_ActiviteGen_HssC!$1:$1048576,Q$1,FALSE))</f>
        <v>0</v>
      </c>
      <c r="R19" s="42">
        <f>IF(ISNA(VLOOKUP($A19,[3]BDD_ActiviteGen_HssC!$1:$1048576,R$1,FALSE))=TRUE,0,VLOOKUP($A19,[3]BDD_ActiviteGen_HssC!$1:$1048576,R$1,FALSE))</f>
        <v>0</v>
      </c>
      <c r="S19" s="37" t="str">
        <f t="shared" si="2"/>
        <v>-</v>
      </c>
      <c r="T19" s="672">
        <f>IF(ISNA(VLOOKUP($A19,[3]BDD_ActiviteGen_HssC!$1:$1048576,T$1,FALSE))=TRUE,0,VLOOKUP($A19,[3]BDD_ActiviteGen_HssC!$1:$1048576,T$1,FALSE))</f>
        <v>0</v>
      </c>
      <c r="U19" s="36">
        <f>IF(ISNA(VLOOKUP($A19,[3]BDD_ActiviteGen_HssC!$1:$1048576,U$1,FALSE))=TRUE,0,VLOOKUP($A19,[3]BDD_ActiviteGen_HssC!$1:$1048576,U$1,FALSE))</f>
        <v>0</v>
      </c>
      <c r="V19" s="37" t="str">
        <f t="shared" si="3"/>
        <v>-</v>
      </c>
      <c r="W19" s="1017">
        <f>IF(ISNA(VLOOKUP($A19,[3]BDD_ActiviteGen_HssC!$1:$1048576,W$1,FALSE))=TRUE,0,VLOOKUP($A19,[3]BDD_ActiviteGen_HssC!$1:$1048576,W$1,FALSE))</f>
        <v>0</v>
      </c>
      <c r="X19" s="1015">
        <f>IF(ISNA(VLOOKUP($A19,[3]BDD_ActiviteGen_HssC!$1:$1048576,X$1,FALSE))=TRUE,0,VLOOKUP($A19,[3]BDD_ActiviteGen_HssC!$1:$1048576,X$1,FALSE))</f>
        <v>0</v>
      </c>
      <c r="Y19" s="37" t="str">
        <f t="shared" si="4"/>
        <v>-</v>
      </c>
      <c r="Z19" s="1016">
        <f>IF(ISNA(VLOOKUP($A19,[3]BDD_ActiviteGen_HssC!$1:$1048576,Z$1,FALSE))=TRUE,0,VLOOKUP($A19,[3]BDD_ActiviteGen_HssC!$1:$1048576,Z$1,FALSE))</f>
        <v>0</v>
      </c>
      <c r="AA19" s="1015">
        <f>IF(ISNA(VLOOKUP($A19,[3]BDD_ActiviteGen_HssC!$1:$1048576,AA$1,FALSE))=TRUE,0,VLOOKUP($A19,[3]BDD_ActiviteGen_HssC!$1:$1048576,AA$1,FALSE))</f>
        <v>0</v>
      </c>
      <c r="AB19" s="43" t="str">
        <f t="shared" si="5"/>
        <v>-</v>
      </c>
    </row>
    <row r="20" spans="1:28" s="1013" customFormat="1" ht="14.1" customHeight="1" x14ac:dyDescent="0.25">
      <c r="A20" s="49" t="s">
        <v>44</v>
      </c>
      <c r="B20" s="32"/>
      <c r="C20" s="33" t="s">
        <v>44</v>
      </c>
      <c r="D20" s="34" t="s">
        <v>45</v>
      </c>
      <c r="E20" s="1020">
        <f>IF(ISNA(VLOOKUP($A20,[3]BDD_ActiviteGen_HssC!$1:$1048576,E$1,FALSE))=TRUE,0,VLOOKUP($A20,[3]BDD_ActiviteGen_HssC!$1:$1048576,E$1,FALSE))</f>
        <v>0</v>
      </c>
      <c r="F20" s="36">
        <f>IF(ISNA(VLOOKUP($A20,[3]BDD_ActiviteGen_HssC!$1:$1048576,F$1,FALSE))=TRUE,0,VLOOKUP($A20,[3]BDD_ActiviteGen_HssC!$1:$1048576,F$1,FALSE))</f>
        <v>0</v>
      </c>
      <c r="G20" s="37" t="str">
        <f t="shared" si="6"/>
        <v>-</v>
      </c>
      <c r="H20" s="35">
        <f>IF(ISNA(VLOOKUP($A20,[3]BDD_ActiviteGen_HssC!$1:$1048576,H$1,FALSE))=TRUE,0,VLOOKUP($A20,[3]BDD_ActiviteGen_HssC!$1:$1048576,H$1,FALSE))</f>
        <v>0</v>
      </c>
      <c r="I20" s="42">
        <f>IF(ISNA(VLOOKUP($A20,[3]BDD_ActiviteGen_HssC!$1:$1048576,I$1,FALSE))=TRUE,0,VLOOKUP($A20,[3]BDD_ActiviteGen_HssC!$1:$1048576,I$1,FALSE))</f>
        <v>0</v>
      </c>
      <c r="J20" s="37" t="str">
        <f t="shared" si="0"/>
        <v>-</v>
      </c>
      <c r="K20" s="1019">
        <f>IF(ISNA(VLOOKUP($A20,[3]BDD_ActiviteGen_HssC!$1:$1048576,K$1,FALSE))=TRUE,0,VLOOKUP($A20,[3]BDD_ActiviteGen_HssC!$1:$1048576,K$1,FALSE))</f>
        <v>0</v>
      </c>
      <c r="L20" s="1018" t="str">
        <f>IF(K20=0,"-",VLOOKUP(A20,[3]BDD_ActiviteGen_HssC!$1:$1048576,$L$1,FALSE)/K20)</f>
        <v>-</v>
      </c>
      <c r="M20" s="39" t="str">
        <f>IF(K20=0,"-",VLOOKUP(A20,[3]BDD_ActiviteGen_HssC!$1:$1048576,$M$1,FALSE)/K20)</f>
        <v>-</v>
      </c>
      <c r="N20" s="672">
        <f>IF(ISNA(VLOOKUP($A20,[3]BDD_ActiviteGen_HssC!$1:$1048576,N$1,FALSE))=TRUE,0,VLOOKUP($A20,[3]BDD_ActiviteGen_HssC!$1:$1048576,N$1,FALSE))</f>
        <v>0</v>
      </c>
      <c r="O20" s="36">
        <f>IF(ISNA(VLOOKUP($A20,[3]BDD_ActiviteGen_HssC!$1:$1048576,O$1,FALSE))=TRUE,0,VLOOKUP($A20,[3]BDD_ActiviteGen_HssC!$1:$1048576,O$1,FALSE))</f>
        <v>0</v>
      </c>
      <c r="P20" s="37" t="str">
        <f t="shared" si="1"/>
        <v>-</v>
      </c>
      <c r="Q20" s="35">
        <f>IF(ISNA(VLOOKUP($A20,[3]BDD_ActiviteGen_HssC!$1:$1048576,Q$1,FALSE))=TRUE,0,VLOOKUP($A20,[3]BDD_ActiviteGen_HssC!$1:$1048576,Q$1,FALSE))</f>
        <v>0</v>
      </c>
      <c r="R20" s="42">
        <f>IF(ISNA(VLOOKUP($A20,[3]BDD_ActiviteGen_HssC!$1:$1048576,R$1,FALSE))=TRUE,0,VLOOKUP($A20,[3]BDD_ActiviteGen_HssC!$1:$1048576,R$1,FALSE))</f>
        <v>0</v>
      </c>
      <c r="S20" s="37" t="str">
        <f t="shared" si="2"/>
        <v>-</v>
      </c>
      <c r="T20" s="672">
        <f>IF(ISNA(VLOOKUP($A20,[3]BDD_ActiviteGen_HssC!$1:$1048576,T$1,FALSE))=TRUE,0,VLOOKUP($A20,[3]BDD_ActiviteGen_HssC!$1:$1048576,T$1,FALSE))</f>
        <v>0</v>
      </c>
      <c r="U20" s="36">
        <f>IF(ISNA(VLOOKUP($A20,[3]BDD_ActiviteGen_HssC!$1:$1048576,U$1,FALSE))=TRUE,0,VLOOKUP($A20,[3]BDD_ActiviteGen_HssC!$1:$1048576,U$1,FALSE))</f>
        <v>0</v>
      </c>
      <c r="V20" s="37" t="str">
        <f t="shared" si="3"/>
        <v>-</v>
      </c>
      <c r="W20" s="1017">
        <f>IF(ISNA(VLOOKUP($A20,[3]BDD_ActiviteGen_HssC!$1:$1048576,W$1,FALSE))=TRUE,0,VLOOKUP($A20,[3]BDD_ActiviteGen_HssC!$1:$1048576,W$1,FALSE))</f>
        <v>0</v>
      </c>
      <c r="X20" s="1015">
        <f>IF(ISNA(VLOOKUP($A20,[3]BDD_ActiviteGen_HssC!$1:$1048576,X$1,FALSE))=TRUE,0,VLOOKUP($A20,[3]BDD_ActiviteGen_HssC!$1:$1048576,X$1,FALSE))</f>
        <v>0</v>
      </c>
      <c r="Y20" s="37" t="str">
        <f t="shared" si="4"/>
        <v>-</v>
      </c>
      <c r="Z20" s="1016">
        <f>IF(ISNA(VLOOKUP($A20,[3]BDD_ActiviteGen_HssC!$1:$1048576,Z$1,FALSE))=TRUE,0,VLOOKUP($A20,[3]BDD_ActiviteGen_HssC!$1:$1048576,Z$1,FALSE))</f>
        <v>0</v>
      </c>
      <c r="AA20" s="1015">
        <f>IF(ISNA(VLOOKUP($A20,[3]BDD_ActiviteGen_HssC!$1:$1048576,AA$1,FALSE))=TRUE,0,VLOOKUP($A20,[3]BDD_ActiviteGen_HssC!$1:$1048576,AA$1,FALSE))</f>
        <v>0</v>
      </c>
      <c r="AB20" s="43" t="str">
        <f t="shared" si="5"/>
        <v>-</v>
      </c>
    </row>
    <row r="21" spans="1:28" s="1013" customFormat="1" ht="14.1" customHeight="1" x14ac:dyDescent="0.2">
      <c r="A21" s="31" t="s">
        <v>152</v>
      </c>
      <c r="B21" s="32"/>
      <c r="C21" s="33" t="s">
        <v>152</v>
      </c>
      <c r="D21" s="34" t="s">
        <v>153</v>
      </c>
      <c r="E21" s="1020">
        <f>IF(ISNA(VLOOKUP($A21,[3]BDD_ActiviteGen_HssC!$1:$1048576,E$1,FALSE))=TRUE,0,VLOOKUP($A21,[3]BDD_ActiviteGen_HssC!$1:$1048576,E$1,FALSE))</f>
        <v>0</v>
      </c>
      <c r="F21" s="36">
        <f>IF(ISNA(VLOOKUP($A21,[3]BDD_ActiviteGen_HssC!$1:$1048576,F$1,FALSE))=TRUE,0,VLOOKUP($A21,[3]BDD_ActiviteGen_HssC!$1:$1048576,F$1,FALSE))</f>
        <v>0</v>
      </c>
      <c r="G21" s="37" t="str">
        <f t="shared" si="6"/>
        <v>-</v>
      </c>
      <c r="H21" s="35">
        <f>IF(ISNA(VLOOKUP($A21,[3]BDD_ActiviteGen_HssC!$1:$1048576,H$1,FALSE))=TRUE,0,VLOOKUP($A21,[3]BDD_ActiviteGen_HssC!$1:$1048576,H$1,FALSE))</f>
        <v>0</v>
      </c>
      <c r="I21" s="42">
        <f>IF(ISNA(VLOOKUP($A21,[3]BDD_ActiviteGen_HssC!$1:$1048576,I$1,FALSE))=TRUE,0,VLOOKUP($A21,[3]BDD_ActiviteGen_HssC!$1:$1048576,I$1,FALSE))</f>
        <v>0</v>
      </c>
      <c r="J21" s="37" t="str">
        <f t="shared" si="0"/>
        <v>-</v>
      </c>
      <c r="K21" s="1019">
        <f>IF(ISNA(VLOOKUP($A21,[3]BDD_ActiviteGen_HssC!$1:$1048576,K$1,FALSE))=TRUE,0,VLOOKUP($A21,[3]BDD_ActiviteGen_HssC!$1:$1048576,K$1,FALSE))</f>
        <v>0</v>
      </c>
      <c r="L21" s="1018" t="str">
        <f>IF(K21=0,"-",VLOOKUP(A21,[3]BDD_ActiviteGen_HssC!$1:$1048576,$L$1,FALSE)/K21)</f>
        <v>-</v>
      </c>
      <c r="M21" s="39" t="str">
        <f>IF(K21=0,"-",VLOOKUP(A21,[3]BDD_ActiviteGen_HssC!$1:$1048576,$M$1,FALSE)/K21)</f>
        <v>-</v>
      </c>
      <c r="N21" s="672">
        <f>IF(ISNA(VLOOKUP($A21,[3]BDD_ActiviteGen_HssC!$1:$1048576,N$1,FALSE))=TRUE,0,VLOOKUP($A21,[3]BDD_ActiviteGen_HssC!$1:$1048576,N$1,FALSE))</f>
        <v>0</v>
      </c>
      <c r="O21" s="36">
        <f>IF(ISNA(VLOOKUP($A21,[3]BDD_ActiviteGen_HssC!$1:$1048576,O$1,FALSE))=TRUE,0,VLOOKUP($A21,[3]BDD_ActiviteGen_HssC!$1:$1048576,O$1,FALSE))</f>
        <v>0</v>
      </c>
      <c r="P21" s="37" t="str">
        <f t="shared" si="1"/>
        <v>-</v>
      </c>
      <c r="Q21" s="35">
        <f>IF(ISNA(VLOOKUP($A21,[3]BDD_ActiviteGen_HssC!$1:$1048576,Q$1,FALSE))=TRUE,0,VLOOKUP($A21,[3]BDD_ActiviteGen_HssC!$1:$1048576,Q$1,FALSE))</f>
        <v>0</v>
      </c>
      <c r="R21" s="42">
        <f>IF(ISNA(VLOOKUP($A21,[3]BDD_ActiviteGen_HssC!$1:$1048576,R$1,FALSE))=TRUE,0,VLOOKUP($A21,[3]BDD_ActiviteGen_HssC!$1:$1048576,R$1,FALSE))</f>
        <v>0</v>
      </c>
      <c r="S21" s="37" t="str">
        <f t="shared" si="2"/>
        <v>-</v>
      </c>
      <c r="T21" s="672">
        <f>IF(ISNA(VLOOKUP($A21,[3]BDD_ActiviteGen_HssC!$1:$1048576,T$1,FALSE))=TRUE,0,VLOOKUP($A21,[3]BDD_ActiviteGen_HssC!$1:$1048576,T$1,FALSE))</f>
        <v>6</v>
      </c>
      <c r="U21" s="36">
        <f>IF(ISNA(VLOOKUP($A21,[3]BDD_ActiviteGen_HssC!$1:$1048576,U$1,FALSE))=TRUE,0,VLOOKUP($A21,[3]BDD_ActiviteGen_HssC!$1:$1048576,U$1,FALSE))</f>
        <v>0</v>
      </c>
      <c r="V21" s="37">
        <f t="shared" si="3"/>
        <v>-1</v>
      </c>
      <c r="W21" s="1017">
        <f>IF(ISNA(VLOOKUP($A21,[3]BDD_ActiviteGen_HssC!$1:$1048576,W$1,FALSE))=TRUE,0,VLOOKUP($A21,[3]BDD_ActiviteGen_HssC!$1:$1048576,W$1,FALSE))</f>
        <v>1</v>
      </c>
      <c r="X21" s="1015">
        <f>IF(ISNA(VLOOKUP($A21,[3]BDD_ActiviteGen_HssC!$1:$1048576,X$1,FALSE))=TRUE,0,VLOOKUP($A21,[3]BDD_ActiviteGen_HssC!$1:$1048576,X$1,FALSE))</f>
        <v>0</v>
      </c>
      <c r="Y21" s="37">
        <f t="shared" si="4"/>
        <v>-1</v>
      </c>
      <c r="Z21" s="1016">
        <f>IF(ISNA(VLOOKUP($A21,[3]BDD_ActiviteGen_HssC!$1:$1048576,Z$1,FALSE))=TRUE,0,VLOOKUP($A21,[3]BDD_ActiviteGen_HssC!$1:$1048576,Z$1,FALSE))</f>
        <v>1</v>
      </c>
      <c r="AA21" s="1015">
        <f>IF(ISNA(VLOOKUP($A21,[3]BDD_ActiviteGen_HssC!$1:$1048576,AA$1,FALSE))=TRUE,0,VLOOKUP($A21,[3]BDD_ActiviteGen_HssC!$1:$1048576,AA$1,FALSE))</f>
        <v>0</v>
      </c>
      <c r="AB21" s="43">
        <f t="shared" si="5"/>
        <v>-1</v>
      </c>
    </row>
    <row r="22" spans="1:28" s="1013" customFormat="1" ht="14.1" customHeight="1" x14ac:dyDescent="0.2">
      <c r="A22" s="31" t="s">
        <v>46</v>
      </c>
      <c r="B22" s="32"/>
      <c r="C22" s="33" t="s">
        <v>46</v>
      </c>
      <c r="D22" s="34" t="s">
        <v>47</v>
      </c>
      <c r="E22" s="1020">
        <f>IF(ISNA(VLOOKUP($A22,[3]BDD_ActiviteGen_HssC!$1:$1048576,E$1,FALSE))=TRUE,0,VLOOKUP($A22,[3]BDD_ActiviteGen_HssC!$1:$1048576,E$1,FALSE))</f>
        <v>53143</v>
      </c>
      <c r="F22" s="36">
        <f>IF(ISNA(VLOOKUP($A22,[3]BDD_ActiviteGen_HssC!$1:$1048576,F$1,FALSE))=TRUE,0,VLOOKUP($A22,[3]BDD_ActiviteGen_HssC!$1:$1048576,F$1,FALSE))</f>
        <v>44161</v>
      </c>
      <c r="G22" s="37">
        <f t="shared" si="6"/>
        <v>-0.16901567468904655</v>
      </c>
      <c r="H22" s="35">
        <f>IF(ISNA(VLOOKUP($A22,[3]BDD_ActiviteGen_HssC!$1:$1048576,H$1,FALSE))=TRUE,0,VLOOKUP($A22,[3]BDD_ActiviteGen_HssC!$1:$1048576,H$1,FALSE))</f>
        <v>710</v>
      </c>
      <c r="I22" s="42">
        <f>IF(ISNA(VLOOKUP($A22,[3]BDD_ActiviteGen_HssC!$1:$1048576,I$1,FALSE))=TRUE,0,VLOOKUP($A22,[3]BDD_ActiviteGen_HssC!$1:$1048576,I$1,FALSE))</f>
        <v>657</v>
      </c>
      <c r="J22" s="37">
        <f t="shared" si="0"/>
        <v>-7.4647887323943674E-2</v>
      </c>
      <c r="K22" s="1019">
        <f>IF(ISNA(VLOOKUP($A22,[3]BDD_ActiviteGen_HssC!$1:$1048576,K$1,FALSE))=TRUE,0,VLOOKUP($A22,[3]BDD_ActiviteGen_HssC!$1:$1048576,K$1,FALSE))</f>
        <v>810</v>
      </c>
      <c r="L22" s="1018">
        <f>IF(K22=0,"-",VLOOKUP(A22,[3]BDD_ActiviteGen_HssC!$1:$1048576,$L$1,FALSE)/K22)</f>
        <v>0.454320987654321</v>
      </c>
      <c r="M22" s="39">
        <f>IF(K22=0,"-",VLOOKUP(A22,[3]BDD_ActiviteGen_HssC!$1:$1048576,$M$1,FALSE)/K22)</f>
        <v>9.6296296296296297E-2</v>
      </c>
      <c r="N22" s="672">
        <f>IF(ISNA(VLOOKUP($A22,[3]BDD_ActiviteGen_HssC!$1:$1048576,N$1,FALSE))=TRUE,0,VLOOKUP($A22,[3]BDD_ActiviteGen_HssC!$1:$1048576,N$1,FALSE))</f>
        <v>2609.5</v>
      </c>
      <c r="O22" s="36">
        <f>IF(ISNA(VLOOKUP($A22,[3]BDD_ActiviteGen_HssC!$1:$1048576,O$1,FALSE))=TRUE,0,VLOOKUP($A22,[3]BDD_ActiviteGen_HssC!$1:$1048576,O$1,FALSE))</f>
        <v>2236</v>
      </c>
      <c r="P22" s="37">
        <f t="shared" si="1"/>
        <v>-0.14313086798237207</v>
      </c>
      <c r="Q22" s="35">
        <f>IF(ISNA(VLOOKUP($A22,[3]BDD_ActiviteGen_HssC!$1:$1048576,Q$1,FALSE))=TRUE,0,VLOOKUP($A22,[3]BDD_ActiviteGen_HssC!$1:$1048576,Q$1,FALSE))</f>
        <v>149</v>
      </c>
      <c r="R22" s="42">
        <f>IF(ISNA(VLOOKUP($A22,[3]BDD_ActiviteGen_HssC!$1:$1048576,R$1,FALSE))=TRUE,0,VLOOKUP($A22,[3]BDD_ActiviteGen_HssC!$1:$1048576,R$1,FALSE))</f>
        <v>114</v>
      </c>
      <c r="S22" s="37">
        <f t="shared" si="2"/>
        <v>-0.2348993288590604</v>
      </c>
      <c r="T22" s="672">
        <f>IF(ISNA(VLOOKUP($A22,[3]BDD_ActiviteGen_HssC!$1:$1048576,T$1,FALSE))=TRUE,0,VLOOKUP($A22,[3]BDD_ActiviteGen_HssC!$1:$1048576,T$1,FALSE))</f>
        <v>7397</v>
      </c>
      <c r="U22" s="36">
        <f>IF(ISNA(VLOOKUP($A22,[3]BDD_ActiviteGen_HssC!$1:$1048576,U$1,FALSE))=TRUE,0,VLOOKUP($A22,[3]BDD_ActiviteGen_HssC!$1:$1048576,U$1,FALSE))</f>
        <v>7455</v>
      </c>
      <c r="V22" s="37">
        <f t="shared" si="3"/>
        <v>7.8410166283628957E-3</v>
      </c>
      <c r="W22" s="1017">
        <f>IF(ISNA(VLOOKUP($A22,[3]BDD_ActiviteGen_HssC!$1:$1048576,W$1,FALSE))=TRUE,0,VLOOKUP($A22,[3]BDD_ActiviteGen_HssC!$1:$1048576,W$1,FALSE))</f>
        <v>355</v>
      </c>
      <c r="X22" s="1015">
        <f>IF(ISNA(VLOOKUP($A22,[3]BDD_ActiviteGen_HssC!$1:$1048576,X$1,FALSE))=TRUE,0,VLOOKUP($A22,[3]BDD_ActiviteGen_HssC!$1:$1048576,X$1,FALSE))</f>
        <v>333</v>
      </c>
      <c r="Y22" s="37">
        <f t="shared" si="4"/>
        <v>-6.1971830985915521E-2</v>
      </c>
      <c r="Z22" s="1016">
        <f>IF(ISNA(VLOOKUP($A22,[3]BDD_ActiviteGen_HssC!$1:$1048576,Z$1,FALSE))=TRUE,0,VLOOKUP($A22,[3]BDD_ActiviteGen_HssC!$1:$1048576,Z$1,FALSE))</f>
        <v>811</v>
      </c>
      <c r="AA22" s="1015">
        <f>IF(ISNA(VLOOKUP($A22,[3]BDD_ActiviteGen_HssC!$1:$1048576,AA$1,FALSE))=TRUE,0,VLOOKUP($A22,[3]BDD_ActiviteGen_HssC!$1:$1048576,AA$1,FALSE))</f>
        <v>770</v>
      </c>
      <c r="AB22" s="43">
        <f t="shared" si="5"/>
        <v>-5.0554870530209572E-2</v>
      </c>
    </row>
    <row r="23" spans="1:28" s="1013" customFormat="1" ht="14.1" customHeight="1" x14ac:dyDescent="0.2">
      <c r="A23" s="31" t="s">
        <v>48</v>
      </c>
      <c r="B23" s="32"/>
      <c r="C23" s="33" t="s">
        <v>48</v>
      </c>
      <c r="D23" s="34" t="s">
        <v>49</v>
      </c>
      <c r="E23" s="1020">
        <f>IF(ISNA(VLOOKUP($A23,[3]BDD_ActiviteGen_HssC!$1:$1048576,E$1,FALSE))=TRUE,0,VLOOKUP($A23,[3]BDD_ActiviteGen_HssC!$1:$1048576,E$1,FALSE))</f>
        <v>16776</v>
      </c>
      <c r="F23" s="36">
        <f>IF(ISNA(VLOOKUP($A23,[3]BDD_ActiviteGen_HssC!$1:$1048576,F$1,FALSE))=TRUE,0,VLOOKUP($A23,[3]BDD_ActiviteGen_HssC!$1:$1048576,F$1,FALSE))</f>
        <v>15878</v>
      </c>
      <c r="G23" s="37">
        <f t="shared" si="6"/>
        <v>-5.3528850739151146E-2</v>
      </c>
      <c r="H23" s="35">
        <f>IF(ISNA(VLOOKUP($A23,[3]BDD_ActiviteGen_HssC!$1:$1048576,H$1,FALSE))=TRUE,0,VLOOKUP($A23,[3]BDD_ActiviteGen_HssC!$1:$1048576,H$1,FALSE))</f>
        <v>356</v>
      </c>
      <c r="I23" s="42">
        <f>IF(ISNA(VLOOKUP($A23,[3]BDD_ActiviteGen_HssC!$1:$1048576,I$1,FALSE))=TRUE,0,VLOOKUP($A23,[3]BDD_ActiviteGen_HssC!$1:$1048576,I$1,FALSE))</f>
        <v>337</v>
      </c>
      <c r="J23" s="37">
        <f t="shared" si="0"/>
        <v>-5.3370786516853896E-2</v>
      </c>
      <c r="K23" s="1019">
        <f>IF(ISNA(VLOOKUP($A23,[3]BDD_ActiviteGen_HssC!$1:$1048576,K$1,FALSE))=TRUE,0,VLOOKUP($A23,[3]BDD_ActiviteGen_HssC!$1:$1048576,K$1,FALSE))</f>
        <v>475</v>
      </c>
      <c r="L23" s="1018">
        <f>IF(K23=0,"-",VLOOKUP(A23,[3]BDD_ActiviteGen_HssC!$1:$1048576,$L$1,FALSE)/K23)</f>
        <v>0.47157894736842104</v>
      </c>
      <c r="M23" s="39">
        <f>IF(K23=0,"-",VLOOKUP(A23,[3]BDD_ActiviteGen_HssC!$1:$1048576,$M$1,FALSE)/K23)</f>
        <v>2.9473684210526315E-2</v>
      </c>
      <c r="N23" s="672">
        <f>IF(ISNA(VLOOKUP($A23,[3]BDD_ActiviteGen_HssC!$1:$1048576,N$1,FALSE))=TRUE,0,VLOOKUP($A23,[3]BDD_ActiviteGen_HssC!$1:$1048576,N$1,FALSE))</f>
        <v>626.5</v>
      </c>
      <c r="O23" s="36">
        <f>IF(ISNA(VLOOKUP($A23,[3]BDD_ActiviteGen_HssC!$1:$1048576,O$1,FALSE))=TRUE,0,VLOOKUP($A23,[3]BDD_ActiviteGen_HssC!$1:$1048576,O$1,FALSE))</f>
        <v>496</v>
      </c>
      <c r="P23" s="37">
        <f t="shared" si="1"/>
        <v>-0.20830007980845966</v>
      </c>
      <c r="Q23" s="35">
        <f>IF(ISNA(VLOOKUP($A23,[3]BDD_ActiviteGen_HssC!$1:$1048576,Q$1,FALSE))=TRUE,0,VLOOKUP($A23,[3]BDD_ActiviteGen_HssC!$1:$1048576,Q$1,FALSE))</f>
        <v>36</v>
      </c>
      <c r="R23" s="42">
        <f>IF(ISNA(VLOOKUP($A23,[3]BDD_ActiviteGen_HssC!$1:$1048576,R$1,FALSE))=TRUE,0,VLOOKUP($A23,[3]BDD_ActiviteGen_HssC!$1:$1048576,R$1,FALSE))</f>
        <v>37</v>
      </c>
      <c r="S23" s="37">
        <f t="shared" si="2"/>
        <v>2.7777777777777679E-2</v>
      </c>
      <c r="T23" s="672">
        <f>IF(ISNA(VLOOKUP($A23,[3]BDD_ActiviteGen_HssC!$1:$1048576,T$1,FALSE))=TRUE,0,VLOOKUP($A23,[3]BDD_ActiviteGen_HssC!$1:$1048576,T$1,FALSE))</f>
        <v>3594</v>
      </c>
      <c r="U23" s="36">
        <f>IF(ISNA(VLOOKUP($A23,[3]BDD_ActiviteGen_HssC!$1:$1048576,U$1,FALSE))=TRUE,0,VLOOKUP($A23,[3]BDD_ActiviteGen_HssC!$1:$1048576,U$1,FALSE))</f>
        <v>4010</v>
      </c>
      <c r="V23" s="37">
        <f t="shared" si="3"/>
        <v>0.11574846967167507</v>
      </c>
      <c r="W23" s="1017">
        <f>IF(ISNA(VLOOKUP($A23,[3]BDD_ActiviteGen_HssC!$1:$1048576,W$1,FALSE))=TRUE,0,VLOOKUP($A23,[3]BDD_ActiviteGen_HssC!$1:$1048576,W$1,FALSE))</f>
        <v>241</v>
      </c>
      <c r="X23" s="1015">
        <f>IF(ISNA(VLOOKUP($A23,[3]BDD_ActiviteGen_HssC!$1:$1048576,X$1,FALSE))=TRUE,0,VLOOKUP($A23,[3]BDD_ActiviteGen_HssC!$1:$1048576,X$1,FALSE))</f>
        <v>221</v>
      </c>
      <c r="Y23" s="37">
        <f t="shared" si="4"/>
        <v>-8.2987551867219955E-2</v>
      </c>
      <c r="Z23" s="1016">
        <f>IF(ISNA(VLOOKUP($A23,[3]BDD_ActiviteGen_HssC!$1:$1048576,Z$1,FALSE))=TRUE,0,VLOOKUP($A23,[3]BDD_ActiviteGen_HssC!$1:$1048576,Z$1,FALSE))</f>
        <v>429</v>
      </c>
      <c r="AA23" s="1015">
        <f>IF(ISNA(VLOOKUP($A23,[3]BDD_ActiviteGen_HssC!$1:$1048576,AA$1,FALSE))=TRUE,0,VLOOKUP($A23,[3]BDD_ActiviteGen_HssC!$1:$1048576,AA$1,FALSE))</f>
        <v>402</v>
      </c>
      <c r="AB23" s="43">
        <f t="shared" si="5"/>
        <v>-6.2937062937062915E-2</v>
      </c>
    </row>
    <row r="24" spans="1:28" s="1013" customFormat="1" ht="14.1" customHeight="1" x14ac:dyDescent="0.25">
      <c r="A24" s="49" t="s">
        <v>50</v>
      </c>
      <c r="B24" s="32"/>
      <c r="C24" s="33" t="s">
        <v>50</v>
      </c>
      <c r="D24" s="34" t="s">
        <v>51</v>
      </c>
      <c r="E24" s="1020">
        <f>IF(ISNA(VLOOKUP($A24,[3]BDD_ActiviteGen_HssC!$1:$1048576,E$1,FALSE))=TRUE,0,VLOOKUP($A24,[3]BDD_ActiviteGen_HssC!$1:$1048576,E$1,FALSE))</f>
        <v>0</v>
      </c>
      <c r="F24" s="36">
        <f>IF(ISNA(VLOOKUP($A24,[3]BDD_ActiviteGen_HssC!$1:$1048576,F$1,FALSE))=TRUE,0,VLOOKUP($A24,[3]BDD_ActiviteGen_HssC!$1:$1048576,F$1,FALSE))</f>
        <v>0</v>
      </c>
      <c r="G24" s="37" t="str">
        <f t="shared" si="6"/>
        <v>-</v>
      </c>
      <c r="H24" s="35">
        <f>IF(ISNA(VLOOKUP($A24,[3]BDD_ActiviteGen_HssC!$1:$1048576,H$1,FALSE))=TRUE,0,VLOOKUP($A24,[3]BDD_ActiviteGen_HssC!$1:$1048576,H$1,FALSE))</f>
        <v>0</v>
      </c>
      <c r="I24" s="42">
        <f>IF(ISNA(VLOOKUP($A24,[3]BDD_ActiviteGen_HssC!$1:$1048576,I$1,FALSE))=TRUE,0,VLOOKUP($A24,[3]BDD_ActiviteGen_HssC!$1:$1048576,I$1,FALSE))</f>
        <v>0</v>
      </c>
      <c r="J24" s="37" t="str">
        <f t="shared" si="0"/>
        <v>-</v>
      </c>
      <c r="K24" s="1019">
        <f>IF(ISNA(VLOOKUP($A24,[3]BDD_ActiviteGen_HssC!$1:$1048576,K$1,FALSE))=TRUE,0,VLOOKUP($A24,[3]BDD_ActiviteGen_HssC!$1:$1048576,K$1,FALSE))</f>
        <v>0</v>
      </c>
      <c r="L24" s="1018" t="str">
        <f>IF(K24=0,"-",VLOOKUP(A24,[3]BDD_ActiviteGen_HssC!$1:$1048576,$L$1,FALSE)/K24)</f>
        <v>-</v>
      </c>
      <c r="M24" s="39" t="str">
        <f>IF(K24=0,"-",VLOOKUP(A24,[3]BDD_ActiviteGen_HssC!$1:$1048576,$M$1,FALSE)/K24)</f>
        <v>-</v>
      </c>
      <c r="N24" s="672">
        <f>IF(ISNA(VLOOKUP($A24,[3]BDD_ActiviteGen_HssC!$1:$1048576,N$1,FALSE))=TRUE,0,VLOOKUP($A24,[3]BDD_ActiviteGen_HssC!$1:$1048576,N$1,FALSE))</f>
        <v>0</v>
      </c>
      <c r="O24" s="36">
        <f>IF(ISNA(VLOOKUP($A24,[3]BDD_ActiviteGen_HssC!$1:$1048576,O$1,FALSE))=TRUE,0,VLOOKUP($A24,[3]BDD_ActiviteGen_HssC!$1:$1048576,O$1,FALSE))</f>
        <v>0</v>
      </c>
      <c r="P24" s="37" t="str">
        <f t="shared" si="1"/>
        <v>-</v>
      </c>
      <c r="Q24" s="35">
        <f>IF(ISNA(VLOOKUP($A24,[3]BDD_ActiviteGen_HssC!$1:$1048576,Q$1,FALSE))=TRUE,0,VLOOKUP($A24,[3]BDD_ActiviteGen_HssC!$1:$1048576,Q$1,FALSE))</f>
        <v>0</v>
      </c>
      <c r="R24" s="42">
        <f>IF(ISNA(VLOOKUP($A24,[3]BDD_ActiviteGen_HssC!$1:$1048576,R$1,FALSE))=TRUE,0,VLOOKUP($A24,[3]BDD_ActiviteGen_HssC!$1:$1048576,R$1,FALSE))</f>
        <v>0</v>
      </c>
      <c r="S24" s="37" t="str">
        <f t="shared" si="2"/>
        <v>-</v>
      </c>
      <c r="T24" s="672">
        <f>IF(ISNA(VLOOKUP($A24,[3]BDD_ActiviteGen_HssC!$1:$1048576,T$1,FALSE))=TRUE,0,VLOOKUP($A24,[3]BDD_ActiviteGen_HssC!$1:$1048576,T$1,FALSE))</f>
        <v>0</v>
      </c>
      <c r="U24" s="36">
        <f>IF(ISNA(VLOOKUP($A24,[3]BDD_ActiviteGen_HssC!$1:$1048576,U$1,FALSE))=TRUE,0,VLOOKUP($A24,[3]BDD_ActiviteGen_HssC!$1:$1048576,U$1,FALSE))</f>
        <v>0</v>
      </c>
      <c r="V24" s="37" t="str">
        <f t="shared" si="3"/>
        <v>-</v>
      </c>
      <c r="W24" s="1017">
        <f>IF(ISNA(VLOOKUP($A24,[3]BDD_ActiviteGen_HssC!$1:$1048576,W$1,FALSE))=TRUE,0,VLOOKUP($A24,[3]BDD_ActiviteGen_HssC!$1:$1048576,W$1,FALSE))</f>
        <v>0</v>
      </c>
      <c r="X24" s="1015">
        <f>IF(ISNA(VLOOKUP($A24,[3]BDD_ActiviteGen_HssC!$1:$1048576,X$1,FALSE))=TRUE,0,VLOOKUP($A24,[3]BDD_ActiviteGen_HssC!$1:$1048576,X$1,FALSE))</f>
        <v>0</v>
      </c>
      <c r="Y24" s="37" t="str">
        <f t="shared" si="4"/>
        <v>-</v>
      </c>
      <c r="Z24" s="1016">
        <f>IF(ISNA(VLOOKUP($A24,[3]BDD_ActiviteGen_HssC!$1:$1048576,Z$1,FALSE))=TRUE,0,VLOOKUP($A24,[3]BDD_ActiviteGen_HssC!$1:$1048576,Z$1,FALSE))</f>
        <v>0</v>
      </c>
      <c r="AA24" s="1015">
        <f>IF(ISNA(VLOOKUP($A24,[3]BDD_ActiviteGen_HssC!$1:$1048576,AA$1,FALSE))=TRUE,0,VLOOKUP($A24,[3]BDD_ActiviteGen_HssC!$1:$1048576,AA$1,FALSE))</f>
        <v>0</v>
      </c>
      <c r="AB24" s="43" t="str">
        <f t="shared" si="5"/>
        <v>-</v>
      </c>
    </row>
    <row r="25" spans="1:28" s="1013" customFormat="1" ht="14.1" customHeight="1" x14ac:dyDescent="0.2">
      <c r="A25" s="31" t="s">
        <v>52</v>
      </c>
      <c r="B25" s="32"/>
      <c r="C25" s="33" t="s">
        <v>52</v>
      </c>
      <c r="D25" s="34" t="s">
        <v>53</v>
      </c>
      <c r="E25" s="1020">
        <f>IF(ISNA(VLOOKUP($A25,[3]BDD_ActiviteGen_HssC!$1:$1048576,E$1,FALSE))=TRUE,0,VLOOKUP($A25,[3]BDD_ActiviteGen_HssC!$1:$1048576,E$1,FALSE))</f>
        <v>0</v>
      </c>
      <c r="F25" s="50">
        <f>IF(ISNA(VLOOKUP($A25,[3]BDD_ActiviteGen_HssC!$1:$1048576,F$1,FALSE))=TRUE,0,VLOOKUP($A25,[3]BDD_ActiviteGen_HssC!$1:$1048576,F$1,FALSE))</f>
        <v>0</v>
      </c>
      <c r="G25" s="37" t="str">
        <f t="shared" si="6"/>
        <v>-</v>
      </c>
      <c r="H25" s="35">
        <f>IF(ISNA(VLOOKUP($A25,[3]BDD_ActiviteGen_HssC!$1:$1048576,H$1,FALSE))=TRUE,0,VLOOKUP($A25,[3]BDD_ActiviteGen_HssC!$1:$1048576,H$1,FALSE))</f>
        <v>0</v>
      </c>
      <c r="I25" s="51">
        <f>IF(ISNA(VLOOKUP($A25,[3]BDD_ActiviteGen_HssC!$1:$1048576,I$1,FALSE))=TRUE,0,VLOOKUP($A25,[3]BDD_ActiviteGen_HssC!$1:$1048576,I$1,FALSE))</f>
        <v>0</v>
      </c>
      <c r="J25" s="37" t="str">
        <f t="shared" si="0"/>
        <v>-</v>
      </c>
      <c r="K25" s="1019">
        <f>IF(ISNA(VLOOKUP($A25,[3]BDD_ActiviteGen_HssC!$1:$1048576,K$1,FALSE))=TRUE,0,VLOOKUP($A25,[3]BDD_ActiviteGen_HssC!$1:$1048576,K$1,FALSE))</f>
        <v>0</v>
      </c>
      <c r="L25" s="1018" t="str">
        <f>IF(K25=0,"-",VLOOKUP(A25,[3]BDD_ActiviteGen_HssC!$1:$1048576,$L$1,FALSE)/K25)</f>
        <v>-</v>
      </c>
      <c r="M25" s="39" t="str">
        <f>IF(K25=0,"-",VLOOKUP(A25,[3]BDD_ActiviteGen_HssC!$1:$1048576,$M$1,FALSE)/K25)</f>
        <v>-</v>
      </c>
      <c r="N25" s="672">
        <f>IF(ISNA(VLOOKUP($A25,[3]BDD_ActiviteGen_HssC!$1:$1048576,N$1,FALSE))=TRUE,0,VLOOKUP($A25,[3]BDD_ActiviteGen_HssC!$1:$1048576,N$1,FALSE))</f>
        <v>0</v>
      </c>
      <c r="O25" s="36">
        <f>IF(ISNA(VLOOKUP($A25,[3]BDD_ActiviteGen_HssC!$1:$1048576,O$1,FALSE))=TRUE,0,VLOOKUP($A25,[3]BDD_ActiviteGen_HssC!$1:$1048576,O$1,FALSE))</f>
        <v>0</v>
      </c>
      <c r="P25" s="37" t="str">
        <f t="shared" si="1"/>
        <v>-</v>
      </c>
      <c r="Q25" s="35">
        <f>IF(ISNA(VLOOKUP($A25,[3]BDD_ActiviteGen_HssC!$1:$1048576,Q$1,FALSE))=TRUE,0,VLOOKUP($A25,[3]BDD_ActiviteGen_HssC!$1:$1048576,Q$1,FALSE))</f>
        <v>0</v>
      </c>
      <c r="R25" s="51">
        <f>IF(ISNA(VLOOKUP($A25,[3]BDD_ActiviteGen_HssC!$1:$1048576,R$1,FALSE))=TRUE,0,VLOOKUP($A25,[3]BDD_ActiviteGen_HssC!$1:$1048576,R$1,FALSE))</f>
        <v>0</v>
      </c>
      <c r="S25" s="37" t="str">
        <f t="shared" si="2"/>
        <v>-</v>
      </c>
      <c r="T25" s="672">
        <f>IF(ISNA(VLOOKUP($A25,[3]BDD_ActiviteGen_HssC!$1:$1048576,T$1,FALSE))=TRUE,0,VLOOKUP($A25,[3]BDD_ActiviteGen_HssC!$1:$1048576,T$1,FALSE))</f>
        <v>0</v>
      </c>
      <c r="U25" s="36">
        <f>IF(ISNA(VLOOKUP($A25,[3]BDD_ActiviteGen_HssC!$1:$1048576,U$1,FALSE))=TRUE,0,VLOOKUP($A25,[3]BDD_ActiviteGen_HssC!$1:$1048576,U$1,FALSE))</f>
        <v>0</v>
      </c>
      <c r="V25" s="37" t="str">
        <f t="shared" si="3"/>
        <v>-</v>
      </c>
      <c r="W25" s="1017">
        <f>IF(ISNA(VLOOKUP($A25,[3]BDD_ActiviteGen_HssC!$1:$1048576,W$1,FALSE))=TRUE,0,VLOOKUP($A25,[3]BDD_ActiviteGen_HssC!$1:$1048576,W$1,FALSE))</f>
        <v>0</v>
      </c>
      <c r="X25" s="1021">
        <f>IF(ISNA(VLOOKUP($A25,[3]BDD_ActiviteGen_HssC!$1:$1048576,X$1,FALSE))=TRUE,0,VLOOKUP($A25,[3]BDD_ActiviteGen_HssC!$1:$1048576,X$1,FALSE))</f>
        <v>0</v>
      </c>
      <c r="Y25" s="37" t="str">
        <f t="shared" si="4"/>
        <v>-</v>
      </c>
      <c r="Z25" s="1016">
        <f>IF(ISNA(VLOOKUP($A25,[3]BDD_ActiviteGen_HssC!$1:$1048576,Z$1,FALSE))=TRUE,0,VLOOKUP($A25,[3]BDD_ActiviteGen_HssC!$1:$1048576,Z$1,FALSE))</f>
        <v>0</v>
      </c>
      <c r="AA25" s="1015">
        <f>IF(ISNA(VLOOKUP($A25,[3]BDD_ActiviteGen_HssC!$1:$1048576,AA$1,FALSE))=TRUE,0,VLOOKUP($A25,[3]BDD_ActiviteGen_HssC!$1:$1048576,AA$1,FALSE))</f>
        <v>0</v>
      </c>
      <c r="AB25" s="43" t="str">
        <f t="shared" si="5"/>
        <v>-</v>
      </c>
    </row>
    <row r="26" spans="1:28" s="1013" customFormat="1" ht="14.1" customHeight="1" x14ac:dyDescent="0.2">
      <c r="A26" s="46" t="s">
        <v>54</v>
      </c>
      <c r="B26" s="32"/>
      <c r="C26" s="52" t="s">
        <v>54</v>
      </c>
      <c r="D26" s="53" t="s">
        <v>55</v>
      </c>
      <c r="E26" s="1020">
        <f>IF(ISNA(VLOOKUP($A26,[3]BDD_ActiviteGen_HssC!$1:$1048576,E$1,FALSE))=TRUE,0,VLOOKUP($A26,[3]BDD_ActiviteGen_HssC!$1:$1048576,E$1,FALSE))</f>
        <v>2409</v>
      </c>
      <c r="F26" s="36">
        <f>IF(ISNA(VLOOKUP($A26,[3]BDD_ActiviteGen_HssC!$1:$1048576,F$1,FALSE))=TRUE,0,VLOOKUP($A26,[3]BDD_ActiviteGen_HssC!$1:$1048576,F$1,FALSE))</f>
        <v>2035</v>
      </c>
      <c r="G26" s="37">
        <f t="shared" si="6"/>
        <v>-0.15525114155251141</v>
      </c>
      <c r="H26" s="35">
        <f>IF(ISNA(VLOOKUP($A26,[3]BDD_ActiviteGen_HssC!$1:$1048576,H$1,FALSE))=TRUE,0,VLOOKUP($A26,[3]BDD_ActiviteGen_HssC!$1:$1048576,H$1,FALSE))</f>
        <v>49</v>
      </c>
      <c r="I26" s="42">
        <f>IF(ISNA(VLOOKUP($A26,[3]BDD_ActiviteGen_HssC!$1:$1048576,I$1,FALSE))=TRUE,0,VLOOKUP($A26,[3]BDD_ActiviteGen_HssC!$1:$1048576,I$1,FALSE))</f>
        <v>34</v>
      </c>
      <c r="J26" s="37">
        <f t="shared" si="0"/>
        <v>-0.30612244897959184</v>
      </c>
      <c r="K26" s="1019">
        <f>IF(ISNA(VLOOKUP($A26,[3]BDD_ActiviteGen_HssC!$1:$1048576,K$1,FALSE))=TRUE,0,VLOOKUP($A26,[3]BDD_ActiviteGen_HssC!$1:$1048576,K$1,FALSE))</f>
        <v>41</v>
      </c>
      <c r="L26" s="1018">
        <f>IF(K26=0,"-",VLOOKUP(A26,[3]BDD_ActiviteGen_HssC!$1:$1048576,$L$1,FALSE)/K26)</f>
        <v>0.63414634146341464</v>
      </c>
      <c r="M26" s="39">
        <f>IF(K26=0,"-",VLOOKUP(A26,[3]BDD_ActiviteGen_HssC!$1:$1048576,$M$1,FALSE)/K26)</f>
        <v>7.3170731707317069E-2</v>
      </c>
      <c r="N26" s="672">
        <f>IF(ISNA(VLOOKUP($A26,[3]BDD_ActiviteGen_HssC!$1:$1048576,N$1,FALSE))=TRUE,0,VLOOKUP($A26,[3]BDD_ActiviteGen_HssC!$1:$1048576,N$1,FALSE))</f>
        <v>103.5</v>
      </c>
      <c r="O26" s="36">
        <f>IF(ISNA(VLOOKUP($A26,[3]BDD_ActiviteGen_HssC!$1:$1048576,O$1,FALSE))=TRUE,0,VLOOKUP($A26,[3]BDD_ActiviteGen_HssC!$1:$1048576,O$1,FALSE))</f>
        <v>117.5</v>
      </c>
      <c r="P26" s="37">
        <f t="shared" si="1"/>
        <v>0.13526570048309172</v>
      </c>
      <c r="Q26" s="35">
        <f>IF(ISNA(VLOOKUP($A26,[3]BDD_ActiviteGen_HssC!$1:$1048576,Q$1,FALSE))=TRUE,0,VLOOKUP($A26,[3]BDD_ActiviteGen_HssC!$1:$1048576,Q$1,FALSE))</f>
        <v>7</v>
      </c>
      <c r="R26" s="42">
        <f>IF(ISNA(VLOOKUP($A26,[3]BDD_ActiviteGen_HssC!$1:$1048576,R$1,FALSE))=TRUE,0,VLOOKUP($A26,[3]BDD_ActiviteGen_HssC!$1:$1048576,R$1,FALSE))</f>
        <v>5</v>
      </c>
      <c r="S26" s="37">
        <f t="shared" si="2"/>
        <v>-0.2857142857142857</v>
      </c>
      <c r="T26" s="672">
        <f>IF(ISNA(VLOOKUP($A26,[3]BDD_ActiviteGen_HssC!$1:$1048576,T$1,FALSE))=TRUE,0,VLOOKUP($A26,[3]BDD_ActiviteGen_HssC!$1:$1048576,T$1,FALSE))</f>
        <v>563</v>
      </c>
      <c r="U26" s="36">
        <f>IF(ISNA(VLOOKUP($A26,[3]BDD_ActiviteGen_HssC!$1:$1048576,U$1,FALSE))=TRUE,0,VLOOKUP($A26,[3]BDD_ActiviteGen_HssC!$1:$1048576,U$1,FALSE))</f>
        <v>725</v>
      </c>
      <c r="V26" s="37">
        <f t="shared" si="3"/>
        <v>0.28774422735346361</v>
      </c>
      <c r="W26" s="1017">
        <f>IF(ISNA(VLOOKUP($A26,[3]BDD_ActiviteGen_HssC!$1:$1048576,W$1,FALSE))=TRUE,0,VLOOKUP($A26,[3]BDD_ActiviteGen_HssC!$1:$1048576,W$1,FALSE))</f>
        <v>51</v>
      </c>
      <c r="X26" s="1015">
        <f>IF(ISNA(VLOOKUP($A26,[3]BDD_ActiviteGen_HssC!$1:$1048576,X$1,FALSE))=TRUE,0,VLOOKUP($A26,[3]BDD_ActiviteGen_HssC!$1:$1048576,X$1,FALSE))</f>
        <v>54</v>
      </c>
      <c r="Y26" s="37">
        <f t="shared" si="4"/>
        <v>5.8823529411764719E-2</v>
      </c>
      <c r="Z26" s="1016">
        <f>IF(ISNA(VLOOKUP($A26,[3]BDD_ActiviteGen_HssC!$1:$1048576,Z$1,FALSE))=TRUE,0,VLOOKUP($A26,[3]BDD_ActiviteGen_HssC!$1:$1048576,Z$1,FALSE))</f>
        <v>71</v>
      </c>
      <c r="AA26" s="1015">
        <f>IF(ISNA(VLOOKUP($A26,[3]BDD_ActiviteGen_HssC!$1:$1048576,AA$1,FALSE))=TRUE,0,VLOOKUP($A26,[3]BDD_ActiviteGen_HssC!$1:$1048576,AA$1,FALSE))</f>
        <v>70</v>
      </c>
      <c r="AB26" s="43">
        <f t="shared" si="5"/>
        <v>-1.4084507042253502E-2</v>
      </c>
    </row>
    <row r="27" spans="1:28" s="1013" customFormat="1" ht="14.1" customHeight="1" thickBot="1" x14ac:dyDescent="0.25">
      <c r="A27" s="31" t="s">
        <v>56</v>
      </c>
      <c r="B27" s="32"/>
      <c r="C27" s="54" t="s">
        <v>56</v>
      </c>
      <c r="D27" s="55" t="s">
        <v>57</v>
      </c>
      <c r="E27" s="1014">
        <f>IF(ISNA(VLOOKUP($A27,[3]BDD_ActiviteGen_HssC!$1:$1048576,E$1,FALSE))=TRUE,0,VLOOKUP($A27,[3]BDD_ActiviteGen_HssC!$1:$1048576,E$1,FALSE))</f>
        <v>0</v>
      </c>
      <c r="F27" s="57">
        <f>IF(ISNA(VLOOKUP($A27,[3]BDD_ActiviteGen_HssC!$1:$1048576,F$1,FALSE))=TRUE,0,VLOOKUP($A27,[3]BDD_ActiviteGen_HssC!$1:$1048576,F$1,FALSE))</f>
        <v>0</v>
      </c>
      <c r="G27" s="58" t="str">
        <f t="shared" si="6"/>
        <v>-</v>
      </c>
      <c r="H27" s="56">
        <f>IF(ISNA(VLOOKUP($A27,[3]BDD_ActiviteGen_HssC!$1:$1048576,H$1,FALSE))=TRUE,0,VLOOKUP($A27,[3]BDD_ActiviteGen_HssC!$1:$1048576,H$1,FALSE))</f>
        <v>0</v>
      </c>
      <c r="I27" s="63">
        <f>IF(ISNA(VLOOKUP($A27,[3]BDD_ActiviteGen_HssC!$1:$1048576,I$1,FALSE))=TRUE,0,VLOOKUP($A27,[3]BDD_ActiviteGen_HssC!$1:$1048576,I$1,FALSE))</f>
        <v>0</v>
      </c>
      <c r="J27" s="58" t="str">
        <f t="shared" si="0"/>
        <v>-</v>
      </c>
      <c r="K27" s="1000">
        <f>IF(ISNA(VLOOKUP($A27,[3]BDD_ActiviteGen_HssC!$1:$1048576,K$1,FALSE))=TRUE,0,VLOOKUP($A27,[3]BDD_ActiviteGen_HssC!$1:$1048576,K$1,FALSE))</f>
        <v>0</v>
      </c>
      <c r="L27" s="999" t="str">
        <f>IF(K27=0,"-",VLOOKUP(A27,[3]BDD_ActiviteGen_HssC!$1:$1048576,$L$1,FALSE)/K27)</f>
        <v>-</v>
      </c>
      <c r="M27" s="60" t="str">
        <f>IF(K27=0,"-",VLOOKUP(A27,[3]BDD_ActiviteGen_HssC!$1:$1048576,$M$1,FALSE)/K27)</f>
        <v>-</v>
      </c>
      <c r="N27" s="671">
        <f>IF(ISNA(VLOOKUP($A27,[3]BDD_ActiviteGen_HssC!$1:$1048576,N$1,FALSE))=TRUE,0,VLOOKUP($A27,[3]BDD_ActiviteGen_HssC!$1:$1048576,N$1,FALSE))</f>
        <v>0</v>
      </c>
      <c r="O27" s="57">
        <f>IF(ISNA(VLOOKUP($A27,[3]BDD_ActiviteGen_HssC!$1:$1048576,O$1,FALSE))=TRUE,0,VLOOKUP($A27,[3]BDD_ActiviteGen_HssC!$1:$1048576,O$1,FALSE))</f>
        <v>0</v>
      </c>
      <c r="P27" s="58" t="str">
        <f t="shared" si="1"/>
        <v>-</v>
      </c>
      <c r="Q27" s="56">
        <f>IF(ISNA(VLOOKUP($A27,[3]BDD_ActiviteGen_HssC!$1:$1048576,Q$1,FALSE))=TRUE,0,VLOOKUP($A27,[3]BDD_ActiviteGen_HssC!$1:$1048576,Q$1,FALSE))</f>
        <v>0</v>
      </c>
      <c r="R27" s="63">
        <f>IF(ISNA(VLOOKUP($A27,[3]BDD_ActiviteGen_HssC!$1:$1048576,R$1,FALSE))=TRUE,0,VLOOKUP($A27,[3]BDD_ActiviteGen_HssC!$1:$1048576,R$1,FALSE))</f>
        <v>0</v>
      </c>
      <c r="S27" s="58" t="str">
        <f t="shared" si="2"/>
        <v>-</v>
      </c>
      <c r="T27" s="671">
        <f>IF(ISNA(VLOOKUP($A27,[3]BDD_ActiviteGen_HssC!$1:$1048576,T$1,FALSE))=TRUE,0,VLOOKUP($A27,[3]BDD_ActiviteGen_HssC!$1:$1048576,T$1,FALSE))</f>
        <v>0</v>
      </c>
      <c r="U27" s="57">
        <f>IF(ISNA(VLOOKUP($A27,[3]BDD_ActiviteGen_HssC!$1:$1048576,U$1,FALSE))=TRUE,0,VLOOKUP($A27,[3]BDD_ActiviteGen_HssC!$1:$1048576,U$1,FALSE))</f>
        <v>0</v>
      </c>
      <c r="V27" s="58" t="str">
        <f t="shared" si="3"/>
        <v>-</v>
      </c>
      <c r="W27" s="5">
        <f>IF(ISNA(VLOOKUP($A27,[3]BDD_ActiviteGen_HssC!$1:$1048576,W$1,FALSE))=TRUE,0,VLOOKUP($A27,[3]BDD_ActiviteGen_HssC!$1:$1048576,W$1,FALSE))</f>
        <v>0</v>
      </c>
      <c r="X27" s="994">
        <f>IF(ISNA(VLOOKUP($A27,[3]BDD_ActiviteGen_HssC!$1:$1048576,X$1,FALSE))=TRUE,0,VLOOKUP($A27,[3]BDD_ActiviteGen_HssC!$1:$1048576,X$1,FALSE))</f>
        <v>0</v>
      </c>
      <c r="Y27" s="58" t="str">
        <f t="shared" si="4"/>
        <v>-</v>
      </c>
      <c r="Z27" s="995">
        <f>IF(ISNA(VLOOKUP($A27,[3]BDD_ActiviteGen_HssC!$1:$1048576,Z$1,FALSE))=TRUE,0,VLOOKUP($A27,[3]BDD_ActiviteGen_HssC!$1:$1048576,Z$1,FALSE))</f>
        <v>0</v>
      </c>
      <c r="AA27" s="994">
        <f>IF(ISNA(VLOOKUP($A27,[3]BDD_ActiviteGen_HssC!$1:$1048576,AA$1,FALSE))=TRUE,0,VLOOKUP($A27,[3]BDD_ActiviteGen_HssC!$1:$1048576,AA$1,FALSE))</f>
        <v>0</v>
      </c>
      <c r="AB27" s="64" t="str">
        <f t="shared" si="5"/>
        <v>-</v>
      </c>
    </row>
    <row r="28" spans="1:28" s="943" customFormat="1" ht="14.1" customHeight="1" thickBot="1" x14ac:dyDescent="0.25">
      <c r="A28" s="978" t="s">
        <v>58</v>
      </c>
      <c r="C28" s="66" t="s">
        <v>59</v>
      </c>
      <c r="D28" s="67"/>
      <c r="E28" s="1012">
        <f>IF(ISNA(VLOOKUP($A28,[3]BDD_ActiviteGen_HssC!$1:$1048576,E$1,FALSE))=TRUE,0,VLOOKUP($A28,[3]BDD_ActiviteGen_HssC!$1:$1048576,E$1,FALSE))</f>
        <v>213271</v>
      </c>
      <c r="F28" s="69">
        <f>IF(ISNA(VLOOKUP($A28,[3]BDD_ActiviteGen_HssC!$1:$1048576,F$1,FALSE))=TRUE,0,VLOOKUP($A28,[3]BDD_ActiviteGen_HssC!$1:$1048576,F$1,FALSE))</f>
        <v>199934.5</v>
      </c>
      <c r="G28" s="70">
        <f t="shared" si="6"/>
        <v>-6.2533115144581264E-2</v>
      </c>
      <c r="H28" s="68">
        <f>IF(ISNA(VLOOKUP($A28,[3]BDD_ActiviteGen_HssC!$1:$1048576,H$1,FALSE))=TRUE,0,VLOOKUP($A28,[3]BDD_ActiviteGen_HssC!$1:$1048576,H$1,FALSE))</f>
        <v>4296</v>
      </c>
      <c r="I28" s="75">
        <f>IF(ISNA(VLOOKUP($A28,[3]BDD_ActiviteGen_HssC!$1:$1048576,I$1,FALSE))=TRUE,0,VLOOKUP($A28,[3]BDD_ActiviteGen_HssC!$1:$1048576,I$1,FALSE))</f>
        <v>4075</v>
      </c>
      <c r="J28" s="70">
        <f t="shared" si="0"/>
        <v>-5.1443202979515879E-2</v>
      </c>
      <c r="K28" s="992">
        <f>IF(ISNA(VLOOKUP($A28,[3]BDD_ActiviteGen_HssC!$1:$1048576,K$1,FALSE))=TRUE,0,VLOOKUP($A28,[3]BDD_ActiviteGen_HssC!$1:$1048576,K$1,FALSE))</f>
        <v>5950</v>
      </c>
      <c r="L28" s="991">
        <f>IF(K28=0,"-",VLOOKUP(A28,[3]BDD_ActiviteGen_HssC!$1:$1048576,$L$1,FALSE)/K28)</f>
        <v>0.42621848739495799</v>
      </c>
      <c r="M28" s="72">
        <f>IF(K28=0,"-",VLOOKUP(A28,[3]BDD_ActiviteGen_HssC!$1:$1048576,$M$1,FALSE)/K28)</f>
        <v>3.9831932773109244E-2</v>
      </c>
      <c r="N28" s="660">
        <f>IF(ISNA(VLOOKUP($A28,[3]BDD_ActiviteGen_HssC!$1:$1048576,N$1,FALSE))=TRUE,0,VLOOKUP($A28,[3]BDD_ActiviteGen_HssC!$1:$1048576,N$1,FALSE))</f>
        <v>9259</v>
      </c>
      <c r="O28" s="69">
        <f>IF(ISNA(VLOOKUP($A28,[3]BDD_ActiviteGen_HssC!$1:$1048576,O$1,FALSE))=TRUE,0,VLOOKUP($A28,[3]BDD_ActiviteGen_HssC!$1:$1048576,O$1,FALSE))</f>
        <v>9026.5</v>
      </c>
      <c r="P28" s="70">
        <f t="shared" si="1"/>
        <v>-2.5110703099686771E-2</v>
      </c>
      <c r="Q28" s="68">
        <f>IF(ISNA(VLOOKUP($A28,[3]BDD_ActiviteGen_HssC!$1:$1048576,Q$1,FALSE))=TRUE,0,VLOOKUP($A28,[3]BDD_ActiviteGen_HssC!$1:$1048576,Q$1,FALSE))</f>
        <v>444</v>
      </c>
      <c r="R28" s="75">
        <f>IF(ISNA(VLOOKUP($A28,[3]BDD_ActiviteGen_HssC!$1:$1048576,R$1,FALSE))=TRUE,0,VLOOKUP($A28,[3]BDD_ActiviteGen_HssC!$1:$1048576,R$1,FALSE))</f>
        <v>382</v>
      </c>
      <c r="S28" s="70">
        <f t="shared" si="2"/>
        <v>-0.13963963963963966</v>
      </c>
      <c r="T28" s="660">
        <f>IF(ISNA(VLOOKUP($A28,[3]BDD_ActiviteGen_HssC!$1:$1048576,T$1,FALSE))=TRUE,0,VLOOKUP($A28,[3]BDD_ActiviteGen_HssC!$1:$1048576,T$1,FALSE))</f>
        <v>23991</v>
      </c>
      <c r="U28" s="69">
        <f>IF(ISNA(VLOOKUP($A28,[3]BDD_ActiviteGen_HssC!$1:$1048576,U$1,FALSE))=TRUE,0,VLOOKUP($A28,[3]BDD_ActiviteGen_HssC!$1:$1048576,U$1,FALSE))</f>
        <v>33079</v>
      </c>
      <c r="V28" s="70">
        <f t="shared" si="3"/>
        <v>0.378808719936643</v>
      </c>
      <c r="W28" s="1011">
        <f>IF(ISNA(VLOOKUP($A28,[3]BDD_ActiviteGen_HssC!$1:$1048576,W$1,FALSE))=TRUE,0,VLOOKUP($A28,[3]BDD_ActiviteGen_HssC!$1:$1048576,W$1,FALSE))</f>
        <v>0</v>
      </c>
      <c r="X28" s="988">
        <f>IF(ISNA(VLOOKUP($A28,[3]BDD_ActiviteGen_HssC!$1:$1048576,X$1,FALSE))=TRUE,0,VLOOKUP($A28,[3]BDD_ActiviteGen_HssC!$1:$1048576,X$1,FALSE))</f>
        <v>0</v>
      </c>
      <c r="Y28" s="70" t="str">
        <f t="shared" si="4"/>
        <v>-</v>
      </c>
      <c r="Z28" s="989">
        <f>IF(ISNA(VLOOKUP($A28,[3]BDD_ActiviteGen_HssC!$1:$1048576,Z$1,FALSE))=TRUE,0,VLOOKUP($A28,[3]BDD_ActiviteGen_HssC!$1:$1048576,Z$1,FALSE))</f>
        <v>0</v>
      </c>
      <c r="AA28" s="988">
        <f>IF(ISNA(VLOOKUP($A28,[3]BDD_ActiviteGen_HssC!$1:$1048576,AA$1,FALSE))=TRUE,0,VLOOKUP($A28,[3]BDD_ActiviteGen_HssC!$1:$1048576,AA$1,FALSE))</f>
        <v>0</v>
      </c>
      <c r="AB28" s="76" t="str">
        <f t="shared" si="5"/>
        <v>-</v>
      </c>
    </row>
    <row r="29" spans="1:28" s="965" customFormat="1" ht="7.5" customHeight="1" thickBot="1" x14ac:dyDescent="0.25">
      <c r="A29" s="971"/>
      <c r="C29" s="79"/>
      <c r="D29" s="79"/>
      <c r="E29" s="970"/>
      <c r="F29" s="80"/>
      <c r="G29" s="81"/>
      <c r="H29" s="79"/>
      <c r="I29" s="80"/>
      <c r="J29" s="81"/>
      <c r="K29" s="969"/>
      <c r="L29" s="81"/>
      <c r="M29" s="81"/>
      <c r="N29" s="83"/>
      <c r="O29" s="83"/>
      <c r="P29" s="83"/>
      <c r="Q29" s="79"/>
      <c r="R29" s="80"/>
      <c r="S29" s="81"/>
      <c r="T29" s="81"/>
      <c r="U29" s="83"/>
      <c r="V29" s="81"/>
      <c r="W29" s="968"/>
      <c r="X29" s="966"/>
      <c r="Y29" s="81"/>
      <c r="Z29" s="967"/>
      <c r="AA29" s="966"/>
      <c r="AB29" s="81"/>
    </row>
    <row r="30" spans="1:28" s="1002" customFormat="1" ht="14.1" customHeight="1" x14ac:dyDescent="0.2">
      <c r="A30" s="978" t="s">
        <v>60</v>
      </c>
      <c r="C30" s="85" t="s">
        <v>60</v>
      </c>
      <c r="D30" s="86" t="s">
        <v>61</v>
      </c>
      <c r="E30" s="1010">
        <f>IF(ISNA(VLOOKUP($A30,[3]BDD_ActiviteGen_HssC!$1:$1048576,E$1,FALSE))=TRUE,0,VLOOKUP($A30,[3]BDD_ActiviteGen_HssC!$1:$1048576,E$1,FALSE))</f>
        <v>0</v>
      </c>
      <c r="F30" s="88">
        <f>IF(ISNA(VLOOKUP($A30,[3]BDD_ActiviteGen_HssC!$1:$1048576,F$1,FALSE))=TRUE,0,VLOOKUP($A30,[3]BDD_ActiviteGen_HssC!$1:$1048576,F$1,FALSE))</f>
        <v>0</v>
      </c>
      <c r="G30" s="89" t="str">
        <f t="shared" ref="G30:G40" si="7">IF(E30=0,"-",F30/E30-1)</f>
        <v>-</v>
      </c>
      <c r="H30" s="87">
        <f>IF(ISNA(VLOOKUP($A30,[3]BDD_ActiviteGen_HssC!$1:$1048576,H$1,FALSE))=TRUE,0,VLOOKUP($A30,[3]BDD_ActiviteGen_HssC!$1:$1048576,H$1,FALSE))</f>
        <v>0</v>
      </c>
      <c r="I30" s="96">
        <f>IF(ISNA(VLOOKUP($A30,[3]BDD_ActiviteGen_HssC!$1:$1048576,I$1,FALSE))=TRUE,0,VLOOKUP($A30,[3]BDD_ActiviteGen_HssC!$1:$1048576,I$1,FALSE))</f>
        <v>0</v>
      </c>
      <c r="J30" s="89" t="str">
        <f t="shared" ref="J30:J40" si="8">IF(H30=0,"-",I30/H30-1)</f>
        <v>-</v>
      </c>
      <c r="K30" s="1009">
        <f>IF(ISNA(VLOOKUP($A30,[3]BDD_ActiviteGen_HssC!$1:$1048576,K$1,FALSE))=TRUE,0,VLOOKUP($A30,[3]BDD_ActiviteGen_HssC!$1:$1048576,K$1,FALSE))</f>
        <v>0</v>
      </c>
      <c r="L30" s="1008" t="str">
        <f>IF(K30=0,"-",VLOOKUP(A30,[3]BDD_ActiviteGen_HssC!$1:$1048576,$L$1,FALSE)/K30)</f>
        <v>-</v>
      </c>
      <c r="M30" s="91" t="str">
        <f>IF(K30=0,"-",VLOOKUP(A30,[3]BDD_ActiviteGen_HssC!$1:$1048576,$M$1,FALSE)/K30)</f>
        <v>-</v>
      </c>
      <c r="N30" s="670">
        <f>IF(ISNA(VLOOKUP($A30,[3]BDD_ActiviteGen_HssC!$1:$1048576,N$1,FALSE))=TRUE,0,VLOOKUP($A30,[3]BDD_ActiviteGen_HssC!$1:$1048576,N$1,FALSE))</f>
        <v>0</v>
      </c>
      <c r="O30" s="667">
        <f>IF(ISNA(VLOOKUP($A30,[3]BDD_ActiviteGen_HssC!$1:$1048576,O$1,FALSE))=TRUE,0,VLOOKUP($A30,[3]BDD_ActiviteGen_HssC!$1:$1048576,O$1,FALSE))</f>
        <v>0</v>
      </c>
      <c r="P30" s="89" t="str">
        <f t="shared" ref="P30:P40" si="9">IF(N30=0,"-",O30/N30-1)</f>
        <v>-</v>
      </c>
      <c r="Q30" s="87">
        <f>IF(ISNA(VLOOKUP($A30,[3]BDD_ActiviteGen_HssC!$1:$1048576,Q$1,FALSE))=TRUE,0,VLOOKUP($A30,[3]BDD_ActiviteGen_HssC!$1:$1048576,Q$1,FALSE))</f>
        <v>0</v>
      </c>
      <c r="R30" s="96">
        <f>IF(ISNA(VLOOKUP($A30,[3]BDD_ActiviteGen_HssC!$1:$1048576,R$1,FALSE))=TRUE,0,VLOOKUP($A30,[3]BDD_ActiviteGen_HssC!$1:$1048576,R$1,FALSE))</f>
        <v>0</v>
      </c>
      <c r="S30" s="89" t="str">
        <f t="shared" ref="S30:S40" si="10">IF(Q30=0,"-",R30/Q30-1)</f>
        <v>-</v>
      </c>
      <c r="T30" s="1007">
        <f>IF(ISNA(VLOOKUP($A30,[3]BDD_ActiviteGen_HssC!$1:$1048576,T$1,FALSE))=TRUE,0,VLOOKUP($A30,[3]BDD_ActiviteGen_HssC!$1:$1048576,T$1,FALSE))</f>
        <v>0</v>
      </c>
      <c r="U30" s="667">
        <f>IF(ISNA(VLOOKUP($A30,[3]BDD_ActiviteGen_HssC!$1:$1048576,U$1,FALSE))=TRUE,0,VLOOKUP($A30,[3]BDD_ActiviteGen_HssC!$1:$1048576,U$1,FALSE))</f>
        <v>0</v>
      </c>
      <c r="V30" s="89" t="str">
        <f t="shared" ref="V30:V40" si="11">IF(T30=0,"-",U30/T30-1)</f>
        <v>-</v>
      </c>
      <c r="W30" s="1006">
        <f>IF(ISNA(VLOOKUP($A30,[3]BDD_ActiviteGen_HssC!$1:$1048576,W$1,FALSE))=TRUE,0,VLOOKUP($A30,[3]BDD_ActiviteGen_HssC!$1:$1048576,W$1,FALSE))</f>
        <v>0</v>
      </c>
      <c r="X30" s="1005">
        <f>IF(ISNA(VLOOKUP($A30,[3]BDD_ActiviteGen_HssC!$1:$1048576,X$1,FALSE))=TRUE,0,VLOOKUP($A30,[3]BDD_ActiviteGen_HssC!$1:$1048576,X$1,FALSE))</f>
        <v>0</v>
      </c>
      <c r="Y30" s="89" t="str">
        <f t="shared" ref="Y30:Y40" si="12">IF(W30=0,"-",X30/W30-1)</f>
        <v>-</v>
      </c>
      <c r="Z30" s="1004">
        <f>IF(ISNA(VLOOKUP($A30,[3]BDD_ActiviteGen_HssC!$1:$1048576,Z$1,FALSE))=TRUE,0,VLOOKUP($A30,[3]BDD_ActiviteGen_HssC!$1:$1048576,Z$1,FALSE))</f>
        <v>0</v>
      </c>
      <c r="AA30" s="1003">
        <f>IF(ISNA(VLOOKUP($A30,[3]BDD_ActiviteGen_HssC!$1:$1048576,AA$1,FALSE))=TRUE,0,VLOOKUP($A30,[3]BDD_ActiviteGen_HssC!$1:$1048576,AA$1,FALSE))</f>
        <v>0</v>
      </c>
      <c r="AB30" s="95" t="str">
        <f t="shared" ref="AB30:AB40" si="13">IF(Z30=0,"-",AA30/Z30-1)</f>
        <v>-</v>
      </c>
    </row>
    <row r="31" spans="1:28" s="921" customFormat="1" ht="14.1" customHeight="1" x14ac:dyDescent="0.2">
      <c r="A31" s="978" t="s">
        <v>62</v>
      </c>
      <c r="C31" s="33" t="s">
        <v>62</v>
      </c>
      <c r="D31" s="34" t="s">
        <v>63</v>
      </c>
      <c r="E31" s="1001">
        <f>IF(ISNA(VLOOKUP($A31,[3]BDD_ActiviteGen_HssC!$1:$1048576,E$1,FALSE))=TRUE,0,VLOOKUP($A31,[3]BDD_ActiviteGen_HssC!$1:$1048576,E$1,FALSE))</f>
        <v>0</v>
      </c>
      <c r="F31" s="100">
        <f>IF(ISNA(VLOOKUP($A31,[3]BDD_ActiviteGen_HssC!$1:$1048576,F$1,FALSE))=TRUE,0,VLOOKUP($A31,[3]BDD_ActiviteGen_HssC!$1:$1048576,F$1,FALSE))</f>
        <v>0</v>
      </c>
      <c r="G31" s="58" t="str">
        <f t="shared" si="7"/>
        <v>-</v>
      </c>
      <c r="H31" s="99">
        <f>IF(ISNA(VLOOKUP($A31,[3]BDD_ActiviteGen_HssC!$1:$1048576,H$1,FALSE))=TRUE,0,VLOOKUP($A31,[3]BDD_ActiviteGen_HssC!$1:$1048576,H$1,FALSE))</f>
        <v>0</v>
      </c>
      <c r="I31" s="94">
        <f>IF(ISNA(VLOOKUP($A31,[3]BDD_ActiviteGen_HssC!$1:$1048576,I$1,FALSE))=TRUE,0,VLOOKUP($A31,[3]BDD_ActiviteGen_HssC!$1:$1048576,I$1,FALSE))</f>
        <v>0</v>
      </c>
      <c r="J31" s="58" t="str">
        <f t="shared" si="8"/>
        <v>-</v>
      </c>
      <c r="K31" s="1000">
        <f>IF(ISNA(VLOOKUP($A31,[3]BDD_ActiviteGen_HssC!$1:$1048576,K$1,FALSE))=TRUE,0,VLOOKUP($A31,[3]BDD_ActiviteGen_HssC!$1:$1048576,K$1,FALSE))</f>
        <v>0</v>
      </c>
      <c r="L31" s="999" t="str">
        <f>IF(K31=0,"-",VLOOKUP(A31,[3]BDD_ActiviteGen_HssC!$1:$1048576,$L$1,FALSE)/K31)</f>
        <v>-</v>
      </c>
      <c r="M31" s="60" t="str">
        <f>IF(K31=0,"-",VLOOKUP(A31,[3]BDD_ActiviteGen_HssC!$1:$1048576,$M$1,FALSE)/K31)</f>
        <v>-</v>
      </c>
      <c r="N31" s="665">
        <f>IF(ISNA(VLOOKUP($A31,[3]BDD_ActiviteGen_HssC!$1:$1048576,N$1,FALSE))=TRUE,0,VLOOKUP($A31,[3]BDD_ActiviteGen_HssC!$1:$1048576,N$1,FALSE))</f>
        <v>0</v>
      </c>
      <c r="O31" s="662">
        <f>IF(ISNA(VLOOKUP($A31,[3]BDD_ActiviteGen_HssC!$1:$1048576,O$1,FALSE))=TRUE,0,VLOOKUP($A31,[3]BDD_ActiviteGen_HssC!$1:$1048576,O$1,FALSE))</f>
        <v>0</v>
      </c>
      <c r="P31" s="58" t="str">
        <f t="shared" si="9"/>
        <v>-</v>
      </c>
      <c r="Q31" s="99">
        <f>IF(ISNA(VLOOKUP($A31,[3]BDD_ActiviteGen_HssC!$1:$1048576,Q$1,FALSE))=TRUE,0,VLOOKUP($A31,[3]BDD_ActiviteGen_HssC!$1:$1048576,Q$1,FALSE))</f>
        <v>0</v>
      </c>
      <c r="R31" s="94">
        <f>IF(ISNA(VLOOKUP($A31,[3]BDD_ActiviteGen_HssC!$1:$1048576,R$1,FALSE))=TRUE,0,VLOOKUP($A31,[3]BDD_ActiviteGen_HssC!$1:$1048576,R$1,FALSE))</f>
        <v>0</v>
      </c>
      <c r="S31" s="58" t="str">
        <f t="shared" si="10"/>
        <v>-</v>
      </c>
      <c r="T31" s="998">
        <f>IF(ISNA(VLOOKUP($A31,[3]BDD_ActiviteGen_HssC!$1:$1048576,T$1,FALSE))=TRUE,0,VLOOKUP($A31,[3]BDD_ActiviteGen_HssC!$1:$1048576,T$1,FALSE))</f>
        <v>0</v>
      </c>
      <c r="U31" s="662">
        <f>IF(ISNA(VLOOKUP($A31,[3]BDD_ActiviteGen_HssC!$1:$1048576,U$1,FALSE))=TRUE,0,VLOOKUP($A31,[3]BDD_ActiviteGen_HssC!$1:$1048576,U$1,FALSE))</f>
        <v>0</v>
      </c>
      <c r="V31" s="58" t="str">
        <f t="shared" si="11"/>
        <v>-</v>
      </c>
      <c r="W31" s="997">
        <f>IF(ISNA(VLOOKUP($A31,[3]BDD_ActiviteGen_HssC!$1:$1048576,W$1,FALSE))=TRUE,0,VLOOKUP($A31,[3]BDD_ActiviteGen_HssC!$1:$1048576,W$1,FALSE))</f>
        <v>0</v>
      </c>
      <c r="X31" s="996">
        <f>IF(ISNA(VLOOKUP($A31,[3]BDD_ActiviteGen_HssC!$1:$1048576,X$1,FALSE))=TRUE,0,VLOOKUP($A31,[3]BDD_ActiviteGen_HssC!$1:$1048576,X$1,FALSE))</f>
        <v>0</v>
      </c>
      <c r="Y31" s="58" t="str">
        <f t="shared" si="12"/>
        <v>-</v>
      </c>
      <c r="Z31" s="995">
        <f>IF(ISNA(VLOOKUP($A31,[3]BDD_ActiviteGen_HssC!$1:$1048576,Z$1,FALSE))=TRUE,0,VLOOKUP($A31,[3]BDD_ActiviteGen_HssC!$1:$1048576,Z$1,FALSE))</f>
        <v>0</v>
      </c>
      <c r="AA31" s="994">
        <f>IF(ISNA(VLOOKUP($A31,[3]BDD_ActiviteGen_HssC!$1:$1048576,AA$1,FALSE))=TRUE,0,VLOOKUP($A31,[3]BDD_ActiviteGen_HssC!$1:$1048576,AA$1,FALSE))</f>
        <v>0</v>
      </c>
      <c r="AB31" s="64" t="str">
        <f t="shared" si="13"/>
        <v>-</v>
      </c>
    </row>
    <row r="32" spans="1:28" s="921" customFormat="1" ht="14.1" customHeight="1" x14ac:dyDescent="0.25">
      <c r="A32" s="904" t="s">
        <v>64</v>
      </c>
      <c r="C32" s="33" t="s">
        <v>64</v>
      </c>
      <c r="D32" s="34" t="s">
        <v>65</v>
      </c>
      <c r="E32" s="1001">
        <f>IF(ISNA(VLOOKUP($A32,[3]BDD_ActiviteGen_HssC!$1:$1048576,E$1,FALSE))=TRUE,0,VLOOKUP($A32,[3]BDD_ActiviteGen_HssC!$1:$1048576,E$1,FALSE))</f>
        <v>0</v>
      </c>
      <c r="F32" s="100">
        <f>IF(ISNA(VLOOKUP($A32,[3]BDD_ActiviteGen_HssC!$1:$1048576,F$1,FALSE))=TRUE,0,VLOOKUP($A32,[3]BDD_ActiviteGen_HssC!$1:$1048576,F$1,FALSE))</f>
        <v>0</v>
      </c>
      <c r="G32" s="58" t="str">
        <f t="shared" si="7"/>
        <v>-</v>
      </c>
      <c r="H32" s="99">
        <f>IF(ISNA(VLOOKUP($A32,[3]BDD_ActiviteGen_HssC!$1:$1048576,H$1,FALSE))=TRUE,0,VLOOKUP($A32,[3]BDD_ActiviteGen_HssC!$1:$1048576,H$1,FALSE))</f>
        <v>0</v>
      </c>
      <c r="I32" s="94">
        <f>IF(ISNA(VLOOKUP($A32,[3]BDD_ActiviteGen_HssC!$1:$1048576,I$1,FALSE))=TRUE,0,VLOOKUP($A32,[3]BDD_ActiviteGen_HssC!$1:$1048576,I$1,FALSE))</f>
        <v>0</v>
      </c>
      <c r="J32" s="58" t="str">
        <f t="shared" si="8"/>
        <v>-</v>
      </c>
      <c r="K32" s="1000">
        <f>IF(ISNA(VLOOKUP($A32,[3]BDD_ActiviteGen_HssC!$1:$1048576,K$1,FALSE))=TRUE,0,VLOOKUP($A32,[3]BDD_ActiviteGen_HssC!$1:$1048576,K$1,FALSE))</f>
        <v>0</v>
      </c>
      <c r="L32" s="999" t="str">
        <f>IF(K32=0,"-",VLOOKUP(A32,[3]BDD_ActiviteGen_HssC!$1:$1048576,$L$1,FALSE)/K32)</f>
        <v>-</v>
      </c>
      <c r="M32" s="60" t="str">
        <f>IF(K32=0,"-",VLOOKUP(A32,[3]BDD_ActiviteGen_HssC!$1:$1048576,$M$1,FALSE)/K32)</f>
        <v>-</v>
      </c>
      <c r="N32" s="665">
        <f>IF(ISNA(VLOOKUP($A32,[3]BDD_ActiviteGen_HssC!$1:$1048576,N$1,FALSE))=TRUE,0,VLOOKUP($A32,[3]BDD_ActiviteGen_HssC!$1:$1048576,N$1,FALSE))</f>
        <v>0</v>
      </c>
      <c r="O32" s="662">
        <f>IF(ISNA(VLOOKUP($A32,[3]BDD_ActiviteGen_HssC!$1:$1048576,O$1,FALSE))=TRUE,0,VLOOKUP($A32,[3]BDD_ActiviteGen_HssC!$1:$1048576,O$1,FALSE))</f>
        <v>0</v>
      </c>
      <c r="P32" s="58" t="str">
        <f t="shared" si="9"/>
        <v>-</v>
      </c>
      <c r="Q32" s="99">
        <f>IF(ISNA(VLOOKUP($A32,[3]BDD_ActiviteGen_HssC!$1:$1048576,Q$1,FALSE))=TRUE,0,VLOOKUP($A32,[3]BDD_ActiviteGen_HssC!$1:$1048576,Q$1,FALSE))</f>
        <v>0</v>
      </c>
      <c r="R32" s="94">
        <f>IF(ISNA(VLOOKUP($A32,[3]BDD_ActiviteGen_HssC!$1:$1048576,R$1,FALSE))=TRUE,0,VLOOKUP($A32,[3]BDD_ActiviteGen_HssC!$1:$1048576,R$1,FALSE))</f>
        <v>0</v>
      </c>
      <c r="S32" s="58" t="str">
        <f t="shared" si="10"/>
        <v>-</v>
      </c>
      <c r="T32" s="998">
        <f>IF(ISNA(VLOOKUP($A32,[3]BDD_ActiviteGen_HssC!$1:$1048576,T$1,FALSE))=TRUE,0,VLOOKUP($A32,[3]BDD_ActiviteGen_HssC!$1:$1048576,T$1,FALSE))</f>
        <v>0</v>
      </c>
      <c r="U32" s="662">
        <f>IF(ISNA(VLOOKUP($A32,[3]BDD_ActiviteGen_HssC!$1:$1048576,U$1,FALSE))=TRUE,0,VLOOKUP($A32,[3]BDD_ActiviteGen_HssC!$1:$1048576,U$1,FALSE))</f>
        <v>0</v>
      </c>
      <c r="V32" s="58" t="str">
        <f t="shared" si="11"/>
        <v>-</v>
      </c>
      <c r="W32" s="997">
        <f>IF(ISNA(VLOOKUP($A32,[3]BDD_ActiviteGen_HssC!$1:$1048576,W$1,FALSE))=TRUE,0,VLOOKUP($A32,[3]BDD_ActiviteGen_HssC!$1:$1048576,W$1,FALSE))</f>
        <v>0</v>
      </c>
      <c r="X32" s="996">
        <f>IF(ISNA(VLOOKUP($A32,[3]BDD_ActiviteGen_HssC!$1:$1048576,X$1,FALSE))=TRUE,0,VLOOKUP($A32,[3]BDD_ActiviteGen_HssC!$1:$1048576,X$1,FALSE))</f>
        <v>0</v>
      </c>
      <c r="Y32" s="58" t="str">
        <f t="shared" si="12"/>
        <v>-</v>
      </c>
      <c r="Z32" s="995">
        <f>IF(ISNA(VLOOKUP($A32,[3]BDD_ActiviteGen_HssC!$1:$1048576,Z$1,FALSE))=TRUE,0,VLOOKUP($A32,[3]BDD_ActiviteGen_HssC!$1:$1048576,Z$1,FALSE))</f>
        <v>0</v>
      </c>
      <c r="AA32" s="994">
        <f>IF(ISNA(VLOOKUP($A32,[3]BDD_ActiviteGen_HssC!$1:$1048576,AA$1,FALSE))=TRUE,0,VLOOKUP($A32,[3]BDD_ActiviteGen_HssC!$1:$1048576,AA$1,FALSE))</f>
        <v>0</v>
      </c>
      <c r="AB32" s="64" t="str">
        <f t="shared" si="13"/>
        <v>-</v>
      </c>
    </row>
    <row r="33" spans="1:33" s="921" customFormat="1" ht="14.1" customHeight="1" x14ac:dyDescent="0.2">
      <c r="A33" s="978" t="s">
        <v>66</v>
      </c>
      <c r="C33" s="33" t="s">
        <v>66</v>
      </c>
      <c r="D33" s="34" t="s">
        <v>67</v>
      </c>
      <c r="E33" s="1001">
        <f>IF(ISNA(VLOOKUP($A33,[3]BDD_ActiviteGen_HssC!$1:$1048576,E$1,FALSE))=TRUE,0,VLOOKUP($A33,[3]BDD_ActiviteGen_HssC!$1:$1048576,E$1,FALSE))</f>
        <v>0</v>
      </c>
      <c r="F33" s="100">
        <f>IF(ISNA(VLOOKUP($A33,[3]BDD_ActiviteGen_HssC!$1:$1048576,F$1,FALSE))=TRUE,0,VLOOKUP($A33,[3]BDD_ActiviteGen_HssC!$1:$1048576,F$1,FALSE))</f>
        <v>0</v>
      </c>
      <c r="G33" s="58" t="str">
        <f t="shared" si="7"/>
        <v>-</v>
      </c>
      <c r="H33" s="99">
        <f>IF(ISNA(VLOOKUP($A33,[3]BDD_ActiviteGen_HssC!$1:$1048576,H$1,FALSE))=TRUE,0,VLOOKUP($A33,[3]BDD_ActiviteGen_HssC!$1:$1048576,H$1,FALSE))</f>
        <v>0</v>
      </c>
      <c r="I33" s="94">
        <f>IF(ISNA(VLOOKUP($A33,[3]BDD_ActiviteGen_HssC!$1:$1048576,I$1,FALSE))=TRUE,0,VLOOKUP($A33,[3]BDD_ActiviteGen_HssC!$1:$1048576,I$1,FALSE))</f>
        <v>0</v>
      </c>
      <c r="J33" s="58" t="str">
        <f t="shared" si="8"/>
        <v>-</v>
      </c>
      <c r="K33" s="1000">
        <f>IF(ISNA(VLOOKUP($A33,[3]BDD_ActiviteGen_HssC!$1:$1048576,K$1,FALSE))=TRUE,0,VLOOKUP($A33,[3]BDD_ActiviteGen_HssC!$1:$1048576,K$1,FALSE))</f>
        <v>0</v>
      </c>
      <c r="L33" s="999" t="str">
        <f>IF(K33=0,"-",VLOOKUP(A33,[3]BDD_ActiviteGen_HssC!$1:$1048576,$L$1,FALSE)/K33)</f>
        <v>-</v>
      </c>
      <c r="M33" s="60" t="str">
        <f>IF(K33=0,"-",VLOOKUP(A33,[3]BDD_ActiviteGen_HssC!$1:$1048576,$M$1,FALSE)/K33)</f>
        <v>-</v>
      </c>
      <c r="N33" s="665">
        <f>IF(ISNA(VLOOKUP($A33,[3]BDD_ActiviteGen_HssC!$1:$1048576,N$1,FALSE))=TRUE,0,VLOOKUP($A33,[3]BDD_ActiviteGen_HssC!$1:$1048576,N$1,FALSE))</f>
        <v>0</v>
      </c>
      <c r="O33" s="662">
        <f>IF(ISNA(VLOOKUP($A33,[3]BDD_ActiviteGen_HssC!$1:$1048576,O$1,FALSE))=TRUE,0,VLOOKUP($A33,[3]BDD_ActiviteGen_HssC!$1:$1048576,O$1,FALSE))</f>
        <v>0</v>
      </c>
      <c r="P33" s="58" t="str">
        <f t="shared" si="9"/>
        <v>-</v>
      </c>
      <c r="Q33" s="99">
        <f>IF(ISNA(VLOOKUP($A33,[3]BDD_ActiviteGen_HssC!$1:$1048576,Q$1,FALSE))=TRUE,0,VLOOKUP($A33,[3]BDD_ActiviteGen_HssC!$1:$1048576,Q$1,FALSE))</f>
        <v>0</v>
      </c>
      <c r="R33" s="94">
        <f>IF(ISNA(VLOOKUP($A33,[3]BDD_ActiviteGen_HssC!$1:$1048576,R$1,FALSE))=TRUE,0,VLOOKUP($A33,[3]BDD_ActiviteGen_HssC!$1:$1048576,R$1,FALSE))</f>
        <v>0</v>
      </c>
      <c r="S33" s="58" t="str">
        <f t="shared" si="10"/>
        <v>-</v>
      </c>
      <c r="T33" s="998">
        <f>IF(ISNA(VLOOKUP($A33,[3]BDD_ActiviteGen_HssC!$1:$1048576,T$1,FALSE))=TRUE,0,VLOOKUP($A33,[3]BDD_ActiviteGen_HssC!$1:$1048576,T$1,FALSE))</f>
        <v>0</v>
      </c>
      <c r="U33" s="662">
        <f>IF(ISNA(VLOOKUP($A33,[3]BDD_ActiviteGen_HssC!$1:$1048576,U$1,FALSE))=TRUE,0,VLOOKUP($A33,[3]BDD_ActiviteGen_HssC!$1:$1048576,U$1,FALSE))</f>
        <v>0</v>
      </c>
      <c r="V33" s="58" t="str">
        <f t="shared" si="11"/>
        <v>-</v>
      </c>
      <c r="W33" s="997">
        <f>IF(ISNA(VLOOKUP($A33,[3]BDD_ActiviteGen_HssC!$1:$1048576,W$1,FALSE))=TRUE,0,VLOOKUP($A33,[3]BDD_ActiviteGen_HssC!$1:$1048576,W$1,FALSE))</f>
        <v>0</v>
      </c>
      <c r="X33" s="996">
        <f>IF(ISNA(VLOOKUP($A33,[3]BDD_ActiviteGen_HssC!$1:$1048576,X$1,FALSE))=TRUE,0,VLOOKUP($A33,[3]BDD_ActiviteGen_HssC!$1:$1048576,X$1,FALSE))</f>
        <v>0</v>
      </c>
      <c r="Y33" s="58" t="str">
        <f t="shared" si="12"/>
        <v>-</v>
      </c>
      <c r="Z33" s="995">
        <f>IF(ISNA(VLOOKUP($A33,[3]BDD_ActiviteGen_HssC!$1:$1048576,Z$1,FALSE))=TRUE,0,VLOOKUP($A33,[3]BDD_ActiviteGen_HssC!$1:$1048576,Z$1,FALSE))</f>
        <v>0</v>
      </c>
      <c r="AA33" s="994">
        <f>IF(ISNA(VLOOKUP($A33,[3]BDD_ActiviteGen_HssC!$1:$1048576,AA$1,FALSE))=TRUE,0,VLOOKUP($A33,[3]BDD_ActiviteGen_HssC!$1:$1048576,AA$1,FALSE))</f>
        <v>0</v>
      </c>
      <c r="AB33" s="64" t="str">
        <f t="shared" si="13"/>
        <v>-</v>
      </c>
    </row>
    <row r="34" spans="1:33" s="921" customFormat="1" ht="14.1" customHeight="1" x14ac:dyDescent="0.2">
      <c r="A34" s="978" t="s">
        <v>68</v>
      </c>
      <c r="C34" s="33" t="s">
        <v>68</v>
      </c>
      <c r="D34" s="34" t="s">
        <v>69</v>
      </c>
      <c r="E34" s="1001">
        <f>IF(ISNA(VLOOKUP($A34,[3]BDD_ActiviteGen_HssC!$1:$1048576,E$1,FALSE))=TRUE,0,VLOOKUP($A34,[3]BDD_ActiviteGen_HssC!$1:$1048576,E$1,FALSE))</f>
        <v>0</v>
      </c>
      <c r="F34" s="100">
        <f>IF(ISNA(VLOOKUP($A34,[3]BDD_ActiviteGen_HssC!$1:$1048576,F$1,FALSE))=TRUE,0,VLOOKUP($A34,[3]BDD_ActiviteGen_HssC!$1:$1048576,F$1,FALSE))</f>
        <v>0</v>
      </c>
      <c r="G34" s="58" t="str">
        <f t="shared" si="7"/>
        <v>-</v>
      </c>
      <c r="H34" s="99">
        <f>IF(ISNA(VLOOKUP($A34,[3]BDD_ActiviteGen_HssC!$1:$1048576,H$1,FALSE))=TRUE,0,VLOOKUP($A34,[3]BDD_ActiviteGen_HssC!$1:$1048576,H$1,FALSE))</f>
        <v>0</v>
      </c>
      <c r="I34" s="94">
        <f>IF(ISNA(VLOOKUP($A34,[3]BDD_ActiviteGen_HssC!$1:$1048576,I$1,FALSE))=TRUE,0,VLOOKUP($A34,[3]BDD_ActiviteGen_HssC!$1:$1048576,I$1,FALSE))</f>
        <v>0</v>
      </c>
      <c r="J34" s="58" t="str">
        <f t="shared" si="8"/>
        <v>-</v>
      </c>
      <c r="K34" s="1000">
        <f>IF(ISNA(VLOOKUP($A34,[3]BDD_ActiviteGen_HssC!$1:$1048576,K$1,FALSE))=TRUE,0,VLOOKUP($A34,[3]BDD_ActiviteGen_HssC!$1:$1048576,K$1,FALSE))</f>
        <v>0</v>
      </c>
      <c r="L34" s="999" t="str">
        <f>IF(K34=0,"-",VLOOKUP(A34,[3]BDD_ActiviteGen_HssC!$1:$1048576,$L$1,FALSE)/K34)</f>
        <v>-</v>
      </c>
      <c r="M34" s="60" t="str">
        <f>IF(K34=0,"-",VLOOKUP(A34,[3]BDD_ActiviteGen_HssC!$1:$1048576,$M$1,FALSE)/K34)</f>
        <v>-</v>
      </c>
      <c r="N34" s="665">
        <f>IF(ISNA(VLOOKUP($A34,[3]BDD_ActiviteGen_HssC!$1:$1048576,N$1,FALSE))=TRUE,0,VLOOKUP($A34,[3]BDD_ActiviteGen_HssC!$1:$1048576,N$1,FALSE))</f>
        <v>0</v>
      </c>
      <c r="O34" s="662">
        <f>IF(ISNA(VLOOKUP($A34,[3]BDD_ActiviteGen_HssC!$1:$1048576,O$1,FALSE))=TRUE,0,VLOOKUP($A34,[3]BDD_ActiviteGen_HssC!$1:$1048576,O$1,FALSE))</f>
        <v>0</v>
      </c>
      <c r="P34" s="58" t="str">
        <f t="shared" si="9"/>
        <v>-</v>
      </c>
      <c r="Q34" s="99">
        <f>IF(ISNA(VLOOKUP($A34,[3]BDD_ActiviteGen_HssC!$1:$1048576,Q$1,FALSE))=TRUE,0,VLOOKUP($A34,[3]BDD_ActiviteGen_HssC!$1:$1048576,Q$1,FALSE))</f>
        <v>0</v>
      </c>
      <c r="R34" s="94">
        <f>IF(ISNA(VLOOKUP($A34,[3]BDD_ActiviteGen_HssC!$1:$1048576,R$1,FALSE))=TRUE,0,VLOOKUP($A34,[3]BDD_ActiviteGen_HssC!$1:$1048576,R$1,FALSE))</f>
        <v>0</v>
      </c>
      <c r="S34" s="58" t="str">
        <f t="shared" si="10"/>
        <v>-</v>
      </c>
      <c r="T34" s="998">
        <f>IF(ISNA(VLOOKUP($A34,[3]BDD_ActiviteGen_HssC!$1:$1048576,T$1,FALSE))=TRUE,0,VLOOKUP($A34,[3]BDD_ActiviteGen_HssC!$1:$1048576,T$1,FALSE))</f>
        <v>0</v>
      </c>
      <c r="U34" s="662">
        <f>IF(ISNA(VLOOKUP($A34,[3]BDD_ActiviteGen_HssC!$1:$1048576,U$1,FALSE))=TRUE,0,VLOOKUP($A34,[3]BDD_ActiviteGen_HssC!$1:$1048576,U$1,FALSE))</f>
        <v>0</v>
      </c>
      <c r="V34" s="58" t="str">
        <f t="shared" si="11"/>
        <v>-</v>
      </c>
      <c r="W34" s="997">
        <f>IF(ISNA(VLOOKUP($A34,[3]BDD_ActiviteGen_HssC!$1:$1048576,W$1,FALSE))=TRUE,0,VLOOKUP($A34,[3]BDD_ActiviteGen_HssC!$1:$1048576,W$1,FALSE))</f>
        <v>0</v>
      </c>
      <c r="X34" s="996">
        <f>IF(ISNA(VLOOKUP($A34,[3]BDD_ActiviteGen_HssC!$1:$1048576,X$1,FALSE))=TRUE,0,VLOOKUP($A34,[3]BDD_ActiviteGen_HssC!$1:$1048576,X$1,FALSE))</f>
        <v>0</v>
      </c>
      <c r="Y34" s="58" t="str">
        <f t="shared" si="12"/>
        <v>-</v>
      </c>
      <c r="Z34" s="995">
        <f>IF(ISNA(VLOOKUP($A34,[3]BDD_ActiviteGen_HssC!$1:$1048576,Z$1,FALSE))=TRUE,0,VLOOKUP($A34,[3]BDD_ActiviteGen_HssC!$1:$1048576,Z$1,FALSE))</f>
        <v>0</v>
      </c>
      <c r="AA34" s="994">
        <f>IF(ISNA(VLOOKUP($A34,[3]BDD_ActiviteGen_HssC!$1:$1048576,AA$1,FALSE))=TRUE,0,VLOOKUP($A34,[3]BDD_ActiviteGen_HssC!$1:$1048576,AA$1,FALSE))</f>
        <v>0</v>
      </c>
      <c r="AB34" s="64" t="str">
        <f t="shared" si="13"/>
        <v>-</v>
      </c>
    </row>
    <row r="35" spans="1:33" s="921" customFormat="1" ht="14.1" customHeight="1" x14ac:dyDescent="0.2">
      <c r="A35" s="978" t="s">
        <v>70</v>
      </c>
      <c r="C35" s="33" t="s">
        <v>70</v>
      </c>
      <c r="D35" s="34" t="s">
        <v>71</v>
      </c>
      <c r="E35" s="1001">
        <f>IF(ISNA(VLOOKUP($A35,[3]BDD_ActiviteGen_HssC!$1:$1048576,E$1,FALSE))=TRUE,0,VLOOKUP($A35,[3]BDD_ActiviteGen_HssC!$1:$1048576,E$1,FALSE))</f>
        <v>0</v>
      </c>
      <c r="F35" s="100">
        <f>IF(ISNA(VLOOKUP($A35,[3]BDD_ActiviteGen_HssC!$1:$1048576,F$1,FALSE))=TRUE,0,VLOOKUP($A35,[3]BDD_ActiviteGen_HssC!$1:$1048576,F$1,FALSE))</f>
        <v>0</v>
      </c>
      <c r="G35" s="58" t="str">
        <f t="shared" si="7"/>
        <v>-</v>
      </c>
      <c r="H35" s="99">
        <f>IF(ISNA(VLOOKUP($A35,[3]BDD_ActiviteGen_HssC!$1:$1048576,H$1,FALSE))=TRUE,0,VLOOKUP($A35,[3]BDD_ActiviteGen_HssC!$1:$1048576,H$1,FALSE))</f>
        <v>0</v>
      </c>
      <c r="I35" s="94">
        <f>IF(ISNA(VLOOKUP($A35,[3]BDD_ActiviteGen_HssC!$1:$1048576,I$1,FALSE))=TRUE,0,VLOOKUP($A35,[3]BDD_ActiviteGen_HssC!$1:$1048576,I$1,FALSE))</f>
        <v>0</v>
      </c>
      <c r="J35" s="58" t="str">
        <f t="shared" si="8"/>
        <v>-</v>
      </c>
      <c r="K35" s="1000">
        <f>IF(ISNA(VLOOKUP($A35,[3]BDD_ActiviteGen_HssC!$1:$1048576,K$1,FALSE))=TRUE,0,VLOOKUP($A35,[3]BDD_ActiviteGen_HssC!$1:$1048576,K$1,FALSE))</f>
        <v>0</v>
      </c>
      <c r="L35" s="999" t="str">
        <f>IF(K35=0,"-",VLOOKUP(A35,[3]BDD_ActiviteGen_HssC!$1:$1048576,$L$1,FALSE)/K35)</f>
        <v>-</v>
      </c>
      <c r="M35" s="60" t="str">
        <f>IF(K35=0,"-",VLOOKUP(A35,[3]BDD_ActiviteGen_HssC!$1:$1048576,$M$1,FALSE)/K35)</f>
        <v>-</v>
      </c>
      <c r="N35" s="665">
        <f>IF(ISNA(VLOOKUP($A35,[3]BDD_ActiviteGen_HssC!$1:$1048576,N$1,FALSE))=TRUE,0,VLOOKUP($A35,[3]BDD_ActiviteGen_HssC!$1:$1048576,N$1,FALSE))</f>
        <v>0</v>
      </c>
      <c r="O35" s="662">
        <f>IF(ISNA(VLOOKUP($A35,[3]BDD_ActiviteGen_HssC!$1:$1048576,O$1,FALSE))=TRUE,0,VLOOKUP($A35,[3]BDD_ActiviteGen_HssC!$1:$1048576,O$1,FALSE))</f>
        <v>0</v>
      </c>
      <c r="P35" s="58" t="str">
        <f t="shared" si="9"/>
        <v>-</v>
      </c>
      <c r="Q35" s="99">
        <f>IF(ISNA(VLOOKUP($A35,[3]BDD_ActiviteGen_HssC!$1:$1048576,Q$1,FALSE))=TRUE,0,VLOOKUP($A35,[3]BDD_ActiviteGen_HssC!$1:$1048576,Q$1,FALSE))</f>
        <v>0</v>
      </c>
      <c r="R35" s="94">
        <f>IF(ISNA(VLOOKUP($A35,[3]BDD_ActiviteGen_HssC!$1:$1048576,R$1,FALSE))=TRUE,0,VLOOKUP($A35,[3]BDD_ActiviteGen_HssC!$1:$1048576,R$1,FALSE))</f>
        <v>0</v>
      </c>
      <c r="S35" s="58" t="str">
        <f t="shared" si="10"/>
        <v>-</v>
      </c>
      <c r="T35" s="998">
        <f>IF(ISNA(VLOOKUP($A35,[3]BDD_ActiviteGen_HssC!$1:$1048576,T$1,FALSE))=TRUE,0,VLOOKUP($A35,[3]BDD_ActiviteGen_HssC!$1:$1048576,T$1,FALSE))</f>
        <v>0</v>
      </c>
      <c r="U35" s="662">
        <f>IF(ISNA(VLOOKUP($A35,[3]BDD_ActiviteGen_HssC!$1:$1048576,U$1,FALSE))=TRUE,0,VLOOKUP($A35,[3]BDD_ActiviteGen_HssC!$1:$1048576,U$1,FALSE))</f>
        <v>0</v>
      </c>
      <c r="V35" s="58" t="str">
        <f t="shared" si="11"/>
        <v>-</v>
      </c>
      <c r="W35" s="997">
        <f>IF(ISNA(VLOOKUP($A35,[3]BDD_ActiviteGen_HssC!$1:$1048576,W$1,FALSE))=TRUE,0,VLOOKUP($A35,[3]BDD_ActiviteGen_HssC!$1:$1048576,W$1,FALSE))</f>
        <v>0</v>
      </c>
      <c r="X35" s="996">
        <f>IF(ISNA(VLOOKUP($A35,[3]BDD_ActiviteGen_HssC!$1:$1048576,X$1,FALSE))=TRUE,0,VLOOKUP($A35,[3]BDD_ActiviteGen_HssC!$1:$1048576,X$1,FALSE))</f>
        <v>0</v>
      </c>
      <c r="Y35" s="58" t="str">
        <f t="shared" si="12"/>
        <v>-</v>
      </c>
      <c r="Z35" s="995">
        <f>IF(ISNA(VLOOKUP($A35,[3]BDD_ActiviteGen_HssC!$1:$1048576,Z$1,FALSE))=TRUE,0,VLOOKUP($A35,[3]BDD_ActiviteGen_HssC!$1:$1048576,Z$1,FALSE))</f>
        <v>0</v>
      </c>
      <c r="AA35" s="994">
        <f>IF(ISNA(VLOOKUP($A35,[3]BDD_ActiviteGen_HssC!$1:$1048576,AA$1,FALSE))=TRUE,0,VLOOKUP($A35,[3]BDD_ActiviteGen_HssC!$1:$1048576,AA$1,FALSE))</f>
        <v>0</v>
      </c>
      <c r="AB35" s="64" t="str">
        <f t="shared" si="13"/>
        <v>-</v>
      </c>
    </row>
    <row r="36" spans="1:33" s="921" customFormat="1" ht="14.1" customHeight="1" x14ac:dyDescent="0.2">
      <c r="A36" s="978" t="s">
        <v>72</v>
      </c>
      <c r="C36" s="33" t="s">
        <v>72</v>
      </c>
      <c r="D36" s="34" t="s">
        <v>73</v>
      </c>
      <c r="E36" s="1001">
        <f>IF(ISNA(VLOOKUP($A36,[3]BDD_ActiviteGen_HssC!$1:$1048576,E$1,FALSE))=TRUE,0,VLOOKUP($A36,[3]BDD_ActiviteGen_HssC!$1:$1048576,E$1,FALSE))</f>
        <v>0</v>
      </c>
      <c r="F36" s="100">
        <f>IF(ISNA(VLOOKUP($A36,[3]BDD_ActiviteGen_HssC!$1:$1048576,F$1,FALSE))=TRUE,0,VLOOKUP($A36,[3]BDD_ActiviteGen_HssC!$1:$1048576,F$1,FALSE))</f>
        <v>0</v>
      </c>
      <c r="G36" s="58" t="str">
        <f t="shared" si="7"/>
        <v>-</v>
      </c>
      <c r="H36" s="99">
        <f>IF(ISNA(VLOOKUP($A36,[3]BDD_ActiviteGen_HssC!$1:$1048576,H$1,FALSE))=TRUE,0,VLOOKUP($A36,[3]BDD_ActiviteGen_HssC!$1:$1048576,H$1,FALSE))</f>
        <v>0</v>
      </c>
      <c r="I36" s="94">
        <f>IF(ISNA(VLOOKUP($A36,[3]BDD_ActiviteGen_HssC!$1:$1048576,I$1,FALSE))=TRUE,0,VLOOKUP($A36,[3]BDD_ActiviteGen_HssC!$1:$1048576,I$1,FALSE))</f>
        <v>0</v>
      </c>
      <c r="J36" s="58" t="str">
        <f t="shared" si="8"/>
        <v>-</v>
      </c>
      <c r="K36" s="1000">
        <f>IF(ISNA(VLOOKUP($A36,[3]BDD_ActiviteGen_HssC!$1:$1048576,K$1,FALSE))=TRUE,0,VLOOKUP($A36,[3]BDD_ActiviteGen_HssC!$1:$1048576,K$1,FALSE))</f>
        <v>0</v>
      </c>
      <c r="L36" s="999" t="str">
        <f>IF(K36=0,"-",VLOOKUP(A36,[3]BDD_ActiviteGen_HssC!$1:$1048576,$L$1,FALSE)/K36)</f>
        <v>-</v>
      </c>
      <c r="M36" s="60" t="str">
        <f>IF(K36=0,"-",VLOOKUP(A36,[3]BDD_ActiviteGen_HssC!$1:$1048576,$M$1,FALSE)/K36)</f>
        <v>-</v>
      </c>
      <c r="N36" s="665">
        <f>IF(ISNA(VLOOKUP($A36,[3]BDD_ActiviteGen_HssC!$1:$1048576,N$1,FALSE))=TRUE,0,VLOOKUP($A36,[3]BDD_ActiviteGen_HssC!$1:$1048576,N$1,FALSE))</f>
        <v>0</v>
      </c>
      <c r="O36" s="662">
        <f>IF(ISNA(VLOOKUP($A36,[3]BDD_ActiviteGen_HssC!$1:$1048576,O$1,FALSE))=TRUE,0,VLOOKUP($A36,[3]BDD_ActiviteGen_HssC!$1:$1048576,O$1,FALSE))</f>
        <v>0</v>
      </c>
      <c r="P36" s="58" t="str">
        <f t="shared" si="9"/>
        <v>-</v>
      </c>
      <c r="Q36" s="99">
        <f>IF(ISNA(VLOOKUP($A36,[3]BDD_ActiviteGen_HssC!$1:$1048576,Q$1,FALSE))=TRUE,0,VLOOKUP($A36,[3]BDD_ActiviteGen_HssC!$1:$1048576,Q$1,FALSE))</f>
        <v>0</v>
      </c>
      <c r="R36" s="94">
        <f>IF(ISNA(VLOOKUP($A36,[3]BDD_ActiviteGen_HssC!$1:$1048576,R$1,FALSE))=TRUE,0,VLOOKUP($A36,[3]BDD_ActiviteGen_HssC!$1:$1048576,R$1,FALSE))</f>
        <v>0</v>
      </c>
      <c r="S36" s="58" t="str">
        <f t="shared" si="10"/>
        <v>-</v>
      </c>
      <c r="T36" s="998">
        <f>IF(ISNA(VLOOKUP($A36,[3]BDD_ActiviteGen_HssC!$1:$1048576,T$1,FALSE))=TRUE,0,VLOOKUP($A36,[3]BDD_ActiviteGen_HssC!$1:$1048576,T$1,FALSE))</f>
        <v>0</v>
      </c>
      <c r="U36" s="662">
        <f>IF(ISNA(VLOOKUP($A36,[3]BDD_ActiviteGen_HssC!$1:$1048576,U$1,FALSE))=TRUE,0,VLOOKUP($A36,[3]BDD_ActiviteGen_HssC!$1:$1048576,U$1,FALSE))</f>
        <v>0</v>
      </c>
      <c r="V36" s="58" t="str">
        <f t="shared" si="11"/>
        <v>-</v>
      </c>
      <c r="W36" s="997">
        <f>IF(ISNA(VLOOKUP($A36,[3]BDD_ActiviteGen_HssC!$1:$1048576,W$1,FALSE))=TRUE,0,VLOOKUP($A36,[3]BDD_ActiviteGen_HssC!$1:$1048576,W$1,FALSE))</f>
        <v>0</v>
      </c>
      <c r="X36" s="996">
        <f>IF(ISNA(VLOOKUP($A36,[3]BDD_ActiviteGen_HssC!$1:$1048576,X$1,FALSE))=TRUE,0,VLOOKUP($A36,[3]BDD_ActiviteGen_HssC!$1:$1048576,X$1,FALSE))</f>
        <v>0</v>
      </c>
      <c r="Y36" s="58" t="str">
        <f t="shared" si="12"/>
        <v>-</v>
      </c>
      <c r="Z36" s="995">
        <f>IF(ISNA(VLOOKUP($A36,[3]BDD_ActiviteGen_HssC!$1:$1048576,Z$1,FALSE))=TRUE,0,VLOOKUP($A36,[3]BDD_ActiviteGen_HssC!$1:$1048576,Z$1,FALSE))</f>
        <v>0</v>
      </c>
      <c r="AA36" s="994">
        <f>IF(ISNA(VLOOKUP($A36,[3]BDD_ActiviteGen_HssC!$1:$1048576,AA$1,FALSE))=TRUE,0,VLOOKUP($A36,[3]BDD_ActiviteGen_HssC!$1:$1048576,AA$1,FALSE))</f>
        <v>0</v>
      </c>
      <c r="AB36" s="64" t="str">
        <f t="shared" si="13"/>
        <v>-</v>
      </c>
    </row>
    <row r="37" spans="1:33" s="921" customFormat="1" ht="14.1" customHeight="1" x14ac:dyDescent="0.25">
      <c r="A37" s="904" t="s">
        <v>74</v>
      </c>
      <c r="C37" s="33" t="s">
        <v>74</v>
      </c>
      <c r="D37" s="34" t="s">
        <v>75</v>
      </c>
      <c r="E37" s="1001">
        <f>IF(ISNA(VLOOKUP($A37,[3]BDD_ActiviteGen_HssC!$1:$1048576,E$1,FALSE))=TRUE,0,VLOOKUP($A37,[3]BDD_ActiviteGen_HssC!$1:$1048576,E$1,FALSE))</f>
        <v>0</v>
      </c>
      <c r="F37" s="100">
        <f>IF(ISNA(VLOOKUP($A37,[3]BDD_ActiviteGen_HssC!$1:$1048576,F$1,FALSE))=TRUE,0,VLOOKUP($A37,[3]BDD_ActiviteGen_HssC!$1:$1048576,F$1,FALSE))</f>
        <v>0</v>
      </c>
      <c r="G37" s="58" t="str">
        <f t="shared" si="7"/>
        <v>-</v>
      </c>
      <c r="H37" s="99">
        <f>IF(ISNA(VLOOKUP($A37,[3]BDD_ActiviteGen_HssC!$1:$1048576,H$1,FALSE))=TRUE,0,VLOOKUP($A37,[3]BDD_ActiviteGen_HssC!$1:$1048576,H$1,FALSE))</f>
        <v>0</v>
      </c>
      <c r="I37" s="94">
        <f>IF(ISNA(VLOOKUP($A37,[3]BDD_ActiviteGen_HssC!$1:$1048576,I$1,FALSE))=TRUE,0,VLOOKUP($A37,[3]BDD_ActiviteGen_HssC!$1:$1048576,I$1,FALSE))</f>
        <v>0</v>
      </c>
      <c r="J37" s="58" t="str">
        <f t="shared" si="8"/>
        <v>-</v>
      </c>
      <c r="K37" s="1000">
        <f>IF(ISNA(VLOOKUP($A37,[3]BDD_ActiviteGen_HssC!$1:$1048576,K$1,FALSE))=TRUE,0,VLOOKUP($A37,[3]BDD_ActiviteGen_HssC!$1:$1048576,K$1,FALSE))</f>
        <v>0</v>
      </c>
      <c r="L37" s="999" t="str">
        <f>IF(K37=0,"-",VLOOKUP(A37,[3]BDD_ActiviteGen_HssC!$1:$1048576,$L$1,FALSE)/K37)</f>
        <v>-</v>
      </c>
      <c r="M37" s="60" t="str">
        <f>IF(K37=0,"-",VLOOKUP(A37,[3]BDD_ActiviteGen_HssC!$1:$1048576,$M$1,FALSE)/K37)</f>
        <v>-</v>
      </c>
      <c r="N37" s="665">
        <f>IF(ISNA(VLOOKUP($A37,[3]BDD_ActiviteGen_HssC!$1:$1048576,N$1,FALSE))=TRUE,0,VLOOKUP($A37,[3]BDD_ActiviteGen_HssC!$1:$1048576,N$1,FALSE))</f>
        <v>0</v>
      </c>
      <c r="O37" s="662">
        <f>IF(ISNA(VLOOKUP($A37,[3]BDD_ActiviteGen_HssC!$1:$1048576,O$1,FALSE))=TRUE,0,VLOOKUP($A37,[3]BDD_ActiviteGen_HssC!$1:$1048576,O$1,FALSE))</f>
        <v>0</v>
      </c>
      <c r="P37" s="58" t="str">
        <f t="shared" si="9"/>
        <v>-</v>
      </c>
      <c r="Q37" s="99">
        <f>IF(ISNA(VLOOKUP($A37,[3]BDD_ActiviteGen_HssC!$1:$1048576,Q$1,FALSE))=TRUE,0,VLOOKUP($A37,[3]BDD_ActiviteGen_HssC!$1:$1048576,Q$1,FALSE))</f>
        <v>0</v>
      </c>
      <c r="R37" s="94">
        <f>IF(ISNA(VLOOKUP($A37,[3]BDD_ActiviteGen_HssC!$1:$1048576,R$1,FALSE))=TRUE,0,VLOOKUP($A37,[3]BDD_ActiviteGen_HssC!$1:$1048576,R$1,FALSE))</f>
        <v>0</v>
      </c>
      <c r="S37" s="58" t="str">
        <f t="shared" si="10"/>
        <v>-</v>
      </c>
      <c r="T37" s="998">
        <f>IF(ISNA(VLOOKUP($A37,[3]BDD_ActiviteGen_HssC!$1:$1048576,T$1,FALSE))=TRUE,0,VLOOKUP($A37,[3]BDD_ActiviteGen_HssC!$1:$1048576,T$1,FALSE))</f>
        <v>0</v>
      </c>
      <c r="U37" s="662">
        <f>IF(ISNA(VLOOKUP($A37,[3]BDD_ActiviteGen_HssC!$1:$1048576,U$1,FALSE))=TRUE,0,VLOOKUP($A37,[3]BDD_ActiviteGen_HssC!$1:$1048576,U$1,FALSE))</f>
        <v>0</v>
      </c>
      <c r="V37" s="58" t="str">
        <f t="shared" si="11"/>
        <v>-</v>
      </c>
      <c r="W37" s="997">
        <f>IF(ISNA(VLOOKUP($A37,[3]BDD_ActiviteGen_HssC!$1:$1048576,W$1,FALSE))=TRUE,0,VLOOKUP($A37,[3]BDD_ActiviteGen_HssC!$1:$1048576,W$1,FALSE))</f>
        <v>0</v>
      </c>
      <c r="X37" s="996">
        <f>IF(ISNA(VLOOKUP($A37,[3]BDD_ActiviteGen_HssC!$1:$1048576,X$1,FALSE))=TRUE,0,VLOOKUP($A37,[3]BDD_ActiviteGen_HssC!$1:$1048576,X$1,FALSE))</f>
        <v>0</v>
      </c>
      <c r="Y37" s="58" t="str">
        <f t="shared" si="12"/>
        <v>-</v>
      </c>
      <c r="Z37" s="995">
        <f>IF(ISNA(VLOOKUP($A37,[3]BDD_ActiviteGen_HssC!$1:$1048576,Z$1,FALSE))=TRUE,0,VLOOKUP($A37,[3]BDD_ActiviteGen_HssC!$1:$1048576,Z$1,FALSE))</f>
        <v>0</v>
      </c>
      <c r="AA37" s="994">
        <f>IF(ISNA(VLOOKUP($A37,[3]BDD_ActiviteGen_HssC!$1:$1048576,AA$1,FALSE))=TRUE,0,VLOOKUP($A37,[3]BDD_ActiviteGen_HssC!$1:$1048576,AA$1,FALSE))</f>
        <v>0</v>
      </c>
      <c r="AB37" s="64" t="str">
        <f t="shared" si="13"/>
        <v>-</v>
      </c>
    </row>
    <row r="38" spans="1:33" s="921" customFormat="1" ht="14.1" customHeight="1" x14ac:dyDescent="0.2">
      <c r="A38" s="978" t="s">
        <v>76</v>
      </c>
      <c r="C38" s="33" t="s">
        <v>76</v>
      </c>
      <c r="D38" s="34" t="s">
        <v>77</v>
      </c>
      <c r="E38" s="1001">
        <f>IF(ISNA(VLOOKUP($A38,[3]BDD_ActiviteGen_HssC!$1:$1048576,E$1,FALSE))=TRUE,0,VLOOKUP($A38,[3]BDD_ActiviteGen_HssC!$1:$1048576,E$1,FALSE))</f>
        <v>0</v>
      </c>
      <c r="F38" s="100">
        <f>IF(ISNA(VLOOKUP($A38,[3]BDD_ActiviteGen_HssC!$1:$1048576,F$1,FALSE))=TRUE,0,VLOOKUP($A38,[3]BDD_ActiviteGen_HssC!$1:$1048576,F$1,FALSE))</f>
        <v>0</v>
      </c>
      <c r="G38" s="58" t="str">
        <f t="shared" si="7"/>
        <v>-</v>
      </c>
      <c r="H38" s="99">
        <f>IF(ISNA(VLOOKUP($A38,[3]BDD_ActiviteGen_HssC!$1:$1048576,H$1,FALSE))=TRUE,0,VLOOKUP($A38,[3]BDD_ActiviteGen_HssC!$1:$1048576,H$1,FALSE))</f>
        <v>0</v>
      </c>
      <c r="I38" s="94">
        <f>IF(ISNA(VLOOKUP($A38,[3]BDD_ActiviteGen_HssC!$1:$1048576,I$1,FALSE))=TRUE,0,VLOOKUP($A38,[3]BDD_ActiviteGen_HssC!$1:$1048576,I$1,FALSE))</f>
        <v>0</v>
      </c>
      <c r="J38" s="58" t="str">
        <f t="shared" si="8"/>
        <v>-</v>
      </c>
      <c r="K38" s="1000">
        <f>IF(ISNA(VLOOKUP($A38,[3]BDD_ActiviteGen_HssC!$1:$1048576,K$1,FALSE))=TRUE,0,VLOOKUP($A38,[3]BDD_ActiviteGen_HssC!$1:$1048576,K$1,FALSE))</f>
        <v>0</v>
      </c>
      <c r="L38" s="999" t="str">
        <f>IF(K38=0,"-",VLOOKUP(A38,[3]BDD_ActiviteGen_HssC!$1:$1048576,$L$1,FALSE)/K38)</f>
        <v>-</v>
      </c>
      <c r="M38" s="60" t="str">
        <f>IF(K38=0,"-",VLOOKUP(A38,[3]BDD_ActiviteGen_HssC!$1:$1048576,$M$1,FALSE)/K38)</f>
        <v>-</v>
      </c>
      <c r="N38" s="665">
        <f>IF(ISNA(VLOOKUP($A38,[3]BDD_ActiviteGen_HssC!$1:$1048576,N$1,FALSE))=TRUE,0,VLOOKUP($A38,[3]BDD_ActiviteGen_HssC!$1:$1048576,N$1,FALSE))</f>
        <v>0</v>
      </c>
      <c r="O38" s="662">
        <f>IF(ISNA(VLOOKUP($A38,[3]BDD_ActiviteGen_HssC!$1:$1048576,O$1,FALSE))=TRUE,0,VLOOKUP($A38,[3]BDD_ActiviteGen_HssC!$1:$1048576,O$1,FALSE))</f>
        <v>0</v>
      </c>
      <c r="P38" s="58" t="str">
        <f t="shared" si="9"/>
        <v>-</v>
      </c>
      <c r="Q38" s="99">
        <f>IF(ISNA(VLOOKUP($A38,[3]BDD_ActiviteGen_HssC!$1:$1048576,Q$1,FALSE))=TRUE,0,VLOOKUP($A38,[3]BDD_ActiviteGen_HssC!$1:$1048576,Q$1,FALSE))</f>
        <v>0</v>
      </c>
      <c r="R38" s="94">
        <f>IF(ISNA(VLOOKUP($A38,[3]BDD_ActiviteGen_HssC!$1:$1048576,R$1,FALSE))=TRUE,0,VLOOKUP($A38,[3]BDD_ActiviteGen_HssC!$1:$1048576,R$1,FALSE))</f>
        <v>0</v>
      </c>
      <c r="S38" s="58" t="str">
        <f t="shared" si="10"/>
        <v>-</v>
      </c>
      <c r="T38" s="998">
        <f>IF(ISNA(VLOOKUP($A38,[3]BDD_ActiviteGen_HssC!$1:$1048576,T$1,FALSE))=TRUE,0,VLOOKUP($A38,[3]BDD_ActiviteGen_HssC!$1:$1048576,T$1,FALSE))</f>
        <v>0</v>
      </c>
      <c r="U38" s="662">
        <f>IF(ISNA(VLOOKUP($A38,[3]BDD_ActiviteGen_HssC!$1:$1048576,U$1,FALSE))=TRUE,0,VLOOKUP($A38,[3]BDD_ActiviteGen_HssC!$1:$1048576,U$1,FALSE))</f>
        <v>0</v>
      </c>
      <c r="V38" s="58" t="str">
        <f t="shared" si="11"/>
        <v>-</v>
      </c>
      <c r="W38" s="997">
        <f>IF(ISNA(VLOOKUP($A38,[3]BDD_ActiviteGen_HssC!$1:$1048576,W$1,FALSE))=TRUE,0,VLOOKUP($A38,[3]BDD_ActiviteGen_HssC!$1:$1048576,W$1,FALSE))</f>
        <v>0</v>
      </c>
      <c r="X38" s="996">
        <f>IF(ISNA(VLOOKUP($A38,[3]BDD_ActiviteGen_HssC!$1:$1048576,X$1,FALSE))=TRUE,0,VLOOKUP($A38,[3]BDD_ActiviteGen_HssC!$1:$1048576,X$1,FALSE))</f>
        <v>0</v>
      </c>
      <c r="Y38" s="58" t="str">
        <f t="shared" si="12"/>
        <v>-</v>
      </c>
      <c r="Z38" s="995">
        <f>IF(ISNA(VLOOKUP($A38,[3]BDD_ActiviteGen_HssC!$1:$1048576,Z$1,FALSE))=TRUE,0,VLOOKUP($A38,[3]BDD_ActiviteGen_HssC!$1:$1048576,Z$1,FALSE))</f>
        <v>0</v>
      </c>
      <c r="AA38" s="994">
        <f>IF(ISNA(VLOOKUP($A38,[3]BDD_ActiviteGen_HssC!$1:$1048576,AA$1,FALSE))=TRUE,0,VLOOKUP($A38,[3]BDD_ActiviteGen_HssC!$1:$1048576,AA$1,FALSE))</f>
        <v>0</v>
      </c>
      <c r="AB38" s="64" t="str">
        <f t="shared" si="13"/>
        <v>-</v>
      </c>
    </row>
    <row r="39" spans="1:33" s="921" customFormat="1" ht="14.1" customHeight="1" thickBot="1" x14ac:dyDescent="0.25">
      <c r="A39" s="978" t="s">
        <v>78</v>
      </c>
      <c r="C39" s="52" t="s">
        <v>78</v>
      </c>
      <c r="D39" s="53" t="s">
        <v>79</v>
      </c>
      <c r="E39" s="1001">
        <f>IF(ISNA(VLOOKUP($A39,[3]BDD_ActiviteGen_HssC!$1:$1048576,E$1,FALSE))=TRUE,0,VLOOKUP($A39,[3]BDD_ActiviteGen_HssC!$1:$1048576,E$1,FALSE))</f>
        <v>0</v>
      </c>
      <c r="F39" s="100">
        <f>IF(ISNA(VLOOKUP($A39,[3]BDD_ActiviteGen_HssC!$1:$1048576,F$1,FALSE))=TRUE,0,VLOOKUP($A39,[3]BDD_ActiviteGen_HssC!$1:$1048576,F$1,FALSE))</f>
        <v>0</v>
      </c>
      <c r="G39" s="58" t="str">
        <f t="shared" si="7"/>
        <v>-</v>
      </c>
      <c r="H39" s="99">
        <f>IF(ISNA(VLOOKUP($A39,[3]BDD_ActiviteGen_HssC!$1:$1048576,H$1,FALSE))=TRUE,0,VLOOKUP($A39,[3]BDD_ActiviteGen_HssC!$1:$1048576,H$1,FALSE))</f>
        <v>0</v>
      </c>
      <c r="I39" s="94">
        <f>IF(ISNA(VLOOKUP($A39,[3]BDD_ActiviteGen_HssC!$1:$1048576,I$1,FALSE))=TRUE,0,VLOOKUP($A39,[3]BDD_ActiviteGen_HssC!$1:$1048576,I$1,FALSE))</f>
        <v>0</v>
      </c>
      <c r="J39" s="58" t="str">
        <f t="shared" si="8"/>
        <v>-</v>
      </c>
      <c r="K39" s="1000">
        <f>IF(ISNA(VLOOKUP($A39,[3]BDD_ActiviteGen_HssC!$1:$1048576,K$1,FALSE))=TRUE,0,VLOOKUP($A39,[3]BDD_ActiviteGen_HssC!$1:$1048576,K$1,FALSE))</f>
        <v>0</v>
      </c>
      <c r="L39" s="999" t="str">
        <f>IF(K39=0,"-",VLOOKUP(A39,[3]BDD_ActiviteGen_HssC!$1:$1048576,$L$1,FALSE)/K39)</f>
        <v>-</v>
      </c>
      <c r="M39" s="60" t="str">
        <f>IF(K39=0,"-",VLOOKUP(A39,[3]BDD_ActiviteGen_HssC!$1:$1048576,$M$1,FALSE)/K39)</f>
        <v>-</v>
      </c>
      <c r="N39" s="665">
        <f>IF(ISNA(VLOOKUP($A39,[3]BDD_ActiviteGen_HssC!$1:$1048576,N$1,FALSE))=TRUE,0,VLOOKUP($A39,[3]BDD_ActiviteGen_HssC!$1:$1048576,N$1,FALSE))</f>
        <v>0</v>
      </c>
      <c r="O39" s="662">
        <f>IF(ISNA(VLOOKUP($A39,[3]BDD_ActiviteGen_HssC!$1:$1048576,O$1,FALSE))=TRUE,0,VLOOKUP($A39,[3]BDD_ActiviteGen_HssC!$1:$1048576,O$1,FALSE))</f>
        <v>0</v>
      </c>
      <c r="P39" s="58" t="str">
        <f t="shared" si="9"/>
        <v>-</v>
      </c>
      <c r="Q39" s="99">
        <f>IF(ISNA(VLOOKUP($A39,[3]BDD_ActiviteGen_HssC!$1:$1048576,Q$1,FALSE))=TRUE,0,VLOOKUP($A39,[3]BDD_ActiviteGen_HssC!$1:$1048576,Q$1,FALSE))</f>
        <v>0</v>
      </c>
      <c r="R39" s="94">
        <f>IF(ISNA(VLOOKUP($A39,[3]BDD_ActiviteGen_HssC!$1:$1048576,R$1,FALSE))=TRUE,0,VLOOKUP($A39,[3]BDD_ActiviteGen_HssC!$1:$1048576,R$1,FALSE))</f>
        <v>0</v>
      </c>
      <c r="S39" s="58" t="str">
        <f t="shared" si="10"/>
        <v>-</v>
      </c>
      <c r="T39" s="998">
        <f>IF(ISNA(VLOOKUP($A39,[3]BDD_ActiviteGen_HssC!$1:$1048576,T$1,FALSE))=TRUE,0,VLOOKUP($A39,[3]BDD_ActiviteGen_HssC!$1:$1048576,T$1,FALSE))</f>
        <v>0</v>
      </c>
      <c r="U39" s="662">
        <f>IF(ISNA(VLOOKUP($A39,[3]BDD_ActiviteGen_HssC!$1:$1048576,U$1,FALSE))=TRUE,0,VLOOKUP($A39,[3]BDD_ActiviteGen_HssC!$1:$1048576,U$1,FALSE))</f>
        <v>0</v>
      </c>
      <c r="V39" s="58" t="str">
        <f t="shared" si="11"/>
        <v>-</v>
      </c>
      <c r="W39" s="997">
        <f>IF(ISNA(VLOOKUP($A39,[3]BDD_ActiviteGen_HssC!$1:$1048576,W$1,FALSE))=TRUE,0,VLOOKUP($A39,[3]BDD_ActiviteGen_HssC!$1:$1048576,W$1,FALSE))</f>
        <v>0</v>
      </c>
      <c r="X39" s="996">
        <f>IF(ISNA(VLOOKUP($A39,[3]BDD_ActiviteGen_HssC!$1:$1048576,X$1,FALSE))=TRUE,0,VLOOKUP($A39,[3]BDD_ActiviteGen_HssC!$1:$1048576,X$1,FALSE))</f>
        <v>0</v>
      </c>
      <c r="Y39" s="58" t="str">
        <f t="shared" si="12"/>
        <v>-</v>
      </c>
      <c r="Z39" s="995">
        <f>IF(ISNA(VLOOKUP($A39,[3]BDD_ActiviteGen_HssC!$1:$1048576,Z$1,FALSE))=TRUE,0,VLOOKUP($A39,[3]BDD_ActiviteGen_HssC!$1:$1048576,Z$1,FALSE))</f>
        <v>0</v>
      </c>
      <c r="AA39" s="994">
        <f>IF(ISNA(VLOOKUP($A39,[3]BDD_ActiviteGen_HssC!$1:$1048576,AA$1,FALSE))=TRUE,0,VLOOKUP($A39,[3]BDD_ActiviteGen_HssC!$1:$1048576,AA$1,FALSE))</f>
        <v>0</v>
      </c>
      <c r="AB39" s="64" t="str">
        <f t="shared" si="13"/>
        <v>-</v>
      </c>
    </row>
    <row r="40" spans="1:33" s="921" customFormat="1" ht="15" customHeight="1" thickBot="1" x14ac:dyDescent="0.25">
      <c r="A40" s="978" t="s">
        <v>80</v>
      </c>
      <c r="C40" s="102" t="s">
        <v>81</v>
      </c>
      <c r="D40" s="102"/>
      <c r="E40" s="993">
        <f>IF(ISNA(VLOOKUP($A40,[3]BDD_ActiviteGen_HssC!$1:$1048576,E$1,FALSE))=TRUE,0,VLOOKUP($A40,[3]BDD_ActiviteGen_HssC!$1:$1048576,E$1,FALSE))</f>
        <v>0</v>
      </c>
      <c r="F40" s="69">
        <f>IF(ISNA(VLOOKUP($A40,[3]BDD_ActiviteGen_HssC!$1:$1048576,F$1,FALSE))=TRUE,0,VLOOKUP($A40,[3]BDD_ActiviteGen_HssC!$1:$1048576,F$1,FALSE))</f>
        <v>0</v>
      </c>
      <c r="G40" s="70" t="str">
        <f t="shared" si="7"/>
        <v>-</v>
      </c>
      <c r="H40" s="102">
        <f>IF(ISNA(VLOOKUP($A40,[3]BDD_ActiviteGen_HssC!$1:$1048576,H$1,FALSE))=TRUE,0,VLOOKUP($A40,[3]BDD_ActiviteGen_HssC!$1:$1048576,H$1,FALSE))</f>
        <v>0</v>
      </c>
      <c r="I40" s="75">
        <f>IF(ISNA(VLOOKUP($A40,[3]BDD_ActiviteGen_HssC!$1:$1048576,I$1,FALSE))=TRUE,0,VLOOKUP($A40,[3]BDD_ActiviteGen_HssC!$1:$1048576,I$1,FALSE))</f>
        <v>0</v>
      </c>
      <c r="J40" s="70" t="str">
        <f t="shared" si="8"/>
        <v>-</v>
      </c>
      <c r="K40" s="992">
        <f>IF(ISNA(VLOOKUP($A40,[3]BDD_ActiviteGen_HssC!$1:$1048576,K$1,FALSE))=TRUE,0,VLOOKUP($A40,[3]BDD_ActiviteGen_HssC!$1:$1048576,K$1,FALSE))</f>
        <v>0</v>
      </c>
      <c r="L40" s="991" t="str">
        <f>IF(K40=0,"-",VLOOKUP(A40,[3]BDD_ActiviteGen_HssC!$1:$1048576,$L$1,FALSE)/K40)</f>
        <v>-</v>
      </c>
      <c r="M40" s="72" t="str">
        <f>IF(K40=0,"-",VLOOKUP(A40,[3]BDD_ActiviteGen_HssC!$1:$1048576,$M$1,FALSE)/K40)</f>
        <v>-</v>
      </c>
      <c r="N40" s="660">
        <f>IF(ISNA(VLOOKUP($A40,[3]BDD_ActiviteGen_HssC!$1:$1048576,N$1,FALSE))=TRUE,0,VLOOKUP($A40,[3]BDD_ActiviteGen_HssC!$1:$1048576,N$1,FALSE))</f>
        <v>0</v>
      </c>
      <c r="O40" s="69">
        <f>IF(ISNA(VLOOKUP($A40,[3]BDD_ActiviteGen_HssC!$1:$1048576,O$1,FALSE))=TRUE,0,VLOOKUP($A40,[3]BDD_ActiviteGen_HssC!$1:$1048576,O$1,FALSE))</f>
        <v>0</v>
      </c>
      <c r="P40" s="70" t="str">
        <f t="shared" si="9"/>
        <v>-</v>
      </c>
      <c r="Q40" s="102">
        <f>IF(ISNA(VLOOKUP($A40,[3]BDD_ActiviteGen_HssC!$1:$1048576,Q$1,FALSE))=TRUE,0,VLOOKUP($A40,[3]BDD_ActiviteGen_HssC!$1:$1048576,Q$1,FALSE))</f>
        <v>0</v>
      </c>
      <c r="R40" s="75">
        <f>IF(ISNA(VLOOKUP($A40,[3]BDD_ActiviteGen_HssC!$1:$1048576,R$1,FALSE))=TRUE,0,VLOOKUP($A40,[3]BDD_ActiviteGen_HssC!$1:$1048576,R$1,FALSE))</f>
        <v>0</v>
      </c>
      <c r="S40" s="70" t="str">
        <f t="shared" si="10"/>
        <v>-</v>
      </c>
      <c r="T40" s="660">
        <f>IF(ISNA(VLOOKUP($A40,[3]BDD_ActiviteGen_HssC!$1:$1048576,T$1,FALSE))=TRUE,0,VLOOKUP($A40,[3]BDD_ActiviteGen_HssC!$1:$1048576,T$1,FALSE))</f>
        <v>0</v>
      </c>
      <c r="U40" s="69">
        <f>IF(ISNA(VLOOKUP($A40,[3]BDD_ActiviteGen_HssC!$1:$1048576,U$1,FALSE))=TRUE,0,VLOOKUP($A40,[3]BDD_ActiviteGen_HssC!$1:$1048576,U$1,FALSE))</f>
        <v>0</v>
      </c>
      <c r="V40" s="70" t="str">
        <f t="shared" si="11"/>
        <v>-</v>
      </c>
      <c r="W40" s="990">
        <f>IF(ISNA(VLOOKUP($A40,[3]BDD_ActiviteGen_HssC!$1:$1048576,W$1,FALSE))=TRUE,0,VLOOKUP($A40,[3]BDD_ActiviteGen_HssC!$1:$1048576,W$1,FALSE))</f>
        <v>0</v>
      </c>
      <c r="X40" s="988">
        <f>IF(ISNA(VLOOKUP($A40,[3]BDD_ActiviteGen_HssC!$1:$1048576,X$1,FALSE))=TRUE,0,VLOOKUP($A40,[3]BDD_ActiviteGen_HssC!$1:$1048576,X$1,FALSE))</f>
        <v>0</v>
      </c>
      <c r="Y40" s="70" t="str">
        <f t="shared" si="12"/>
        <v>-</v>
      </c>
      <c r="Z40" s="989">
        <f>IF(ISNA(VLOOKUP($A40,[3]BDD_ActiviteGen_HssC!$1:$1048576,Z$1,FALSE))=TRUE,0,VLOOKUP($A40,[3]BDD_ActiviteGen_HssC!$1:$1048576,Z$1,FALSE))</f>
        <v>0</v>
      </c>
      <c r="AA40" s="988">
        <f>IF(ISNA(VLOOKUP($A40,[3]BDD_ActiviteGen_HssC!$1:$1048576,AA$1,FALSE))=TRUE,0,VLOOKUP($A40,[3]BDD_ActiviteGen_HssC!$1:$1048576,AA$1,FALSE))</f>
        <v>0</v>
      </c>
      <c r="AB40" s="76" t="str">
        <f t="shared" si="13"/>
        <v>-</v>
      </c>
    </row>
    <row r="41" spans="1:33" s="965" customFormat="1" ht="7.5" customHeight="1" thickBot="1" x14ac:dyDescent="0.25">
      <c r="A41" s="971"/>
      <c r="C41" s="79"/>
      <c r="D41" s="79"/>
      <c r="E41" s="970"/>
      <c r="F41" s="80"/>
      <c r="G41" s="81"/>
      <c r="H41" s="79"/>
      <c r="I41" s="80"/>
      <c r="J41" s="81"/>
      <c r="K41" s="969"/>
      <c r="L41" s="81"/>
      <c r="M41" s="81"/>
      <c r="N41" s="83"/>
      <c r="O41" s="83"/>
      <c r="P41" s="83"/>
      <c r="Q41" s="79"/>
      <c r="R41" s="80"/>
      <c r="S41" s="81"/>
      <c r="T41" s="81"/>
      <c r="U41" s="83"/>
      <c r="V41" s="81"/>
      <c r="W41" s="968"/>
      <c r="X41" s="966"/>
      <c r="Y41" s="81"/>
      <c r="Z41" s="967"/>
      <c r="AA41" s="966"/>
      <c r="AB41" s="81"/>
      <c r="AC41" s="921"/>
      <c r="AD41" s="921"/>
      <c r="AE41" s="921"/>
      <c r="AF41" s="921"/>
      <c r="AG41" s="921"/>
    </row>
    <row r="42" spans="1:33" s="921" customFormat="1" ht="12" x14ac:dyDescent="0.2">
      <c r="A42" s="978" t="s">
        <v>82</v>
      </c>
      <c r="C42" s="105" t="s">
        <v>83</v>
      </c>
      <c r="D42" s="106"/>
      <c r="E42" s="984">
        <f>IF(ISNA(VLOOKUP($A42,[3]BDD_ActiviteGen_HssC!$1:$1048576,E$1,FALSE))=TRUE,0,VLOOKUP($A42,[3]BDD_ActiviteGen_HssC!$1:$1048576,E$1,FALSE))</f>
        <v>32789</v>
      </c>
      <c r="F42" s="108">
        <f>IF(ISNA(VLOOKUP($A42,[3]BDD_ActiviteGen_HssC!$1:$1048576,F$1,FALSE))=TRUE,0,VLOOKUP($A42,[3]BDD_ActiviteGen_HssC!$1:$1048576,F$1,FALSE))</f>
        <v>32873</v>
      </c>
      <c r="G42" s="109">
        <f>IF(E42=0,"-",F42/E42-1)</f>
        <v>2.561834761657833E-3</v>
      </c>
      <c r="H42" s="107">
        <f>IF(ISNA(VLOOKUP($A42,[3]BDD_ActiviteGen_HssC!$1:$1048576,H$1,FALSE))=TRUE,0,VLOOKUP($A42,[3]BDD_ActiviteGen_HssC!$1:$1048576,H$1,FALSE))</f>
        <v>818</v>
      </c>
      <c r="I42" s="120">
        <f>IF(ISNA(VLOOKUP($A42,[3]BDD_ActiviteGen_HssC!$1:$1048576,I$1,FALSE))=TRUE,0,VLOOKUP($A42,[3]BDD_ActiviteGen_HssC!$1:$1048576,I$1,FALSE))</f>
        <v>829</v>
      </c>
      <c r="J42" s="109">
        <f>IF(H42=0,"-",I42/H42-1)</f>
        <v>1.344743276283622E-2</v>
      </c>
      <c r="K42" s="983">
        <f>IF(ISNA(VLOOKUP($A42,[3]BDD_ActiviteGen_HssC!$1:$1048576,K$1,FALSE))=TRUE,0,VLOOKUP($A42,[3]BDD_ActiviteGen_HssC!$1:$1048576,K$1,FALSE))</f>
        <v>1136</v>
      </c>
      <c r="L42" s="982">
        <f>IF(K42=0,"-",VLOOKUP(A42,[3]BDD_ActiviteGen_HssC!$1:$1048576,$L$1,FALSE)/K42)</f>
        <v>0.352112676056338</v>
      </c>
      <c r="M42" s="111">
        <f>IF(K42=0,"-",VLOOKUP(A42,[3]BDD_ActiviteGen_HssC!$1:$1048576,$M$1,FALSE)/K42)</f>
        <v>3.6091549295774648E-2</v>
      </c>
      <c r="N42" s="659">
        <f>IF(ISNA(VLOOKUP($A42,[3]BDD_ActiviteGen_HssC!$1:$1048576,N$1,FALSE))=TRUE,0,VLOOKUP($A42,[3]BDD_ActiviteGen_HssC!$1:$1048576,N$1,FALSE))</f>
        <v>1898</v>
      </c>
      <c r="O42" s="656">
        <f>IF(ISNA(VLOOKUP($A42,[3]BDD_ActiviteGen_HssC!$1:$1048576,O$1,FALSE))=TRUE,0,VLOOKUP($A42,[3]BDD_ActiviteGen_HssC!$1:$1048576,O$1,FALSE))</f>
        <v>1536.5</v>
      </c>
      <c r="P42" s="114">
        <f>IF(N42=0,"-",O42/N42-1)</f>
        <v>-0.19046364594309795</v>
      </c>
      <c r="Q42" s="107">
        <f>IF(ISNA(VLOOKUP($A42,[3]BDD_ActiviteGen_HssC!$1:$1048576,Q$1,FALSE))=TRUE,0,VLOOKUP($A42,[3]BDD_ActiviteGen_HssC!$1:$1048576,Q$1,FALSE))</f>
        <v>76</v>
      </c>
      <c r="R42" s="120">
        <f>IF(ISNA(VLOOKUP($A42,[3]BDD_ActiviteGen_HssC!$1:$1048576,R$1,FALSE))=TRUE,0,VLOOKUP($A42,[3]BDD_ActiviteGen_HssC!$1:$1048576,R$1,FALSE))</f>
        <v>57</v>
      </c>
      <c r="S42" s="109">
        <f>IF(Q42=0,"-",R42/Q42-1)</f>
        <v>-0.25</v>
      </c>
      <c r="T42" s="657">
        <f>IF(ISNA(VLOOKUP($A42,[3]BDD_ActiviteGen_HssC!$1:$1048576,T$1,FALSE))=TRUE,0,VLOOKUP($A42,[3]BDD_ActiviteGen_HssC!$1:$1048576,T$1,FALSE))</f>
        <v>3662</v>
      </c>
      <c r="U42" s="656">
        <f>IF(ISNA(VLOOKUP($A42,[3]BDD_ActiviteGen_HssC!$1:$1048576,U$1,FALSE))=TRUE,0,VLOOKUP($A42,[3]BDD_ActiviteGen_HssC!$1:$1048576,U$1,FALSE))</f>
        <v>3292</v>
      </c>
      <c r="V42" s="114">
        <f>IF(T42=0,"-",U42/T42-1)</f>
        <v>-0.10103768432550519</v>
      </c>
      <c r="W42" s="987">
        <f>IF(ISNA(VLOOKUP($A42,[3]BDD_ActiviteGen_HssC!$1:$1048576,W$1,FALSE))=TRUE,0,VLOOKUP($A42,[3]BDD_ActiviteGen_HssC!$1:$1048576,W$1,FALSE))</f>
        <v>0</v>
      </c>
      <c r="X42" s="1202" t="s">
        <v>336</v>
      </c>
      <c r="Y42" s="1203"/>
      <c r="Z42" s="1203"/>
      <c r="AA42" s="1203"/>
      <c r="AB42" s="1204"/>
    </row>
    <row r="43" spans="1:33" s="921" customFormat="1" ht="12" x14ac:dyDescent="0.2">
      <c r="A43" s="978" t="s">
        <v>84</v>
      </c>
      <c r="C43" s="121" t="s">
        <v>85</v>
      </c>
      <c r="D43" s="122"/>
      <c r="E43" s="950">
        <f>IF(ISNA(VLOOKUP($A43,[3]BDD_ActiviteGen_HssC!$1:$1048576,E$1,FALSE))=TRUE,0,VLOOKUP($A43,[3]BDD_ActiviteGen_HssC!$1:$1048576,E$1,FALSE))</f>
        <v>42151</v>
      </c>
      <c r="F43" s="124">
        <f>IF(ISNA(VLOOKUP($A43,[3]BDD_ActiviteGen_HssC!$1:$1048576,F$1,FALSE))=TRUE,0,VLOOKUP($A43,[3]BDD_ActiviteGen_HssC!$1:$1048576,F$1,FALSE))</f>
        <v>44040.5</v>
      </c>
      <c r="G43" s="117">
        <f>IF(E43=0,"-",F43/E43-1)</f>
        <v>4.4826931745391541E-2</v>
      </c>
      <c r="H43" s="123">
        <f>IF(ISNA(VLOOKUP($A43,[3]BDD_ActiviteGen_HssC!$1:$1048576,H$1,FALSE))=TRUE,0,VLOOKUP($A43,[3]BDD_ActiviteGen_HssC!$1:$1048576,H$1,FALSE))</f>
        <v>1056</v>
      </c>
      <c r="I43" s="115">
        <f>IF(ISNA(VLOOKUP($A43,[3]BDD_ActiviteGen_HssC!$1:$1048576,I$1,FALSE))=TRUE,0,VLOOKUP($A43,[3]BDD_ActiviteGen_HssC!$1:$1048576,I$1,FALSE))</f>
        <v>1120</v>
      </c>
      <c r="J43" s="117">
        <f>IF(H43=0,"-",I43/H43-1)</f>
        <v>6.0606060606060552E-2</v>
      </c>
      <c r="K43" s="949">
        <f>IF(ISNA(VLOOKUP($A43,[3]BDD_ActiviteGen_HssC!$1:$1048576,K$1,FALSE))=TRUE,0,VLOOKUP($A43,[3]BDD_ActiviteGen_HssC!$1:$1048576,K$1,FALSE))</f>
        <v>1697</v>
      </c>
      <c r="L43" s="948">
        <f>IF(K43=0,"-",VLOOKUP(A43,[3]BDD_ActiviteGen_HssC!$1:$1048576,$L$1,FALSE)/K43)</f>
        <v>0.37536829699469654</v>
      </c>
      <c r="M43" s="126">
        <f>IF(K43=0,"-",VLOOKUP(A43,[3]BDD_ActiviteGen_HssC!$1:$1048576,$M$1,FALSE)/K43)</f>
        <v>2.5338833235120803E-2</v>
      </c>
      <c r="N43" s="655">
        <f>IF(ISNA(VLOOKUP($A43,[3]BDD_ActiviteGen_HssC!$1:$1048576,N$1,FALSE))=TRUE,0,VLOOKUP($A43,[3]BDD_ActiviteGen_HssC!$1:$1048576,N$1,FALSE))</f>
        <v>1553.5</v>
      </c>
      <c r="O43" s="652">
        <f>IF(ISNA(VLOOKUP($A43,[3]BDD_ActiviteGen_HssC!$1:$1048576,O$1,FALSE))=TRUE,0,VLOOKUP($A43,[3]BDD_ActiviteGen_HssC!$1:$1048576,O$1,FALSE))</f>
        <v>2556.5</v>
      </c>
      <c r="P43" s="117">
        <f>IF(N43=0,"-",O43/N43-1)</f>
        <v>0.64563887994850333</v>
      </c>
      <c r="Q43" s="123">
        <f>IF(ISNA(VLOOKUP($A43,[3]BDD_ActiviteGen_HssC!$1:$1048576,Q$1,FALSE))=TRUE,0,VLOOKUP($A43,[3]BDD_ActiviteGen_HssC!$1:$1048576,Q$1,FALSE))</f>
        <v>71</v>
      </c>
      <c r="R43" s="115">
        <f>IF(ISNA(VLOOKUP($A43,[3]BDD_ActiviteGen_HssC!$1:$1048576,R$1,FALSE))=TRUE,0,VLOOKUP($A43,[3]BDD_ActiviteGen_HssC!$1:$1048576,R$1,FALSE))</f>
        <v>84</v>
      </c>
      <c r="S43" s="117">
        <f>IF(Q43=0,"-",R43/Q43-1)</f>
        <v>0.18309859154929575</v>
      </c>
      <c r="T43" s="653">
        <f>IF(ISNA(VLOOKUP($A43,[3]BDD_ActiviteGen_HssC!$1:$1048576,T$1,FALSE))=TRUE,0,VLOOKUP($A43,[3]BDD_ActiviteGen_HssC!$1:$1048576,T$1,FALSE))</f>
        <v>6960</v>
      </c>
      <c r="U43" s="652">
        <f>IF(ISNA(VLOOKUP($A43,[3]BDD_ActiviteGen_HssC!$1:$1048576,U$1,FALSE))=TRUE,0,VLOOKUP($A43,[3]BDD_ActiviteGen_HssC!$1:$1048576,U$1,FALSE))</f>
        <v>6148</v>
      </c>
      <c r="V43" s="117">
        <f>IF(T43=0,"-",U43/T43-1)</f>
        <v>-0.1166666666666667</v>
      </c>
      <c r="W43" s="986">
        <f>IF(ISNA(VLOOKUP($A43,[3]BDD_ActiviteGen_HssC!$1:$1048576,W$1,FALSE))=TRUE,0,VLOOKUP($A43,[3]BDD_ActiviteGen_HssC!$1:$1048576,W$1,FALSE))</f>
        <v>0</v>
      </c>
      <c r="X43" s="1205"/>
      <c r="Y43" s="1206"/>
      <c r="Z43" s="1206"/>
      <c r="AA43" s="1206"/>
      <c r="AB43" s="1207"/>
    </row>
    <row r="44" spans="1:33" s="921" customFormat="1" ht="12" x14ac:dyDescent="0.2">
      <c r="A44" s="978" t="s">
        <v>86</v>
      </c>
      <c r="C44" s="121" t="s">
        <v>87</v>
      </c>
      <c r="D44" s="122"/>
      <c r="E44" s="950">
        <f>IF(ISNA(VLOOKUP($A44,[3]BDD_ActiviteGen_HssC!$1:$1048576,E$1,FALSE))=TRUE,0,VLOOKUP($A44,[3]BDD_ActiviteGen_HssC!$1:$1048576,E$1,FALSE))</f>
        <v>68299</v>
      </c>
      <c r="F44" s="124">
        <f>IF(ISNA(VLOOKUP($A44,[3]BDD_ActiviteGen_HssC!$1:$1048576,F$1,FALSE))=TRUE,0,VLOOKUP($A44,[3]BDD_ActiviteGen_HssC!$1:$1048576,F$1,FALSE))</f>
        <v>62905</v>
      </c>
      <c r="G44" s="117">
        <f>IF(E44=0,"-",F44/E44-1)</f>
        <v>-7.8976266123954919E-2</v>
      </c>
      <c r="H44" s="123">
        <f>IF(ISNA(VLOOKUP($A44,[3]BDD_ActiviteGen_HssC!$1:$1048576,H$1,FALSE))=TRUE,0,VLOOKUP($A44,[3]BDD_ActiviteGen_HssC!$1:$1048576,H$1,FALSE))</f>
        <v>1414</v>
      </c>
      <c r="I44" s="115">
        <f>IF(ISNA(VLOOKUP($A44,[3]BDD_ActiviteGen_HssC!$1:$1048576,I$1,FALSE))=TRUE,0,VLOOKUP($A44,[3]BDD_ActiviteGen_HssC!$1:$1048576,I$1,FALSE))</f>
        <v>1189</v>
      </c>
      <c r="J44" s="117">
        <f>IF(H44=0,"-",I44/H44-1)</f>
        <v>-0.15912305516265912</v>
      </c>
      <c r="K44" s="949">
        <f>IF(ISNA(VLOOKUP($A44,[3]BDD_ActiviteGen_HssC!$1:$1048576,K$1,FALSE))=TRUE,0,VLOOKUP($A44,[3]BDD_ActiviteGen_HssC!$1:$1048576,K$1,FALSE))</f>
        <v>1829</v>
      </c>
      <c r="L44" s="948">
        <f>IF(K44=0,"-",VLOOKUP(A44,[3]BDD_ActiviteGen_HssC!$1:$1048576,$L$1,FALSE)/K44)</f>
        <v>0.49480590486604703</v>
      </c>
      <c r="M44" s="126">
        <f>IF(K44=0,"-",VLOOKUP(A44,[3]BDD_ActiviteGen_HssC!$1:$1048576,$M$1,FALSE)/K44)</f>
        <v>3.3351558228540183E-2</v>
      </c>
      <c r="N44" s="655">
        <f>IF(ISNA(VLOOKUP($A44,[3]BDD_ActiviteGen_HssC!$1:$1048576,N$1,FALSE))=TRUE,0,VLOOKUP($A44,[3]BDD_ActiviteGen_HssC!$1:$1048576,N$1,FALSE))</f>
        <v>2571.5</v>
      </c>
      <c r="O44" s="652">
        <f>IF(ISNA(VLOOKUP($A44,[3]BDD_ActiviteGen_HssC!$1:$1048576,O$1,FALSE))=TRUE,0,VLOOKUP($A44,[3]BDD_ActiviteGen_HssC!$1:$1048576,O$1,FALSE))</f>
        <v>2201.5</v>
      </c>
      <c r="P44" s="117">
        <f>IF(N44=0,"-",O44/N44-1)</f>
        <v>-0.14388489208633093</v>
      </c>
      <c r="Q44" s="123">
        <f>IF(ISNA(VLOOKUP($A44,[3]BDD_ActiviteGen_HssC!$1:$1048576,Q$1,FALSE))=TRUE,0,VLOOKUP($A44,[3]BDD_ActiviteGen_HssC!$1:$1048576,Q$1,FALSE))</f>
        <v>112</v>
      </c>
      <c r="R44" s="115">
        <f>IF(ISNA(VLOOKUP($A44,[3]BDD_ActiviteGen_HssC!$1:$1048576,R$1,FALSE))=TRUE,0,VLOOKUP($A44,[3]BDD_ActiviteGen_HssC!$1:$1048576,R$1,FALSE))</f>
        <v>90</v>
      </c>
      <c r="S44" s="117">
        <f>IF(Q44=0,"-",R44/Q44-1)</f>
        <v>-0.1964285714285714</v>
      </c>
      <c r="T44" s="653">
        <f>IF(ISNA(VLOOKUP($A44,[3]BDD_ActiviteGen_HssC!$1:$1048576,T$1,FALSE))=TRUE,0,VLOOKUP($A44,[3]BDD_ActiviteGen_HssC!$1:$1048576,T$1,FALSE))</f>
        <v>2336</v>
      </c>
      <c r="U44" s="652">
        <f>IF(ISNA(VLOOKUP($A44,[3]BDD_ActiviteGen_HssC!$1:$1048576,U$1,FALSE))=TRUE,0,VLOOKUP($A44,[3]BDD_ActiviteGen_HssC!$1:$1048576,U$1,FALSE))</f>
        <v>12163</v>
      </c>
      <c r="V44" s="117">
        <f>IF(T44=0,"-",U44/T44-1)</f>
        <v>4.2067636986301373</v>
      </c>
      <c r="W44" s="986">
        <f>IF(ISNA(VLOOKUP($A44,[3]BDD_ActiviteGen_HssC!$1:$1048576,W$1,FALSE))=TRUE,0,VLOOKUP($A44,[3]BDD_ActiviteGen_HssC!$1:$1048576,W$1,FALSE))</f>
        <v>0</v>
      </c>
      <c r="X44" s="1205"/>
      <c r="Y44" s="1206"/>
      <c r="Z44" s="1206"/>
      <c r="AA44" s="1206"/>
      <c r="AB44" s="1207"/>
    </row>
    <row r="45" spans="1:33" s="921" customFormat="1" ht="12.6" thickBot="1" x14ac:dyDescent="0.25">
      <c r="A45" s="978" t="s">
        <v>88</v>
      </c>
      <c r="C45" s="130" t="s">
        <v>89</v>
      </c>
      <c r="D45" s="131"/>
      <c r="E45" s="980">
        <f>IF(ISNA(VLOOKUP($A45,[3]BDD_ActiviteGen_HssC!$1:$1048576,E$1,FALSE))=TRUE,0,VLOOKUP($A45,[3]BDD_ActiviteGen_HssC!$1:$1048576,E$1,FALSE))</f>
        <v>70032</v>
      </c>
      <c r="F45" s="133">
        <f>IF(ISNA(VLOOKUP($A45,[3]BDD_ActiviteGen_HssC!$1:$1048576,F$1,FALSE))=TRUE,0,VLOOKUP($A45,[3]BDD_ActiviteGen_HssC!$1:$1048576,F$1,FALSE))</f>
        <v>60116</v>
      </c>
      <c r="G45" s="134">
        <f>IF(E45=0,"-",F45/E45-1)</f>
        <v>-0.14159241489604757</v>
      </c>
      <c r="H45" s="132">
        <f>IF(ISNA(VLOOKUP($A45,[3]BDD_ActiviteGen_HssC!$1:$1048576,H$1,FALSE))=TRUE,0,VLOOKUP($A45,[3]BDD_ActiviteGen_HssC!$1:$1048576,H$1,FALSE))</f>
        <v>1068</v>
      </c>
      <c r="I45" s="139">
        <f>IF(ISNA(VLOOKUP($A45,[3]BDD_ActiviteGen_HssC!$1:$1048576,I$1,FALSE))=TRUE,0,VLOOKUP($A45,[3]BDD_ActiviteGen_HssC!$1:$1048576,I$1,FALSE))</f>
        <v>993</v>
      </c>
      <c r="J45" s="134">
        <f>IF(H45=0,"-",I45/H45-1)</f>
        <v>-7.02247191011236E-2</v>
      </c>
      <c r="K45" s="940">
        <f>IF(ISNA(VLOOKUP($A45,[3]BDD_ActiviteGen_HssC!$1:$1048576,K$1,FALSE))=TRUE,0,VLOOKUP($A45,[3]BDD_ActiviteGen_HssC!$1:$1048576,K$1,FALSE))</f>
        <v>1289</v>
      </c>
      <c r="L45" s="939">
        <f>IF(K45=0,"-",VLOOKUP(A45,[3]BDD_ActiviteGen_HssC!$1:$1048576,$L$1,FALSE)/K45)</f>
        <v>0.460822342901474</v>
      </c>
      <c r="M45" s="136">
        <f>IF(K45=0,"-",VLOOKUP(A45,[3]BDD_ActiviteGen_HssC!$1:$1048576,$M$1,FALSE)/K45)</f>
        <v>7.1373157486423588E-2</v>
      </c>
      <c r="N45" s="651">
        <f>IF(ISNA(VLOOKUP($A45,[3]BDD_ActiviteGen_HssC!$1:$1048576,N$1,FALSE))=TRUE,0,VLOOKUP($A45,[3]BDD_ActiviteGen_HssC!$1:$1048576,N$1,FALSE))</f>
        <v>3236</v>
      </c>
      <c r="O45" s="648">
        <f>IF(ISNA(VLOOKUP($A45,[3]BDD_ActiviteGen_HssC!$1:$1048576,O$1,FALSE))=TRUE,0,VLOOKUP($A45,[3]BDD_ActiviteGen_HssC!$1:$1048576,O$1,FALSE))</f>
        <v>2732</v>
      </c>
      <c r="P45" s="134">
        <f>IF(N45=0,"-",O45/N45-1)</f>
        <v>-0.15574783683559945</v>
      </c>
      <c r="Q45" s="132">
        <f>IF(ISNA(VLOOKUP($A45,[3]BDD_ActiviteGen_HssC!$1:$1048576,Q$1,FALSE))=TRUE,0,VLOOKUP($A45,[3]BDD_ActiviteGen_HssC!$1:$1048576,Q$1,FALSE))</f>
        <v>185</v>
      </c>
      <c r="R45" s="139">
        <f>IF(ISNA(VLOOKUP($A45,[3]BDD_ActiviteGen_HssC!$1:$1048576,R$1,FALSE))=TRUE,0,VLOOKUP($A45,[3]BDD_ActiviteGen_HssC!$1:$1048576,R$1,FALSE))</f>
        <v>151</v>
      </c>
      <c r="S45" s="134">
        <f>IF(Q45=0,"-",R45/Q45-1)</f>
        <v>-0.18378378378378379</v>
      </c>
      <c r="T45" s="649">
        <f>IF(ISNA(VLOOKUP($A45,[3]BDD_ActiviteGen_HssC!$1:$1048576,T$1,FALSE))=TRUE,0,VLOOKUP($A45,[3]BDD_ActiviteGen_HssC!$1:$1048576,T$1,FALSE))</f>
        <v>11033</v>
      </c>
      <c r="U45" s="648">
        <f>IF(ISNA(VLOOKUP($A45,[3]BDD_ActiviteGen_HssC!$1:$1048576,U$1,FALSE))=TRUE,0,VLOOKUP($A45,[3]BDD_ActiviteGen_HssC!$1:$1048576,U$1,FALSE))</f>
        <v>11476</v>
      </c>
      <c r="V45" s="134">
        <f>IF(T45=0,"-",U45/T45-1)</f>
        <v>4.0152270461343287E-2</v>
      </c>
      <c r="W45" s="985">
        <f>IF(ISNA(VLOOKUP($A45,[3]BDD_ActiviteGen_HssC!$1:$1048576,W$1,FALSE))=TRUE,0,VLOOKUP($A45,[3]BDD_ActiviteGen_HssC!$1:$1048576,W$1,FALSE))</f>
        <v>0</v>
      </c>
      <c r="X45" s="1208"/>
      <c r="Y45" s="1209"/>
      <c r="Z45" s="1209"/>
      <c r="AA45" s="1209"/>
      <c r="AB45" s="1210"/>
    </row>
    <row r="46" spans="1:33" s="965" customFormat="1" ht="7.5" customHeight="1" thickBot="1" x14ac:dyDescent="0.25">
      <c r="A46" s="971"/>
      <c r="C46" s="79"/>
      <c r="D46" s="79"/>
      <c r="E46" s="970"/>
      <c r="F46" s="80"/>
      <c r="G46" s="81"/>
      <c r="H46" s="79"/>
      <c r="I46" s="80"/>
      <c r="J46" s="81"/>
      <c r="K46" s="969"/>
      <c r="L46" s="81"/>
      <c r="M46" s="81"/>
      <c r="N46" s="83"/>
      <c r="O46" s="83"/>
      <c r="P46" s="83"/>
      <c r="Q46" s="79"/>
      <c r="R46" s="80"/>
      <c r="S46" s="81"/>
      <c r="T46" s="81"/>
      <c r="U46" s="83"/>
      <c r="V46" s="81"/>
      <c r="W46" s="968"/>
      <c r="X46" s="966"/>
      <c r="Y46" s="81"/>
      <c r="Z46" s="967"/>
      <c r="AA46" s="966"/>
      <c r="AB46" s="81"/>
      <c r="AC46" s="921"/>
      <c r="AD46" s="921"/>
      <c r="AE46" s="921"/>
      <c r="AF46" s="921"/>
      <c r="AG46" s="921"/>
    </row>
    <row r="47" spans="1:33" s="921" customFormat="1" ht="11.25" customHeight="1" x14ac:dyDescent="0.2">
      <c r="A47" s="31" t="s">
        <v>90</v>
      </c>
      <c r="B47" s="98"/>
      <c r="C47" s="105" t="s">
        <v>91</v>
      </c>
      <c r="D47" s="106"/>
      <c r="E47" s="984">
        <f>IF(ISNA(VLOOKUP($A47,[3]BDD_ActiviteGen_HssC!$1:$1048576,E$1,FALSE))=TRUE,0,VLOOKUP($A47,[3]BDD_ActiviteGen_HssC!$1:$1048576,E$1,FALSE))</f>
        <v>39742</v>
      </c>
      <c r="F47" s="108">
        <f>IF(ISNA(VLOOKUP($A47,[3]BDD_ActiviteGen_HssC!$1:$1048576,F$1,FALSE))=TRUE,0,VLOOKUP($A47,[3]BDD_ActiviteGen_HssC!$1:$1048576,F$1,FALSE))</f>
        <v>42005.5</v>
      </c>
      <c r="G47" s="109">
        <f t="shared" ref="G47:G53" si="14">IF(E47=0,"-",F47/E47-1)</f>
        <v>5.6954858839514788E-2</v>
      </c>
      <c r="H47" s="107">
        <f>IF(ISNA(VLOOKUP($A47,[3]BDD_ActiviteGen_HssC!$1:$1048576,H$1,FALSE))=TRUE,0,VLOOKUP($A47,[3]BDD_ActiviteGen_HssC!$1:$1048576,H$1,FALSE))</f>
        <v>1012</v>
      </c>
      <c r="I47" s="120">
        <f>IF(ISNA(VLOOKUP($A47,[3]BDD_ActiviteGen_HssC!$1:$1048576,I$1,FALSE))=TRUE,0,VLOOKUP($A47,[3]BDD_ActiviteGen_HssC!$1:$1048576,I$1,FALSE))</f>
        <v>1087</v>
      </c>
      <c r="J47" s="109">
        <f t="shared" ref="J47:J53" si="15">IF(H47=0,"-",I47/H47-1)</f>
        <v>7.4110671936758798E-2</v>
      </c>
      <c r="K47" s="983">
        <f>IF(ISNA(VLOOKUP($A47,[3]BDD_ActiviteGen_HssC!$1:$1048576,K$1,FALSE))=TRUE,0,VLOOKUP($A47,[3]BDD_ActiviteGen_HssC!$1:$1048576,K$1,FALSE))</f>
        <v>1656</v>
      </c>
      <c r="L47" s="982">
        <f>IF(K47=0,"-",VLOOKUP(A47,[3]BDD_ActiviteGen_HssC!$1:$1048576,$L$1,FALSE)/K47)</f>
        <v>0.3689613526570048</v>
      </c>
      <c r="M47" s="111">
        <f>IF(K47=0,"-",VLOOKUP(A47,[3]BDD_ActiviteGen_HssC!$1:$1048576,$M$1,FALSE)/K47)</f>
        <v>2.4154589371980676E-2</v>
      </c>
      <c r="N47" s="659">
        <f>IF(ISNA(VLOOKUP($A47,[3]BDD_ActiviteGen_HssC!$1:$1048576,N$1,FALSE))=TRUE,0,VLOOKUP($A47,[3]BDD_ActiviteGen_HssC!$1:$1048576,N$1,FALSE))</f>
        <v>1450</v>
      </c>
      <c r="O47" s="656">
        <f>IF(ISNA(VLOOKUP($A47,[3]BDD_ActiviteGen_HssC!$1:$1048576,O$1,FALSE))=TRUE,0,VLOOKUP($A47,[3]BDD_ActiviteGen_HssC!$1:$1048576,O$1,FALSE))</f>
        <v>2439</v>
      </c>
      <c r="P47" s="114">
        <f t="shared" ref="P47:P53" si="16">IF(N47=0,"-",O47/N47-1)</f>
        <v>0.68206896551724139</v>
      </c>
      <c r="Q47" s="107">
        <f>IF(ISNA(VLOOKUP($A47,[3]BDD_ActiviteGen_HssC!$1:$1048576,Q$1,FALSE))=TRUE,0,VLOOKUP($A47,[3]BDD_ActiviteGen_HssC!$1:$1048576,Q$1,FALSE))</f>
        <v>65</v>
      </c>
      <c r="R47" s="120">
        <f>IF(ISNA(VLOOKUP($A47,[3]BDD_ActiviteGen_HssC!$1:$1048576,R$1,FALSE))=TRUE,0,VLOOKUP($A47,[3]BDD_ActiviteGen_HssC!$1:$1048576,R$1,FALSE))</f>
        <v>79</v>
      </c>
      <c r="S47" s="109">
        <f t="shared" ref="S47:S53" si="17">IF(Q47=0,"-",R47/Q47-1)</f>
        <v>0.21538461538461529</v>
      </c>
      <c r="T47" s="657">
        <f>IF(ISNA(VLOOKUP($A47,[3]BDD_ActiviteGen_HssC!$1:$1048576,T$1,FALSE))=TRUE,0,VLOOKUP($A47,[3]BDD_ActiviteGen_HssC!$1:$1048576,T$1,FALSE))</f>
        <v>6397</v>
      </c>
      <c r="U47" s="656">
        <f>IF(ISNA(VLOOKUP($A47,[3]BDD_ActiviteGen_HssC!$1:$1048576,U$1,FALSE))=TRUE,0,VLOOKUP($A47,[3]BDD_ActiviteGen_HssC!$1:$1048576,U$1,FALSE))</f>
        <v>5423</v>
      </c>
      <c r="V47" s="114">
        <f t="shared" ref="V47:V53" si="18">IF(T47=0,"-",U47/T47-1)</f>
        <v>-0.1522588713459434</v>
      </c>
      <c r="W47" s="981">
        <f>IF(ISNA(VLOOKUP($A47,[3]BDD_ActiviteGen_HssC!$1:$1048576,W$1,FALSE))=TRUE,0,VLOOKUP($A47,[3]BDD_ActiviteGen_HssC!$1:$1048576,W$1,FALSE))</f>
        <v>0</v>
      </c>
      <c r="X47" s="1202" t="s">
        <v>336</v>
      </c>
      <c r="Y47" s="1203"/>
      <c r="Z47" s="1203"/>
      <c r="AA47" s="1203"/>
      <c r="AB47" s="1204"/>
    </row>
    <row r="48" spans="1:33" s="921" customFormat="1" ht="13.2" x14ac:dyDescent="0.2">
      <c r="A48" s="31" t="s">
        <v>92</v>
      </c>
      <c r="B48" s="98"/>
      <c r="C48" s="121" t="s">
        <v>93</v>
      </c>
      <c r="D48" s="122"/>
      <c r="E48" s="950">
        <f>IF(ISNA(VLOOKUP($A48,[3]BDD_ActiviteGen_HssC!$1:$1048576,E$1,FALSE))=TRUE,0,VLOOKUP($A48,[3]BDD_ActiviteGen_HssC!$1:$1048576,E$1,FALSE))</f>
        <v>19185</v>
      </c>
      <c r="F48" s="124">
        <f>IF(ISNA(VLOOKUP($A48,[3]BDD_ActiviteGen_HssC!$1:$1048576,F$1,FALSE))=TRUE,0,VLOOKUP($A48,[3]BDD_ActiviteGen_HssC!$1:$1048576,F$1,FALSE))</f>
        <v>17913</v>
      </c>
      <c r="G48" s="117">
        <f t="shared" si="14"/>
        <v>-6.6301798279906232E-2</v>
      </c>
      <c r="H48" s="123">
        <f>IF(ISNA(VLOOKUP($A48,[3]BDD_ActiviteGen_HssC!$1:$1048576,H$1,FALSE))=TRUE,0,VLOOKUP($A48,[3]BDD_ActiviteGen_HssC!$1:$1048576,H$1,FALSE))</f>
        <v>402</v>
      </c>
      <c r="I48" s="115">
        <f>IF(ISNA(VLOOKUP($A48,[3]BDD_ActiviteGen_HssC!$1:$1048576,I$1,FALSE))=TRUE,0,VLOOKUP($A48,[3]BDD_ActiviteGen_HssC!$1:$1048576,I$1,FALSE))</f>
        <v>368</v>
      </c>
      <c r="J48" s="117">
        <f t="shared" si="15"/>
        <v>-8.4577114427860645E-2</v>
      </c>
      <c r="K48" s="949">
        <f>IF(ISNA(VLOOKUP($A48,[3]BDD_ActiviteGen_HssC!$1:$1048576,K$1,FALSE))=TRUE,0,VLOOKUP($A48,[3]BDD_ActiviteGen_HssC!$1:$1048576,K$1,FALSE))</f>
        <v>516</v>
      </c>
      <c r="L48" s="948">
        <f>IF(K48=0,"-",VLOOKUP(A48,[3]BDD_ActiviteGen_HssC!$1:$1048576,$L$1,FALSE)/K48)</f>
        <v>0.48449612403100772</v>
      </c>
      <c r="M48" s="126">
        <f>IF(K48=0,"-",VLOOKUP(A48,[3]BDD_ActiviteGen_HssC!$1:$1048576,$M$1,FALSE)/K48)</f>
        <v>3.294573643410853E-2</v>
      </c>
      <c r="N48" s="655">
        <f>IF(ISNA(VLOOKUP($A48,[3]BDD_ActiviteGen_HssC!$1:$1048576,N$1,FALSE))=TRUE,0,VLOOKUP($A48,[3]BDD_ActiviteGen_HssC!$1:$1048576,N$1,FALSE))</f>
        <v>730</v>
      </c>
      <c r="O48" s="652">
        <f>IF(ISNA(VLOOKUP($A48,[3]BDD_ActiviteGen_HssC!$1:$1048576,O$1,FALSE))=TRUE,0,VLOOKUP($A48,[3]BDD_ActiviteGen_HssC!$1:$1048576,O$1,FALSE))</f>
        <v>613.5</v>
      </c>
      <c r="P48" s="117">
        <f t="shared" si="16"/>
        <v>-0.15958904109589045</v>
      </c>
      <c r="Q48" s="123">
        <f>IF(ISNA(VLOOKUP($A48,[3]BDD_ActiviteGen_HssC!$1:$1048576,Q$1,FALSE))=TRUE,0,VLOOKUP($A48,[3]BDD_ActiviteGen_HssC!$1:$1048576,Q$1,FALSE))</f>
        <v>43</v>
      </c>
      <c r="R48" s="115">
        <f>IF(ISNA(VLOOKUP($A48,[3]BDD_ActiviteGen_HssC!$1:$1048576,R$1,FALSE))=TRUE,0,VLOOKUP($A48,[3]BDD_ActiviteGen_HssC!$1:$1048576,R$1,FALSE))</f>
        <v>42</v>
      </c>
      <c r="S48" s="117">
        <f t="shared" si="17"/>
        <v>-2.3255813953488413E-2</v>
      </c>
      <c r="T48" s="653">
        <f>IF(ISNA(VLOOKUP($A48,[3]BDD_ActiviteGen_HssC!$1:$1048576,T$1,FALSE))=TRUE,0,VLOOKUP($A48,[3]BDD_ActiviteGen_HssC!$1:$1048576,T$1,FALSE))</f>
        <v>4157</v>
      </c>
      <c r="U48" s="652">
        <f>IF(ISNA(VLOOKUP($A48,[3]BDD_ActiviteGen_HssC!$1:$1048576,U$1,FALSE))=TRUE,0,VLOOKUP($A48,[3]BDD_ActiviteGen_HssC!$1:$1048576,U$1,FALSE))</f>
        <v>4735</v>
      </c>
      <c r="V48" s="117">
        <f t="shared" si="18"/>
        <v>0.13904257878277604</v>
      </c>
      <c r="W48" s="946">
        <f>IF(ISNA(VLOOKUP($A48,[3]BDD_ActiviteGen_HssC!$1:$1048576,W$1,FALSE))=TRUE,0,VLOOKUP($A48,[3]BDD_ActiviteGen_HssC!$1:$1048576,W$1,FALSE))</f>
        <v>0</v>
      </c>
      <c r="X48" s="1205"/>
      <c r="Y48" s="1206"/>
      <c r="Z48" s="1206"/>
      <c r="AA48" s="1206"/>
      <c r="AB48" s="1207"/>
    </row>
    <row r="49" spans="1:33" s="921" customFormat="1" ht="13.2" x14ac:dyDescent="0.2">
      <c r="A49" s="31" t="s">
        <v>94</v>
      </c>
      <c r="B49" s="98"/>
      <c r="C49" s="121" t="s">
        <v>95</v>
      </c>
      <c r="D49" s="122"/>
      <c r="E49" s="950">
        <f>IF(ISNA(VLOOKUP($A49,[3]BDD_ActiviteGen_HssC!$1:$1048576,E$1,FALSE))=TRUE,0,VLOOKUP($A49,[3]BDD_ActiviteGen_HssC!$1:$1048576,E$1,FALSE))</f>
        <v>53143</v>
      </c>
      <c r="F49" s="124">
        <f>IF(ISNA(VLOOKUP($A49,[3]BDD_ActiviteGen_HssC!$1:$1048576,F$1,FALSE))=TRUE,0,VLOOKUP($A49,[3]BDD_ActiviteGen_HssC!$1:$1048576,F$1,FALSE))</f>
        <v>44161</v>
      </c>
      <c r="G49" s="117">
        <f t="shared" si="14"/>
        <v>-0.16901567468904655</v>
      </c>
      <c r="H49" s="123">
        <f>IF(ISNA(VLOOKUP($A49,[3]BDD_ActiviteGen_HssC!$1:$1048576,H$1,FALSE))=TRUE,0,VLOOKUP($A49,[3]BDD_ActiviteGen_HssC!$1:$1048576,H$1,FALSE))</f>
        <v>710</v>
      </c>
      <c r="I49" s="115">
        <f>IF(ISNA(VLOOKUP($A49,[3]BDD_ActiviteGen_HssC!$1:$1048576,I$1,FALSE))=TRUE,0,VLOOKUP($A49,[3]BDD_ActiviteGen_HssC!$1:$1048576,I$1,FALSE))</f>
        <v>657</v>
      </c>
      <c r="J49" s="117">
        <f t="shared" si="15"/>
        <v>-7.4647887323943674E-2</v>
      </c>
      <c r="K49" s="949">
        <f>IF(ISNA(VLOOKUP($A49,[3]BDD_ActiviteGen_HssC!$1:$1048576,K$1,FALSE))=TRUE,0,VLOOKUP($A49,[3]BDD_ActiviteGen_HssC!$1:$1048576,K$1,FALSE))</f>
        <v>810</v>
      </c>
      <c r="L49" s="948">
        <f>IF(K49=0,"-",VLOOKUP(A49,[3]BDD_ActiviteGen_HssC!$1:$1048576,$L$1,FALSE)/K49)</f>
        <v>0.454320987654321</v>
      </c>
      <c r="M49" s="126">
        <f>IF(K49=0,"-",VLOOKUP(A49,[3]BDD_ActiviteGen_HssC!$1:$1048576,$M$1,FALSE)/K49)</f>
        <v>9.6296296296296297E-2</v>
      </c>
      <c r="N49" s="655">
        <f>IF(ISNA(VLOOKUP($A49,[3]BDD_ActiviteGen_HssC!$1:$1048576,N$1,FALSE))=TRUE,0,VLOOKUP($A49,[3]BDD_ActiviteGen_HssC!$1:$1048576,N$1,FALSE))</f>
        <v>2609.5</v>
      </c>
      <c r="O49" s="652">
        <f>IF(ISNA(VLOOKUP($A49,[3]BDD_ActiviteGen_HssC!$1:$1048576,O$1,FALSE))=TRUE,0,VLOOKUP($A49,[3]BDD_ActiviteGen_HssC!$1:$1048576,O$1,FALSE))</f>
        <v>2236</v>
      </c>
      <c r="P49" s="117">
        <f t="shared" si="16"/>
        <v>-0.14313086798237207</v>
      </c>
      <c r="Q49" s="123">
        <f>IF(ISNA(VLOOKUP($A49,[3]BDD_ActiviteGen_HssC!$1:$1048576,Q$1,FALSE))=TRUE,0,VLOOKUP($A49,[3]BDD_ActiviteGen_HssC!$1:$1048576,Q$1,FALSE))</f>
        <v>149</v>
      </c>
      <c r="R49" s="115">
        <f>IF(ISNA(VLOOKUP($A49,[3]BDD_ActiviteGen_HssC!$1:$1048576,R$1,FALSE))=TRUE,0,VLOOKUP($A49,[3]BDD_ActiviteGen_HssC!$1:$1048576,R$1,FALSE))</f>
        <v>114</v>
      </c>
      <c r="S49" s="117">
        <f t="shared" si="17"/>
        <v>-0.2348993288590604</v>
      </c>
      <c r="T49" s="653">
        <f>IF(ISNA(VLOOKUP($A49,[3]BDD_ActiviteGen_HssC!$1:$1048576,T$1,FALSE))=TRUE,0,VLOOKUP($A49,[3]BDD_ActiviteGen_HssC!$1:$1048576,T$1,FALSE))</f>
        <v>7397</v>
      </c>
      <c r="U49" s="652">
        <f>IF(ISNA(VLOOKUP($A49,[3]BDD_ActiviteGen_HssC!$1:$1048576,U$1,FALSE))=TRUE,0,VLOOKUP($A49,[3]BDD_ActiviteGen_HssC!$1:$1048576,U$1,FALSE))</f>
        <v>7455</v>
      </c>
      <c r="V49" s="117">
        <f t="shared" si="18"/>
        <v>7.8410166283628957E-3</v>
      </c>
      <c r="W49" s="946">
        <f>IF(ISNA(VLOOKUP($A49,[3]BDD_ActiviteGen_HssC!$1:$1048576,W$1,FALSE))=TRUE,0,VLOOKUP($A49,[3]BDD_ActiviteGen_HssC!$1:$1048576,W$1,FALSE))</f>
        <v>0</v>
      </c>
      <c r="X49" s="1205"/>
      <c r="Y49" s="1206"/>
      <c r="Z49" s="1206"/>
      <c r="AA49" s="1206"/>
      <c r="AB49" s="1207"/>
    </row>
    <row r="50" spans="1:33" s="921" customFormat="1" ht="13.2" x14ac:dyDescent="0.2">
      <c r="A50" s="31" t="s">
        <v>96</v>
      </c>
      <c r="B50" s="98"/>
      <c r="C50" s="121" t="s">
        <v>97</v>
      </c>
      <c r="D50" s="122"/>
      <c r="E50" s="950">
        <f>IF(ISNA(VLOOKUP($A50,[3]BDD_ActiviteGen_HssC!$1:$1048576,E$1,FALSE))=TRUE,0,VLOOKUP($A50,[3]BDD_ActiviteGen_HssC!$1:$1048576,E$1,FALSE))</f>
        <v>62259</v>
      </c>
      <c r="F50" s="124">
        <f>IF(ISNA(VLOOKUP($A50,[3]BDD_ActiviteGen_HssC!$1:$1048576,F$1,FALSE))=TRUE,0,VLOOKUP($A50,[3]BDD_ActiviteGen_HssC!$1:$1048576,F$1,FALSE))</f>
        <v>57941</v>
      </c>
      <c r="G50" s="117">
        <f t="shared" si="14"/>
        <v>-6.9355434555646522E-2</v>
      </c>
      <c r="H50" s="123">
        <f>IF(ISNA(VLOOKUP($A50,[3]BDD_ActiviteGen_HssC!$1:$1048576,H$1,FALSE))=TRUE,0,VLOOKUP($A50,[3]BDD_ActiviteGen_HssC!$1:$1048576,H$1,FALSE))</f>
        <v>1313</v>
      </c>
      <c r="I50" s="115">
        <f>IF(ISNA(VLOOKUP($A50,[3]BDD_ActiviteGen_HssC!$1:$1048576,I$1,FALSE))=TRUE,0,VLOOKUP($A50,[3]BDD_ActiviteGen_HssC!$1:$1048576,I$1,FALSE))</f>
        <v>1049</v>
      </c>
      <c r="J50" s="117">
        <f t="shared" si="15"/>
        <v>-0.20106626047220111</v>
      </c>
      <c r="K50" s="949">
        <f>IF(ISNA(VLOOKUP($A50,[3]BDD_ActiviteGen_HssC!$1:$1048576,K$1,FALSE))=TRUE,0,VLOOKUP($A50,[3]BDD_ActiviteGen_HssC!$1:$1048576,K$1,FALSE))</f>
        <v>1663</v>
      </c>
      <c r="L50" s="948">
        <f>IF(K50=0,"-",VLOOKUP(A50,[3]BDD_ActiviteGen_HssC!$1:$1048576,$L$1,FALSE)/K50)</f>
        <v>0.49909801563439565</v>
      </c>
      <c r="M50" s="126">
        <f>IF(K50=0,"-",VLOOKUP(A50,[3]BDD_ActiviteGen_HssC!$1:$1048576,$M$1,FALSE)/K50)</f>
        <v>3.3674082982561637E-2</v>
      </c>
      <c r="N50" s="655">
        <f>IF(ISNA(VLOOKUP($A50,[3]BDD_ActiviteGen_HssC!$1:$1048576,N$1,FALSE))=TRUE,0,VLOOKUP($A50,[3]BDD_ActiviteGen_HssC!$1:$1048576,N$1,FALSE))</f>
        <v>2541</v>
      </c>
      <c r="O50" s="652">
        <f>IF(ISNA(VLOOKUP($A50,[3]BDD_ActiviteGen_HssC!$1:$1048576,O$1,FALSE))=TRUE,0,VLOOKUP($A50,[3]BDD_ActiviteGen_HssC!$1:$1048576,O$1,FALSE))</f>
        <v>2159.5</v>
      </c>
      <c r="P50" s="117">
        <f t="shared" si="16"/>
        <v>-0.15013774104683197</v>
      </c>
      <c r="Q50" s="123">
        <f>IF(ISNA(VLOOKUP($A50,[3]BDD_ActiviteGen_HssC!$1:$1048576,Q$1,FALSE))=TRUE,0,VLOOKUP($A50,[3]BDD_ActiviteGen_HssC!$1:$1048576,Q$1,FALSE))</f>
        <v>108</v>
      </c>
      <c r="R50" s="115">
        <f>IF(ISNA(VLOOKUP($A50,[3]BDD_ActiviteGen_HssC!$1:$1048576,R$1,FALSE))=TRUE,0,VLOOKUP($A50,[3]BDD_ActiviteGen_HssC!$1:$1048576,R$1,FALSE))</f>
        <v>84</v>
      </c>
      <c r="S50" s="117">
        <f t="shared" si="17"/>
        <v>-0.22222222222222221</v>
      </c>
      <c r="T50" s="653">
        <f>IF(ISNA(VLOOKUP($A50,[3]BDD_ActiviteGen_HssC!$1:$1048576,T$1,FALSE))=TRUE,0,VLOOKUP($A50,[3]BDD_ActiviteGen_HssC!$1:$1048576,T$1,FALSE))</f>
        <v>1527</v>
      </c>
      <c r="U50" s="652">
        <f>IF(ISNA(VLOOKUP($A50,[3]BDD_ActiviteGen_HssC!$1:$1048576,U$1,FALSE))=TRUE,0,VLOOKUP($A50,[3]BDD_ActiviteGen_HssC!$1:$1048576,U$1,FALSE))</f>
        <v>11335</v>
      </c>
      <c r="V50" s="117">
        <f t="shared" si="18"/>
        <v>6.4230517354289454</v>
      </c>
      <c r="W50" s="946">
        <f>IF(ISNA(VLOOKUP($A50,[3]BDD_ActiviteGen_HssC!$1:$1048576,W$1,FALSE))=TRUE,0,VLOOKUP($A50,[3]BDD_ActiviteGen_HssC!$1:$1048576,W$1,FALSE))</f>
        <v>0</v>
      </c>
      <c r="X50" s="1205"/>
      <c r="Y50" s="1206"/>
      <c r="Z50" s="1206"/>
      <c r="AA50" s="1206"/>
      <c r="AB50" s="1207"/>
    </row>
    <row r="51" spans="1:33" s="921" customFormat="1" ht="13.2" x14ac:dyDescent="0.2">
      <c r="A51" s="31" t="s">
        <v>98</v>
      </c>
      <c r="B51" s="98"/>
      <c r="C51" s="121" t="s">
        <v>99</v>
      </c>
      <c r="D51" s="122"/>
      <c r="E51" s="950">
        <f>IF(ISNA(VLOOKUP($A51,[3]BDD_ActiviteGen_HssC!$1:$1048576,E$1,FALSE))=TRUE,0,VLOOKUP($A51,[3]BDD_ActiviteGen_HssC!$1:$1048576,E$1,FALSE))</f>
        <v>10685</v>
      </c>
      <c r="F51" s="124">
        <f>IF(ISNA(VLOOKUP($A51,[3]BDD_ActiviteGen_HssC!$1:$1048576,F$1,FALSE))=TRUE,0,VLOOKUP($A51,[3]BDD_ActiviteGen_HssC!$1:$1048576,F$1,FALSE))</f>
        <v>10125</v>
      </c>
      <c r="G51" s="117">
        <f t="shared" si="14"/>
        <v>-5.2409920449227876E-2</v>
      </c>
      <c r="H51" s="123">
        <f>IF(ISNA(VLOOKUP($A51,[3]BDD_ActiviteGen_HssC!$1:$1048576,H$1,FALSE))=TRUE,0,VLOOKUP($A51,[3]BDD_ActiviteGen_HssC!$1:$1048576,H$1,FALSE))</f>
        <v>258</v>
      </c>
      <c r="I51" s="115">
        <f>IF(ISNA(VLOOKUP($A51,[3]BDD_ActiviteGen_HssC!$1:$1048576,I$1,FALSE))=TRUE,0,VLOOKUP($A51,[3]BDD_ActiviteGen_HssC!$1:$1048576,I$1,FALSE))</f>
        <v>299</v>
      </c>
      <c r="J51" s="117">
        <f t="shared" si="15"/>
        <v>0.1589147286821706</v>
      </c>
      <c r="K51" s="949">
        <f>IF(ISNA(VLOOKUP($A51,[3]BDD_ActiviteGen_HssC!$1:$1048576,K$1,FALSE))=TRUE,0,VLOOKUP($A51,[3]BDD_ActiviteGen_HssC!$1:$1048576,K$1,FALSE))</f>
        <v>365</v>
      </c>
      <c r="L51" s="948">
        <f>IF(K51=0,"-",VLOOKUP(A51,[3]BDD_ActiviteGen_HssC!$1:$1048576,$L$1,FALSE)/K51)</f>
        <v>0.38356164383561642</v>
      </c>
      <c r="M51" s="126">
        <f>IF(K51=0,"-",VLOOKUP(A51,[3]BDD_ActiviteGen_HssC!$1:$1048576,$M$1,FALSE)/K51)</f>
        <v>3.0136986301369864E-2</v>
      </c>
      <c r="N51" s="655">
        <f>IF(ISNA(VLOOKUP($A51,[3]BDD_ActiviteGen_HssC!$1:$1048576,N$1,FALSE))=TRUE,0,VLOOKUP($A51,[3]BDD_ActiviteGen_HssC!$1:$1048576,N$1,FALSE))</f>
        <v>683.5</v>
      </c>
      <c r="O51" s="652">
        <f>IF(ISNA(VLOOKUP($A51,[3]BDD_ActiviteGen_HssC!$1:$1048576,O$1,FALSE))=TRUE,0,VLOOKUP($A51,[3]BDD_ActiviteGen_HssC!$1:$1048576,O$1,FALSE))</f>
        <v>546.5</v>
      </c>
      <c r="P51" s="117">
        <f t="shared" si="16"/>
        <v>-0.20043891733723485</v>
      </c>
      <c r="Q51" s="123">
        <f>IF(ISNA(VLOOKUP($A51,[3]BDD_ActiviteGen_HssC!$1:$1048576,Q$1,FALSE))=TRUE,0,VLOOKUP($A51,[3]BDD_ActiviteGen_HssC!$1:$1048576,Q$1,FALSE))</f>
        <v>42</v>
      </c>
      <c r="R51" s="115">
        <f>IF(ISNA(VLOOKUP($A51,[3]BDD_ActiviteGen_HssC!$1:$1048576,R$1,FALSE))=TRUE,0,VLOOKUP($A51,[3]BDD_ActiviteGen_HssC!$1:$1048576,R$1,FALSE))</f>
        <v>32</v>
      </c>
      <c r="S51" s="117">
        <f t="shared" si="17"/>
        <v>-0.23809523809523814</v>
      </c>
      <c r="T51" s="653">
        <f>IF(ISNA(VLOOKUP($A51,[3]BDD_ActiviteGen_HssC!$1:$1048576,T$1,FALSE))=TRUE,0,VLOOKUP($A51,[3]BDD_ActiviteGen_HssC!$1:$1048576,T$1,FALSE))</f>
        <v>1056</v>
      </c>
      <c r="U51" s="652">
        <f>IF(ISNA(VLOOKUP($A51,[3]BDD_ActiviteGen_HssC!$1:$1048576,U$1,FALSE))=TRUE,0,VLOOKUP($A51,[3]BDD_ActiviteGen_HssC!$1:$1048576,U$1,FALSE))</f>
        <v>1047</v>
      </c>
      <c r="V51" s="117">
        <f t="shared" si="18"/>
        <v>-8.5227272727272929E-3</v>
      </c>
      <c r="W51" s="946">
        <f>IF(ISNA(VLOOKUP($A51,[3]BDD_ActiviteGen_HssC!$1:$1048576,W$1,FALSE))=TRUE,0,VLOOKUP($A51,[3]BDD_ActiviteGen_HssC!$1:$1048576,W$1,FALSE))</f>
        <v>0</v>
      </c>
      <c r="X51" s="1205"/>
      <c r="Y51" s="1206"/>
      <c r="Z51" s="1206"/>
      <c r="AA51" s="1206"/>
      <c r="AB51" s="1207"/>
    </row>
    <row r="52" spans="1:33" s="921" customFormat="1" ht="13.2" x14ac:dyDescent="0.2">
      <c r="A52" s="31" t="s">
        <v>100</v>
      </c>
      <c r="B52" s="98"/>
      <c r="C52" s="121" t="s">
        <v>101</v>
      </c>
      <c r="D52" s="122"/>
      <c r="E52" s="950">
        <f>IF(ISNA(VLOOKUP($A52,[3]BDD_ActiviteGen_HssC!$1:$1048576,E$1,FALSE))=TRUE,0,VLOOKUP($A52,[3]BDD_ActiviteGen_HssC!$1:$1048576,E$1,FALSE))</f>
        <v>18223</v>
      </c>
      <c r="F52" s="124">
        <f>IF(ISNA(VLOOKUP($A52,[3]BDD_ActiviteGen_HssC!$1:$1048576,F$1,FALSE))=TRUE,0,VLOOKUP($A52,[3]BDD_ActiviteGen_HssC!$1:$1048576,F$1,FALSE))</f>
        <v>18153</v>
      </c>
      <c r="G52" s="117">
        <f t="shared" si="14"/>
        <v>-3.841299456730507E-3</v>
      </c>
      <c r="H52" s="123">
        <f>IF(ISNA(VLOOKUP($A52,[3]BDD_ActiviteGen_HssC!$1:$1048576,H$1,FALSE))=TRUE,0,VLOOKUP($A52,[3]BDD_ActiviteGen_HssC!$1:$1048576,H$1,FALSE))</f>
        <v>499</v>
      </c>
      <c r="I52" s="115">
        <f>IF(ISNA(VLOOKUP($A52,[3]BDD_ActiviteGen_HssC!$1:$1048576,I$1,FALSE))=TRUE,0,VLOOKUP($A52,[3]BDD_ActiviteGen_HssC!$1:$1048576,I$1,FALSE))</f>
        <v>509</v>
      </c>
      <c r="J52" s="117">
        <f t="shared" si="15"/>
        <v>2.0040080160320661E-2</v>
      </c>
      <c r="K52" s="949">
        <f>IF(ISNA(VLOOKUP($A52,[3]BDD_ActiviteGen_HssC!$1:$1048576,K$1,FALSE))=TRUE,0,VLOOKUP($A52,[3]BDD_ActiviteGen_HssC!$1:$1048576,K$1,FALSE))</f>
        <v>698</v>
      </c>
      <c r="L52" s="948">
        <f>IF(K52=0,"-",VLOOKUP(A52,[3]BDD_ActiviteGen_HssC!$1:$1048576,$L$1,FALSE)/K52)</f>
        <v>0.30659025787965616</v>
      </c>
      <c r="M52" s="126">
        <f>IF(K52=0,"-",VLOOKUP(A52,[3]BDD_ActiviteGen_HssC!$1:$1048576,$M$1,FALSE)/K52)</f>
        <v>3.2951289398280799E-2</v>
      </c>
      <c r="N52" s="655">
        <f>IF(ISNA(VLOOKUP($A52,[3]BDD_ActiviteGen_HssC!$1:$1048576,N$1,FALSE))=TRUE,0,VLOOKUP($A52,[3]BDD_ActiviteGen_HssC!$1:$1048576,N$1,FALSE))</f>
        <v>1230.5</v>
      </c>
      <c r="O52" s="652">
        <f>IF(ISNA(VLOOKUP($A52,[3]BDD_ActiviteGen_HssC!$1:$1048576,O$1,FALSE))=TRUE,0,VLOOKUP($A52,[3]BDD_ActiviteGen_HssC!$1:$1048576,O$1,FALSE))</f>
        <v>975.5</v>
      </c>
      <c r="P52" s="117">
        <f t="shared" si="16"/>
        <v>-0.20723283218203981</v>
      </c>
      <c r="Q52" s="123">
        <f>IF(ISNA(VLOOKUP($A52,[3]BDD_ActiviteGen_HssC!$1:$1048576,Q$1,FALSE))=TRUE,0,VLOOKUP($A52,[3]BDD_ActiviteGen_HssC!$1:$1048576,Q$1,FALSE))</f>
        <v>36</v>
      </c>
      <c r="R52" s="115">
        <f>IF(ISNA(VLOOKUP($A52,[3]BDD_ActiviteGen_HssC!$1:$1048576,R$1,FALSE))=TRUE,0,VLOOKUP($A52,[3]BDD_ActiviteGen_HssC!$1:$1048576,R$1,FALSE))</f>
        <v>28</v>
      </c>
      <c r="S52" s="117">
        <f t="shared" si="17"/>
        <v>-0.22222222222222221</v>
      </c>
      <c r="T52" s="653">
        <f>IF(ISNA(VLOOKUP($A52,[3]BDD_ActiviteGen_HssC!$1:$1048576,T$1,FALSE))=TRUE,0,VLOOKUP($A52,[3]BDD_ActiviteGen_HssC!$1:$1048576,T$1,FALSE))</f>
        <v>3027</v>
      </c>
      <c r="U52" s="652">
        <f>IF(ISNA(VLOOKUP($A52,[3]BDD_ActiviteGen_HssC!$1:$1048576,U$1,FALSE))=TRUE,0,VLOOKUP($A52,[3]BDD_ActiviteGen_HssC!$1:$1048576,U$1,FALSE))</f>
        <v>2925</v>
      </c>
      <c r="V52" s="117">
        <f t="shared" si="18"/>
        <v>-3.3696729435084283E-2</v>
      </c>
      <c r="W52" s="946">
        <f>IF(ISNA(VLOOKUP($A52,[3]BDD_ActiviteGen_HssC!$1:$1048576,W$1,FALSE))=TRUE,0,VLOOKUP($A52,[3]BDD_ActiviteGen_HssC!$1:$1048576,W$1,FALSE))</f>
        <v>0</v>
      </c>
      <c r="X52" s="1205"/>
      <c r="Y52" s="1206"/>
      <c r="Z52" s="1206"/>
      <c r="AA52" s="1206"/>
      <c r="AB52" s="1207"/>
    </row>
    <row r="53" spans="1:33" s="921" customFormat="1" ht="13.8" thickBot="1" x14ac:dyDescent="0.25">
      <c r="A53" s="31" t="s">
        <v>102</v>
      </c>
      <c r="B53" s="98"/>
      <c r="C53" s="130" t="s">
        <v>103</v>
      </c>
      <c r="D53" s="131"/>
      <c r="E53" s="980">
        <f>IF(ISNA(VLOOKUP($A53,[3]BDD_ActiviteGen_HssC!$1:$1048576,E$1,FALSE))=TRUE,0,VLOOKUP($A53,[3]BDD_ActiviteGen_HssC!$1:$1048576,E$1,FALSE))</f>
        <v>10034</v>
      </c>
      <c r="F53" s="133">
        <f>IF(ISNA(VLOOKUP($A53,[3]BDD_ActiviteGen_HssC!$1:$1048576,F$1,FALSE))=TRUE,0,VLOOKUP($A53,[3]BDD_ActiviteGen_HssC!$1:$1048576,F$1,FALSE))</f>
        <v>9636</v>
      </c>
      <c r="G53" s="134">
        <f t="shared" si="14"/>
        <v>-3.9665138529001442E-2</v>
      </c>
      <c r="H53" s="132">
        <f>IF(ISNA(VLOOKUP($A53,[3]BDD_ActiviteGen_HssC!$1:$1048576,H$1,FALSE))=TRUE,0,VLOOKUP($A53,[3]BDD_ActiviteGen_HssC!$1:$1048576,H$1,FALSE))</f>
        <v>189</v>
      </c>
      <c r="I53" s="139">
        <f>IF(ISNA(VLOOKUP($A53,[3]BDD_ActiviteGen_HssC!$1:$1048576,I$1,FALSE))=TRUE,0,VLOOKUP($A53,[3]BDD_ActiviteGen_HssC!$1:$1048576,I$1,FALSE))</f>
        <v>203</v>
      </c>
      <c r="J53" s="134">
        <f t="shared" si="15"/>
        <v>7.4074074074074181E-2</v>
      </c>
      <c r="K53" s="940">
        <f>IF(ISNA(VLOOKUP($A53,[3]BDD_ActiviteGen_HssC!$1:$1048576,K$1,FALSE))=TRUE,0,VLOOKUP($A53,[3]BDD_ActiviteGen_HssC!$1:$1048576,K$1,FALSE))</f>
        <v>260</v>
      </c>
      <c r="L53" s="939">
        <f>IF(K53=0,"-",VLOOKUP(A53,[3]BDD_ActiviteGen_HssC!$1:$1048576,$L$1,FALSE)/K53)</f>
        <v>0.4653846153846154</v>
      </c>
      <c r="M53" s="136">
        <f>IF(K53=0,"-",VLOOKUP(A53,[3]BDD_ActiviteGen_HssC!$1:$1048576,$M$1,FALSE)/K53)</f>
        <v>4.6153846153846156E-2</v>
      </c>
      <c r="N53" s="651">
        <f>IF(ISNA(VLOOKUP($A53,[3]BDD_ActiviteGen_HssC!$1:$1048576,N$1,FALSE))=TRUE,0,VLOOKUP($A53,[3]BDD_ActiviteGen_HssC!$1:$1048576,N$1,FALSE))</f>
        <v>14.5</v>
      </c>
      <c r="O53" s="648">
        <f>IF(ISNA(VLOOKUP($A53,[3]BDD_ActiviteGen_HssC!$1:$1048576,O$1,FALSE))=TRUE,0,VLOOKUP($A53,[3]BDD_ActiviteGen_HssC!$1:$1048576,O$1,FALSE))</f>
        <v>56.5</v>
      </c>
      <c r="P53" s="134">
        <f t="shared" si="16"/>
        <v>2.896551724137931</v>
      </c>
      <c r="Q53" s="132">
        <f>IF(ISNA(VLOOKUP($A53,[3]BDD_ActiviteGen_HssC!$1:$1048576,Q$1,FALSE))=TRUE,0,VLOOKUP($A53,[3]BDD_ActiviteGen_HssC!$1:$1048576,Q$1,FALSE))</f>
        <v>2</v>
      </c>
      <c r="R53" s="139">
        <f>IF(ISNA(VLOOKUP($A53,[3]BDD_ActiviteGen_HssC!$1:$1048576,R$1,FALSE))=TRUE,0,VLOOKUP($A53,[3]BDD_ActiviteGen_HssC!$1:$1048576,R$1,FALSE))</f>
        <v>3</v>
      </c>
      <c r="S53" s="134">
        <f t="shared" si="17"/>
        <v>0.5</v>
      </c>
      <c r="T53" s="649">
        <f>IF(ISNA(VLOOKUP($A53,[3]BDD_ActiviteGen_HssC!$1:$1048576,T$1,FALSE))=TRUE,0,VLOOKUP($A53,[3]BDD_ActiviteGen_HssC!$1:$1048576,T$1,FALSE))</f>
        <v>430</v>
      </c>
      <c r="U53" s="648">
        <f>IF(ISNA(VLOOKUP($A53,[3]BDD_ActiviteGen_HssC!$1:$1048576,U$1,FALSE))=TRUE,0,VLOOKUP($A53,[3]BDD_ActiviteGen_HssC!$1:$1048576,U$1,FALSE))</f>
        <v>159</v>
      </c>
      <c r="V53" s="134">
        <f t="shared" si="18"/>
        <v>-0.63023255813953494</v>
      </c>
      <c r="W53" s="979">
        <f>IF(ISNA(VLOOKUP($A53,[3]BDD_ActiviteGen_HssC!$1:$1048576,W$1,FALSE))=TRUE,0,VLOOKUP($A53,[3]BDD_ActiviteGen_HssC!$1:$1048576,W$1,FALSE))</f>
        <v>0</v>
      </c>
      <c r="X53" s="1208"/>
      <c r="Y53" s="1209"/>
      <c r="Z53" s="1209"/>
      <c r="AA53" s="1209"/>
      <c r="AB53" s="1210"/>
    </row>
    <row r="54" spans="1:33" s="965" customFormat="1" ht="7.5" customHeight="1" thickBot="1" x14ac:dyDescent="0.25">
      <c r="A54" s="971"/>
      <c r="C54" s="79"/>
      <c r="D54" s="79"/>
      <c r="E54" s="970"/>
      <c r="F54" s="80"/>
      <c r="G54" s="81"/>
      <c r="H54" s="79"/>
      <c r="I54" s="80"/>
      <c r="J54" s="81"/>
      <c r="K54" s="969"/>
      <c r="L54" s="81"/>
      <c r="M54" s="81"/>
      <c r="N54" s="83"/>
      <c r="O54" s="83"/>
      <c r="P54" s="83"/>
      <c r="Q54" s="79"/>
      <c r="R54" s="80"/>
      <c r="S54" s="81"/>
      <c r="T54" s="81"/>
      <c r="U54" s="83"/>
      <c r="V54" s="81"/>
      <c r="W54" s="968"/>
      <c r="X54" s="966"/>
      <c r="Y54" s="81"/>
      <c r="Z54" s="967"/>
      <c r="AA54" s="966"/>
      <c r="AB54" s="81"/>
      <c r="AC54" s="921"/>
      <c r="AD54" s="921"/>
      <c r="AE54" s="921"/>
      <c r="AF54" s="921"/>
      <c r="AG54" s="921"/>
    </row>
    <row r="55" spans="1:33" s="921" customFormat="1" ht="12.6" thickBot="1" x14ac:dyDescent="0.25">
      <c r="A55" s="978" t="s">
        <v>104</v>
      </c>
      <c r="C55" s="145" t="s">
        <v>105</v>
      </c>
      <c r="D55" s="146"/>
      <c r="E55" s="977">
        <f>IF(ISNA(VLOOKUP($A55,[3]BDD_ActiviteGen_HssC!$1:$1048576,E$1,FALSE))=TRUE,0,VLOOKUP($A55,[3]BDD_ActiviteGen_HssC!$1:$1048576,E$1,FALSE))</f>
        <v>213271</v>
      </c>
      <c r="F55" s="147">
        <f>IF(ISNA(VLOOKUP($A55,[3]BDD_ActiviteGen_HssC!$1:$1048576,F$1,FALSE))=TRUE,0,VLOOKUP($A55,[3]BDD_ActiviteGen_HssC!$1:$1048576,F$1,FALSE))</f>
        <v>199934.5</v>
      </c>
      <c r="G55" s="148">
        <f>IF(E55=0,"-",F55/E55-1)</f>
        <v>-6.2533115144581264E-2</v>
      </c>
      <c r="H55" s="643">
        <f>IF(ISNA(VLOOKUP($A55,[3]BDD_ActiviteGen_HssC!$1:$1048576,H$1,FALSE))=TRUE,0,VLOOKUP($A55,[3]BDD_ActiviteGen_HssC!$1:$1048576,H$1,FALSE))</f>
        <v>4296</v>
      </c>
      <c r="I55" s="157">
        <f>IF(ISNA(VLOOKUP($A55,[3]BDD_ActiviteGen_HssC!$1:$1048576,I$1,FALSE))=TRUE,0,VLOOKUP($A55,[3]BDD_ActiviteGen_HssC!$1:$1048576,I$1,FALSE))</f>
        <v>4075</v>
      </c>
      <c r="J55" s="148">
        <f>IF(H55=0,"-",I55/H55-1)</f>
        <v>-5.1443202979515879E-2</v>
      </c>
      <c r="K55" s="976">
        <f>IF(ISNA(VLOOKUP($A55,[3]BDD_ActiviteGen_HssC!$1:$1048576,K$1,FALSE))=TRUE,0,VLOOKUP($A55,[3]BDD_ActiviteGen_HssC!$1:$1048576,K$1,FALSE))</f>
        <v>5950</v>
      </c>
      <c r="L55" s="975">
        <f>IF(K55=0,"-",VLOOKUP(A55,[3]BDD_ActiviteGen_HssC!$1:$1048576,$L$1,FALSE)/K55)</f>
        <v>0.42621848739495799</v>
      </c>
      <c r="M55" s="150">
        <f>IF(K55=0,"-",VLOOKUP(A55,[3]BDD_ActiviteGen_HssC!$1:$1048576,$M$1,FALSE)/K55)</f>
        <v>3.9831932773109244E-2</v>
      </c>
      <c r="N55" s="974">
        <f>IF(ISNA(VLOOKUP($A55,[3]BDD_ActiviteGen_HssC!$1:$1048576,N$1,FALSE))=TRUE,0,VLOOKUP($A55,[3]BDD_ActiviteGen_HssC!$1:$1048576,N$1,FALSE))</f>
        <v>9259</v>
      </c>
      <c r="O55" s="644">
        <f>IF(ISNA(VLOOKUP($A55,[3]BDD_ActiviteGen_HssC!$1:$1048576,O$1,FALSE))=TRUE,0,VLOOKUP($A55,[3]BDD_ActiviteGen_HssC!$1:$1048576,O$1,FALSE))</f>
        <v>9026.5</v>
      </c>
      <c r="P55" s="148">
        <f>IF(N55=0,"-",O55/N55-1)</f>
        <v>-2.5110703099686771E-2</v>
      </c>
      <c r="Q55" s="643">
        <f>IF(ISNA(VLOOKUP($A55,[3]BDD_ActiviteGen_HssC!$1:$1048576,Q$1,FALSE))=TRUE,0,VLOOKUP($A55,[3]BDD_ActiviteGen_HssC!$1:$1048576,Q$1,FALSE))</f>
        <v>444</v>
      </c>
      <c r="R55" s="157">
        <f>IF(ISNA(VLOOKUP($A55,[3]BDD_ActiviteGen_HssC!$1:$1048576,R$1,FALSE))=TRUE,0,VLOOKUP($A55,[3]BDD_ActiviteGen_HssC!$1:$1048576,R$1,FALSE))</f>
        <v>382</v>
      </c>
      <c r="S55" s="148">
        <f>IF(Q55=0,"-",R55/Q55-1)</f>
        <v>-0.13963963963963966</v>
      </c>
      <c r="T55" s="973">
        <f>IF(ISNA(VLOOKUP($A55,[3]BDD_ActiviteGen_HssC!$1:$1048576,T$1,FALSE))=TRUE,0,VLOOKUP($A55,[3]BDD_ActiviteGen_HssC!$1:$1048576,T$1,FALSE))</f>
        <v>23991</v>
      </c>
      <c r="U55" s="644">
        <f>IF(ISNA(VLOOKUP($A55,[3]BDD_ActiviteGen_HssC!$1:$1048576,U$1,FALSE))=TRUE,0,VLOOKUP($A55,[3]BDD_ActiviteGen_HssC!$1:$1048576,U$1,FALSE))</f>
        <v>33079</v>
      </c>
      <c r="V55" s="148">
        <f>IF(T55=0,"-",U55/T55-1)</f>
        <v>0.378808719936643</v>
      </c>
      <c r="W55" s="972">
        <f>IF(ISNA(VLOOKUP($A55,[3]BDD_ActiviteGen_HssC!$1:$1048576,W$1,FALSE))=TRUE,0,VLOOKUP($A55,[3]BDD_ActiviteGen_HssC!$1:$1048576,W$1,FALSE))</f>
        <v>0</v>
      </c>
      <c r="X55" s="1194" t="s">
        <v>336</v>
      </c>
      <c r="Y55" s="1195"/>
      <c r="Z55" s="1195"/>
      <c r="AA55" s="1195"/>
      <c r="AB55" s="1196"/>
    </row>
    <row r="56" spans="1:33" s="965" customFormat="1" ht="7.5" customHeight="1" thickBot="1" x14ac:dyDescent="0.25">
      <c r="A56" s="971"/>
      <c r="C56" s="79"/>
      <c r="D56" s="79"/>
      <c r="E56" s="970"/>
      <c r="F56" s="80"/>
      <c r="G56" s="81"/>
      <c r="H56" s="79"/>
      <c r="I56" s="80"/>
      <c r="J56" s="81"/>
      <c r="K56" s="969"/>
      <c r="L56" s="81"/>
      <c r="M56" s="81"/>
      <c r="N56" s="83"/>
      <c r="O56" s="83"/>
      <c r="P56" s="83"/>
      <c r="Q56" s="79"/>
      <c r="R56" s="80"/>
      <c r="S56" s="81"/>
      <c r="T56" s="81"/>
      <c r="U56" s="83"/>
      <c r="V56" s="81"/>
      <c r="W56" s="968"/>
      <c r="X56" s="966"/>
      <c r="Y56" s="81"/>
      <c r="Z56" s="967"/>
      <c r="AA56" s="966"/>
      <c r="AB56" s="81"/>
      <c r="AC56" s="921"/>
      <c r="AD56" s="921"/>
      <c r="AE56" s="921"/>
      <c r="AF56" s="921"/>
      <c r="AG56" s="921"/>
    </row>
    <row r="57" spans="1:33" s="921" customFormat="1" ht="12" x14ac:dyDescent="0.2">
      <c r="A57" s="942" t="s">
        <v>106</v>
      </c>
      <c r="C57" s="964" t="s">
        <v>107</v>
      </c>
      <c r="D57" s="963"/>
      <c r="E57" s="962">
        <f>IF(ISNA(VLOOKUP($A57,[3]BDD_ActiviteGen_HssC!$1:$1048576,E$1,FALSE))=TRUE,0,VLOOKUP($A57,[3]BDD_ActiviteGen_HssC!$1:$1048576,E$1,FALSE))</f>
        <v>3742789.5</v>
      </c>
      <c r="F57" s="961">
        <f>IF(ISNA(VLOOKUP($A57,[3]BDD_ActiviteGen_HssC!$1:$1048576,F$1,FALSE))=TRUE,0,VLOOKUP($A57,[3]BDD_ActiviteGen_HssC!$1:$1048576,F$1,FALSE))</f>
        <v>3639349.5</v>
      </c>
      <c r="G57" s="952">
        <f>IF(E57=0,"-",F57/E57-1)</f>
        <v>-2.7637140694126705E-2</v>
      </c>
      <c r="H57" s="956">
        <f>IF(ISNA(VLOOKUP($A57,[3]BDD_ActiviteGen_HssC!$1:$1048576,H$1,FALSE))=TRUE,0,VLOOKUP($A57,[3]BDD_ActiviteGen_HssC!$1:$1048576,H$1,FALSE))</f>
        <v>73464</v>
      </c>
      <c r="I57" s="955">
        <f>IF(ISNA(VLOOKUP($A57,[3]BDD_ActiviteGen_HssC!$1:$1048576,I$1,FALSE))=TRUE,0,VLOOKUP($A57,[3]BDD_ActiviteGen_HssC!$1:$1048576,I$1,FALSE))</f>
        <v>73578</v>
      </c>
      <c r="J57" s="952">
        <f>IF(H57=0,"-",I57/H57-1)</f>
        <v>1.5517804639006982E-3</v>
      </c>
      <c r="K57" s="960">
        <f>IF(ISNA(VLOOKUP($A57,[3]BDD_ActiviteGen_HssC!$1:$1048576,K$1,FALSE))=TRUE,0,VLOOKUP($A57,[3]BDD_ActiviteGen_HssC!$1:$1048576,K$1,FALSE))</f>
        <v>107664</v>
      </c>
      <c r="L57" s="959">
        <f>IF(K57=0,"-",VLOOKUP(A57,[3]BDD_ActiviteGen_HssC!$1:$1048576,$L$1,FALSE)/K57)</f>
        <v>0.48590057958091842</v>
      </c>
      <c r="M57" s="958">
        <f>IF(K57=0,"-",VLOOKUP(A57,[3]BDD_ActiviteGen_HssC!$1:$1048576,$M$1,FALSE)/K57)</f>
        <v>3.3158716005349975E-2</v>
      </c>
      <c r="N57" s="957">
        <f>IF(ISNA(VLOOKUP($A57,[3]BDD_ActiviteGen_HssC!$1:$1048576,N$1,FALSE))=TRUE,0,VLOOKUP($A57,[3]BDD_ActiviteGen_HssC!$1:$1048576,N$1,FALSE))</f>
        <v>167294.5</v>
      </c>
      <c r="O57" s="953">
        <f>IF(ISNA(VLOOKUP($A57,[3]BDD_ActiviteGen_HssC!$1:$1048576,O$1,FALSE))=TRUE,0,VLOOKUP($A57,[3]BDD_ActiviteGen_HssC!$1:$1048576,O$1,FALSE))</f>
        <v>170443.5</v>
      </c>
      <c r="P57" s="952">
        <f>IF(N57=0,"-",O57/N57-1)</f>
        <v>1.8823093407135394E-2</v>
      </c>
      <c r="Q57" s="956">
        <f>IF(ISNA(VLOOKUP($A57,[3]BDD_ActiviteGen_HssC!$1:$1048576,Q$1,FALSE))=TRUE,0,VLOOKUP($A57,[3]BDD_ActiviteGen_HssC!$1:$1048576,Q$1,FALSE))</f>
        <v>6329</v>
      </c>
      <c r="R57" s="955">
        <f>IF(ISNA(VLOOKUP($A57,[3]BDD_ActiviteGen_HssC!$1:$1048576,R$1,FALSE))=TRUE,0,VLOOKUP($A57,[3]BDD_ActiviteGen_HssC!$1:$1048576,R$1,FALSE))</f>
        <v>6085</v>
      </c>
      <c r="S57" s="952">
        <f>IF(Q57=0,"-",R57/Q57-1)</f>
        <v>-3.8552693948491035E-2</v>
      </c>
      <c r="T57" s="954">
        <f>IF(ISNA(VLOOKUP($A57,[3]BDD_ActiviteGen_HssC!$1:$1048576,T$1,FALSE))=TRUE,0,VLOOKUP($A57,[3]BDD_ActiviteGen_HssC!$1:$1048576,T$1,FALSE))</f>
        <v>739555</v>
      </c>
      <c r="U57" s="953">
        <f>IF(ISNA(VLOOKUP($A57,[3]BDD_ActiviteGen_HssC!$1:$1048576,U$1,FALSE))=TRUE,0,VLOOKUP($A57,[3]BDD_ActiviteGen_HssC!$1:$1048576,U$1,FALSE))</f>
        <v>721814</v>
      </c>
      <c r="V57" s="952">
        <f>IF(T57=0,"-",U57/T57-1)</f>
        <v>-2.3988749991548985E-2</v>
      </c>
      <c r="W57" s="951">
        <f>IF(ISNA(VLOOKUP($A57,[3]BDD_ActiviteGen_HssC!$1:$1048576,W$1,FALSE))=TRUE,0,VLOOKUP($A57,[3]BDD_ActiviteGen_HssC!$1:$1048576,W$1,FALSE))</f>
        <v>0</v>
      </c>
      <c r="X57" s="1197" t="s">
        <v>336</v>
      </c>
      <c r="Y57" s="1198"/>
      <c r="Z57" s="1198"/>
      <c r="AA57" s="1198"/>
      <c r="AB57" s="1199"/>
    </row>
    <row r="58" spans="1:33" s="943" customFormat="1" ht="14.1" customHeight="1" x14ac:dyDescent="0.2">
      <c r="A58" s="942" t="s">
        <v>251</v>
      </c>
      <c r="C58" s="788" t="s">
        <v>59</v>
      </c>
      <c r="D58" s="787"/>
      <c r="E58" s="950">
        <f>IF(ISNA(VLOOKUP($A58,[3]BDD_ActiviteGen_HssC!$1:$1048576,E$1,FALSE))=TRUE,0,VLOOKUP($A58,[3]BDD_ActiviteGen_HssC!$1:$1048576,E$1,FALSE))</f>
        <v>3689974</v>
      </c>
      <c r="F58" s="652">
        <f>IF(ISNA(VLOOKUP($A58,[3]BDD_ActiviteGen_HssC!$1:$1048576,F$1,FALSE))=TRUE,0,VLOOKUP($A58,[3]BDD_ActiviteGen_HssC!$1:$1048576,F$1,FALSE))</f>
        <v>3582956.5</v>
      </c>
      <c r="G58" s="117">
        <f>IF(E58=0,"-",F58/E58-1)</f>
        <v>-2.9002236872129772E-2</v>
      </c>
      <c r="H58" s="123">
        <f>IF(ISNA(VLOOKUP($A58,[3]BDD_ActiviteGen_HssC!$1:$1048576,H$1,FALSE))=TRUE,0,VLOOKUP($A58,[3]BDD_ActiviteGen_HssC!$1:$1048576,H$1,FALSE))</f>
        <v>72447</v>
      </c>
      <c r="I58" s="654">
        <f>IF(ISNA(VLOOKUP($A58,[3]BDD_ActiviteGen_HssC!$1:$1048576,I$1,FALSE))=TRUE,0,VLOOKUP($A58,[3]BDD_ActiviteGen_HssC!$1:$1048576,I$1,FALSE))</f>
        <v>72555</v>
      </c>
      <c r="J58" s="117">
        <f>IF(H58=0,"-",I58/H58-1)</f>
        <v>1.4907449583834165E-3</v>
      </c>
      <c r="K58" s="949">
        <f>IF(ISNA(VLOOKUP($A58,[3]BDD_ActiviteGen_HssC!$1:$1048576,K$1,FALSE))=TRUE,0,VLOOKUP($A58,[3]BDD_ActiviteGen_HssC!$1:$1048576,K$1,FALSE))</f>
        <v>106104</v>
      </c>
      <c r="L58" s="948">
        <f>IF(K58=0,"-",VLOOKUP(A58,[3]BDD_ActiviteGen_HssC!$1:$1048576,$L$1,FALSE)/K58)</f>
        <v>0.48428899947221593</v>
      </c>
      <c r="M58" s="126">
        <f>IF(K58=0,"-",VLOOKUP(A58,[3]BDD_ActiviteGen_HssC!$1:$1048576,$M$1,FALSE)/K58)</f>
        <v>3.3288094699540076E-2</v>
      </c>
      <c r="N58" s="947">
        <f>IF(ISNA(VLOOKUP($A58,[3]BDD_ActiviteGen_HssC!$1:$1048576,N$1,FALSE))=TRUE,0,VLOOKUP($A58,[3]BDD_ActiviteGen_HssC!$1:$1048576,N$1,FALSE))</f>
        <v>167241.5</v>
      </c>
      <c r="O58" s="652">
        <f>IF(ISNA(VLOOKUP($A58,[3]BDD_ActiviteGen_HssC!$1:$1048576,O$1,FALSE))=TRUE,0,VLOOKUP($A58,[3]BDD_ActiviteGen_HssC!$1:$1048576,O$1,FALSE))</f>
        <v>170443.5</v>
      </c>
      <c r="P58" s="117">
        <f>IF(N58=0,"-",O58/N58-1)</f>
        <v>1.914596556476722E-2</v>
      </c>
      <c r="Q58" s="123">
        <f>IF(ISNA(VLOOKUP($A58,[3]BDD_ActiviteGen_HssC!$1:$1048576,Q$1,FALSE))=TRUE,0,VLOOKUP($A58,[3]BDD_ActiviteGen_HssC!$1:$1048576,Q$1,FALSE))</f>
        <v>6327</v>
      </c>
      <c r="R58" s="654">
        <f>IF(ISNA(VLOOKUP($A58,[3]BDD_ActiviteGen_HssC!$1:$1048576,R$1,FALSE))=TRUE,0,VLOOKUP($A58,[3]BDD_ActiviteGen_HssC!$1:$1048576,R$1,FALSE))</f>
        <v>6085</v>
      </c>
      <c r="S58" s="117">
        <f>IF(Q58=0,"-",R58/Q58-1)</f>
        <v>-3.8248775090880316E-2</v>
      </c>
      <c r="T58" s="947">
        <f>IF(ISNA(VLOOKUP($A58,[3]BDD_ActiviteGen_HssC!$1:$1048576,T$1,FALSE))=TRUE,0,VLOOKUP($A58,[3]BDD_ActiviteGen_HssC!$1:$1048576,T$1,FALSE))</f>
        <v>739555</v>
      </c>
      <c r="U58" s="652">
        <f>IF(ISNA(VLOOKUP($A58,[3]BDD_ActiviteGen_HssC!$1:$1048576,U$1,FALSE))=TRUE,0,VLOOKUP($A58,[3]BDD_ActiviteGen_HssC!$1:$1048576,U$1,FALSE))</f>
        <v>721814</v>
      </c>
      <c r="V58" s="117">
        <f>IF(T58=0,"-",U58/T58-1)</f>
        <v>-2.3988749991548985E-2</v>
      </c>
      <c r="W58" s="946">
        <f>IF(ISNA(VLOOKUP($A58,[3]BDD_ActiviteGen_HssC!$1:$1048576,W$1,FALSE))=TRUE,0,VLOOKUP($A58,[3]BDD_ActiviteGen_HssC!$1:$1048576,W$1,FALSE))</f>
        <v>0</v>
      </c>
      <c r="X58" s="944">
        <f>IF(ISNA(VLOOKUP($A58,[3]BDD_ActiviteGen_HssC!$1:$1048576,X$1,FALSE))=TRUE,"-",VLOOKUP($A58,[3]BDD_ActiviteGen_HssC!$1:$1048576,X$1,FALSE))</f>
        <v>0</v>
      </c>
      <c r="Y58" s="117" t="str">
        <f>IF(W58=0,"-",X58/W58-1)</f>
        <v>-</v>
      </c>
      <c r="Z58" s="945">
        <f>IF(ISNA(VLOOKUP($A58,[3]BDD_ActiviteGen_HssC!$1:$1048576,Z$1,FALSE))=TRUE,"-",VLOOKUP($A58,[3]BDD_ActiviteGen_HssC!$1:$1048576,Z$1,FALSE))</f>
        <v>0</v>
      </c>
      <c r="AA58" s="944">
        <f>IF(ISNA(VLOOKUP($A58,[3]BDD_ActiviteGen_HssC!$1:$1048576,AA$1,FALSE))=TRUE,"-",VLOOKUP($A58,[3]BDD_ActiviteGen_HssC!$1:$1048576,AA$1,FALSE))</f>
        <v>0</v>
      </c>
      <c r="AB58" s="129" t="str">
        <f>IF(Z58=0,"-",AA58/Z58-1)</f>
        <v>-</v>
      </c>
      <c r="AC58" s="926"/>
      <c r="AD58" s="921"/>
      <c r="AE58" s="921"/>
      <c r="AF58" s="921"/>
      <c r="AG58" s="921"/>
    </row>
    <row r="59" spans="1:33" s="921" customFormat="1" ht="15" customHeight="1" thickBot="1" x14ac:dyDescent="0.25">
      <c r="A59" s="942" t="s">
        <v>305</v>
      </c>
      <c r="C59" s="130" t="s">
        <v>81</v>
      </c>
      <c r="D59" s="130"/>
      <c r="E59" s="941">
        <f>IF(ISNA(VLOOKUP($A59,[3]BDD_ActiviteGen_HssC!$1:$1048576,E$1,FALSE))=TRUE,0,VLOOKUP($A59,[3]BDD_ActiviteGen_HssC!$1:$1048576,E$1,FALSE))</f>
        <v>52815.5</v>
      </c>
      <c r="F59" s="648">
        <f>IF(ISNA(VLOOKUP($A59,[3]BDD_ActiviteGen_HssC!$1:$1048576,F$1,FALSE))=TRUE,0,VLOOKUP($A59,[3]BDD_ActiviteGen_HssC!$1:$1048576,F$1,FALSE))</f>
        <v>56393</v>
      </c>
      <c r="G59" s="134">
        <f>IF(E59=0,"-",F59/E59-1)</f>
        <v>6.7735797256487151E-2</v>
      </c>
      <c r="H59" s="130">
        <f>IF(ISNA(VLOOKUP($A59,[3]BDD_ActiviteGen_HssC!$1:$1048576,H$1,FALSE))=TRUE,0,VLOOKUP($A59,[3]BDD_ActiviteGen_HssC!$1:$1048576,H$1,FALSE))</f>
        <v>1311</v>
      </c>
      <c r="I59" s="650">
        <f>IF(ISNA(VLOOKUP($A59,[3]BDD_ActiviteGen_HssC!$1:$1048576,I$1,FALSE))=TRUE,0,VLOOKUP($A59,[3]BDD_ActiviteGen_HssC!$1:$1048576,I$1,FALSE))</f>
        <v>1325</v>
      </c>
      <c r="J59" s="134">
        <f>IF(H59=0,"-",I59/H59-1)</f>
        <v>1.067887109077037E-2</v>
      </c>
      <c r="K59" s="940">
        <f>IF(ISNA(VLOOKUP($A59,[3]BDD_ActiviteGen_HssC!$1:$1048576,K$1,FALSE))=TRUE,0,VLOOKUP($A59,[3]BDD_ActiviteGen_HssC!$1:$1048576,K$1,FALSE))</f>
        <v>1560</v>
      </c>
      <c r="L59" s="939">
        <f>IF(K59=0,"-",VLOOKUP(A59,[3]BDD_ActiviteGen_HssC!$1:$1048576,$L$1,FALSE)/K59)</f>
        <v>0.59551282051282051</v>
      </c>
      <c r="M59" s="136">
        <f>IF(K59=0,"-",VLOOKUP(A59,[3]BDD_ActiviteGen_HssC!$1:$1048576,$M$1,FALSE)/K59)</f>
        <v>2.4358974358974359E-2</v>
      </c>
      <c r="N59" s="938">
        <f>IF(ISNA(VLOOKUP($A59,[3]BDD_ActiviteGen_HssC!$1:$1048576,N$1,FALSE))=TRUE,0,VLOOKUP($A59,[3]BDD_ActiviteGen_HssC!$1:$1048576,N$1,FALSE))</f>
        <v>53</v>
      </c>
      <c r="O59" s="648">
        <f>IF(ISNA(VLOOKUP($A59,[3]BDD_ActiviteGen_HssC!$1:$1048576,O$1,FALSE))=TRUE,0,VLOOKUP($A59,[3]BDD_ActiviteGen_HssC!$1:$1048576,O$1,FALSE))</f>
        <v>0</v>
      </c>
      <c r="P59" s="134">
        <f>IF(N59=0,"-",O59/N59-1)</f>
        <v>-1</v>
      </c>
      <c r="Q59" s="130">
        <f>IF(ISNA(VLOOKUP($A59,[3]BDD_ActiviteGen_HssC!$1:$1048576,Q$1,FALSE))=TRUE,0,VLOOKUP($A59,[3]BDD_ActiviteGen_HssC!$1:$1048576,Q$1,FALSE))</f>
        <v>2</v>
      </c>
      <c r="R59" s="650">
        <f>IF(ISNA(VLOOKUP($A59,[3]BDD_ActiviteGen_HssC!$1:$1048576,R$1,FALSE))=TRUE,0,VLOOKUP($A59,[3]BDD_ActiviteGen_HssC!$1:$1048576,R$1,FALSE))</f>
        <v>0</v>
      </c>
      <c r="S59" s="134">
        <f>IF(Q59=0,"-",R59/Q59-1)</f>
        <v>-1</v>
      </c>
      <c r="T59" s="938">
        <f>IF(ISNA(VLOOKUP($A59,[3]BDD_ActiviteGen_HssC!$1:$1048576,T$1,FALSE))=TRUE,0,VLOOKUP($A59,[3]BDD_ActiviteGen_HssC!$1:$1048576,T$1,FALSE))</f>
        <v>0</v>
      </c>
      <c r="U59" s="648">
        <f>IF(ISNA(VLOOKUP($A59,[3]BDD_ActiviteGen_HssC!$1:$1048576,U$1,FALSE))=TRUE,0,VLOOKUP($A59,[3]BDD_ActiviteGen_HssC!$1:$1048576,U$1,FALSE))</f>
        <v>0</v>
      </c>
      <c r="V59" s="134" t="str">
        <f>IF(T59=0,"-",U59/T59-1)</f>
        <v>-</v>
      </c>
      <c r="W59" s="937">
        <f>IF(ISNA(VLOOKUP($A59,[3]BDD_ActiviteGen_HssC!$1:$1048576,W$1,FALSE))=TRUE,0,VLOOKUP($A59,[3]BDD_ActiviteGen_HssC!$1:$1048576,W$1,FALSE))</f>
        <v>0</v>
      </c>
      <c r="X59" s="935">
        <f>IF(ISNA(VLOOKUP($A59,[3]BDD_ActiviteGen_HssC!$1:$1048576,X$1,FALSE))=TRUE,"-",VLOOKUP($A59,[3]BDD_ActiviteGen_HssC!$1:$1048576,X$1,FALSE))</f>
        <v>0</v>
      </c>
      <c r="Y59" s="134" t="str">
        <f>IF(W59=0,"-",X59/W59-1)</f>
        <v>-</v>
      </c>
      <c r="Z59" s="936">
        <f>IF(ISNA(VLOOKUP($A59,[3]BDD_ActiviteGen_HssC!$1:$1048576,Z$1,FALSE))=TRUE,"-",VLOOKUP($A59,[3]BDD_ActiviteGen_HssC!$1:$1048576,Z$1,FALSE))</f>
        <v>0</v>
      </c>
      <c r="AA59" s="935">
        <f>IF(ISNA(VLOOKUP($A59,[3]BDD_ActiviteGen_HssC!$1:$1048576,AA$1,FALSE))=TRUE,"-",VLOOKUP($A59,[3]BDD_ActiviteGen_HssC!$1:$1048576,AA$1,FALSE))</f>
        <v>0</v>
      </c>
      <c r="AB59" s="142" t="str">
        <f>IF(Z59=0,"-",AA59/Z59-1)</f>
        <v>-</v>
      </c>
      <c r="AC59" s="926"/>
    </row>
    <row r="60" spans="1:33" x14ac:dyDescent="0.25">
      <c r="C60" s="202" t="s">
        <v>110</v>
      </c>
      <c r="D60" s="201" t="str">
        <f>CONCATENATE(" RIMP ",[3]Onglet_OutilAnnexe!$B$3," - ",[3]Onglet_OutilAnnexe!$B$2,)</f>
        <v xml:space="preserve"> RIMP 2021 - 2022</v>
      </c>
      <c r="E60" s="921"/>
      <c r="F60" s="202" t="s">
        <v>242</v>
      </c>
      <c r="G60" s="101"/>
      <c r="H60" s="101"/>
      <c r="I60" s="195"/>
      <c r="J60" s="101"/>
      <c r="K60" s="101"/>
      <c r="L60" s="101"/>
      <c r="M60" s="934"/>
      <c r="N60" s="101"/>
      <c r="O60" s="101"/>
      <c r="P60" s="101"/>
      <c r="Q60" s="101"/>
      <c r="R60" s="101"/>
      <c r="S60" s="101"/>
      <c r="T60" s="195"/>
      <c r="U60" s="195"/>
      <c r="V60" s="933"/>
      <c r="W60" s="195"/>
      <c r="X60" s="195"/>
      <c r="Y60" s="299"/>
      <c r="Z60" s="932"/>
      <c r="AA60" s="299"/>
      <c r="AB60" s="299"/>
      <c r="AC60" s="921"/>
      <c r="AD60" s="921"/>
      <c r="AE60" s="921"/>
      <c r="AF60" s="921"/>
      <c r="AG60" s="921"/>
    </row>
    <row r="61" spans="1:33" x14ac:dyDescent="0.25">
      <c r="C61" s="202"/>
      <c r="D61" s="201"/>
      <c r="E61" s="921"/>
      <c r="F61" s="205" t="s">
        <v>241</v>
      </c>
      <c r="G61" s="195"/>
      <c r="H61" s="101"/>
      <c r="I61" s="101"/>
      <c r="J61" s="101"/>
      <c r="K61" s="101"/>
      <c r="L61" s="101"/>
      <c r="M61" s="934"/>
      <c r="N61" s="101"/>
      <c r="O61" s="101"/>
      <c r="P61" s="101"/>
      <c r="Q61" s="101"/>
      <c r="R61" s="101"/>
      <c r="S61" s="101"/>
      <c r="T61" s="195"/>
      <c r="U61" s="195"/>
      <c r="V61" s="933"/>
      <c r="W61" s="195"/>
      <c r="X61" s="195"/>
      <c r="Y61" s="299"/>
      <c r="Z61" s="932"/>
      <c r="AA61" s="299"/>
      <c r="AB61" s="299"/>
      <c r="AC61" s="921"/>
      <c r="AD61" s="921"/>
      <c r="AE61" s="921"/>
      <c r="AF61" s="921"/>
      <c r="AG61" s="921"/>
    </row>
    <row r="62" spans="1:33" x14ac:dyDescent="0.25">
      <c r="C62" s="202"/>
      <c r="D62" s="201"/>
      <c r="E62" s="921"/>
      <c r="F62" s="931" t="s">
        <v>240</v>
      </c>
      <c r="G62" s="899"/>
      <c r="H62" s="921"/>
      <c r="I62" s="921"/>
      <c r="J62" s="921"/>
      <c r="K62" s="921"/>
      <c r="L62" s="921"/>
      <c r="M62" s="930"/>
      <c r="N62" s="921"/>
      <c r="O62" s="921"/>
      <c r="P62" s="921"/>
      <c r="Q62" s="921"/>
      <c r="R62" s="921"/>
      <c r="S62" s="921"/>
      <c r="T62" s="899"/>
      <c r="U62" s="899"/>
      <c r="V62" s="927"/>
      <c r="W62" s="899"/>
      <c r="X62" s="899"/>
      <c r="AC62" s="926"/>
      <c r="AD62" s="921"/>
      <c r="AE62" s="921"/>
      <c r="AF62" s="921"/>
      <c r="AG62" s="921"/>
    </row>
    <row r="63" spans="1:33" ht="7.5" customHeight="1" x14ac:dyDescent="0.25">
      <c r="C63" s="201"/>
      <c r="D63" s="201"/>
      <c r="E63" s="928"/>
      <c r="F63" s="928"/>
      <c r="G63" s="928"/>
      <c r="H63" s="928"/>
      <c r="I63" s="928"/>
      <c r="J63" s="928"/>
      <c r="K63" s="928"/>
      <c r="L63" s="928"/>
      <c r="M63" s="929"/>
      <c r="N63" s="928"/>
      <c r="O63" s="928"/>
      <c r="P63" s="928"/>
      <c r="Q63" s="928"/>
      <c r="R63" s="928"/>
      <c r="S63" s="928"/>
      <c r="T63" s="899"/>
      <c r="U63" s="899"/>
      <c r="V63" s="927"/>
      <c r="W63" s="899"/>
      <c r="X63" s="899"/>
      <c r="AC63" s="926"/>
      <c r="AD63" s="921"/>
      <c r="AE63" s="921"/>
      <c r="AF63" s="921"/>
      <c r="AG63" s="921"/>
    </row>
    <row r="64" spans="1:33" ht="12.75" customHeight="1" x14ac:dyDescent="0.25">
      <c r="C64" s="1200" t="s">
        <v>195</v>
      </c>
      <c r="D64" s="1200"/>
      <c r="E64" s="1200"/>
      <c r="F64" s="1200"/>
      <c r="G64" s="1200"/>
      <c r="H64" s="1200"/>
      <c r="I64" s="1200"/>
      <c r="J64" s="1200"/>
      <c r="K64" s="1200"/>
      <c r="L64" s="1200"/>
      <c r="M64" s="1200"/>
      <c r="N64" s="1200"/>
      <c r="O64" s="1200"/>
      <c r="P64" s="1200"/>
      <c r="Q64" s="1200"/>
      <c r="R64" s="1200"/>
      <c r="S64" s="1200"/>
      <c r="T64" s="1200"/>
      <c r="U64" s="1200"/>
      <c r="V64" s="1200"/>
      <c r="W64" s="1200"/>
      <c r="X64" s="1200"/>
      <c r="Y64" s="1200"/>
      <c r="Z64" s="1200"/>
      <c r="AA64" s="1200"/>
      <c r="AB64" s="1200"/>
      <c r="AC64" s="921"/>
      <c r="AD64" s="921"/>
      <c r="AE64" s="921"/>
      <c r="AF64" s="921"/>
      <c r="AG64" s="921"/>
    </row>
    <row r="65" spans="3:33" x14ac:dyDescent="0.25">
      <c r="C65" s="208" t="s">
        <v>335</v>
      </c>
      <c r="D65" s="202"/>
      <c r="E65" s="925"/>
      <c r="F65" s="924"/>
      <c r="G65" s="924"/>
      <c r="H65" s="924"/>
      <c r="I65" s="924"/>
      <c r="J65" s="924"/>
      <c r="K65" s="924"/>
      <c r="L65" s="924"/>
      <c r="M65" s="922"/>
      <c r="N65" s="922"/>
      <c r="O65" s="923"/>
      <c r="P65" s="922"/>
      <c r="Q65" s="923"/>
      <c r="R65" s="922"/>
      <c r="S65" s="922"/>
      <c r="T65" s="922"/>
      <c r="U65" s="922"/>
      <c r="V65" s="922"/>
      <c r="W65" s="923"/>
      <c r="X65" s="922"/>
      <c r="AC65" s="921"/>
      <c r="AD65" s="921"/>
      <c r="AE65" s="921"/>
      <c r="AF65" s="921"/>
      <c r="AG65" s="921"/>
    </row>
    <row r="66" spans="3:33" x14ac:dyDescent="0.25">
      <c r="C66" s="208" t="s">
        <v>334</v>
      </c>
      <c r="D66" s="202"/>
      <c r="E66" s="925"/>
      <c r="F66" s="924"/>
      <c r="G66" s="924"/>
      <c r="H66" s="924"/>
      <c r="I66" s="924"/>
      <c r="J66" s="924"/>
      <c r="K66" s="924"/>
      <c r="L66" s="924"/>
      <c r="M66" s="922"/>
      <c r="N66" s="922"/>
      <c r="O66" s="923"/>
      <c r="P66" s="922"/>
      <c r="Q66" s="923"/>
      <c r="R66" s="922"/>
      <c r="S66" s="922"/>
      <c r="T66" s="922"/>
      <c r="U66" s="922"/>
      <c r="V66" s="922"/>
      <c r="W66" s="923"/>
      <c r="X66" s="922"/>
      <c r="AC66" s="921"/>
      <c r="AD66" s="921"/>
      <c r="AE66" s="921"/>
      <c r="AF66" s="921"/>
      <c r="AG66" s="921"/>
    </row>
    <row r="67" spans="3:33" ht="21.75" customHeight="1" x14ac:dyDescent="0.25">
      <c r="C67" s="1201" t="s">
        <v>333</v>
      </c>
      <c r="D67" s="1201"/>
      <c r="E67" s="1201"/>
      <c r="F67" s="1201"/>
      <c r="G67" s="1201"/>
      <c r="H67" s="1201"/>
      <c r="I67" s="1201"/>
      <c r="J67" s="1201"/>
      <c r="K67" s="1201"/>
      <c r="L67" s="1201"/>
      <c r="M67" s="1201"/>
      <c r="N67" s="1201"/>
      <c r="O67" s="1201"/>
      <c r="P67" s="1201"/>
      <c r="Q67" s="1201"/>
      <c r="R67" s="1201"/>
      <c r="S67" s="1201"/>
      <c r="T67" s="1201"/>
      <c r="U67" s="1201"/>
      <c r="V67" s="1201"/>
      <c r="W67" s="1201"/>
      <c r="X67" s="1201"/>
      <c r="AC67" s="921"/>
      <c r="AD67" s="921"/>
      <c r="AE67" s="921"/>
      <c r="AF67" s="921"/>
      <c r="AG67" s="921"/>
    </row>
    <row r="68" spans="3:33" ht="8.25" customHeight="1" x14ac:dyDescent="0.25">
      <c r="AC68" s="921"/>
      <c r="AD68" s="921"/>
      <c r="AE68" s="921"/>
      <c r="AF68" s="921"/>
      <c r="AG68" s="921"/>
    </row>
    <row r="69" spans="3:33" x14ac:dyDescent="0.25">
      <c r="C69" s="382" t="s">
        <v>304</v>
      </c>
      <c r="AC69" s="921"/>
      <c r="AD69" s="921"/>
      <c r="AE69" s="921"/>
      <c r="AF69" s="921"/>
      <c r="AG69" s="921"/>
    </row>
    <row r="70" spans="3:33" x14ac:dyDescent="0.25">
      <c r="AC70" s="921"/>
      <c r="AD70" s="921"/>
      <c r="AE70" s="921"/>
      <c r="AF70" s="921"/>
      <c r="AG70" s="921"/>
    </row>
    <row r="71" spans="3:33" x14ac:dyDescent="0.25">
      <c r="C71" s="329" t="s">
        <v>260</v>
      </c>
    </row>
    <row r="74" spans="3:33" x14ac:dyDescent="0.25">
      <c r="D74" s="918" t="s">
        <v>332</v>
      </c>
      <c r="E74" s="913" t="s">
        <v>331</v>
      </c>
      <c r="F74" s="917" t="s">
        <v>330</v>
      </c>
      <c r="G74" s="916" t="s">
        <v>329</v>
      </c>
      <c r="H74" s="916"/>
      <c r="I74" s="916" t="s">
        <v>320</v>
      </c>
      <c r="J74" s="435" t="s">
        <v>318</v>
      </c>
      <c r="K74" s="435" t="s">
        <v>328</v>
      </c>
      <c r="L74" s="435" t="s">
        <v>327</v>
      </c>
      <c r="M74" s="435" t="s">
        <v>317</v>
      </c>
      <c r="O74" s="452" t="s">
        <v>326</v>
      </c>
      <c r="P74" s="901" t="s">
        <v>325</v>
      </c>
      <c r="R74" s="901" t="s">
        <v>324</v>
      </c>
    </row>
    <row r="75" spans="3:33" ht="13.8" x14ac:dyDescent="0.25">
      <c r="D75" s="914" t="s">
        <v>319</v>
      </c>
      <c r="E75" s="913">
        <v>1421283</v>
      </c>
      <c r="F75" s="912">
        <f>+F55+O55</f>
        <v>208961</v>
      </c>
      <c r="G75" s="920">
        <f>K87+L87</f>
        <v>1260551.5</v>
      </c>
      <c r="H75" s="911"/>
      <c r="I75" s="911">
        <f>+F75/G75</f>
        <v>0.16576950644221994</v>
      </c>
      <c r="J75" s="915">
        <f>K87</f>
        <v>1055635.5</v>
      </c>
      <c r="K75" s="915">
        <f>F55</f>
        <v>199934.5</v>
      </c>
      <c r="L75" s="909">
        <f>+K75/J75</f>
        <v>0.18939728722650953</v>
      </c>
      <c r="M75" s="915">
        <f>L87</f>
        <v>204916</v>
      </c>
      <c r="O75" s="452">
        <f>O55</f>
        <v>9026.5</v>
      </c>
      <c r="P75" s="909">
        <f>+O75/M75</f>
        <v>4.4049756973589177E-2</v>
      </c>
      <c r="R75" s="452">
        <f>U55</f>
        <v>33079</v>
      </c>
      <c r="S75" s="901">
        <f>R75/M87</f>
        <v>3.1251269503110579E-2</v>
      </c>
    </row>
    <row r="76" spans="3:33" ht="13.8" x14ac:dyDescent="0.25">
      <c r="D76" s="914" t="s">
        <v>107</v>
      </c>
      <c r="E76" s="913">
        <v>21793985</v>
      </c>
      <c r="F76" s="912">
        <f>+F57+O57</f>
        <v>3809793</v>
      </c>
      <c r="G76" s="920">
        <f>K88+L88</f>
        <v>19171260</v>
      </c>
      <c r="H76" s="911"/>
      <c r="I76" s="911">
        <f>+F76/G76</f>
        <v>0.19872418401294437</v>
      </c>
      <c r="J76" s="919">
        <f>K88</f>
        <v>16114901.5</v>
      </c>
      <c r="K76" s="915">
        <f>F57</f>
        <v>3639349.5</v>
      </c>
      <c r="L76" s="909">
        <f>+K76/J76</f>
        <v>0.22583752683812558</v>
      </c>
      <c r="M76" s="915">
        <f>L88</f>
        <v>3056358.5</v>
      </c>
      <c r="O76" s="452">
        <f>O57</f>
        <v>170443.5</v>
      </c>
      <c r="P76" s="909">
        <f>+O76/M76</f>
        <v>5.5766854575469468E-2</v>
      </c>
      <c r="R76" s="452">
        <f>U57</f>
        <v>721814</v>
      </c>
      <c r="S76" s="901">
        <f>R76/M88</f>
        <v>4.5590721249159007E-2</v>
      </c>
    </row>
    <row r="79" spans="3:33" x14ac:dyDescent="0.25">
      <c r="D79" s="918" t="s">
        <v>323</v>
      </c>
      <c r="E79" s="913" t="s">
        <v>322</v>
      </c>
      <c r="F79" s="917" t="s">
        <v>321</v>
      </c>
      <c r="G79" s="916" t="s">
        <v>316</v>
      </c>
      <c r="H79" s="916"/>
      <c r="I79" s="916" t="s">
        <v>320</v>
      </c>
      <c r="K79" s="915">
        <f>+K75+O75</f>
        <v>208961</v>
      </c>
    </row>
    <row r="80" spans="3:33" ht="13.8" x14ac:dyDescent="0.25">
      <c r="D80" s="914" t="s">
        <v>319</v>
      </c>
      <c r="E80" s="913">
        <v>1045348</v>
      </c>
      <c r="F80" s="912">
        <f>U55</f>
        <v>33079</v>
      </c>
      <c r="G80" s="912">
        <f>+M87</f>
        <v>1058485</v>
      </c>
      <c r="H80" s="911">
        <f>+F80/G80</f>
        <v>3.1251269503110579E-2</v>
      </c>
      <c r="I80" s="911">
        <f>+F80/G80</f>
        <v>3.1251269503110579E-2</v>
      </c>
      <c r="K80" s="915">
        <f>+K76+O76</f>
        <v>3809793</v>
      </c>
    </row>
    <row r="81" spans="4:13" ht="13.8" x14ac:dyDescent="0.25">
      <c r="D81" s="914" t="s">
        <v>107</v>
      </c>
      <c r="E81" s="913">
        <v>16091011</v>
      </c>
      <c r="F81" s="912">
        <f>U57</f>
        <v>721814</v>
      </c>
      <c r="G81" s="912">
        <f>+M88</f>
        <v>15832476</v>
      </c>
      <c r="H81" s="911">
        <f>+F81/G81</f>
        <v>4.5590721249159007E-2</v>
      </c>
      <c r="I81" s="911">
        <f>+F81/G81</f>
        <v>4.5590721249159007E-2</v>
      </c>
    </row>
    <row r="86" spans="4:13" x14ac:dyDescent="0.25">
      <c r="K86" s="435" t="s">
        <v>318</v>
      </c>
      <c r="L86" s="435" t="s">
        <v>317</v>
      </c>
      <c r="M86" s="435" t="s">
        <v>316</v>
      </c>
    </row>
    <row r="87" spans="4:13" ht="13.8" x14ac:dyDescent="0.25">
      <c r="D87" s="195" t="s">
        <v>315</v>
      </c>
      <c r="F87" s="909">
        <f>F18/F55</f>
        <v>0.27792602077180278</v>
      </c>
      <c r="I87" s="906">
        <v>1162598</v>
      </c>
      <c r="J87" s="910" t="s">
        <v>105</v>
      </c>
      <c r="K87" s="906">
        <f>[3]A_GEN!F55</f>
        <v>1055635.5</v>
      </c>
      <c r="L87" s="907">
        <f>[3]A_GEN!P55</f>
        <v>204916</v>
      </c>
      <c r="M87" s="906">
        <f>[3]A_GEN!AD55</f>
        <v>1058485</v>
      </c>
    </row>
    <row r="88" spans="4:13" ht="14.4" thickBot="1" x14ac:dyDescent="0.3">
      <c r="D88" s="195" t="s">
        <v>314</v>
      </c>
      <c r="F88" s="909">
        <f>F22/F55</f>
        <v>0.2208773373279749</v>
      </c>
      <c r="I88" s="906">
        <v>18067017</v>
      </c>
      <c r="J88" s="908" t="s">
        <v>107</v>
      </c>
      <c r="K88" s="906">
        <f>[3]A_GEN!F57</f>
        <v>16114901.5</v>
      </c>
      <c r="L88" s="907">
        <f>[3]A_GEN!P57</f>
        <v>3056358.5</v>
      </c>
      <c r="M88" s="906">
        <f>[3]A_GEN!AD57</f>
        <v>15832476</v>
      </c>
    </row>
    <row r="89" spans="4:13" x14ac:dyDescent="0.25">
      <c r="F89" s="905">
        <f>+(F18+F22)/F55</f>
        <v>0.49880335809977766</v>
      </c>
    </row>
  </sheetData>
  <mergeCells count="20">
    <mergeCell ref="C2:AB2"/>
    <mergeCell ref="C4:C6"/>
    <mergeCell ref="D4:D6"/>
    <mergeCell ref="F4:M4"/>
    <mergeCell ref="O4:S4"/>
    <mergeCell ref="U4:Y4"/>
    <mergeCell ref="AA4:AB5"/>
    <mergeCell ref="F5:G5"/>
    <mergeCell ref="I5:J5"/>
    <mergeCell ref="K5:M5"/>
    <mergeCell ref="X55:AB55"/>
    <mergeCell ref="X57:AB57"/>
    <mergeCell ref="C64:AB64"/>
    <mergeCell ref="C67:X67"/>
    <mergeCell ref="O5:P5"/>
    <mergeCell ref="R5:S5"/>
    <mergeCell ref="U5:V5"/>
    <mergeCell ref="X5:Y5"/>
    <mergeCell ref="X42:AB45"/>
    <mergeCell ref="X47:AB53"/>
  </mergeCells>
  <pageMargins left="0.19685039370078741" right="0.15748031496062992" top="0.19685039370078741" bottom="0.51181102362204722" header="0.31496062992125984" footer="0.27559055118110237"/>
  <pageSetup paperSize="9" scale="62" orientation="landscape" r:id="rId1"/>
  <headerFooter alignWithMargins="0">
    <oddFooter>&amp;L&amp;"Arial,Italique"&amp;7
&amp;CPsychiatrie (RIM-P) – Bilan PMSI 2022</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J41"/>
  <sheetViews>
    <sheetView showZeros="0" topLeftCell="B1" zoomScale="68" zoomScaleNormal="68" zoomScalePageLayoutView="36" workbookViewId="0">
      <selection sqref="A1:AD67"/>
    </sheetView>
  </sheetViews>
  <sheetFormatPr baseColWidth="10" defaultColWidth="11.5546875" defaultRowHeight="13.2" x14ac:dyDescent="0.25"/>
  <cols>
    <col min="1" max="1" width="4.44140625" style="49" hidden="1" customWidth="1"/>
    <col min="2" max="2" width="4.77734375" style="193" customWidth="1"/>
    <col min="3" max="3" width="9.44140625" style="194" customWidth="1"/>
    <col min="4" max="4" width="21.77734375" style="195" customWidth="1"/>
    <col min="5" max="5" width="6.44140625" style="195" hidden="1" customWidth="1"/>
    <col min="6" max="6" width="10" style="213" customWidth="1"/>
    <col min="7" max="9" width="9.21875" style="379" customWidth="1"/>
    <col min="10" max="13" width="9.21875" style="381" customWidth="1"/>
    <col min="14" max="14" width="6.77734375" style="381" hidden="1" customWidth="1"/>
    <col min="15" max="15" width="9.21875" style="379" customWidth="1"/>
    <col min="16" max="18" width="9.21875" style="381" customWidth="1"/>
    <col min="19" max="16384" width="11.5546875" style="193"/>
  </cols>
  <sheetData>
    <row r="1" spans="1:36" s="3" customFormat="1" ht="12" customHeight="1" x14ac:dyDescent="0.25">
      <c r="A1" s="2"/>
      <c r="C1" s="4"/>
      <c r="D1" s="5"/>
      <c r="E1" s="5">
        <v>2</v>
      </c>
      <c r="F1" s="722">
        <f>E1+10</f>
        <v>12</v>
      </c>
      <c r="G1" s="383"/>
      <c r="H1" s="383"/>
      <c r="I1" s="383"/>
      <c r="J1" s="383">
        <f>E1+1</f>
        <v>3</v>
      </c>
      <c r="K1" s="383">
        <f>F1+1</f>
        <v>13</v>
      </c>
      <c r="L1" s="383">
        <f>J1+1</f>
        <v>4</v>
      </c>
      <c r="M1" s="383">
        <f>K1+1</f>
        <v>14</v>
      </c>
      <c r="N1" s="383">
        <f>L1+1</f>
        <v>5</v>
      </c>
      <c r="O1" s="1059">
        <f>M1+1</f>
        <v>15</v>
      </c>
      <c r="P1" s="383"/>
      <c r="Q1" s="383">
        <f>N1+1</f>
        <v>6</v>
      </c>
      <c r="R1" s="383">
        <f>O1+1</f>
        <v>16</v>
      </c>
    </row>
    <row r="2" spans="1:36" s="10" customFormat="1" ht="30" customHeight="1" x14ac:dyDescent="0.25">
      <c r="A2" s="9"/>
      <c r="C2" s="1087" t="s">
        <v>354</v>
      </c>
      <c r="D2" s="1087"/>
      <c r="E2" s="1087"/>
      <c r="F2" s="1087"/>
      <c r="G2" s="1087"/>
      <c r="H2" s="1087"/>
      <c r="I2" s="1087"/>
      <c r="J2" s="1087"/>
      <c r="K2" s="1087"/>
      <c r="L2" s="1087"/>
      <c r="M2" s="1087"/>
      <c r="N2" s="1087"/>
      <c r="O2" s="1087"/>
      <c r="P2" s="1087"/>
      <c r="Q2" s="1087"/>
      <c r="R2" s="1087"/>
      <c r="S2" s="1087"/>
      <c r="T2" s="221"/>
      <c r="U2" s="221"/>
      <c r="V2" s="221"/>
      <c r="W2" s="221"/>
      <c r="X2" s="221"/>
      <c r="Y2" s="221"/>
      <c r="Z2" s="221"/>
      <c r="AA2" s="221"/>
      <c r="AB2" s="221"/>
      <c r="AC2" s="221"/>
      <c r="AD2" s="221"/>
      <c r="AE2" s="221"/>
      <c r="AF2" s="221"/>
      <c r="AG2" s="221"/>
      <c r="AH2" s="221"/>
      <c r="AI2" s="221"/>
      <c r="AJ2" s="221"/>
    </row>
    <row r="3" spans="1:36" s="12" customFormat="1" ht="7.5" customHeight="1" thickBot="1" x14ac:dyDescent="0.3">
      <c r="A3" s="11"/>
      <c r="C3" s="386"/>
      <c r="D3" s="222"/>
      <c r="E3" s="222"/>
      <c r="F3" s="387"/>
      <c r="G3" s="223"/>
      <c r="H3" s="223"/>
      <c r="I3" s="223"/>
      <c r="J3" s="223"/>
      <c r="K3" s="223"/>
      <c r="L3" s="388"/>
      <c r="M3" s="223"/>
      <c r="N3" s="223"/>
      <c r="O3" s="699"/>
      <c r="P3" s="223"/>
      <c r="Q3" s="223"/>
      <c r="R3" s="388"/>
      <c r="S3" s="223"/>
      <c r="T3" s="223"/>
      <c r="U3" s="223"/>
      <c r="V3" s="223"/>
      <c r="W3" s="388"/>
      <c r="X3" s="223"/>
      <c r="Y3" s="223"/>
      <c r="Z3" s="223"/>
      <c r="AA3" s="223"/>
      <c r="AB3" s="223"/>
      <c r="AC3" s="223"/>
    </row>
    <row r="4" spans="1:36" ht="31.5" customHeight="1" x14ac:dyDescent="0.25">
      <c r="C4" s="1088" t="s">
        <v>3</v>
      </c>
      <c r="D4" s="1148" t="s">
        <v>4</v>
      </c>
      <c r="E4" s="1058"/>
      <c r="F4" s="1216" t="s">
        <v>353</v>
      </c>
      <c r="G4" s="1217"/>
      <c r="H4" s="1217"/>
      <c r="I4" s="1217"/>
      <c r="J4" s="1217"/>
      <c r="K4" s="1217"/>
      <c r="L4" s="1217"/>
      <c r="M4" s="1217"/>
      <c r="N4" s="1217"/>
      <c r="O4" s="1217"/>
      <c r="P4" s="1217"/>
      <c r="Q4" s="1217"/>
      <c r="R4" s="1218"/>
    </row>
    <row r="5" spans="1:36" s="14" customFormat="1" ht="21.75" customHeight="1" x14ac:dyDescent="0.25">
      <c r="A5" s="13"/>
      <c r="C5" s="1089"/>
      <c r="D5" s="1149"/>
      <c r="E5" s="490"/>
      <c r="F5" s="1219" t="s">
        <v>188</v>
      </c>
      <c r="G5" s="1220"/>
      <c r="H5" s="1220"/>
      <c r="I5" s="1220"/>
      <c r="J5" s="1220"/>
      <c r="K5" s="1220"/>
      <c r="L5" s="1220"/>
      <c r="M5" s="1220"/>
      <c r="N5" s="1220"/>
      <c r="O5" s="1220"/>
      <c r="P5" s="1220"/>
      <c r="Q5" s="1220"/>
      <c r="R5" s="1221"/>
    </row>
    <row r="6" spans="1:36" s="14" customFormat="1" ht="37.5" customHeight="1" x14ac:dyDescent="0.25">
      <c r="A6" s="13"/>
      <c r="C6" s="1089"/>
      <c r="D6" s="1149"/>
      <c r="E6" s="490"/>
      <c r="F6" s="1085" t="s">
        <v>8</v>
      </c>
      <c r="G6" s="1086"/>
      <c r="H6" s="1085" t="s">
        <v>352</v>
      </c>
      <c r="I6" s="1086"/>
      <c r="J6" s="1085" t="s">
        <v>348</v>
      </c>
      <c r="K6" s="1086"/>
      <c r="L6" s="1085" t="s">
        <v>347</v>
      </c>
      <c r="M6" s="1086"/>
      <c r="N6" s="1057"/>
      <c r="O6" s="1085" t="s">
        <v>301</v>
      </c>
      <c r="P6" s="1086"/>
      <c r="Q6" s="1085" t="s">
        <v>346</v>
      </c>
      <c r="R6" s="1174"/>
      <c r="T6" s="193"/>
      <c r="U6" s="193"/>
      <c r="V6" s="193"/>
    </row>
    <row r="7" spans="1:36" s="14" customFormat="1" ht="20.25" customHeight="1" thickBot="1" x14ac:dyDescent="0.3">
      <c r="A7" s="13"/>
      <c r="C7" s="1089"/>
      <c r="D7" s="1149"/>
      <c r="E7" s="21" t="str">
        <f>[3]Onglet_OutilAnnexe!$B$3</f>
        <v>2021</v>
      </c>
      <c r="F7" s="1075" t="str">
        <f>[3]Onglet_OutilAnnexe!$B$2</f>
        <v>2022</v>
      </c>
      <c r="G7" s="1074" t="str">
        <f>CONCATENATE("Evol. / ",[3]Onglet_OutilAnnexe!$B$3)</f>
        <v>Evol. / 2021</v>
      </c>
      <c r="H7" s="1073" t="str">
        <f>CONCATENATE("Part ",[3]Onglet_OutilAnnexe!$B$3)</f>
        <v>Part 2021</v>
      </c>
      <c r="I7" s="1074" t="str">
        <f>CONCATENATE("Part ",[3]Onglet_OutilAnnexe!$B$2)</f>
        <v>Part 2022</v>
      </c>
      <c r="J7" s="1073" t="str">
        <f>CONCATENATE("Part ",[3]Onglet_OutilAnnexe!$B$3)</f>
        <v>Part 2021</v>
      </c>
      <c r="K7" s="1074" t="str">
        <f>CONCATENATE("Part ",[3]Onglet_OutilAnnexe!$B$2)</f>
        <v>Part 2022</v>
      </c>
      <c r="L7" s="1073" t="str">
        <f>CONCATENATE("Part ",[3]Onglet_OutilAnnexe!$B$3)</f>
        <v>Part 2021</v>
      </c>
      <c r="M7" s="1074" t="str">
        <f>CONCATENATE("Part ",[3]Onglet_OutilAnnexe!$B$2)</f>
        <v>Part 2022</v>
      </c>
      <c r="N7" s="21" t="str">
        <f>[3]Onglet_OutilAnnexe!$B$3</f>
        <v>2021</v>
      </c>
      <c r="O7" s="1075" t="str">
        <f>[3]Onglet_OutilAnnexe!$B$2</f>
        <v>2022</v>
      </c>
      <c r="P7" s="1074" t="str">
        <f>CONCATENATE("Evol. / ",[3]Onglet_OutilAnnexe!$B$3)</f>
        <v>Evol. / 2021</v>
      </c>
      <c r="Q7" s="1073" t="str">
        <f>CONCATENATE("Part ",[3]Onglet_OutilAnnexe!$B$3)</f>
        <v>Part 2021</v>
      </c>
      <c r="R7" s="1072" t="str">
        <f>CONCATENATE("Part ",[3]Onglet_OutilAnnexe!$B$2)</f>
        <v>Part 2022</v>
      </c>
      <c r="T7" s="193"/>
      <c r="U7" s="193"/>
      <c r="V7" s="193"/>
    </row>
    <row r="8" spans="1:36" s="32" customFormat="1" ht="14.1" customHeight="1" x14ac:dyDescent="0.2">
      <c r="A8" s="46" t="s">
        <v>18</v>
      </c>
      <c r="C8" s="85" t="s">
        <v>18</v>
      </c>
      <c r="D8" s="86" t="s">
        <v>19</v>
      </c>
      <c r="E8" s="426">
        <f>VLOOKUP($A8,[3]BDD_ActiviteGen_UMspe!$1:$1048576,E$1,FALSE)</f>
        <v>12139</v>
      </c>
      <c r="F8" s="1068">
        <f>VLOOKUP($A8,[3]BDD_ActiviteGen_UMspe!$1:$1048576,F$1,FALSE)</f>
        <v>11302</v>
      </c>
      <c r="G8" s="1067">
        <f>F8/E8-1</f>
        <v>-6.895131394678311E-2</v>
      </c>
      <c r="H8" s="1071">
        <f>E8/(VLOOKUP(A8,[3]BDD_AGen!$1:$1048576,4,FALSE)+E8)</f>
        <v>0.22651191431397064</v>
      </c>
      <c r="I8" s="1071">
        <f>F8/(VLOOKUP(A8,[3]BDD_AGen!$1:$1048576,17,FALSE)+F8)</f>
        <v>0.2263977083792392</v>
      </c>
      <c r="J8" s="1070">
        <f>VLOOKUP($A8,[3]BDD_ActiviteGen_UMspe!$1:$1048576,J$1,FALSE)/$E8</f>
        <v>0</v>
      </c>
      <c r="K8" s="97">
        <f>VLOOKUP($A8,[3]BDD_ActiviteGen_UMspe!$1:$1048576,K$1,FALSE)/$F8</f>
        <v>0</v>
      </c>
      <c r="L8" s="1066">
        <f>VLOOKUP($A8,[3]BDD_ActiviteGen_UMspe!$1:$1048576,L$1,FALSE)/$E8</f>
        <v>1</v>
      </c>
      <c r="M8" s="97">
        <f>VLOOKUP($A8,[3]BDD_ActiviteGen_UMspe!$1:$1048576,M$1,FALSE)/$F8</f>
        <v>1</v>
      </c>
      <c r="N8" s="1069">
        <f>VLOOKUP($A8,[3]BDD_ActiviteGen_UMspe!$1:$1048576,N$1,FALSE)</f>
        <v>71</v>
      </c>
      <c r="O8" s="1068">
        <f>VLOOKUP($A8,[3]BDD_ActiviteGen_UMspe!$1:$1048576,O$1,FALSE)</f>
        <v>62</v>
      </c>
      <c r="P8" s="1067">
        <f>O8/N8-1</f>
        <v>-0.12676056338028174</v>
      </c>
      <c r="Q8" s="1066">
        <f>VLOOKUP($A8,[3]BDD_ActiviteGen_UMspe!$1:$1048576,Q$1,FALSE)/N8</f>
        <v>0.647887323943662</v>
      </c>
      <c r="R8" s="1065">
        <f>VLOOKUP($A8,[3]BDD_ActiviteGen_UMspe!$1:$1048576,R$1,FALSE)/O8</f>
        <v>0.69354838709677424</v>
      </c>
      <c r="S8" s="1064"/>
      <c r="T8" s="566"/>
      <c r="U8" s="566"/>
      <c r="V8" s="193"/>
    </row>
    <row r="9" spans="1:36" ht="5.25" customHeight="1" thickBot="1" x14ac:dyDescent="0.25">
      <c r="A9" s="77"/>
      <c r="C9" s="331"/>
      <c r="D9" s="332"/>
      <c r="E9" s="453"/>
      <c r="F9" s="333"/>
      <c r="G9" s="197"/>
      <c r="H9" s="197"/>
      <c r="I9" s="197"/>
      <c r="J9" s="197"/>
      <c r="K9" s="197"/>
      <c r="L9" s="197"/>
      <c r="M9" s="197"/>
      <c r="N9" s="1063"/>
      <c r="O9" s="551"/>
      <c r="P9" s="197"/>
      <c r="Q9" s="197"/>
      <c r="R9" s="197"/>
    </row>
    <row r="10" spans="1:36" s="98" customFormat="1" ht="13.8" thickBot="1" x14ac:dyDescent="0.25">
      <c r="A10" s="31" t="s">
        <v>104</v>
      </c>
      <c r="C10" s="337" t="s">
        <v>105</v>
      </c>
      <c r="D10" s="455"/>
      <c r="E10" s="415">
        <f>VLOOKUP($A10,[3]BDD_ActiviteGen_UMspe!$1:$1048576,E$1,FALSE)</f>
        <v>12139</v>
      </c>
      <c r="F10" s="147">
        <f>VLOOKUP($A10,[3]BDD_ActiviteGen_UMspe!$1:$1048576,F$1,FALSE)</f>
        <v>11302</v>
      </c>
      <c r="G10" s="148">
        <f>F10/E10-1</f>
        <v>-6.895131394678311E-2</v>
      </c>
      <c r="H10" s="975">
        <f>E10/(VLOOKUP(A10,[3]BDD_AGen!$1:$1048576,4,FALSE)+E10)</f>
        <v>1.1581401827607985E-2</v>
      </c>
      <c r="I10" s="975">
        <f>F10/(VLOOKUP(A10,[3]BDD_AGen!$1:$1048576,17,FALSE)+F10)</f>
        <v>1.118370436705745E-2</v>
      </c>
      <c r="J10" s="149">
        <f>VLOOKUP($A10,[3]BDD_ActiviteGen_UMspe!$1:$1048576,J$1,FALSE)/$E10</f>
        <v>0</v>
      </c>
      <c r="K10" s="148">
        <f>VLOOKUP($A10,[3]BDD_ActiviteGen_UMspe!$1:$1048576,K$1,FALSE)/$F10</f>
        <v>0</v>
      </c>
      <c r="L10" s="149">
        <f>VLOOKUP($A10,[3]BDD_ActiviteGen_UMspe!$1:$1048576,L$1,FALSE)/$E10</f>
        <v>1</v>
      </c>
      <c r="M10" s="148">
        <f>VLOOKUP($A10,[3]BDD_ActiviteGen_UMspe!$1:$1048576,M$1,FALSE)/$F10</f>
        <v>1</v>
      </c>
      <c r="N10" s="1062">
        <f>VLOOKUP($A10,[3]BDD_ActiviteGen_UMspe!$1:$1048576,N$1,FALSE)</f>
        <v>71</v>
      </c>
      <c r="O10" s="646">
        <f>VLOOKUP($A10,[3]BDD_ActiviteGen_UMspe!$1:$1048576,O$1,FALSE)</f>
        <v>62</v>
      </c>
      <c r="P10" s="148">
        <f>O10/N10-1</f>
        <v>-0.12676056338028174</v>
      </c>
      <c r="Q10" s="149">
        <f>VLOOKUP($A10,[3]BDD_ActiviteGen_UMspe!$1:$1048576,Q$1,FALSE)/N10</f>
        <v>0.647887323943662</v>
      </c>
      <c r="R10" s="156">
        <f>VLOOKUP($A10,[3]BDD_ActiviteGen_UMspe!$1:$1048576,R$1,FALSE)/O10</f>
        <v>0.69354838709677424</v>
      </c>
      <c r="T10" s="193"/>
      <c r="U10" s="193"/>
      <c r="V10" s="193"/>
    </row>
    <row r="11" spans="1:36" ht="8.25" customHeight="1" thickBot="1" x14ac:dyDescent="0.3"/>
    <row r="12" spans="1:36" s="98" customFormat="1" ht="13.8" thickBot="1" x14ac:dyDescent="0.25">
      <c r="A12" s="31" t="s">
        <v>106</v>
      </c>
      <c r="C12" s="337" t="s">
        <v>107</v>
      </c>
      <c r="D12" s="801"/>
      <c r="E12" s="415">
        <f>VLOOKUP($A12,[3]BDD_ActiviteGen_UMspe!$1:$1048576,E$1,FALSE)</f>
        <v>184625</v>
      </c>
      <c r="F12" s="147">
        <f>VLOOKUP($A12,[3]BDD_ActiviteGen_UMspe!$1:$1048576,F$1,FALSE)</f>
        <v>181531</v>
      </c>
      <c r="G12" s="148">
        <f>F12/E12-1</f>
        <v>-1.6758293838862515E-2</v>
      </c>
      <c r="H12" s="975">
        <f>E12/(VLOOKUP(A12,[3]BDD_AGen!$1:$1048576,4,FALSE)+E12)</f>
        <v>1.1957599017744364E-2</v>
      </c>
      <c r="I12" s="975">
        <f>F12/(VLOOKUP(A12,[3]BDD_AGen!$1:$1048576,17,FALSE)+F12)</f>
        <v>1.2052267900926826E-2</v>
      </c>
      <c r="J12" s="149">
        <f>VLOOKUP($A12,[3]BDD_ActiviteGen_UMspe!$1:$1048576,J$1,FALSE)/$E12</f>
        <v>0</v>
      </c>
      <c r="K12" s="148">
        <f>VLOOKUP($A12,[3]BDD_ActiviteGen_UMspe!$1:$1048576,K$1,FALSE)/$F12</f>
        <v>0</v>
      </c>
      <c r="L12" s="149">
        <f>VLOOKUP($A12,[3]BDD_ActiviteGen_UMspe!$1:$1048576,L$1,FALSE)/$E12</f>
        <v>1</v>
      </c>
      <c r="M12" s="148">
        <f>VLOOKUP($A12,[3]BDD_ActiviteGen_UMspe!$1:$1048576,M$1,FALSE)/$F12</f>
        <v>1</v>
      </c>
      <c r="N12" s="1062">
        <f>VLOOKUP($A12,[3]BDD_ActiviteGen_UMspe!$1:$1048576,N$1,FALSE)</f>
        <v>896</v>
      </c>
      <c r="O12" s="646">
        <f>VLOOKUP($A12,[3]BDD_ActiviteGen_UMspe!$1:$1048576,O$1,FALSE)</f>
        <v>849</v>
      </c>
      <c r="P12" s="148">
        <f>O12/N12-1</f>
        <v>-5.2455357142857095E-2</v>
      </c>
      <c r="Q12" s="149">
        <f>VLOOKUP($A12,[3]BDD_ActiviteGen_UMspe!$1:$1048576,Q$1,FALSE)/N12</f>
        <v>6.4732142857142863E-2</v>
      </c>
      <c r="R12" s="156">
        <f>VLOOKUP($A12,[3]BDD_ActiviteGen_UMspe!$1:$1048576,R$1,FALSE)/O12</f>
        <v>6.9493521790341573E-2</v>
      </c>
    </row>
    <row r="13" spans="1:36" ht="8.25" customHeight="1" x14ac:dyDescent="0.25"/>
    <row r="14" spans="1:36" x14ac:dyDescent="0.25">
      <c r="C14" s="84" t="s">
        <v>110</v>
      </c>
      <c r="D14" s="896" t="str">
        <f>CONCATENATE(" RIMP ",[3]Onglet_OutilAnnexe!$B$3," - ",[3]Onglet_OutilAnnexe!$B$2,)</f>
        <v xml:space="preserve"> RIMP 2021 - 2022</v>
      </c>
      <c r="E14" s="10"/>
      <c r="F14" s="1061"/>
      <c r="G14" s="236"/>
      <c r="H14" s="10"/>
      <c r="I14" s="884"/>
      <c r="J14" s="10"/>
      <c r="K14" s="10"/>
      <c r="L14" s="10"/>
      <c r="M14" s="10"/>
      <c r="N14" s="10"/>
      <c r="O14" s="1040"/>
      <c r="P14" s="10"/>
      <c r="Q14" s="10"/>
      <c r="R14" s="10"/>
      <c r="S14" s="10"/>
      <c r="T14" s="884"/>
      <c r="U14" s="884"/>
      <c r="V14" s="884"/>
      <c r="W14" s="884"/>
      <c r="X14" s="884"/>
      <c r="Y14" s="889"/>
      <c r="Z14" s="889"/>
      <c r="AA14" s="889"/>
      <c r="AB14" s="889"/>
    </row>
    <row r="15" spans="1:36" ht="12.75" customHeight="1" x14ac:dyDescent="0.25">
      <c r="C15" s="1193" t="s">
        <v>351</v>
      </c>
      <c r="D15" s="1193"/>
      <c r="E15" s="1193"/>
      <c r="F15" s="1193"/>
      <c r="G15" s="1193"/>
      <c r="H15" s="1193"/>
      <c r="I15" s="1193"/>
      <c r="J15" s="1193"/>
      <c r="K15" s="1193"/>
      <c r="L15" s="1193"/>
      <c r="M15" s="1193"/>
      <c r="N15" s="1193"/>
      <c r="O15" s="1193"/>
      <c r="P15" s="1193"/>
      <c r="Q15" s="1193"/>
      <c r="R15" s="1193"/>
      <c r="S15" s="1193"/>
      <c r="T15" s="1193"/>
      <c r="U15" s="1193"/>
      <c r="V15" s="1193"/>
      <c r="W15" s="1193"/>
      <c r="X15" s="1193"/>
      <c r="Y15" s="1193"/>
      <c r="Z15" s="1193"/>
      <c r="AA15" s="1193"/>
      <c r="AB15" s="1193"/>
    </row>
    <row r="16" spans="1:36" ht="13.8" thickBot="1" x14ac:dyDescent="0.3">
      <c r="C16" s="382"/>
      <c r="D16" s="487"/>
      <c r="E16" s="487"/>
      <c r="F16" s="210"/>
      <c r="G16" s="210"/>
      <c r="H16" s="210"/>
      <c r="I16" s="210"/>
      <c r="J16" s="210"/>
      <c r="K16" s="210"/>
      <c r="L16" s="210"/>
      <c r="M16" s="210"/>
      <c r="N16" s="210"/>
      <c r="O16" s="210">
        <v>214</v>
      </c>
      <c r="P16" s="210"/>
      <c r="Q16" s="210"/>
      <c r="R16" s="210"/>
      <c r="T16" s="1060"/>
    </row>
    <row r="17" spans="1:28" ht="13.5" hidden="1" customHeight="1" thickBot="1" x14ac:dyDescent="0.3">
      <c r="C17" s="382"/>
      <c r="D17" s="487"/>
      <c r="E17" s="5">
        <f>Q1+1</f>
        <v>7</v>
      </c>
      <c r="F17" s="722">
        <f>R1+1</f>
        <v>17</v>
      </c>
      <c r="G17" s="383"/>
      <c r="H17" s="383"/>
      <c r="I17" s="383"/>
      <c r="J17" s="383">
        <f>E17+1</f>
        <v>8</v>
      </c>
      <c r="K17" s="383">
        <f>F17+1</f>
        <v>18</v>
      </c>
      <c r="L17" s="383">
        <f>J17+1</f>
        <v>9</v>
      </c>
      <c r="M17" s="383">
        <f>K17+1</f>
        <v>19</v>
      </c>
      <c r="N17" s="383">
        <f>L17+1</f>
        <v>10</v>
      </c>
      <c r="O17" s="1059">
        <f>M17+1</f>
        <v>20</v>
      </c>
      <c r="P17" s="383"/>
      <c r="Q17" s="383">
        <f>N17+1</f>
        <v>11</v>
      </c>
      <c r="R17" s="383">
        <f>O17+1</f>
        <v>21</v>
      </c>
    </row>
    <row r="18" spans="1:28" ht="27" customHeight="1" x14ac:dyDescent="0.25">
      <c r="C18" s="1088" t="s">
        <v>3</v>
      </c>
      <c r="D18" s="1148" t="s">
        <v>4</v>
      </c>
      <c r="E18" s="1058"/>
      <c r="F18" s="1216" t="s">
        <v>350</v>
      </c>
      <c r="G18" s="1217"/>
      <c r="H18" s="1217"/>
      <c r="I18" s="1217"/>
      <c r="J18" s="1217"/>
      <c r="K18" s="1217"/>
      <c r="L18" s="1217"/>
      <c r="M18" s="1217"/>
      <c r="N18" s="1217"/>
      <c r="O18" s="1217"/>
      <c r="P18" s="1217"/>
      <c r="Q18" s="1217"/>
      <c r="R18" s="1218"/>
    </row>
    <row r="19" spans="1:28" ht="27" customHeight="1" x14ac:dyDescent="0.25">
      <c r="A19" s="13"/>
      <c r="B19" s="14"/>
      <c r="C19" s="1089"/>
      <c r="D19" s="1149"/>
      <c r="E19" s="490"/>
      <c r="F19" s="1219" t="s">
        <v>188</v>
      </c>
      <c r="G19" s="1220"/>
      <c r="H19" s="1220"/>
      <c r="I19" s="1220"/>
      <c r="J19" s="1220"/>
      <c r="K19" s="1220"/>
      <c r="L19" s="1220"/>
      <c r="M19" s="1220"/>
      <c r="N19" s="1220"/>
      <c r="O19" s="1220"/>
      <c r="P19" s="1220"/>
      <c r="Q19" s="1220"/>
      <c r="R19" s="1221"/>
    </row>
    <row r="20" spans="1:28" ht="41.25" customHeight="1" x14ac:dyDescent="0.25">
      <c r="A20" s="13"/>
      <c r="B20" s="14"/>
      <c r="C20" s="1089"/>
      <c r="D20" s="1149"/>
      <c r="E20" s="490"/>
      <c r="F20" s="1085" t="s">
        <v>8</v>
      </c>
      <c r="G20" s="1086"/>
      <c r="H20" s="1085" t="s">
        <v>349</v>
      </c>
      <c r="I20" s="1086"/>
      <c r="J20" s="1085" t="s">
        <v>348</v>
      </c>
      <c r="K20" s="1086"/>
      <c r="L20" s="1085" t="s">
        <v>347</v>
      </c>
      <c r="M20" s="1086"/>
      <c r="N20" s="1057"/>
      <c r="O20" s="1085" t="s">
        <v>301</v>
      </c>
      <c r="P20" s="1086"/>
      <c r="Q20" s="1085" t="s">
        <v>346</v>
      </c>
      <c r="R20" s="1174"/>
    </row>
    <row r="21" spans="1:28" ht="27" customHeight="1" x14ac:dyDescent="0.25">
      <c r="A21" s="13"/>
      <c r="B21" s="14"/>
      <c r="C21" s="1189"/>
      <c r="D21" s="1190"/>
      <c r="E21" s="21" t="str">
        <f>[3]Onglet_OutilAnnexe!$B$3</f>
        <v>2021</v>
      </c>
      <c r="F21" s="22" t="str">
        <f>[3]Onglet_OutilAnnexe!$B$2</f>
        <v>2022</v>
      </c>
      <c r="G21" s="27" t="str">
        <f>CONCATENATE("Evol. / ",[3]Onglet_OutilAnnexe!$B$3)</f>
        <v>Evol. / 2021</v>
      </c>
      <c r="H21" s="28" t="str">
        <f>CONCATENATE("Part ",[3]Onglet_OutilAnnexe!$B$3)</f>
        <v>Part 2021</v>
      </c>
      <c r="I21" s="27" t="str">
        <f>CONCATENATE("Part ",[3]Onglet_OutilAnnexe!$B$2)</f>
        <v>Part 2022</v>
      </c>
      <c r="J21" s="28" t="str">
        <f>CONCATENATE("Part ",[3]Onglet_OutilAnnexe!$B$3)</f>
        <v>Part 2021</v>
      </c>
      <c r="K21" s="27" t="str">
        <f>CONCATENATE("Part ",[3]Onglet_OutilAnnexe!$B$2)</f>
        <v>Part 2022</v>
      </c>
      <c r="L21" s="28" t="str">
        <f>CONCATENATE("Part ",[3]Onglet_OutilAnnexe!$B$3)</f>
        <v>Part 2021</v>
      </c>
      <c r="M21" s="27" t="str">
        <f>CONCATENATE("Part ",[3]Onglet_OutilAnnexe!$B$2)</f>
        <v>Part 2022</v>
      </c>
      <c r="N21" s="21" t="str">
        <f>[3]Onglet_OutilAnnexe!$B$3</f>
        <v>2021</v>
      </c>
      <c r="O21" s="22" t="str">
        <f>[3]Onglet_OutilAnnexe!$B$2</f>
        <v>2022</v>
      </c>
      <c r="P21" s="27" t="str">
        <f>CONCATENATE("Evol. / ",[3]Onglet_OutilAnnexe!$B$3)</f>
        <v>Evol. / 2021</v>
      </c>
      <c r="Q21" s="28" t="str">
        <f>CONCATENATE("Part ",[3]Onglet_OutilAnnexe!$B$3)</f>
        <v>Part 2021</v>
      </c>
      <c r="R21" s="393" t="str">
        <f>CONCATENATE("Part ",[3]Onglet_OutilAnnexe!$B$2)</f>
        <v>Part 2022</v>
      </c>
      <c r="U21" s="566"/>
    </row>
    <row r="22" spans="1:28" x14ac:dyDescent="0.2">
      <c r="A22" s="31" t="s">
        <v>40</v>
      </c>
      <c r="B22" s="32"/>
      <c r="C22" s="33" t="s">
        <v>40</v>
      </c>
      <c r="D22" s="34" t="s">
        <v>41</v>
      </c>
      <c r="E22" s="238">
        <f>VLOOKUP($A22,[3]BDD_ActiviteGen_UMspe!$1:$1048576,E$17,FALSE)</f>
        <v>8044</v>
      </c>
      <c r="F22" s="50">
        <f>VLOOKUP($A22,[3]BDD_ActiviteGen_UMspe!$1:$1048576,F$17,FALSE)</f>
        <v>8913</v>
      </c>
      <c r="G22" s="492">
        <f>F22/E22-1</f>
        <v>0.10803083043262052</v>
      </c>
      <c r="H22" s="1056">
        <f>E22/(VLOOKUP(A22,[3]BDD_AGen!$1:$1048576,4,FALSE)+E22)</f>
        <v>4.2089400733582048E-2</v>
      </c>
      <c r="I22" s="1056">
        <f>F22/(VLOOKUP(A22,[3]BDD_AGen!$1:$1048576,17,FALSE)+F22)</f>
        <v>4.9266229997512644E-2</v>
      </c>
      <c r="J22" s="1055">
        <f>VLOOKUP($A22,[3]BDD_ActiviteGen_UMspe!$1:$1048576,J$17,FALSE)/$E22</f>
        <v>1</v>
      </c>
      <c r="K22" s="37">
        <f>VLOOKUP($A22,[3]BDD_ActiviteGen_UMspe!$1:$1048576,K$17,FALSE)/$F22</f>
        <v>0.81308201503421973</v>
      </c>
      <c r="L22" s="1054">
        <f>VLOOKUP($A22,[3]BDD_ActiviteGen_UMspe!$1:$1048576,L$17,FALSE)/$E22</f>
        <v>0</v>
      </c>
      <c r="M22" s="37">
        <f>VLOOKUP($A22,[3]BDD_ActiviteGen_UMspe!$1:$1048576,M$17,FALSE)/$F22</f>
        <v>0.18691798496578033</v>
      </c>
      <c r="N22" s="1053">
        <f>VLOOKUP($A22,[3]BDD_ActiviteGen_UMspe!$1:$1048576,N$17,FALSE)</f>
        <v>220</v>
      </c>
      <c r="O22" s="1052">
        <f>VLOOKUP($A22,[3]BDD_ActiviteGen_UMspe!$1:$1048576,O$17,FALSE)</f>
        <v>179</v>
      </c>
      <c r="P22" s="1051">
        <f>O22/N22-1</f>
        <v>-0.1863636363636364</v>
      </c>
      <c r="Q22" s="1050">
        <f>VLOOKUP($A22,[3]BDD_ActiviteGen_UMspe!$1:$1048576,Q$17,FALSE)/N22</f>
        <v>0.55454545454545456</v>
      </c>
      <c r="R22" s="1049">
        <f>VLOOKUP($A22,[3]BDD_ActiviteGen_UMspe!$1:$1048576,R$17,FALSE)/O22</f>
        <v>0.55865921787709494</v>
      </c>
      <c r="S22" s="1048"/>
      <c r="T22" s="566"/>
      <c r="U22" s="566"/>
    </row>
    <row r="23" spans="1:28" ht="3.75" customHeight="1" thickBot="1" x14ac:dyDescent="0.25">
      <c r="A23" s="77"/>
      <c r="C23" s="331"/>
      <c r="D23" s="332"/>
      <c r="E23" s="453"/>
      <c r="F23" s="333"/>
      <c r="G23" s="197"/>
      <c r="H23" s="197"/>
      <c r="I23" s="197"/>
      <c r="J23" s="197"/>
      <c r="K23" s="197"/>
      <c r="L23" s="197"/>
      <c r="M23" s="197"/>
      <c r="N23" s="1047"/>
      <c r="O23" s="1046"/>
      <c r="P23" s="197"/>
      <c r="Q23" s="197"/>
      <c r="R23" s="197"/>
    </row>
    <row r="24" spans="1:28" ht="13.8" thickBot="1" x14ac:dyDescent="0.25">
      <c r="A24" s="31" t="s">
        <v>104</v>
      </c>
      <c r="B24" s="98"/>
      <c r="C24" s="337" t="s">
        <v>105</v>
      </c>
      <c r="D24" s="455"/>
      <c r="E24" s="415">
        <f>VLOOKUP($A24,[3]BDD_ActiviteGen_UMspe!$1:$1048576,E$17,FALSE)</f>
        <v>8044</v>
      </c>
      <c r="F24" s="147">
        <f>VLOOKUP($A24,[3]BDD_ActiviteGen_UMspe!$1:$1048576,F$17,FALSE)</f>
        <v>8913</v>
      </c>
      <c r="G24" s="148">
        <f>F24/E24-1</f>
        <v>0.10803083043262052</v>
      </c>
      <c r="H24" s="975">
        <f>E24/(VLOOKUP(A24,[3]BDD_AGen!$1:$1048576,4,FALSE)+E24)</f>
        <v>7.7046044685556547E-3</v>
      </c>
      <c r="I24" s="975">
        <f>F24/(VLOOKUP(A24,[3]BDD_AGen!$1:$1048576,17,FALSE)+F24)</f>
        <v>8.8406086758577394E-3</v>
      </c>
      <c r="J24" s="149">
        <f>VLOOKUP($A24,[3]BDD_ActiviteGen_UMspe!$1:$1048576,J$17,FALSE)/$E24</f>
        <v>1</v>
      </c>
      <c r="K24" s="148">
        <f>VLOOKUP($A24,[3]BDD_ActiviteGen_UMspe!$1:$1048576,K$17,FALSE)/$F24</f>
        <v>0.81308201503421973</v>
      </c>
      <c r="L24" s="149">
        <f>VLOOKUP($A24,[3]BDD_ActiviteGen_UMspe!$1:$1048576,L$17,FALSE)/$E24</f>
        <v>0</v>
      </c>
      <c r="M24" s="148">
        <f>VLOOKUP($A24,[3]BDD_ActiviteGen_UMspe!$1:$1048576,M$17,FALSE)/$F24</f>
        <v>0.18691798496578033</v>
      </c>
      <c r="N24" s="1043">
        <f>VLOOKUP($A24,[3]BDD_ActiviteGen_UMspe!$1:$1048576,N$17,FALSE)</f>
        <v>220</v>
      </c>
      <c r="O24" s="1042">
        <f>VLOOKUP($A24,[3]BDD_ActiviteGen_UMspe!$1:$1048576,O$17,FALSE)</f>
        <v>179</v>
      </c>
      <c r="P24" s="148">
        <f>O24/N24-1</f>
        <v>-0.1863636363636364</v>
      </c>
      <c r="Q24" s="149">
        <f>VLOOKUP($A24,[3]BDD_ActiviteGen_UMspe!$1:$1048576,Q$17,FALSE)/N24</f>
        <v>0.55454545454545456</v>
      </c>
      <c r="R24" s="148">
        <f>VLOOKUP($A24,[3]BDD_ActiviteGen_UMspe!$1:$1048576,R$17,FALSE)/O24</f>
        <v>0.55865921787709494</v>
      </c>
    </row>
    <row r="25" spans="1:28" ht="3.75" customHeight="1" thickBot="1" x14ac:dyDescent="0.25">
      <c r="A25" s="77"/>
      <c r="C25" s="345"/>
      <c r="D25" s="330"/>
      <c r="E25" s="219"/>
      <c r="F25" s="514"/>
      <c r="G25" s="515"/>
      <c r="H25" s="515"/>
      <c r="I25" s="515"/>
      <c r="J25" s="515"/>
      <c r="K25" s="515"/>
      <c r="L25" s="515"/>
      <c r="M25" s="515"/>
      <c r="N25" s="1045"/>
      <c r="O25" s="1044"/>
      <c r="P25" s="515"/>
      <c r="Q25" s="515"/>
      <c r="R25" s="515"/>
    </row>
    <row r="26" spans="1:28" ht="13.8" thickBot="1" x14ac:dyDescent="0.25">
      <c r="A26" s="31" t="s">
        <v>106</v>
      </c>
      <c r="B26" s="98"/>
      <c r="C26" s="337" t="s">
        <v>107</v>
      </c>
      <c r="D26" s="801"/>
      <c r="E26" s="415">
        <f>VLOOKUP($A26,[3]BDD_ActiviteGen_UMspe!$1:$1048576,E$17,FALSE)</f>
        <v>104806</v>
      </c>
      <c r="F26" s="147">
        <f>VLOOKUP($A26,[3]BDD_ActiviteGen_UMspe!$1:$1048576,F$17,FALSE)</f>
        <v>95467</v>
      </c>
      <c r="G26" s="148">
        <f>F26/E26-1</f>
        <v>-8.9107493845772212E-2</v>
      </c>
      <c r="H26" s="975">
        <f>E26/(VLOOKUP(A26,[3]BDD_AGen!$1:$1048576,4,FALSE)+E26)</f>
        <v>6.8232391036977596E-3</v>
      </c>
      <c r="I26" s="975">
        <f>F26/(VLOOKUP(A26,[3]BDD_AGen!$1:$1048576,17,FALSE)+F26)</f>
        <v>6.3747025265134894E-3</v>
      </c>
      <c r="J26" s="149">
        <f>VLOOKUP($A26,[3]BDD_ActiviteGen_UMspe!$1:$1048576,J$17,FALSE)/$E26</f>
        <v>0.646823655134248</v>
      </c>
      <c r="K26" s="148">
        <f>VLOOKUP($A26,[3]BDD_ActiviteGen_UMspe!$1:$1048576,K$17,FALSE)/$F26</f>
        <v>0.59993505609268127</v>
      </c>
      <c r="L26" s="149">
        <f>VLOOKUP($A26,[3]BDD_ActiviteGen_UMspe!$1:$1048576,L$17,FALSE)/$E26</f>
        <v>0.35317634486575195</v>
      </c>
      <c r="M26" s="148">
        <f>VLOOKUP($A26,[3]BDD_ActiviteGen_UMspe!$1:$1048576,M$17,FALSE)/$F26</f>
        <v>0.40006494390731878</v>
      </c>
      <c r="N26" s="1043">
        <f>VLOOKUP($A26,[3]BDD_ActiviteGen_UMspe!$1:$1048576,N$17,FALSE)</f>
        <v>2242</v>
      </c>
      <c r="O26" s="1042">
        <f>VLOOKUP($A26,[3]BDD_ActiviteGen_UMspe!$1:$1048576,O$17,FALSE)</f>
        <v>2143</v>
      </c>
      <c r="P26" s="148">
        <f>O26/N26-1</f>
        <v>-4.4157002676181945E-2</v>
      </c>
      <c r="Q26" s="149">
        <f>VLOOKUP($A26,[3]BDD_ActiviteGen_UMspe!$1:$1048576,Q$17,FALSE)/N26</f>
        <v>5.4861730597680645E-2</v>
      </c>
      <c r="R26" s="148">
        <f>VLOOKUP($A26,[3]BDD_ActiviteGen_UMspe!$1:$1048576,R$17,FALSE)/O26</f>
        <v>4.6663555762949137E-2</v>
      </c>
    </row>
    <row r="27" spans="1:28" ht="11.25" customHeight="1" x14ac:dyDescent="0.25"/>
    <row r="28" spans="1:28" x14ac:dyDescent="0.25">
      <c r="C28" s="84" t="s">
        <v>110</v>
      </c>
      <c r="D28" s="896" t="str">
        <f>CONCATENATE(" RIMP ",[3]Onglet_OutilAnnexe!$B$3," - ",[3]Onglet_OutilAnnexe!$B$2,)</f>
        <v xml:space="preserve"> RIMP 2021 - 2022</v>
      </c>
      <c r="E28" s="10"/>
      <c r="F28" s="1041"/>
      <c r="G28" s="236"/>
      <c r="H28" s="10"/>
      <c r="I28" s="884"/>
      <c r="J28" s="10"/>
      <c r="K28" s="10"/>
      <c r="L28" s="10"/>
      <c r="M28" s="10"/>
      <c r="N28" s="10"/>
      <c r="O28" s="1040"/>
      <c r="P28" s="10"/>
      <c r="Q28" s="10"/>
      <c r="R28" s="10"/>
      <c r="X28" s="884"/>
      <c r="Y28" s="889"/>
      <c r="Z28" s="889"/>
      <c r="AA28" s="889"/>
      <c r="AB28" s="889"/>
    </row>
    <row r="29" spans="1:28" ht="24.75" customHeight="1" x14ac:dyDescent="0.25">
      <c r="C29" s="1193" t="s">
        <v>345</v>
      </c>
      <c r="D29" s="1193"/>
      <c r="E29" s="1193"/>
      <c r="F29" s="1193"/>
      <c r="G29" s="1193"/>
      <c r="H29" s="1193"/>
      <c r="I29" s="1193"/>
      <c r="J29" s="1193"/>
      <c r="K29" s="1193"/>
      <c r="L29" s="1193"/>
      <c r="M29" s="1193"/>
      <c r="N29" s="1193"/>
      <c r="O29" s="1193"/>
      <c r="P29" s="1193"/>
      <c r="Q29" s="1193"/>
      <c r="R29" s="1193"/>
      <c r="X29" s="1039"/>
      <c r="Y29" s="1039"/>
      <c r="Z29" s="1039"/>
      <c r="AA29" s="1039"/>
      <c r="AB29" s="1039"/>
    </row>
    <row r="30" spans="1:28" x14ac:dyDescent="0.25">
      <c r="G30" s="380"/>
      <c r="H30" s="380"/>
      <c r="I30" s="380"/>
    </row>
    <row r="31" spans="1:28" x14ac:dyDescent="0.25">
      <c r="G31" s="1038"/>
    </row>
    <row r="32" spans="1:28" x14ac:dyDescent="0.25">
      <c r="C32" s="1037" t="s">
        <v>344</v>
      </c>
    </row>
    <row r="33" spans="3:18" x14ac:dyDescent="0.25">
      <c r="C33" s="1036" t="s">
        <v>343</v>
      </c>
    </row>
    <row r="34" spans="3:18" x14ac:dyDescent="0.25">
      <c r="R34" s="379"/>
    </row>
    <row r="35" spans="3:18" x14ac:dyDescent="0.25">
      <c r="H35" s="675"/>
      <c r="I35" s="675"/>
      <c r="J35" s="674"/>
      <c r="R35" s="379"/>
    </row>
    <row r="36" spans="3:18" x14ac:dyDescent="0.25">
      <c r="R36" s="379"/>
    </row>
    <row r="40" spans="3:18" x14ac:dyDescent="0.25">
      <c r="D40" s="213"/>
      <c r="F40" s="193"/>
    </row>
    <row r="41" spans="3:18" x14ac:dyDescent="0.25">
      <c r="D41" s="213"/>
      <c r="F41" s="193"/>
    </row>
  </sheetData>
  <mergeCells count="23">
    <mergeCell ref="C2:S2"/>
    <mergeCell ref="C4:C7"/>
    <mergeCell ref="D4:D7"/>
    <mergeCell ref="F4:R4"/>
    <mergeCell ref="F5:R5"/>
    <mergeCell ref="F6:G6"/>
    <mergeCell ref="H6:I6"/>
    <mergeCell ref="J6:K6"/>
    <mergeCell ref="L6:M6"/>
    <mergeCell ref="O6:P6"/>
    <mergeCell ref="C29:R29"/>
    <mergeCell ref="Q6:R6"/>
    <mergeCell ref="C15:AB15"/>
    <mergeCell ref="C18:C21"/>
    <mergeCell ref="D18:D21"/>
    <mergeCell ref="F18:R18"/>
    <mergeCell ref="F19:R19"/>
    <mergeCell ref="F20:G20"/>
    <mergeCell ref="H20:I20"/>
    <mergeCell ref="J20:K20"/>
    <mergeCell ref="L20:M20"/>
    <mergeCell ref="O20:P20"/>
    <mergeCell ref="Q20:R20"/>
  </mergeCells>
  <pageMargins left="0.19685039370078741" right="0.15748031496062992" top="0.19685039370078741" bottom="0.51181102362204722" header="0.31496062992125984" footer="0.27559055118110237"/>
  <pageSetup paperSize="9" orientation="landscape" r:id="rId1"/>
  <headerFooter alignWithMargins="0">
    <oddFooter>&amp;L&amp;"Arial,Italique"&amp;7
&amp;CPsychiatrie (RIM-P) – Bilan PMSI 2022</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F53"/>
  <sheetViews>
    <sheetView showZeros="0" view="pageBreakPreview" topLeftCell="D1" zoomScale="76" zoomScaleNormal="100" workbookViewId="0">
      <selection sqref="A1:AB67"/>
    </sheetView>
  </sheetViews>
  <sheetFormatPr baseColWidth="10" defaultColWidth="11.5546875" defaultRowHeight="13.2" x14ac:dyDescent="0.25"/>
  <cols>
    <col min="1" max="1" width="5.21875" style="570" customWidth="1"/>
    <col min="2" max="2" width="6" style="98" customWidth="1"/>
    <col min="3" max="3" width="9.44140625" style="1417" customWidth="1"/>
    <col min="4" max="4" width="21.77734375" style="101" customWidth="1"/>
    <col min="5" max="6" width="10.44140625" style="1418" hidden="1" customWidth="1"/>
    <col min="7" max="7" width="11.21875" style="1418" hidden="1" customWidth="1"/>
    <col min="8" max="8" width="9.44140625" style="101" customWidth="1"/>
    <col min="9" max="10" width="8.21875" style="1419" customWidth="1"/>
    <col min="11" max="11" width="8.21875" style="1420" customWidth="1"/>
    <col min="12" max="14" width="8.21875" style="1419" customWidth="1"/>
    <col min="15" max="15" width="8.21875" style="1420" customWidth="1"/>
    <col min="16" max="18" width="8.21875" style="1419" customWidth="1"/>
    <col min="19" max="19" width="8.21875" style="1420" customWidth="1"/>
    <col min="20" max="22" width="8.21875" style="1419" customWidth="1"/>
    <col min="23" max="23" width="8.21875" style="1420" customWidth="1"/>
    <col min="24" max="26" width="8.21875" style="1419" customWidth="1"/>
    <col min="27" max="27" width="8.21875" style="1420" customWidth="1"/>
    <col min="28" max="28" width="8.21875" style="1419" customWidth="1"/>
    <col min="29" max="16384" width="11.5546875" style="98"/>
  </cols>
  <sheetData>
    <row r="1" spans="1:28" s="1255" customFormat="1" ht="13.5" customHeight="1" x14ac:dyDescent="0.2">
      <c r="A1" s="46"/>
      <c r="B1" s="1251"/>
      <c r="C1" s="1252"/>
      <c r="D1" s="1253"/>
      <c r="E1" s="56">
        <v>2</v>
      </c>
      <c r="F1" s="56">
        <f>E1+11</f>
        <v>13</v>
      </c>
      <c r="G1" s="56">
        <f>F1+11</f>
        <v>24</v>
      </c>
      <c r="H1" s="56">
        <f>G1+11</f>
        <v>35</v>
      </c>
      <c r="I1" s="1254">
        <f t="shared" ref="I1:AB1" si="0">E1+1</f>
        <v>3</v>
      </c>
      <c r="J1" s="1254">
        <f t="shared" si="0"/>
        <v>14</v>
      </c>
      <c r="K1" s="1254">
        <f t="shared" si="0"/>
        <v>25</v>
      </c>
      <c r="L1" s="1254">
        <f t="shared" si="0"/>
        <v>36</v>
      </c>
      <c r="M1" s="1254">
        <f t="shared" si="0"/>
        <v>4</v>
      </c>
      <c r="N1" s="1254">
        <f t="shared" si="0"/>
        <v>15</v>
      </c>
      <c r="O1" s="1254">
        <f t="shared" si="0"/>
        <v>26</v>
      </c>
      <c r="P1" s="1254">
        <f t="shared" si="0"/>
        <v>37</v>
      </c>
      <c r="Q1" s="1254">
        <f t="shared" si="0"/>
        <v>5</v>
      </c>
      <c r="R1" s="1254">
        <f t="shared" si="0"/>
        <v>16</v>
      </c>
      <c r="S1" s="1254">
        <f t="shared" si="0"/>
        <v>27</v>
      </c>
      <c r="T1" s="1254">
        <f t="shared" si="0"/>
        <v>38</v>
      </c>
      <c r="U1" s="1254">
        <f t="shared" si="0"/>
        <v>6</v>
      </c>
      <c r="V1" s="1254">
        <f t="shared" si="0"/>
        <v>17</v>
      </c>
      <c r="W1" s="1254">
        <f t="shared" si="0"/>
        <v>28</v>
      </c>
      <c r="X1" s="1254">
        <f t="shared" si="0"/>
        <v>39</v>
      </c>
      <c r="Y1" s="1254">
        <f t="shared" si="0"/>
        <v>7</v>
      </c>
      <c r="Z1" s="1254">
        <f t="shared" si="0"/>
        <v>18</v>
      </c>
      <c r="AA1" s="1254">
        <f t="shared" si="0"/>
        <v>29</v>
      </c>
      <c r="AB1" s="1254">
        <f t="shared" si="0"/>
        <v>40</v>
      </c>
    </row>
    <row r="2" spans="1:28" s="1257" customFormat="1" ht="20.25" customHeight="1" x14ac:dyDescent="0.2">
      <c r="A2" s="46"/>
      <c r="B2" s="32"/>
      <c r="C2" s="1256" t="s">
        <v>356</v>
      </c>
      <c r="D2" s="1256"/>
      <c r="E2" s="1256"/>
      <c r="F2" s="1256"/>
      <c r="G2" s="1256"/>
      <c r="H2" s="1256"/>
      <c r="I2" s="1256"/>
      <c r="J2" s="1256"/>
      <c r="K2" s="1256"/>
      <c r="L2" s="1256"/>
      <c r="M2" s="1256"/>
      <c r="N2" s="1256"/>
      <c r="O2" s="1256"/>
      <c r="P2" s="1256"/>
      <c r="Q2" s="1256"/>
      <c r="R2" s="1256"/>
      <c r="S2" s="1256"/>
      <c r="T2" s="1256"/>
      <c r="U2" s="1256"/>
      <c r="V2" s="1256"/>
      <c r="W2" s="1256"/>
      <c r="X2" s="1256"/>
      <c r="Y2" s="1256"/>
      <c r="Z2" s="1256"/>
      <c r="AA2" s="1256"/>
      <c r="AB2" s="1256"/>
    </row>
    <row r="3" spans="1:28" s="1257" customFormat="1" ht="11.25" customHeight="1" thickBot="1" x14ac:dyDescent="0.25">
      <c r="A3" s="46"/>
      <c r="B3" s="32"/>
      <c r="C3" s="1258"/>
      <c r="D3" s="1259"/>
      <c r="E3" s="1260"/>
      <c r="F3" s="1260"/>
      <c r="G3" s="1260"/>
      <c r="H3" s="1261"/>
      <c r="I3" s="1262"/>
      <c r="J3" s="1262"/>
      <c r="K3" s="1262"/>
      <c r="L3" s="1262"/>
      <c r="M3" s="1262"/>
      <c r="N3" s="1262"/>
      <c r="O3" s="1262"/>
      <c r="P3" s="1262"/>
      <c r="Q3" s="1262"/>
      <c r="R3" s="1262"/>
      <c r="S3" s="1262"/>
      <c r="T3" s="1262"/>
      <c r="U3" s="1262"/>
      <c r="V3" s="1262"/>
      <c r="W3" s="1262"/>
      <c r="X3" s="1262"/>
      <c r="Y3" s="1262"/>
      <c r="Z3" s="1262"/>
      <c r="AA3" s="1262"/>
      <c r="AB3" s="1262"/>
    </row>
    <row r="4" spans="1:28" s="14" customFormat="1" ht="16.5" customHeight="1" x14ac:dyDescent="0.25">
      <c r="A4" s="13"/>
      <c r="C4" s="1088" t="s">
        <v>3</v>
      </c>
      <c r="D4" s="1263" t="s">
        <v>4</v>
      </c>
      <c r="E4" s="1264" t="s">
        <v>357</v>
      </c>
      <c r="F4" s="1265"/>
      <c r="G4" s="1246"/>
      <c r="H4" s="1266"/>
      <c r="I4" s="1267" t="s">
        <v>358</v>
      </c>
      <c r="J4" s="1268"/>
      <c r="K4" s="1269"/>
      <c r="L4" s="1270"/>
      <c r="M4" s="1267" t="s">
        <v>359</v>
      </c>
      <c r="N4" s="1268"/>
      <c r="O4" s="1269"/>
      <c r="P4" s="1270"/>
      <c r="Q4" s="1267" t="s">
        <v>360</v>
      </c>
      <c r="R4" s="1268"/>
      <c r="S4" s="1269"/>
      <c r="T4" s="1270"/>
      <c r="U4" s="1267" t="s">
        <v>361</v>
      </c>
      <c r="V4" s="1268"/>
      <c r="W4" s="1269"/>
      <c r="X4" s="1270"/>
      <c r="Y4" s="1267" t="s">
        <v>362</v>
      </c>
      <c r="Z4" s="1268"/>
      <c r="AA4" s="1269"/>
      <c r="AB4" s="1271"/>
    </row>
    <row r="5" spans="1:28" s="14" customFormat="1" ht="16.5" customHeight="1" x14ac:dyDescent="0.25">
      <c r="A5" s="13"/>
      <c r="C5" s="1089"/>
      <c r="D5" s="1272"/>
      <c r="E5" s="1273"/>
      <c r="F5" s="1274"/>
      <c r="G5" s="1275"/>
      <c r="H5" s="1276"/>
      <c r="I5" s="1277"/>
      <c r="J5" s="1278"/>
      <c r="K5" s="1279"/>
      <c r="L5" s="1280"/>
      <c r="M5" s="1277"/>
      <c r="N5" s="1278"/>
      <c r="O5" s="1279"/>
      <c r="P5" s="1280"/>
      <c r="Q5" s="1277"/>
      <c r="R5" s="1278"/>
      <c r="S5" s="1279"/>
      <c r="T5" s="1280"/>
      <c r="U5" s="1277"/>
      <c r="V5" s="1278"/>
      <c r="W5" s="1279"/>
      <c r="X5" s="1280"/>
      <c r="Y5" s="1277"/>
      <c r="Z5" s="1278"/>
      <c r="AA5" s="1279"/>
      <c r="AB5" s="1281"/>
    </row>
    <row r="6" spans="1:28" s="14" customFormat="1" ht="16.5" customHeight="1" thickBot="1" x14ac:dyDescent="0.3">
      <c r="A6" s="13"/>
      <c r="C6" s="1282"/>
      <c r="D6" s="1283"/>
      <c r="E6" s="1284" t="str">
        <f>[5]Onglet_OutilAnnexe!$B$5</f>
        <v>2019</v>
      </c>
      <c r="F6" s="1284" t="str">
        <f>[5]Onglet_OutilAnnexe!$B$4</f>
        <v>2020</v>
      </c>
      <c r="G6" s="1285" t="str">
        <f>[5]Onglet_OutilAnnexe!$B$3</f>
        <v>2021</v>
      </c>
      <c r="H6" s="1286" t="str">
        <f>[5]Onglet_OutilAnnexe!$B$2</f>
        <v>2022</v>
      </c>
      <c r="I6" s="1284" t="str">
        <f>[5]Onglet_OutilAnnexe!$B$5</f>
        <v>2019</v>
      </c>
      <c r="J6" s="1284" t="str">
        <f>[5]Onglet_OutilAnnexe!$B$4</f>
        <v>2020</v>
      </c>
      <c r="K6" s="1284" t="str">
        <f>[5]Onglet_OutilAnnexe!$B$3</f>
        <v>2021</v>
      </c>
      <c r="L6" s="1287" t="str">
        <f>[5]Onglet_OutilAnnexe!$B$2</f>
        <v>2022</v>
      </c>
      <c r="M6" s="1284" t="str">
        <f>[5]Onglet_OutilAnnexe!$B$5</f>
        <v>2019</v>
      </c>
      <c r="N6" s="1284" t="str">
        <f>[5]Onglet_OutilAnnexe!$B$4</f>
        <v>2020</v>
      </c>
      <c r="O6" s="1284" t="str">
        <f>[5]Onglet_OutilAnnexe!$B$3</f>
        <v>2021</v>
      </c>
      <c r="P6" s="1287" t="str">
        <f>[5]Onglet_OutilAnnexe!$B$2</f>
        <v>2022</v>
      </c>
      <c r="Q6" s="1284" t="str">
        <f>[5]Onglet_OutilAnnexe!$B$5</f>
        <v>2019</v>
      </c>
      <c r="R6" s="1284" t="str">
        <f>[5]Onglet_OutilAnnexe!$B$4</f>
        <v>2020</v>
      </c>
      <c r="S6" s="1284" t="str">
        <f>[5]Onglet_OutilAnnexe!$B$3</f>
        <v>2021</v>
      </c>
      <c r="T6" s="1287" t="str">
        <f>[5]Onglet_OutilAnnexe!$B$2</f>
        <v>2022</v>
      </c>
      <c r="U6" s="1284" t="str">
        <f>[5]Onglet_OutilAnnexe!$B$5</f>
        <v>2019</v>
      </c>
      <c r="V6" s="1284" t="str">
        <f>[5]Onglet_OutilAnnexe!$B$4</f>
        <v>2020</v>
      </c>
      <c r="W6" s="1284" t="str">
        <f>[5]Onglet_OutilAnnexe!$B$3</f>
        <v>2021</v>
      </c>
      <c r="X6" s="1287" t="str">
        <f>[5]Onglet_OutilAnnexe!$B$2</f>
        <v>2022</v>
      </c>
      <c r="Y6" s="1284" t="str">
        <f>[5]Onglet_OutilAnnexe!$B$5</f>
        <v>2019</v>
      </c>
      <c r="Z6" s="1284" t="str">
        <f>[5]Onglet_OutilAnnexe!$B$4</f>
        <v>2020</v>
      </c>
      <c r="AA6" s="1284" t="str">
        <f>[5]Onglet_OutilAnnexe!$B$3</f>
        <v>2021</v>
      </c>
      <c r="AB6" s="1288" t="str">
        <f>[5]Onglet_OutilAnnexe!$B$2</f>
        <v>2022</v>
      </c>
    </row>
    <row r="7" spans="1:28" s="32" customFormat="1" ht="14.1" customHeight="1" x14ac:dyDescent="0.2">
      <c r="A7" s="31" t="s">
        <v>18</v>
      </c>
      <c r="C7" s="33" t="s">
        <v>18</v>
      </c>
      <c r="D7" s="34" t="s">
        <v>19</v>
      </c>
      <c r="E7" s="1289">
        <f>VLOOKUP($A7,[3]BDD_K!$1:$1048576,$E$1,FALSE)</f>
        <v>3446</v>
      </c>
      <c r="F7" s="1290">
        <f>VLOOKUP($A7,[3]BDD_K!$1:$1048576,$G$1,FALSE)</f>
        <v>2964</v>
      </c>
      <c r="G7" s="1290">
        <f>VLOOKUP($A7,[3]BDD_K!$1:$1048576,$G$1,FALSE)</f>
        <v>2964</v>
      </c>
      <c r="H7" s="1291">
        <f>VLOOKUP($A7,[3]BDD_K!$1:$1048576,$H$1,FALSE)</f>
        <v>3001</v>
      </c>
      <c r="I7" s="1292">
        <f>IF($G7=0,"-",VLOOKUP($A7,[3]BDD_K!$1:$1048576,I$1,FALSE)/VLOOKUP($A7,[3]BDD_K!$1:$1048576,(I$1)-1,FALSE))</f>
        <v>0.37695879280325012</v>
      </c>
      <c r="J7" s="1293">
        <f>IF($G7=0,"-",VLOOKUP($A7,[3]BDD_K!$1:$1048576,J$1,FALSE)/VLOOKUP($A7,[3]BDD_K!$1:$1048576,(J$1)-1,FALSE))</f>
        <v>0</v>
      </c>
      <c r="K7" s="1294">
        <f>IF($G7=0,"-",VLOOKUP($A7,[3]BDD_K!$1:$1048576,K$1,FALSE)/VLOOKUP($A7,[3]BDD_K!$1:$1048576,(K$1)-1,FALSE))</f>
        <v>2.0242914979757085E-2</v>
      </c>
      <c r="L7" s="1295">
        <f>IF($G7=0,"-",VLOOKUP($A7,[3]BDD_K!$1:$1048576,L$1,FALSE)/VLOOKUP($A7,[3]BDD_K!$1:$1048576,(L$1)-1,FALSE))</f>
        <v>0</v>
      </c>
      <c r="M7" s="1292">
        <f>IF($H7=0,"-",VLOOKUP($A7,[3]BDD_K!$1:$1048576,M$1,FALSE)/VLOOKUP($A7,[3]BDD_K!$1:$1048576,(M$1)-2,FALSE))</f>
        <v>2.901915264074289E-4</v>
      </c>
      <c r="N7" s="1293">
        <f>IF($H7=0,"-",VLOOKUP($A7,[3]BDD_K!$1:$1048576,N$1,FALSE)/VLOOKUP($A7,[3]BDD_K!$1:$1048576,(N$1)-2,FALSE))</f>
        <v>0</v>
      </c>
      <c r="O7" s="1294">
        <f>IF($H7=0,"-",VLOOKUP($A7,[3]BDD_K!$1:$1048576,O$1,FALSE)/VLOOKUP($A7,[3]BDD_K!$1:$1048576,(O$1)-2,FALSE))</f>
        <v>0</v>
      </c>
      <c r="P7" s="1295">
        <f>IF($H7=0,"-",VLOOKUP($A7,[3]BDD_K!$1:$1048576,P$1,FALSE)/$H7)</f>
        <v>0</v>
      </c>
      <c r="Q7" s="1296">
        <f>IF($E7=0,"-",VLOOKUP($A7,[3]BDD_K!$1:$1048576,Q$1,FALSE)/VLOOKUP($A7,[3]BDD_K!$1:$1048576,(Q$1)-3,FALSE))</f>
        <v>0.22605919907138711</v>
      </c>
      <c r="R7" s="1297">
        <f>IF($E7=0,"-",VLOOKUP($A7,[3]BDD_K!$1:$1048576,R$1,FALSE)/VLOOKUP($A7,[3]BDD_K!$1:$1048576,(R$1)-3,FALSE))</f>
        <v>0.43687114573190522</v>
      </c>
      <c r="S7" s="1297">
        <f>IF($E7=0,"-",VLOOKUP($A7,[3]BDD_K!$1:$1048576,S$1,FALSE)/VLOOKUP($A7,[3]BDD_K!$1:$1048576,(S$1)-3,FALSE))</f>
        <v>0.44129554655870445</v>
      </c>
      <c r="T7" s="1298">
        <f>IF($H7=0,"-",VLOOKUP($A7,[3]BDD_K!$1:$1048576,T$1,FALSE)/$H7)</f>
        <v>0.48717094301899366</v>
      </c>
      <c r="U7" s="1292">
        <f>IF($E7=0,"-",VLOOKUP($A7,[3]BDD_K!$1:$1048576,U$1,FALSE))</f>
        <v>0</v>
      </c>
      <c r="V7" s="1294">
        <f>IF($G7=0,"-",VLOOKUP($A7,[3]BDD_K!$1:$1048576,V$1,FALSE))</f>
        <v>0</v>
      </c>
      <c r="W7" s="1294">
        <f>IF($G7=0,"-",VLOOKUP($A7,[3]BDD_K!$1:$1048576,W$1,FALSE))</f>
        <v>0</v>
      </c>
      <c r="X7" s="1295">
        <f>IF($H7=0,"-",VLOOKUP($A7,[3]BDD_K!$1:$1048576,X$1,FALSE))</f>
        <v>0</v>
      </c>
      <c r="Y7" s="1292">
        <f>VLOOKUP($A7,[3]BDD_K!$1:$1048576,$Y$1,FALSE)/VLOOKUP($A7,[3]BDD_K!$1:$1048576,$Y$1+1,FALSE)</f>
        <v>0.99701195219123506</v>
      </c>
      <c r="Z7" s="1294">
        <f>VLOOKUP($A7,[3]BDD_K!$1:$1048576,$AA$1,FALSE)/VLOOKUP($A7,[3]BDD_K!$1:$1048576,$AA$1+1,FALSE)</f>
        <v>0.9988276670574443</v>
      </c>
      <c r="AA7" s="1294">
        <f>VLOOKUP($A7,[3]BDD_K!$1:$1048576,$AA$1,FALSE)/VLOOKUP($A7,[3]BDD_K!$1:$1048576,$AA$1+1,FALSE)</f>
        <v>0.9988276670574443</v>
      </c>
      <c r="AB7" s="1299">
        <f>VLOOKUP($A7,[3]BDD_K!$1:$1048576,$AB$1,FALSE)/VLOOKUP($A7,[3]BDD_K!$1:$1048576,$AB$1+1,FALSE)</f>
        <v>0.99942561746122915</v>
      </c>
    </row>
    <row r="8" spans="1:28" s="32" customFormat="1" ht="14.1" customHeight="1" x14ac:dyDescent="0.25">
      <c r="A8" s="44" t="s">
        <v>20</v>
      </c>
      <c r="C8" s="45" t="s">
        <v>20</v>
      </c>
      <c r="D8" s="34" t="s">
        <v>21</v>
      </c>
      <c r="E8" s="1289">
        <f>VLOOKUP($A8,[3]BDD_K!$1:$1048576,$E$1,FALSE)</f>
        <v>4749</v>
      </c>
      <c r="F8" s="1290">
        <f>VLOOKUP($A8,[3]BDD_K!$1:$1048576,$G$1,FALSE)</f>
        <v>4473</v>
      </c>
      <c r="G8" s="1290">
        <f>VLOOKUP($A8,[3]BDD_K!$1:$1048576,$G$1,FALSE)</f>
        <v>4473</v>
      </c>
      <c r="H8" s="1291">
        <f>VLOOKUP($A8,[3]BDD_K!$1:$1048576,$H$1,FALSE)</f>
        <v>4717</v>
      </c>
      <c r="I8" s="1292">
        <f>IF($G8=0,"-",VLOOKUP($A8,[3]BDD_K!$1:$1048576,I$1,FALSE)/VLOOKUP($A8,[3]BDD_K!$1:$1048576,(I$1)-1,FALSE))</f>
        <v>0.21646662455253737</v>
      </c>
      <c r="J8" s="1293">
        <f>IF($G8=0,"-",VLOOKUP($A8,[3]BDD_K!$1:$1048576,J$1,FALSE)/VLOOKUP($A8,[3]BDD_K!$1:$1048576,(J$1)-1,FALSE))</f>
        <v>2.6633165829145728E-2</v>
      </c>
      <c r="K8" s="1294">
        <f>IF($G8=0,"-",VLOOKUP($A8,[3]BDD_K!$1:$1048576,K$1,FALSE)/VLOOKUP($A8,[3]BDD_K!$1:$1048576,(K$1)-1,FALSE))</f>
        <v>2.2803487592219986E-2</v>
      </c>
      <c r="L8" s="1295">
        <f>IF($G8=0,"-",VLOOKUP($A8,[3]BDD_K!$1:$1048576,L$1,FALSE)/VLOOKUP($A8,[3]BDD_K!$1:$1048576,(L$1)-1,FALSE))</f>
        <v>1.0387958448166206E-2</v>
      </c>
      <c r="M8" s="1292">
        <f>IF($H8=0,"-",VLOOKUP($A8,[3]BDD_K!$1:$1048576,M$1,FALSE)/VLOOKUP($A8,[3]BDD_K!$1:$1048576,(M$1)-2,FALSE))</f>
        <v>4.421983575489577E-3</v>
      </c>
      <c r="N8" s="1293">
        <f>IF($H8=0,"-",VLOOKUP($A8,[3]BDD_K!$1:$1048576,N$1,FALSE)/VLOOKUP($A8,[3]BDD_K!$1:$1048576,(N$1)-2,FALSE))</f>
        <v>5.7788944723618091E-3</v>
      </c>
      <c r="O8" s="1294">
        <f>IF($H8=0,"-",VLOOKUP($A8,[3]BDD_K!$1:$1048576,O$1,FALSE)/VLOOKUP($A8,[3]BDD_K!$1:$1048576,(O$1)-2,FALSE))</f>
        <v>8.0482897384305842E-3</v>
      </c>
      <c r="P8" s="1295">
        <f>IF($H8=0,"-",VLOOKUP($A8,[3]BDD_K!$1:$1048576,P$1,FALSE)/$H8)</f>
        <v>2.5439898240407037E-3</v>
      </c>
      <c r="Q8" s="1296">
        <f>IF($E8=0,"-",VLOOKUP($A8,[3]BDD_K!$1:$1048576,Q$1,FALSE)/VLOOKUP($A8,[3]BDD_K!$1:$1048576,(Q$1)-3,FALSE))</f>
        <v>0.5567487892187829</v>
      </c>
      <c r="R8" s="1297">
        <f>IF($E8=0,"-",VLOOKUP($A8,[3]BDD_K!$1:$1048576,R$1,FALSE)/VLOOKUP($A8,[3]BDD_K!$1:$1048576,(R$1)-3,FALSE))</f>
        <v>0.61809045226130654</v>
      </c>
      <c r="S8" s="1297">
        <f>IF($E8=0,"-",VLOOKUP($A8,[3]BDD_K!$1:$1048576,S$1,FALSE)/VLOOKUP($A8,[3]BDD_K!$1:$1048576,(S$1)-3,FALSE))</f>
        <v>0.52783366867873915</v>
      </c>
      <c r="T8" s="1298">
        <f>IF($H8=0,"-",VLOOKUP($A8,[3]BDD_K!$1:$1048576,T$1,FALSE)/$H8)</f>
        <v>0.49629001483994062</v>
      </c>
      <c r="U8" s="1292">
        <f>IF($E8=0,"-",VLOOKUP($A8,[3]BDD_K!$1:$1048576,U$1,FALSE))</f>
        <v>3.6026200873362446E-2</v>
      </c>
      <c r="V8" s="1294">
        <f>IF($G8=0,"-",VLOOKUP($A8,[3]BDD_K!$1:$1048576,V$1,FALSE))</f>
        <v>1.5758371634931056E-2</v>
      </c>
      <c r="W8" s="1294">
        <f>IF($G8=0,"-",VLOOKUP($A8,[3]BDD_K!$1:$1048576,W$1,FALSE))</f>
        <v>0</v>
      </c>
      <c r="X8" s="1295">
        <f>IF($H8=0,"-",VLOOKUP($A8,[3]BDD_K!$1:$1048576,X$1,FALSE))</f>
        <v>0</v>
      </c>
      <c r="Y8" s="1292">
        <f>VLOOKUP($A8,[3]BDD_K!$1:$1048576,$Y$1,FALSE)/VLOOKUP($A8,[3]BDD_K!$1:$1048576,$Y$1+1,FALSE)</f>
        <v>0.99184782608695654</v>
      </c>
      <c r="Z8" s="1294">
        <f>VLOOKUP($A8,[3]BDD_K!$1:$1048576,$AA$1,FALSE)/VLOOKUP($A8,[3]BDD_K!$1:$1048576,$AA$1+1,FALSE)</f>
        <v>0.99772641151951502</v>
      </c>
      <c r="AA8" s="1294">
        <f>VLOOKUP($A8,[3]BDD_K!$1:$1048576,$AA$1,FALSE)/VLOOKUP($A8,[3]BDD_K!$1:$1048576,$AA$1+1,FALSE)</f>
        <v>0.99772641151951502</v>
      </c>
      <c r="AB8" s="1299">
        <f>VLOOKUP($A8,[3]BDD_K!$1:$1048576,$AB$1,FALSE)/VLOOKUP($A8,[3]BDD_K!$1:$1048576,$AB$1+1,FALSE)</f>
        <v>0.99858105711245126</v>
      </c>
    </row>
    <row r="9" spans="1:28" s="32" customFormat="1" ht="14.1" customHeight="1" x14ac:dyDescent="0.2">
      <c r="A9" s="46" t="s">
        <v>22</v>
      </c>
      <c r="C9" s="47" t="s">
        <v>22</v>
      </c>
      <c r="D9" s="48" t="s">
        <v>23</v>
      </c>
      <c r="E9" s="1300">
        <f>VLOOKUP($A9,[3]BDD_K!$1:$1048576,$E$1,FALSE)</f>
        <v>5878</v>
      </c>
      <c r="F9" s="1301">
        <f>VLOOKUP($A9,[3]BDD_K!$1:$1048576,$G$1,FALSE)</f>
        <v>5723</v>
      </c>
      <c r="G9" s="1301">
        <f>VLOOKUP($A9,[3]BDD_K!$1:$1048576,$G$1,FALSE)</f>
        <v>5723</v>
      </c>
      <c r="H9" s="1302">
        <f>VLOOKUP($A9,[3]BDD_K!$1:$1048576,$H$1,FALSE)</f>
        <v>5475</v>
      </c>
      <c r="I9" s="1303">
        <f>IF($G9=0,"-",VLOOKUP($A9,[3]BDD_K!$1:$1048576,I$1,FALSE)/VLOOKUP($A9,[3]BDD_K!$1:$1048576,(I$1)-1,FALSE))</f>
        <v>0.68935011908812516</v>
      </c>
      <c r="J9" s="1304">
        <f>IF($G9=0,"-",VLOOKUP($A9,[3]BDD_K!$1:$1048576,J$1,FALSE)/VLOOKUP($A9,[3]BDD_K!$1:$1048576,(J$1)-1,FALSE))</f>
        <v>0.13154095994225912</v>
      </c>
      <c r="K9" s="1305">
        <f>IF($G9=0,"-",VLOOKUP($A9,[3]BDD_K!$1:$1048576,K$1,FALSE)/VLOOKUP($A9,[3]BDD_K!$1:$1048576,(K$1)-1,FALSE))</f>
        <v>0.1235366066748209</v>
      </c>
      <c r="L9" s="1306">
        <f>IF($G9=0,"-",VLOOKUP($A9,[3]BDD_K!$1:$1048576,L$1,FALSE)/VLOOKUP($A9,[3]BDD_K!$1:$1048576,(L$1)-1,FALSE))</f>
        <v>0.13954337899543379</v>
      </c>
      <c r="M9" s="1303">
        <f>IF($H9=0,"-",VLOOKUP($A9,[3]BDD_K!$1:$1048576,M$1,FALSE)/VLOOKUP($A9,[3]BDD_K!$1:$1048576,(M$1)-2,FALSE))</f>
        <v>4.9676760802994213E-2</v>
      </c>
      <c r="N9" s="1304">
        <f>IF($H9=0,"-",VLOOKUP($A9,[3]BDD_K!$1:$1048576,N$1,FALSE)/VLOOKUP($A9,[3]BDD_K!$1:$1048576,(N$1)-2,FALSE))</f>
        <v>3.7712017322266332E-2</v>
      </c>
      <c r="O9" s="1305">
        <f>IF($H9=0,"-",VLOOKUP($A9,[3]BDD_K!$1:$1048576,O$1,FALSE)/VLOOKUP($A9,[3]BDD_K!$1:$1048576,(O$1)-2,FALSE))</f>
        <v>4.7352786999825265E-2</v>
      </c>
      <c r="P9" s="1306">
        <f>IF($H9=0,"-",VLOOKUP($A9,[3]BDD_K!$1:$1048576,P$1,FALSE)/$H9)</f>
        <v>2.3561643835616437E-2</v>
      </c>
      <c r="Q9" s="1307">
        <f>IF($E9=0,"-",VLOOKUP($A9,[3]BDD_K!$1:$1048576,Q$1,FALSE)/VLOOKUP($A9,[3]BDD_K!$1:$1048576,(Q$1)-3,FALSE))</f>
        <v>0.34450493365090168</v>
      </c>
      <c r="R9" s="1308">
        <f>IF($E9=0,"-",VLOOKUP($A9,[3]BDD_K!$1:$1048576,R$1,FALSE)/VLOOKUP($A9,[3]BDD_K!$1:$1048576,(R$1)-3,FALSE))</f>
        <v>0.35528690003608804</v>
      </c>
      <c r="S9" s="1308">
        <f>IF($E9=0,"-",VLOOKUP($A9,[3]BDD_K!$1:$1048576,S$1,FALSE)/VLOOKUP($A9,[3]BDD_K!$1:$1048576,(S$1)-3,FALSE))</f>
        <v>0.27730211427572954</v>
      </c>
      <c r="T9" s="1309">
        <f>IF($H9=0,"-",VLOOKUP($A9,[3]BDD_K!$1:$1048576,T$1,FALSE)/$H9)</f>
        <v>0.47579908675799087</v>
      </c>
      <c r="U9" s="1303">
        <f>IF($E9=0,"-",VLOOKUP($A9,[3]BDD_K!$1:$1048576,U$1,FALSE))</f>
        <v>0.12694667295894291</v>
      </c>
      <c r="V9" s="1305">
        <f>IF($G9=0,"-",VLOOKUP($A9,[3]BDD_K!$1:$1048576,V$1,FALSE))</f>
        <v>0.14078452444922085</v>
      </c>
      <c r="W9" s="1305">
        <f>IF($G9=0,"-",VLOOKUP($A9,[3]BDD_K!$1:$1048576,W$1,FALSE))</f>
        <v>0</v>
      </c>
      <c r="X9" s="1306">
        <f>IF($H9=0,"-",VLOOKUP($A9,[3]BDD_K!$1:$1048576,X$1,FALSE))</f>
        <v>0</v>
      </c>
      <c r="Y9" s="1303">
        <f>VLOOKUP($A9,[3]BDD_K!$1:$1048576,$Y$1,FALSE)/VLOOKUP($A9,[3]BDD_K!$1:$1048576,$Y$1+1,FALSE)</f>
        <v>0.98181818181818181</v>
      </c>
      <c r="Z9" s="1305">
        <f>VLOOKUP($A9,[3]BDD_K!$1:$1048576,$AA$1,FALSE)/VLOOKUP($A9,[3]BDD_K!$1:$1048576,$AA$1+1,FALSE)</f>
        <v>0.98284589426321711</v>
      </c>
      <c r="AA9" s="1305">
        <f>VLOOKUP($A9,[3]BDD_K!$1:$1048576,$AA$1,FALSE)/VLOOKUP($A9,[3]BDD_K!$1:$1048576,$AA$1+1,FALSE)</f>
        <v>0.98284589426321711</v>
      </c>
      <c r="AB9" s="1310">
        <f>VLOOKUP($A9,[3]BDD_K!$1:$1048576,$AB$1,FALSE)/VLOOKUP($A9,[3]BDD_K!$1:$1048576,$AB$1+1,FALSE)</f>
        <v>0.97847180109157061</v>
      </c>
    </row>
    <row r="10" spans="1:28" s="32" customFormat="1" ht="14.1" customHeight="1" x14ac:dyDescent="0.2">
      <c r="A10" s="46" t="s">
        <v>24</v>
      </c>
      <c r="C10" s="33" t="s">
        <v>24</v>
      </c>
      <c r="D10" s="34" t="s">
        <v>25</v>
      </c>
      <c r="E10" s="1300">
        <f>VLOOKUP($A10,[3]BDD_K!$1:$1048576,$E$1,FALSE)</f>
        <v>8688</v>
      </c>
      <c r="F10" s="1301">
        <f>VLOOKUP($A10,[3]BDD_K!$1:$1048576,$G$1,FALSE)</f>
        <v>7075</v>
      </c>
      <c r="G10" s="1301">
        <f>VLOOKUP($A10,[3]BDD_K!$1:$1048576,$G$1,FALSE)</f>
        <v>7075</v>
      </c>
      <c r="H10" s="1302">
        <f>VLOOKUP($A10,[3]BDD_K!$1:$1048576,$H$1,FALSE)</f>
        <v>7193</v>
      </c>
      <c r="I10" s="1303">
        <f>IF($G10=0,"-",VLOOKUP($A10,[3]BDD_K!$1:$1048576,I$1,FALSE)/VLOOKUP($A10,[3]BDD_K!$1:$1048576,(I$1)-1,FALSE))</f>
        <v>1.1510128913443831E-4</v>
      </c>
      <c r="J10" s="1304">
        <f>IF($G10=0,"-",VLOOKUP($A10,[3]BDD_K!$1:$1048576,J$1,FALSE)/VLOOKUP($A10,[3]BDD_K!$1:$1048576,(J$1)-1,FALSE))</f>
        <v>2.9625240705080728E-4</v>
      </c>
      <c r="K10" s="1305">
        <f>IF($G10=0,"-",VLOOKUP($A10,[3]BDD_K!$1:$1048576,K$1,FALSE)/VLOOKUP($A10,[3]BDD_K!$1:$1048576,(K$1)-1,FALSE))</f>
        <v>0</v>
      </c>
      <c r="L10" s="1306">
        <f>IF($G10=0,"-",VLOOKUP($A10,[3]BDD_K!$1:$1048576,L$1,FALSE)/VLOOKUP($A10,[3]BDD_K!$1:$1048576,(L$1)-1,FALSE))</f>
        <v>0</v>
      </c>
      <c r="M10" s="1303">
        <f>IF($H10=0,"-",VLOOKUP($A10,[3]BDD_K!$1:$1048576,M$1,FALSE)/VLOOKUP($A10,[3]BDD_K!$1:$1048576,(M$1)-2,FALSE))</f>
        <v>0</v>
      </c>
      <c r="N10" s="1304">
        <f>IF($H10=0,"-",VLOOKUP($A10,[3]BDD_K!$1:$1048576,N$1,FALSE)/VLOOKUP($A10,[3]BDD_K!$1:$1048576,(N$1)-2,FALSE))</f>
        <v>0</v>
      </c>
      <c r="O10" s="1305">
        <f>IF($H10=0,"-",VLOOKUP($A10,[3]BDD_K!$1:$1048576,O$1,FALSE)/VLOOKUP($A10,[3]BDD_K!$1:$1048576,(O$1)-2,FALSE))</f>
        <v>0</v>
      </c>
      <c r="P10" s="1306">
        <f>IF($H10=0,"-",VLOOKUP($A10,[3]BDD_K!$1:$1048576,P$1,FALSE)/$H10)</f>
        <v>0</v>
      </c>
      <c r="Q10" s="1307">
        <f>IF($E10=0,"-",VLOOKUP($A10,[3]BDD_K!$1:$1048576,Q$1,FALSE)/VLOOKUP($A10,[3]BDD_K!$1:$1048576,(Q$1)-3,FALSE))</f>
        <v>0.50748158379373853</v>
      </c>
      <c r="R10" s="1308">
        <f>IF($E10=0,"-",VLOOKUP($A10,[3]BDD_K!$1:$1048576,R$1,FALSE)/VLOOKUP($A10,[3]BDD_K!$1:$1048576,(R$1)-3,FALSE))</f>
        <v>0.5061472374463043</v>
      </c>
      <c r="S10" s="1308">
        <f>IF($E10=0,"-",VLOOKUP($A10,[3]BDD_K!$1:$1048576,S$1,FALSE)/VLOOKUP($A10,[3]BDD_K!$1:$1048576,(S$1)-3,FALSE))</f>
        <v>0.39646643109540636</v>
      </c>
      <c r="T10" s="1309">
        <f>IF($H10=0,"-",VLOOKUP($A10,[3]BDD_K!$1:$1048576,T$1,FALSE)/$H10)</f>
        <v>0.41262338384540526</v>
      </c>
      <c r="U10" s="1303">
        <f>IF($E10=0,"-",VLOOKUP($A10,[3]BDD_K!$1:$1048576,U$1,FALSE))</f>
        <v>0</v>
      </c>
      <c r="V10" s="1305">
        <f>IF($G10=0,"-",VLOOKUP($A10,[3]BDD_K!$1:$1048576,V$1,FALSE))</f>
        <v>0</v>
      </c>
      <c r="W10" s="1305">
        <f>IF($G10=0,"-",VLOOKUP($A10,[3]BDD_K!$1:$1048576,W$1,FALSE))</f>
        <v>0</v>
      </c>
      <c r="X10" s="1306">
        <f>IF($H10=0,"-",VLOOKUP($A10,[3]BDD_K!$1:$1048576,X$1,FALSE))</f>
        <v>0</v>
      </c>
      <c r="Y10" s="1303">
        <f>VLOOKUP($A10,[3]BDD_K!$1:$1048576,$Y$1,FALSE)/VLOOKUP($A10,[3]BDD_K!$1:$1048576,$Y$1+1,FALSE)</f>
        <v>0.99595920723494324</v>
      </c>
      <c r="Z10" s="1305">
        <f>VLOOKUP($A10,[3]BDD_K!$1:$1048576,$AA$1,FALSE)/VLOOKUP($A10,[3]BDD_K!$1:$1048576,$AA$1+1,FALSE)</f>
        <v>0.99210307564422273</v>
      </c>
      <c r="AA10" s="1305">
        <f>VLOOKUP($A10,[3]BDD_K!$1:$1048576,$AA$1,FALSE)/VLOOKUP($A10,[3]BDD_K!$1:$1048576,$AA$1+1,FALSE)</f>
        <v>0.99210307564422273</v>
      </c>
      <c r="AB10" s="1310">
        <f>VLOOKUP($A10,[3]BDD_K!$1:$1048576,$AB$1,FALSE)/VLOOKUP($A10,[3]BDD_K!$1:$1048576,$AB$1+1,FALSE)</f>
        <v>0.99311601538773031</v>
      </c>
    </row>
    <row r="11" spans="1:28" s="32" customFormat="1" ht="14.1" customHeight="1" x14ac:dyDescent="0.2">
      <c r="A11" s="31" t="s">
        <v>26</v>
      </c>
      <c r="C11" s="33" t="s">
        <v>26</v>
      </c>
      <c r="D11" s="34" t="s">
        <v>27</v>
      </c>
      <c r="E11" s="1300">
        <f>VLOOKUP($A11,[3]BDD_K!$1:$1048576,$E$1,FALSE)</f>
        <v>2043</v>
      </c>
      <c r="F11" s="1301">
        <f>VLOOKUP($A11,[3]BDD_K!$1:$1048576,$G$1,FALSE)</f>
        <v>1727</v>
      </c>
      <c r="G11" s="1301">
        <f>VLOOKUP($A11,[3]BDD_K!$1:$1048576,$G$1,FALSE)</f>
        <v>1727</v>
      </c>
      <c r="H11" s="1302">
        <f>VLOOKUP($A11,[3]BDD_K!$1:$1048576,$H$1,FALSE)</f>
        <v>1697</v>
      </c>
      <c r="I11" s="1303">
        <f>IF($G11=0,"-",VLOOKUP($A11,[3]BDD_K!$1:$1048576,I$1,FALSE)/VLOOKUP($A11,[3]BDD_K!$1:$1048576,(I$1)-1,FALSE))</f>
        <v>3.0347528144884974E-2</v>
      </c>
      <c r="J11" s="1304">
        <f>IF($G11=0,"-",VLOOKUP($A11,[3]BDD_K!$1:$1048576,J$1,FALSE)/VLOOKUP($A11,[3]BDD_K!$1:$1048576,(J$1)-1,FALSE))</f>
        <v>6.5266316579144792E-2</v>
      </c>
      <c r="K11" s="1305">
        <f>IF($G11=0,"-",VLOOKUP($A11,[3]BDD_K!$1:$1048576,K$1,FALSE)/VLOOKUP($A11,[3]BDD_K!$1:$1048576,(K$1)-1,FALSE))</f>
        <v>8.8013896931094376E-2</v>
      </c>
      <c r="L11" s="1306">
        <f>IF($G11=0,"-",VLOOKUP($A11,[3]BDD_K!$1:$1048576,L$1,FALSE)/VLOOKUP($A11,[3]BDD_K!$1:$1048576,(L$1)-1,FALSE))</f>
        <v>0.18797878609310548</v>
      </c>
      <c r="M11" s="1303">
        <f>IF($H11=0,"-",VLOOKUP($A11,[3]BDD_K!$1:$1048576,M$1,FALSE)/VLOOKUP($A11,[3]BDD_K!$1:$1048576,(M$1)-2,FALSE))</f>
        <v>4.8947626040137058E-4</v>
      </c>
      <c r="N11" s="1304">
        <f>IF($H11=0,"-",VLOOKUP($A11,[3]BDD_K!$1:$1048576,N$1,FALSE)/VLOOKUP($A11,[3]BDD_K!$1:$1048576,(N$1)-2,FALSE))</f>
        <v>0</v>
      </c>
      <c r="O11" s="1305">
        <f>IF($H11=0,"-",VLOOKUP($A11,[3]BDD_K!$1:$1048576,O$1,FALSE)/VLOOKUP($A11,[3]BDD_K!$1:$1048576,(O$1)-2,FALSE))</f>
        <v>4.0532715691951361E-3</v>
      </c>
      <c r="P11" s="1306">
        <f>IF($H11=0,"-",VLOOKUP($A11,[3]BDD_K!$1:$1048576,P$1,FALSE)/$H11)</f>
        <v>3.5356511490866236E-3</v>
      </c>
      <c r="Q11" s="1307">
        <f>IF($E11=0,"-",VLOOKUP($A11,[3]BDD_K!$1:$1048576,Q$1,FALSE)/VLOOKUP($A11,[3]BDD_K!$1:$1048576,(Q$1)-3,FALSE))</f>
        <v>0.58296622613803228</v>
      </c>
      <c r="R11" s="1308">
        <f>IF($E11=0,"-",VLOOKUP($A11,[3]BDD_K!$1:$1048576,R$1,FALSE)/VLOOKUP($A11,[3]BDD_K!$1:$1048576,(R$1)-3,FALSE))</f>
        <v>0.51087771942985749</v>
      </c>
      <c r="S11" s="1308">
        <f>IF($E11=0,"-",VLOOKUP($A11,[3]BDD_K!$1:$1048576,S$1,FALSE)/VLOOKUP($A11,[3]BDD_K!$1:$1048576,(S$1)-3,FALSE))</f>
        <v>0.57151129125651423</v>
      </c>
      <c r="T11" s="1309">
        <f>IF($H11=0,"-",VLOOKUP($A11,[3]BDD_K!$1:$1048576,T$1,FALSE)/$H11)</f>
        <v>0.54449027695934005</v>
      </c>
      <c r="U11" s="1303">
        <f>IF($E11=0,"-",VLOOKUP($A11,[3]BDD_K!$1:$1048576,U$1,FALSE))</f>
        <v>3.8058991436726928E-3</v>
      </c>
      <c r="V11" s="1305">
        <f>IF($G11=0,"-",VLOOKUP($A11,[3]BDD_K!$1:$1048576,V$1,FALSE))</f>
        <v>0.1006006006006006</v>
      </c>
      <c r="W11" s="1305">
        <f>IF($G11=0,"-",VLOOKUP($A11,[3]BDD_K!$1:$1048576,W$1,FALSE))</f>
        <v>0</v>
      </c>
      <c r="X11" s="1306">
        <f>IF($H11=0,"-",VLOOKUP($A11,[3]BDD_K!$1:$1048576,X$1,FALSE))</f>
        <v>0</v>
      </c>
      <c r="Y11" s="1303">
        <f>VLOOKUP($A11,[3]BDD_K!$1:$1048576,$Y$1,FALSE)/VLOOKUP($A11,[3]BDD_K!$1:$1048576,$Y$1+1,FALSE)</f>
        <v>1</v>
      </c>
      <c r="Z11" s="1305">
        <f>VLOOKUP($A11,[3]BDD_K!$1:$1048576,$AA$1,FALSE)/VLOOKUP($A11,[3]BDD_K!$1:$1048576,$AA$1+1,FALSE)</f>
        <v>0.9987834549878345</v>
      </c>
      <c r="AA11" s="1305">
        <f>VLOOKUP($A11,[3]BDD_K!$1:$1048576,$AA$1,FALSE)/VLOOKUP($A11,[3]BDD_K!$1:$1048576,$AA$1+1,FALSE)</f>
        <v>0.9987834549878345</v>
      </c>
      <c r="AB11" s="1310">
        <f>VLOOKUP($A11,[3]BDD_K!$1:$1048576,$AB$1,FALSE)/VLOOKUP($A11,[3]BDD_K!$1:$1048576,$AB$1+1,FALSE)</f>
        <v>0.99388004895960835</v>
      </c>
    </row>
    <row r="12" spans="1:28" s="32" customFormat="1" x14ac:dyDescent="0.2">
      <c r="A12" s="31" t="s">
        <v>28</v>
      </c>
      <c r="C12" s="33" t="s">
        <v>28</v>
      </c>
      <c r="D12" s="34" t="s">
        <v>29</v>
      </c>
      <c r="E12" s="1300">
        <f>VLOOKUP($A12,[3]BDD_K!$1:$1048576,$E$1,FALSE)</f>
        <v>11186</v>
      </c>
      <c r="F12" s="1301">
        <f>VLOOKUP($A12,[3]BDD_K!$1:$1048576,$G$1,FALSE)</f>
        <v>10461</v>
      </c>
      <c r="G12" s="1301">
        <f>VLOOKUP($A12,[3]BDD_K!$1:$1048576,$G$1,FALSE)</f>
        <v>10461</v>
      </c>
      <c r="H12" s="1302">
        <f>VLOOKUP($A12,[3]BDD_K!$1:$1048576,$H$1,FALSE)</f>
        <v>10308</v>
      </c>
      <c r="I12" s="1303">
        <f>IF($G12=0,"-",VLOOKUP($A12,[3]BDD_K!$1:$1048576,I$1,FALSE)/VLOOKUP($A12,[3]BDD_K!$1:$1048576,(I$1)-1,FALSE))</f>
        <v>0.11648489182907205</v>
      </c>
      <c r="J12" s="1304">
        <f>IF($G12=0,"-",VLOOKUP($A12,[3]BDD_K!$1:$1048576,J$1,FALSE)/VLOOKUP($A12,[3]BDD_K!$1:$1048576,(J$1)-1,FALSE))</f>
        <v>0.10693764630772505</v>
      </c>
      <c r="K12" s="1305">
        <f>IF($G12=0,"-",VLOOKUP($A12,[3]BDD_K!$1:$1048576,K$1,FALSE)/VLOOKUP($A12,[3]BDD_K!$1:$1048576,(K$1)-1,FALSE))</f>
        <v>1.0993212885957365E-2</v>
      </c>
      <c r="L12" s="1306">
        <f>IF($G12=0,"-",VLOOKUP($A12,[3]BDD_K!$1:$1048576,L$1,FALSE)/VLOOKUP($A12,[3]BDD_K!$1:$1048576,(L$1)-1,FALSE))</f>
        <v>2.7939464493597205E-2</v>
      </c>
      <c r="M12" s="1303">
        <f>IF($H12=0,"-",VLOOKUP($A12,[3]BDD_K!$1:$1048576,M$1,FALSE)/VLOOKUP($A12,[3]BDD_K!$1:$1048576,(M$1)-2,FALSE))</f>
        <v>1.5197568389057751E-3</v>
      </c>
      <c r="N12" s="1304">
        <f>IF($H12=0,"-",VLOOKUP($A12,[3]BDD_K!$1:$1048576,N$1,FALSE)/VLOOKUP($A12,[3]BDD_K!$1:$1048576,(N$1)-2,FALSE))</f>
        <v>4.6818472015322408E-3</v>
      </c>
      <c r="O12" s="1305">
        <f>IF($H12=0,"-",VLOOKUP($A12,[3]BDD_K!$1:$1048576,O$1,FALSE)/VLOOKUP($A12,[3]BDD_K!$1:$1048576,(O$1)-2,FALSE))</f>
        <v>8.6989771532358286E-3</v>
      </c>
      <c r="P12" s="1306">
        <f>IF($H12=0,"-",VLOOKUP($A12,[3]BDD_K!$1:$1048576,P$1,FALSE)/$H12)</f>
        <v>1.3387660069848661E-2</v>
      </c>
      <c r="Q12" s="1307">
        <f>IF($E12=0,"-",VLOOKUP($A12,[3]BDD_K!$1:$1048576,Q$1,FALSE)/VLOOKUP($A12,[3]BDD_K!$1:$1048576,(Q$1)-3,FALSE))</f>
        <v>0.64786340067942072</v>
      </c>
      <c r="R12" s="1308">
        <f>IF($E12=0,"-",VLOOKUP($A12,[3]BDD_K!$1:$1048576,R$1,FALSE)/VLOOKUP($A12,[3]BDD_K!$1:$1048576,(R$1)-3,FALSE))</f>
        <v>0.70589487124920192</v>
      </c>
      <c r="S12" s="1308">
        <f>IF($E12=0,"-",VLOOKUP($A12,[3]BDD_K!$1:$1048576,S$1,FALSE)/VLOOKUP($A12,[3]BDD_K!$1:$1048576,(S$1)-3,FALSE))</f>
        <v>0.80929165471752218</v>
      </c>
      <c r="T12" s="1309">
        <f>IF($H12=0,"-",VLOOKUP($A12,[3]BDD_K!$1:$1048576,T$1,FALSE)/$H12)</f>
        <v>1.0777066356228173</v>
      </c>
      <c r="U12" s="1303">
        <f>IF($E12=0,"-",VLOOKUP($A12,[3]BDD_K!$1:$1048576,U$1,FALSE))</f>
        <v>1.1310511235107826E-2</v>
      </c>
      <c r="V12" s="1305">
        <f>IF($G12=0,"-",VLOOKUP($A12,[3]BDD_K!$1:$1048576,V$1,FALSE))</f>
        <v>1.5419265419265419E-2</v>
      </c>
      <c r="W12" s="1305">
        <f>IF($G12=0,"-",VLOOKUP($A12,[3]BDD_K!$1:$1048576,W$1,FALSE))</f>
        <v>0</v>
      </c>
      <c r="X12" s="1306">
        <f>IF($H12=0,"-",VLOOKUP($A12,[3]BDD_K!$1:$1048576,X$1,FALSE))</f>
        <v>0</v>
      </c>
      <c r="Y12" s="1303">
        <f>VLOOKUP($A12,[3]BDD_K!$1:$1048576,$Y$1,FALSE)/VLOOKUP($A12,[3]BDD_K!$1:$1048576,$Y$1+1,FALSE)</f>
        <v>0.99982117310443486</v>
      </c>
      <c r="Z12" s="1305">
        <f>VLOOKUP($A12,[3]BDD_K!$1:$1048576,$AA$1,FALSE)/VLOOKUP($A12,[3]BDD_K!$1:$1048576,$AA$1+1,FALSE)</f>
        <v>0.99960443037974689</v>
      </c>
      <c r="AA12" s="1305">
        <f>VLOOKUP($A12,[3]BDD_K!$1:$1048576,$AA$1,FALSE)/VLOOKUP($A12,[3]BDD_K!$1:$1048576,$AA$1+1,FALSE)</f>
        <v>0.99960443037974689</v>
      </c>
      <c r="AB12" s="1310">
        <f>VLOOKUP($A12,[3]BDD_K!$1:$1048576,$AB$1,FALSE)/VLOOKUP($A12,[3]BDD_K!$1:$1048576,$AB$1+1,FALSE)</f>
        <v>0.99939357186173439</v>
      </c>
    </row>
    <row r="13" spans="1:28" s="32" customFormat="1" ht="14.1" customHeight="1" x14ac:dyDescent="0.2">
      <c r="A13" s="31" t="s">
        <v>30</v>
      </c>
      <c r="C13" s="45" t="s">
        <v>30</v>
      </c>
      <c r="D13" s="34" t="s">
        <v>31</v>
      </c>
      <c r="E13" s="1300">
        <f>VLOOKUP($A13,[3]BDD_K!$1:$1048576,$E$1,FALSE)</f>
        <v>1902</v>
      </c>
      <c r="F13" s="1301">
        <f>VLOOKUP($A13,[3]BDD_K!$1:$1048576,$G$1,FALSE)</f>
        <v>1302</v>
      </c>
      <c r="G13" s="1301">
        <f>VLOOKUP($A13,[3]BDD_K!$1:$1048576,$G$1,FALSE)</f>
        <v>1302</v>
      </c>
      <c r="H13" s="1302">
        <f>VLOOKUP($A13,[3]BDD_K!$1:$1048576,$H$1,FALSE)</f>
        <v>1194</v>
      </c>
      <c r="I13" s="1303">
        <f>IF($G13=0,"-",VLOOKUP($A13,[3]BDD_K!$1:$1048576,I$1,FALSE)/VLOOKUP($A13,[3]BDD_K!$1:$1048576,(I$1)-1,FALSE))</f>
        <v>1</v>
      </c>
      <c r="J13" s="1304">
        <f>IF($G13=0,"-",VLOOKUP($A13,[3]BDD_K!$1:$1048576,J$1,FALSE)/VLOOKUP($A13,[3]BDD_K!$1:$1048576,(J$1)-1,FALSE))</f>
        <v>1</v>
      </c>
      <c r="K13" s="1305">
        <f>IF($G13=0,"-",VLOOKUP($A13,[3]BDD_K!$1:$1048576,K$1,FALSE)/VLOOKUP($A13,[3]BDD_K!$1:$1048576,(K$1)-1,FALSE))</f>
        <v>1</v>
      </c>
      <c r="L13" s="1306">
        <f>IF($G13=0,"-",VLOOKUP($A13,[3]BDD_K!$1:$1048576,L$1,FALSE)/VLOOKUP($A13,[3]BDD_K!$1:$1048576,(L$1)-1,FALSE))</f>
        <v>1</v>
      </c>
      <c r="M13" s="1303">
        <f>IF($H13=0,"-",VLOOKUP($A13,[3]BDD_K!$1:$1048576,M$1,FALSE)/VLOOKUP($A13,[3]BDD_K!$1:$1048576,(M$1)-2,FALSE))</f>
        <v>0</v>
      </c>
      <c r="N13" s="1304">
        <f>IF($H13=0,"-",VLOOKUP($A13,[3]BDD_K!$1:$1048576,N$1,FALSE)/VLOOKUP($A13,[3]BDD_K!$1:$1048576,(N$1)-2,FALSE))</f>
        <v>0</v>
      </c>
      <c r="O13" s="1305">
        <f>IF($H13=0,"-",VLOOKUP($A13,[3]BDD_K!$1:$1048576,O$1,FALSE)/VLOOKUP($A13,[3]BDD_K!$1:$1048576,(O$1)-2,FALSE))</f>
        <v>0</v>
      </c>
      <c r="P13" s="1306">
        <f>IF($H13=0,"-",VLOOKUP($A13,[3]BDD_K!$1:$1048576,P$1,FALSE)/$H13)</f>
        <v>0</v>
      </c>
      <c r="Q13" s="1307">
        <f>IF($E13=0,"-",VLOOKUP($A13,[3]BDD_K!$1:$1048576,Q$1,FALSE)/VLOOKUP($A13,[3]BDD_K!$1:$1048576,(Q$1)-3,FALSE))</f>
        <v>0.51682439537329128</v>
      </c>
      <c r="R13" s="1308">
        <f>IF($E13=0,"-",VLOOKUP($A13,[3]BDD_K!$1:$1048576,R$1,FALSE)/VLOOKUP($A13,[3]BDD_K!$1:$1048576,(R$1)-3,FALSE))</f>
        <v>0.42920353982300885</v>
      </c>
      <c r="S13" s="1308">
        <f>IF($E13=0,"-",VLOOKUP($A13,[3]BDD_K!$1:$1048576,S$1,FALSE)/VLOOKUP($A13,[3]BDD_K!$1:$1048576,(S$1)-3,FALSE))</f>
        <v>0.40860215053763443</v>
      </c>
      <c r="T13" s="1309">
        <f>IF($H13=0,"-",VLOOKUP($A13,[3]BDD_K!$1:$1048576,T$1,FALSE)/$H13)</f>
        <v>0.35427135678391958</v>
      </c>
      <c r="U13" s="1303">
        <f>IF($E13=0,"-",VLOOKUP($A13,[3]BDD_K!$1:$1048576,U$1,FALSE))</f>
        <v>0</v>
      </c>
      <c r="V13" s="1305">
        <f>IF($G13=0,"-",VLOOKUP($A13,[3]BDD_K!$1:$1048576,V$1,FALSE))</f>
        <v>0</v>
      </c>
      <c r="W13" s="1305">
        <f>IF($G13=0,"-",VLOOKUP($A13,[3]BDD_K!$1:$1048576,W$1,FALSE))</f>
        <v>0</v>
      </c>
      <c r="X13" s="1306">
        <f>IF($H13=0,"-",VLOOKUP($A13,[3]BDD_K!$1:$1048576,X$1,FALSE))</f>
        <v>0</v>
      </c>
      <c r="Y13" s="1303">
        <f>VLOOKUP($A13,[3]BDD_K!$1:$1048576,$Y$1,FALSE)/VLOOKUP($A13,[3]BDD_K!$1:$1048576,$Y$1+1,FALSE)</f>
        <v>0.99308142629058005</v>
      </c>
      <c r="Z13" s="1305">
        <f>VLOOKUP($A13,[3]BDD_K!$1:$1048576,$AA$1,FALSE)/VLOOKUP($A13,[3]BDD_K!$1:$1048576,$AA$1+1,FALSE)</f>
        <v>0.98590446358653094</v>
      </c>
      <c r="AA13" s="1305">
        <f>VLOOKUP($A13,[3]BDD_K!$1:$1048576,$AA$1,FALSE)/VLOOKUP($A13,[3]BDD_K!$1:$1048576,$AA$1+1,FALSE)</f>
        <v>0.98590446358653094</v>
      </c>
      <c r="AB13" s="1310">
        <f>VLOOKUP($A13,[3]BDD_K!$1:$1048576,$AB$1,FALSE)/VLOOKUP($A13,[3]BDD_K!$1:$1048576,$AB$1+1,FALSE)</f>
        <v>0.96410256410256412</v>
      </c>
    </row>
    <row r="14" spans="1:28" s="32" customFormat="1" ht="14.1" customHeight="1" x14ac:dyDescent="0.2">
      <c r="A14" s="31" t="s">
        <v>32</v>
      </c>
      <c r="C14" s="33" t="s">
        <v>32</v>
      </c>
      <c r="D14" s="34" t="s">
        <v>33</v>
      </c>
      <c r="E14" s="1300">
        <f>VLOOKUP($A14,[3]BDD_K!$1:$1048576,$E$1,FALSE)</f>
        <v>458</v>
      </c>
      <c r="F14" s="1301">
        <f>VLOOKUP($A14,[3]BDD_K!$1:$1048576,$G$1,FALSE)</f>
        <v>422</v>
      </c>
      <c r="G14" s="1301">
        <f>VLOOKUP($A14,[3]BDD_K!$1:$1048576,$G$1,FALSE)</f>
        <v>422</v>
      </c>
      <c r="H14" s="1302">
        <f>VLOOKUP($A14,[3]BDD_K!$1:$1048576,$H$1,FALSE)</f>
        <v>445</v>
      </c>
      <c r="I14" s="1303">
        <f>IF($G14=0,"-",VLOOKUP($A14,[3]BDD_K!$1:$1048576,I$1,FALSE)/VLOOKUP($A14,[3]BDD_K!$1:$1048576,(I$1)-1,FALSE))</f>
        <v>2.1834061135371178E-3</v>
      </c>
      <c r="J14" s="1304">
        <f>IF($G14=0,"-",VLOOKUP($A14,[3]BDD_K!$1:$1048576,J$1,FALSE)/VLOOKUP($A14,[3]BDD_K!$1:$1048576,(J$1)-1,FALSE))</f>
        <v>2.5062656641604009E-3</v>
      </c>
      <c r="K14" s="1305">
        <f>IF($G14=0,"-",VLOOKUP($A14,[3]BDD_K!$1:$1048576,K$1,FALSE)/VLOOKUP($A14,[3]BDD_K!$1:$1048576,(K$1)-1,FALSE))</f>
        <v>1.6587677725118485E-2</v>
      </c>
      <c r="L14" s="1306">
        <f>IF($G14=0,"-",VLOOKUP($A14,[3]BDD_K!$1:$1048576,L$1,FALSE)/VLOOKUP($A14,[3]BDD_K!$1:$1048576,(L$1)-1,FALSE))</f>
        <v>2.2471910112359553E-3</v>
      </c>
      <c r="M14" s="1303">
        <f>IF($H14=0,"-",VLOOKUP($A14,[3]BDD_K!$1:$1048576,M$1,FALSE)/VLOOKUP($A14,[3]BDD_K!$1:$1048576,(M$1)-2,FALSE))</f>
        <v>0</v>
      </c>
      <c r="N14" s="1304">
        <f>IF($H14=0,"-",VLOOKUP($A14,[3]BDD_K!$1:$1048576,N$1,FALSE)/VLOOKUP($A14,[3]BDD_K!$1:$1048576,(N$1)-2,FALSE))</f>
        <v>0</v>
      </c>
      <c r="O14" s="1305">
        <f>IF($H14=0,"-",VLOOKUP($A14,[3]BDD_K!$1:$1048576,O$1,FALSE)/VLOOKUP($A14,[3]BDD_K!$1:$1048576,(O$1)-2,FALSE))</f>
        <v>0</v>
      </c>
      <c r="P14" s="1306">
        <f>IF($H14=0,"-",VLOOKUP($A14,[3]BDD_K!$1:$1048576,P$1,FALSE)/$H14)</f>
        <v>0</v>
      </c>
      <c r="Q14" s="1307">
        <f>IF($E14=0,"-",VLOOKUP($A14,[3]BDD_K!$1:$1048576,Q$1,FALSE)/VLOOKUP($A14,[3]BDD_K!$1:$1048576,(Q$1)-3,FALSE))</f>
        <v>1.465065502183406</v>
      </c>
      <c r="R14" s="1308">
        <f>IF($E14=0,"-",VLOOKUP($A14,[3]BDD_K!$1:$1048576,R$1,FALSE)/VLOOKUP($A14,[3]BDD_K!$1:$1048576,(R$1)-3,FALSE))</f>
        <v>2.3458646616541352</v>
      </c>
      <c r="S14" s="1308">
        <f>IF($E14=0,"-",VLOOKUP($A14,[3]BDD_K!$1:$1048576,S$1,FALSE)/VLOOKUP($A14,[3]BDD_K!$1:$1048576,(S$1)-3,FALSE))</f>
        <v>1.3151658767772512</v>
      </c>
      <c r="T14" s="1309">
        <f>IF($H14=0,"-",VLOOKUP($A14,[3]BDD_K!$1:$1048576,T$1,FALSE)/$H14)</f>
        <v>1.2404494382022473</v>
      </c>
      <c r="U14" s="1311">
        <f>IF($E14=0,"-",VLOOKUP($A14,[3]BDD_K!$1:$1048576,U$1,FALSE))</f>
        <v>0</v>
      </c>
      <c r="V14" s="1305">
        <f>IF($G14=0,"-",VLOOKUP($A14,[3]BDD_K!$1:$1048576,V$1,FALSE))</f>
        <v>0</v>
      </c>
      <c r="W14" s="1305">
        <f>IF($G14=0,"-",VLOOKUP($A14,[3]BDD_K!$1:$1048576,W$1,FALSE))</f>
        <v>0</v>
      </c>
      <c r="X14" s="1306">
        <f>IF($H14=0,"-",VLOOKUP($A14,[3]BDD_K!$1:$1048576,X$1,FALSE))</f>
        <v>0</v>
      </c>
      <c r="Y14" s="1303">
        <f>VLOOKUP($A14,[3]BDD_K!$1:$1048576,$Y$1,FALSE)/VLOOKUP($A14,[3]BDD_K!$1:$1048576,$Y$1+1,FALSE)</f>
        <v>1</v>
      </c>
      <c r="Z14" s="1305">
        <f>VLOOKUP($A14,[3]BDD_K!$1:$1048576,$AA$1,FALSE)/VLOOKUP($A14,[3]BDD_K!$1:$1048576,$AA$1+1,FALSE)</f>
        <v>1</v>
      </c>
      <c r="AA14" s="1305">
        <f>VLOOKUP($A14,[3]BDD_K!$1:$1048576,$AA$1,FALSE)/VLOOKUP($A14,[3]BDD_K!$1:$1048576,$AA$1+1,FALSE)</f>
        <v>1</v>
      </c>
      <c r="AB14" s="1310">
        <f>VLOOKUP($A14,[3]BDD_K!$1:$1048576,$AB$1,FALSE)/VLOOKUP($A14,[3]BDD_K!$1:$1048576,$AB$1+1,FALSE)</f>
        <v>0.99744897959183676</v>
      </c>
    </row>
    <row r="15" spans="1:28" s="32" customFormat="1" ht="14.1" customHeight="1" x14ac:dyDescent="0.2">
      <c r="A15" s="31" t="s">
        <v>34</v>
      </c>
      <c r="C15" s="33" t="s">
        <v>34</v>
      </c>
      <c r="D15" s="34" t="s">
        <v>35</v>
      </c>
      <c r="E15" s="1300">
        <f>VLOOKUP($A15,[3]BDD_K!$1:$1048576,$E$1,FALSE)</f>
        <v>6429</v>
      </c>
      <c r="F15" s="1301">
        <f>VLOOKUP($A15,[3]BDD_K!$1:$1048576,$G$1,FALSE)</f>
        <v>5620</v>
      </c>
      <c r="G15" s="1301">
        <f>VLOOKUP($A15,[3]BDD_K!$1:$1048576,$G$1,FALSE)</f>
        <v>5620</v>
      </c>
      <c r="H15" s="1302">
        <f>VLOOKUP($A15,[3]BDD_K!$1:$1048576,$H$1,FALSE)</f>
        <v>6061</v>
      </c>
      <c r="I15" s="1303">
        <f>IF($G15=0,"-",VLOOKUP($A15,[3]BDD_K!$1:$1048576,I$1,FALSE)/VLOOKUP($A15,[3]BDD_K!$1:$1048576,(I$1)-1,FALSE))</f>
        <v>9.3327111525898275E-4</v>
      </c>
      <c r="J15" s="1304">
        <f>IF($G15=0,"-",VLOOKUP($A15,[3]BDD_K!$1:$1048576,J$1,FALSE)/VLOOKUP($A15,[3]BDD_K!$1:$1048576,(J$1)-1,FALSE))</f>
        <v>3.2175502742230348E-2</v>
      </c>
      <c r="K15" s="1305">
        <f>IF($G15=0,"-",VLOOKUP($A15,[3]BDD_K!$1:$1048576,K$1,FALSE)/VLOOKUP($A15,[3]BDD_K!$1:$1048576,(K$1)-1,FALSE))</f>
        <v>0.10854092526690391</v>
      </c>
      <c r="L15" s="1306">
        <f>IF($G15=0,"-",VLOOKUP($A15,[3]BDD_K!$1:$1048576,L$1,FALSE)/VLOOKUP($A15,[3]BDD_K!$1:$1048576,(L$1)-1,FALSE))</f>
        <v>1.9303745256558324E-2</v>
      </c>
      <c r="M15" s="1303">
        <f>IF($H15=0,"-",VLOOKUP($A15,[3]BDD_K!$1:$1048576,M$1,FALSE)/VLOOKUP($A15,[3]BDD_K!$1:$1048576,(M$1)-2,FALSE))</f>
        <v>0</v>
      </c>
      <c r="N15" s="1304">
        <f>IF($H15=0,"-",VLOOKUP($A15,[3]BDD_K!$1:$1048576,N$1,FALSE)/VLOOKUP($A15,[3]BDD_K!$1:$1048576,(N$1)-2,FALSE))</f>
        <v>0</v>
      </c>
      <c r="O15" s="1305">
        <f>IF($H15=0,"-",VLOOKUP($A15,[3]BDD_K!$1:$1048576,O$1,FALSE)/VLOOKUP($A15,[3]BDD_K!$1:$1048576,(O$1)-2,FALSE))</f>
        <v>0</v>
      </c>
      <c r="P15" s="1306">
        <f>IF($H15=0,"-",VLOOKUP($A15,[3]BDD_K!$1:$1048576,P$1,FALSE)/$H15)</f>
        <v>0</v>
      </c>
      <c r="Q15" s="1307">
        <f>IF($E15=0,"-",VLOOKUP($A15,[3]BDD_K!$1:$1048576,Q$1,FALSE)/VLOOKUP($A15,[3]BDD_K!$1:$1048576,(Q$1)-3,FALSE))</f>
        <v>0.51905428526987085</v>
      </c>
      <c r="R15" s="1308">
        <f>IF($E15=0,"-",VLOOKUP($A15,[3]BDD_K!$1:$1048576,R$1,FALSE)/VLOOKUP($A15,[3]BDD_K!$1:$1048576,(R$1)-3,FALSE))</f>
        <v>0.80712979890310788</v>
      </c>
      <c r="S15" s="1308">
        <f>IF($E15=0,"-",VLOOKUP($A15,[3]BDD_K!$1:$1048576,S$1,FALSE)/VLOOKUP($A15,[3]BDD_K!$1:$1048576,(S$1)-3,FALSE))</f>
        <v>1.3702846975088967</v>
      </c>
      <c r="T15" s="1309">
        <f>IF($H15=0,"-",VLOOKUP($A15,[3]BDD_K!$1:$1048576,T$1,FALSE)/$H15)</f>
        <v>1.0658307210031348</v>
      </c>
      <c r="U15" s="1303">
        <f>IF($E15=0,"-",VLOOKUP($A15,[3]BDD_K!$1:$1048576,U$1,FALSE))</f>
        <v>0</v>
      </c>
      <c r="V15" s="1305">
        <f>IF($G15=0,"-",VLOOKUP($A15,[3]BDD_K!$1:$1048576,V$1,FALSE))</f>
        <v>9.768009768009768E-4</v>
      </c>
      <c r="W15" s="1305">
        <f>IF($G15=0,"-",VLOOKUP($A15,[3]BDD_K!$1:$1048576,W$1,FALSE))</f>
        <v>0</v>
      </c>
      <c r="X15" s="1306">
        <f>IF($H15=0,"-",VLOOKUP($A15,[3]BDD_K!$1:$1048576,X$1,FALSE))</f>
        <v>0</v>
      </c>
      <c r="Y15" s="1303">
        <f>VLOOKUP($A15,[3]BDD_K!$1:$1048576,$Y$1,FALSE)/VLOOKUP($A15,[3]BDD_K!$1:$1048576,$Y$1+1,FALSE)</f>
        <v>0.98464586428925216</v>
      </c>
      <c r="Z15" s="1305">
        <f>VLOOKUP($A15,[3]BDD_K!$1:$1048576,$AA$1,FALSE)/VLOOKUP($A15,[3]BDD_K!$1:$1048576,$AA$1+1,FALSE)</f>
        <v>0.97872340425531912</v>
      </c>
      <c r="AA15" s="1305">
        <f>VLOOKUP($A15,[3]BDD_K!$1:$1048576,$AA$1,FALSE)/VLOOKUP($A15,[3]BDD_K!$1:$1048576,$AA$1+1,FALSE)</f>
        <v>0.97872340425531912</v>
      </c>
      <c r="AB15" s="1310">
        <f>VLOOKUP($A15,[3]BDD_K!$1:$1048576,$AB$1,FALSE)/VLOOKUP($A15,[3]BDD_K!$1:$1048576,$AB$1+1,FALSE)</f>
        <v>0.98091603053435117</v>
      </c>
    </row>
    <row r="16" spans="1:28" s="32" customFormat="1" ht="14.1" customHeight="1" x14ac:dyDescent="0.25">
      <c r="A16" s="49" t="s">
        <v>36</v>
      </c>
      <c r="C16" s="33" t="s">
        <v>36</v>
      </c>
      <c r="D16" s="34" t="s">
        <v>37</v>
      </c>
      <c r="E16" s="1300">
        <f>VLOOKUP($A16,[3]BDD_K!$1:$1048576,$E$1,FALSE)</f>
        <v>2814</v>
      </c>
      <c r="F16" s="1301">
        <f>VLOOKUP($A16,[3]BDD_K!$1:$1048576,$G$1,FALSE)</f>
        <v>2393</v>
      </c>
      <c r="G16" s="1301">
        <f>VLOOKUP($A16,[3]BDD_K!$1:$1048576,$G$1,FALSE)</f>
        <v>2393</v>
      </c>
      <c r="H16" s="1302">
        <f>VLOOKUP($A16,[3]BDD_K!$1:$1048576,$H$1,FALSE)</f>
        <v>2192</v>
      </c>
      <c r="I16" s="1303">
        <f>IF($G16=0,"-",VLOOKUP($A16,[3]BDD_K!$1:$1048576,I$1,FALSE)/VLOOKUP($A16,[3]BDD_K!$1:$1048576,(I$1)-1,FALSE))</f>
        <v>0</v>
      </c>
      <c r="J16" s="1304">
        <f>IF($G16=0,"-",VLOOKUP($A16,[3]BDD_K!$1:$1048576,J$1,FALSE)/VLOOKUP($A16,[3]BDD_K!$1:$1048576,(J$1)-1,FALSE))</f>
        <v>0</v>
      </c>
      <c r="K16" s="1305">
        <f>IF($G16=0,"-",VLOOKUP($A16,[3]BDD_K!$1:$1048576,K$1,FALSE)/VLOOKUP($A16,[3]BDD_K!$1:$1048576,(K$1)-1,FALSE))</f>
        <v>5.725031341412453E-2</v>
      </c>
      <c r="L16" s="1306">
        <f>IF($G16=0,"-",VLOOKUP($A16,[3]BDD_K!$1:$1048576,L$1,FALSE)/VLOOKUP($A16,[3]BDD_K!$1:$1048576,(L$1)-1,FALSE))</f>
        <v>0</v>
      </c>
      <c r="M16" s="1303">
        <f>IF($H16=0,"-",VLOOKUP($A16,[3]BDD_K!$1:$1048576,M$1,FALSE)/VLOOKUP($A16,[3]BDD_K!$1:$1048576,(M$1)-2,FALSE))</f>
        <v>0</v>
      </c>
      <c r="N16" s="1304">
        <f>IF($H16=0,"-",VLOOKUP($A16,[3]BDD_K!$1:$1048576,N$1,FALSE)/VLOOKUP($A16,[3]BDD_K!$1:$1048576,(N$1)-2,FALSE))</f>
        <v>0</v>
      </c>
      <c r="O16" s="1305">
        <f>IF($H16=0,"-",VLOOKUP($A16,[3]BDD_K!$1:$1048576,O$1,FALSE)/VLOOKUP($A16,[3]BDD_K!$1:$1048576,(O$1)-2,FALSE))</f>
        <v>0</v>
      </c>
      <c r="P16" s="1306">
        <f>IF($H16=0,"-",VLOOKUP($A16,[3]BDD_K!$1:$1048576,P$1,FALSE)/$H16)</f>
        <v>0</v>
      </c>
      <c r="Q16" s="1307">
        <f>IF($E16=0,"-",VLOOKUP($A16,[3]BDD_K!$1:$1048576,Q$1,FALSE)/VLOOKUP($A16,[3]BDD_K!$1:$1048576,(Q$1)-3,FALSE))</f>
        <v>0.67768301350390903</v>
      </c>
      <c r="R16" s="1308">
        <f>IF($E16=0,"-",VLOOKUP($A16,[3]BDD_K!$1:$1048576,R$1,FALSE)/VLOOKUP($A16,[3]BDD_K!$1:$1048576,(R$1)-3,FALSE))</f>
        <v>0.48590189262263422</v>
      </c>
      <c r="S16" s="1308">
        <f>IF($E16=0,"-",VLOOKUP($A16,[3]BDD_K!$1:$1048576,S$1,FALSE)/VLOOKUP($A16,[3]BDD_K!$1:$1048576,(S$1)-3,FALSE))</f>
        <v>0.48056832427914753</v>
      </c>
      <c r="T16" s="1309">
        <f>IF($H16=0,"-",VLOOKUP($A16,[3]BDD_K!$1:$1048576,T$1,FALSE)/$H16)</f>
        <v>0.60994525547445255</v>
      </c>
      <c r="U16" s="1303">
        <f>IF($E16=0,"-",VLOOKUP($A16,[3]BDD_K!$1:$1048576,U$1,FALSE))</f>
        <v>0</v>
      </c>
      <c r="V16" s="1305">
        <f>IF($G16=0,"-",VLOOKUP($A16,[3]BDD_K!$1:$1048576,V$1,FALSE))</f>
        <v>0</v>
      </c>
      <c r="W16" s="1305">
        <f>IF($G16=0,"-",VLOOKUP($A16,[3]BDD_K!$1:$1048576,W$1,FALSE))</f>
        <v>0</v>
      </c>
      <c r="X16" s="1306">
        <f>IF($H16=0,"-",VLOOKUP($A16,[3]BDD_K!$1:$1048576,X$1,FALSE))</f>
        <v>0</v>
      </c>
      <c r="Y16" s="1303">
        <f>VLOOKUP($A16,[3]BDD_K!$1:$1048576,$Y$1,FALSE)/VLOOKUP($A16,[3]BDD_K!$1:$1048576,$Y$1+1,FALSE)</f>
        <v>1</v>
      </c>
      <c r="Z16" s="1305">
        <f>VLOOKUP($A16,[3]BDD_K!$1:$1048576,$AA$1,FALSE)/VLOOKUP($A16,[3]BDD_K!$1:$1048576,$AA$1+1,FALSE)</f>
        <v>1</v>
      </c>
      <c r="AA16" s="1305">
        <f>VLOOKUP($A16,[3]BDD_K!$1:$1048576,$AA$1,FALSE)/VLOOKUP($A16,[3]BDD_K!$1:$1048576,$AA$1+1,FALSE)</f>
        <v>1</v>
      </c>
      <c r="AB16" s="1310">
        <f>VLOOKUP($A16,[3]BDD_K!$1:$1048576,$AB$1,FALSE)/VLOOKUP($A16,[3]BDD_K!$1:$1048576,$AB$1+1,FALSE)</f>
        <v>1</v>
      </c>
    </row>
    <row r="17" spans="1:32" s="32" customFormat="1" ht="14.1" customHeight="1" x14ac:dyDescent="0.2">
      <c r="A17" s="31" t="s">
        <v>38</v>
      </c>
      <c r="C17" s="33" t="s">
        <v>38</v>
      </c>
      <c r="D17" s="34" t="s">
        <v>39</v>
      </c>
      <c r="E17" s="1300">
        <f>VLOOKUP($A17,[3]BDD_K!$1:$1048576,$E$1,FALSE)</f>
        <v>592</v>
      </c>
      <c r="F17" s="1301">
        <f>VLOOKUP($A17,[3]BDD_K!$1:$1048576,$G$1,FALSE)</f>
        <v>596</v>
      </c>
      <c r="G17" s="1301">
        <f>VLOOKUP($A17,[3]BDD_K!$1:$1048576,$G$1,FALSE)</f>
        <v>596</v>
      </c>
      <c r="H17" s="1302">
        <f>VLOOKUP($A17,[3]BDD_K!$1:$1048576,$H$1,FALSE)</f>
        <v>558</v>
      </c>
      <c r="I17" s="1303">
        <f>IF($G17=0,"-",VLOOKUP($A17,[3]BDD_K!$1:$1048576,I$1,FALSE)/VLOOKUP($A17,[3]BDD_K!$1:$1048576,(I$1)-1,FALSE))</f>
        <v>0</v>
      </c>
      <c r="J17" s="1304">
        <f>IF($G17=0,"-",VLOOKUP($A17,[3]BDD_K!$1:$1048576,J$1,FALSE)/VLOOKUP($A17,[3]BDD_K!$1:$1048576,(J$1)-1,FALSE))</f>
        <v>9.0909090909090912E-2</v>
      </c>
      <c r="K17" s="1305">
        <f>IF($G17=0,"-",VLOOKUP($A17,[3]BDD_K!$1:$1048576,K$1,FALSE)/VLOOKUP($A17,[3]BDD_K!$1:$1048576,(K$1)-1,FALSE))</f>
        <v>7.0469798657718116E-2</v>
      </c>
      <c r="L17" s="1306">
        <f>IF($G17=0,"-",VLOOKUP($A17,[3]BDD_K!$1:$1048576,L$1,FALSE)/VLOOKUP($A17,[3]BDD_K!$1:$1048576,(L$1)-1,FALSE))</f>
        <v>5.3763440860215058E-3</v>
      </c>
      <c r="M17" s="1303">
        <f>IF($H17=0,"-",VLOOKUP($A17,[3]BDD_K!$1:$1048576,M$1,FALSE)/VLOOKUP($A17,[3]BDD_K!$1:$1048576,(M$1)-2,FALSE))</f>
        <v>0</v>
      </c>
      <c r="N17" s="1304">
        <f>IF($H17=0,"-",VLOOKUP($A17,[3]BDD_K!$1:$1048576,N$1,FALSE)/VLOOKUP($A17,[3]BDD_K!$1:$1048576,(N$1)-2,FALSE))</f>
        <v>0</v>
      </c>
      <c r="O17" s="1305">
        <f>IF($H17=0,"-",VLOOKUP($A17,[3]BDD_K!$1:$1048576,O$1,FALSE)/VLOOKUP($A17,[3]BDD_K!$1:$1048576,(O$1)-2,FALSE))</f>
        <v>0</v>
      </c>
      <c r="P17" s="1306">
        <f>IF($H17=0,"-",VLOOKUP($A17,[3]BDD_K!$1:$1048576,P$1,FALSE)/$H17)</f>
        <v>0</v>
      </c>
      <c r="Q17" s="1307">
        <f>IF($E17=0,"-",VLOOKUP($A17,[3]BDD_K!$1:$1048576,Q$1,FALSE)/VLOOKUP($A17,[3]BDD_K!$1:$1048576,(Q$1)-3,FALSE))</f>
        <v>0.51520270270270274</v>
      </c>
      <c r="R17" s="1308">
        <f>IF($E17=0,"-",VLOOKUP($A17,[3]BDD_K!$1:$1048576,R$1,FALSE)/VLOOKUP($A17,[3]BDD_K!$1:$1048576,(R$1)-3,FALSE))</f>
        <v>0.43675889328063239</v>
      </c>
      <c r="S17" s="1308">
        <f>IF($E17=0,"-",VLOOKUP($A17,[3]BDD_K!$1:$1048576,S$1,FALSE)/VLOOKUP($A17,[3]BDD_K!$1:$1048576,(S$1)-3,FALSE))</f>
        <v>0.30536912751677853</v>
      </c>
      <c r="T17" s="1309">
        <f>IF($H17=0,"-",VLOOKUP($A17,[3]BDD_K!$1:$1048576,T$1,FALSE)/$H17)</f>
        <v>0.18279569892473119</v>
      </c>
      <c r="U17" s="1303">
        <f>IF($E17=0,"-",VLOOKUP($A17,[3]BDD_K!$1:$1048576,U$1,FALSE))</f>
        <v>0</v>
      </c>
      <c r="V17" s="1305">
        <f>IF($G17=0,"-",VLOOKUP($A17,[3]BDD_K!$1:$1048576,V$1,FALSE))</f>
        <v>0</v>
      </c>
      <c r="W17" s="1305">
        <f>IF($G17=0,"-",VLOOKUP($A17,[3]BDD_K!$1:$1048576,W$1,FALSE))</f>
        <v>0</v>
      </c>
      <c r="X17" s="1306">
        <f>IF($H17=0,"-",VLOOKUP($A17,[3]BDD_K!$1:$1048576,X$1,FALSE))</f>
        <v>0</v>
      </c>
      <c r="Y17" s="1303">
        <f>VLOOKUP($A17,[3]BDD_K!$1:$1048576,$Y$1,FALSE)/VLOOKUP($A17,[3]BDD_K!$1:$1048576,$Y$1+1,FALSE)</f>
        <v>1</v>
      </c>
      <c r="Z17" s="1305">
        <f>VLOOKUP($A17,[3]BDD_K!$1:$1048576,$AA$1,FALSE)/VLOOKUP($A17,[3]BDD_K!$1:$1048576,$AA$1+1,FALSE)</f>
        <v>1</v>
      </c>
      <c r="AA17" s="1305">
        <f>VLOOKUP($A17,[3]BDD_K!$1:$1048576,$AA$1,FALSE)/VLOOKUP($A17,[3]BDD_K!$1:$1048576,$AA$1+1,FALSE)</f>
        <v>1</v>
      </c>
      <c r="AB17" s="1310">
        <f>VLOOKUP($A17,[3]BDD_K!$1:$1048576,$AB$1,FALSE)/VLOOKUP($A17,[3]BDD_K!$1:$1048576,$AB$1+1,FALSE)</f>
        <v>0.99521531100478466</v>
      </c>
    </row>
    <row r="18" spans="1:32" s="32" customFormat="1" ht="14.1" customHeight="1" x14ac:dyDescent="0.2">
      <c r="A18" s="31" t="s">
        <v>40</v>
      </c>
      <c r="C18" s="33" t="s">
        <v>40</v>
      </c>
      <c r="D18" s="34" t="s">
        <v>41</v>
      </c>
      <c r="E18" s="1300">
        <f>VLOOKUP($A18,[3]BDD_K!$1:$1048576,$E$1,FALSE)</f>
        <v>21534</v>
      </c>
      <c r="F18" s="1301">
        <f>VLOOKUP($A18,[3]BDD_K!$1:$1048576,$G$1,FALSE)</f>
        <v>17675</v>
      </c>
      <c r="G18" s="1301">
        <f>VLOOKUP($A18,[3]BDD_K!$1:$1048576,$G$1,FALSE)</f>
        <v>17675</v>
      </c>
      <c r="H18" s="1302">
        <f>VLOOKUP($A18,[3]BDD_K!$1:$1048576,$H$1,FALSE)</f>
        <v>18069</v>
      </c>
      <c r="I18" s="1303">
        <f>IF($G18=0,"-",VLOOKUP($A18,[3]BDD_K!$1:$1048576,I$1,FALSE)/VLOOKUP($A18,[3]BDD_K!$1:$1048576,(I$1)-1,FALSE))</f>
        <v>0.2001021640196898</v>
      </c>
      <c r="J18" s="1304">
        <f>IF($G18=0,"-",VLOOKUP($A18,[3]BDD_K!$1:$1048576,J$1,FALSE)/VLOOKUP($A18,[3]BDD_K!$1:$1048576,(J$1)-1,FALSE))</f>
        <v>0.15508416742493175</v>
      </c>
      <c r="K18" s="1305">
        <f>IF($G18=0,"-",VLOOKUP($A18,[3]BDD_K!$1:$1048576,K$1,FALSE)/VLOOKUP($A18,[3]BDD_K!$1:$1048576,(K$1)-1,FALSE))</f>
        <v>7.4568599717114575E-2</v>
      </c>
      <c r="L18" s="1306">
        <f>IF($G18=0,"-",VLOOKUP($A18,[3]BDD_K!$1:$1048576,L$1,FALSE)/VLOOKUP($A18,[3]BDD_K!$1:$1048576,(L$1)-1,FALSE))</f>
        <v>9.2091427306436435E-2</v>
      </c>
      <c r="M18" s="1303">
        <f>IF($H18=0,"-",VLOOKUP($A18,[3]BDD_K!$1:$1048576,M$1,FALSE)/VLOOKUP($A18,[3]BDD_K!$1:$1048576,(M$1)-2,FALSE))</f>
        <v>2.5355252159375872E-2</v>
      </c>
      <c r="N18" s="1304">
        <f>IF($H18=0,"-",VLOOKUP($A18,[3]BDD_K!$1:$1048576,N$1,FALSE)/VLOOKUP($A18,[3]BDD_K!$1:$1048576,(N$1)-2,FALSE))</f>
        <v>1.8141492265696089E-2</v>
      </c>
      <c r="O18" s="1305">
        <f>IF($H18=0,"-",VLOOKUP($A18,[3]BDD_K!$1:$1048576,O$1,FALSE)/VLOOKUP($A18,[3]BDD_K!$1:$1048576,(O$1)-2,FALSE))</f>
        <v>1.2616690240452616E-2</v>
      </c>
      <c r="P18" s="1306">
        <f>IF($H18=0,"-",VLOOKUP($A18,[3]BDD_K!$1:$1048576,P$1,FALSE)/$H18)</f>
        <v>2.7007582046599147E-2</v>
      </c>
      <c r="Q18" s="1307">
        <f>IF($E18=0,"-",VLOOKUP($A18,[3]BDD_K!$1:$1048576,Q$1,FALSE)/VLOOKUP($A18,[3]BDD_K!$1:$1048576,(Q$1)-3,FALSE))</f>
        <v>4.4952168663508867E-2</v>
      </c>
      <c r="R18" s="1308">
        <f>IF($E18=0,"-",VLOOKUP($A18,[3]BDD_K!$1:$1048576,R$1,FALSE)/VLOOKUP($A18,[3]BDD_K!$1:$1048576,(R$1)-3,FALSE))</f>
        <v>4.7202001819836213E-2</v>
      </c>
      <c r="S18" s="1308">
        <f>IF($E18=0,"-",VLOOKUP($A18,[3]BDD_K!$1:$1048576,S$1,FALSE)/VLOOKUP($A18,[3]BDD_K!$1:$1048576,(S$1)-3,FALSE))</f>
        <v>7.9547383309759551E-2</v>
      </c>
      <c r="T18" s="1309">
        <f>IF($H18=0,"-",VLOOKUP($A18,[3]BDD_K!$1:$1048576,T$1,FALSE)/$H18)</f>
        <v>0.14289667386130941</v>
      </c>
      <c r="U18" s="1303">
        <f>IF($E18=0,"-",VLOOKUP($A18,[3]BDD_K!$1:$1048576,U$1,FALSE))</f>
        <v>3.0381944444444444E-2</v>
      </c>
      <c r="V18" s="1305">
        <f>IF($G18=0,"-",VLOOKUP($A18,[3]BDD_K!$1:$1048576,V$1,FALSE))</f>
        <v>3.8408332655220118E-2</v>
      </c>
      <c r="W18" s="1305">
        <f>IF($G18=0,"-",VLOOKUP($A18,[3]BDD_K!$1:$1048576,W$1,FALSE))</f>
        <v>0</v>
      </c>
      <c r="X18" s="1306">
        <f>IF($H18=0,"-",VLOOKUP($A18,[3]BDD_K!$1:$1048576,X$1,FALSE))</f>
        <v>0</v>
      </c>
      <c r="Y18" s="1303">
        <f>VLOOKUP($A18,[3]BDD_K!$1:$1048576,$Y$1,FALSE)/VLOOKUP($A18,[3]BDD_K!$1:$1048576,$Y$1+1,FALSE)</f>
        <v>0.99585302343523963</v>
      </c>
      <c r="Z18" s="1305">
        <f>VLOOKUP($A18,[3]BDD_K!$1:$1048576,$AA$1,FALSE)/VLOOKUP($A18,[3]BDD_K!$1:$1048576,$AA$1+1,FALSE)</f>
        <v>0.9943866095121453</v>
      </c>
      <c r="AA18" s="1305">
        <f>VLOOKUP($A18,[3]BDD_K!$1:$1048576,$AA$1,FALSE)/VLOOKUP($A18,[3]BDD_K!$1:$1048576,$AA$1+1,FALSE)</f>
        <v>0.9943866095121453</v>
      </c>
      <c r="AB18" s="1310">
        <f>VLOOKUP($A18,[3]BDD_K!$1:$1048576,$AB$1,FALSE)/VLOOKUP($A18,[3]BDD_K!$1:$1048576,$AB$1+1,FALSE)</f>
        <v>0.76794097920858484</v>
      </c>
    </row>
    <row r="19" spans="1:32" s="32" customFormat="1" ht="14.1" customHeight="1" x14ac:dyDescent="0.2">
      <c r="A19" s="46" t="s">
        <v>245</v>
      </c>
      <c r="C19" s="33" t="s">
        <v>245</v>
      </c>
      <c r="D19" s="34" t="s">
        <v>244</v>
      </c>
      <c r="E19" s="1300">
        <f>VLOOKUP($A19,[3]BDD_K!$1:$1048576,$E$1,FALSE)</f>
        <v>0</v>
      </c>
      <c r="F19" s="1301">
        <f>VLOOKUP($A19,[3]BDD_K!$1:$1048576,$G$1,FALSE)</f>
        <v>1252</v>
      </c>
      <c r="G19" s="1301">
        <f>VLOOKUP($A19,[3]BDD_K!$1:$1048576,$G$1,FALSE)</f>
        <v>1252</v>
      </c>
      <c r="H19" s="1302">
        <f>VLOOKUP($A19,[3]BDD_K!$1:$1048576,$H$1,FALSE)</f>
        <v>1266</v>
      </c>
      <c r="I19" s="1303"/>
      <c r="J19" s="1304"/>
      <c r="K19" s="1305">
        <f>IF($G19=0,"-",VLOOKUP($A19,[3]BDD_K!$1:$1048576,K$1,FALSE)/VLOOKUP($A19,[3]BDD_K!$1:$1048576,(K$1)-1,FALSE))</f>
        <v>3.1948881789137379E-3</v>
      </c>
      <c r="L19" s="1306">
        <f>IF($G19=0,"-",VLOOKUP($A19,[3]BDD_K!$1:$1048576,L$1,FALSE)/VLOOKUP($A19,[3]BDD_K!$1:$1048576,(L$1)-1,FALSE))</f>
        <v>1.5797788309636651E-3</v>
      </c>
      <c r="M19" s="1303"/>
      <c r="N19" s="1304"/>
      <c r="O19" s="1305">
        <f>IF($H19=0,"-",VLOOKUP($A19,[3]BDD_K!$1:$1048576,O$1,FALSE)/VLOOKUP($A19,[3]BDD_K!$1:$1048576,(O$1)-2,FALSE))</f>
        <v>0</v>
      </c>
      <c r="P19" s="1306">
        <f>IF($H19=0,"-",VLOOKUP($A19,[3]BDD_K!$1:$1048576,P$1,FALSE)/$H19)</f>
        <v>0</v>
      </c>
      <c r="Q19" s="1307" t="str">
        <f>IF($E19=0,"-",VLOOKUP($A19,[3]BDD_K!$1:$1048576,Q$1,FALSE)/VLOOKUP($A19,[3]BDD_K!$1:$1048576,(Q$1)-3,FALSE))</f>
        <v>-</v>
      </c>
      <c r="R19" s="1308" t="str">
        <f>IF($E19=0,"-",VLOOKUP($A19,[3]BDD_K!$1:$1048576,R$1,FALSE)/VLOOKUP($A19,[3]BDD_K!$1:$1048576,(R$1)-3,FALSE))</f>
        <v>-</v>
      </c>
      <c r="S19" s="1308" t="str">
        <f>IF($E19=0,"-",VLOOKUP($A19,[3]BDD_K!$1:$1048576,S$1,FALSE)/VLOOKUP($A19,[3]BDD_K!$1:$1048576,(S$1)-3,FALSE))</f>
        <v>-</v>
      </c>
      <c r="T19" s="1309">
        <f>IF($H19=0,"-",VLOOKUP($A19,[3]BDD_K!$1:$1048576,T$1,FALSE)/$H19)</f>
        <v>0.34834123222748814</v>
      </c>
      <c r="U19" s="1303" t="str">
        <f>IF($E19=0,"-",VLOOKUP($A19,[3]BDD_K!$1:$1048576,U$1,FALSE))</f>
        <v>-</v>
      </c>
      <c r="V19" s="1305">
        <f>IF($G19=0,"-",VLOOKUP($A19,[3]BDD_K!$1:$1048576,V$1,FALSE))</f>
        <v>0</v>
      </c>
      <c r="W19" s="1305">
        <f>IF($G19=0,"-",VLOOKUP($A19,[3]BDD_K!$1:$1048576,W$1,FALSE))</f>
        <v>0</v>
      </c>
      <c r="X19" s="1306">
        <f>IF($H19=0,"-",VLOOKUP($A19,[3]BDD_K!$1:$1048576,X$1,FALSE))</f>
        <v>0</v>
      </c>
      <c r="Y19" s="1303" t="e">
        <f>VLOOKUP($A19,[3]BDD_K!$1:$1048576,$Y$1,FALSE)/VLOOKUP($A19,[3]BDD_K!$1:$1048576,$Y$1+1,FALSE)</f>
        <v>#DIV/0!</v>
      </c>
      <c r="Z19" s="1305">
        <f>VLOOKUP($A19,[3]BDD_K!$1:$1048576,$AA$1,FALSE)/VLOOKUP($A19,[3]BDD_K!$1:$1048576,$AA$1+1,FALSE)</f>
        <v>1</v>
      </c>
      <c r="AA19" s="1305">
        <f>VLOOKUP($A19,[3]BDD_K!$1:$1048576,$AA$1,FALSE)/VLOOKUP($A19,[3]BDD_K!$1:$1048576,$AA$1+1,FALSE)</f>
        <v>1</v>
      </c>
      <c r="AB19" s="1310">
        <f>VLOOKUP($A19,[3]BDD_K!$1:$1048576,$AB$1,FALSE)/VLOOKUP($A19,[3]BDD_K!$1:$1048576,$AB$1+1,FALSE)</f>
        <v>1</v>
      </c>
    </row>
    <row r="20" spans="1:32" s="32" customFormat="1" ht="14.1" customHeight="1" x14ac:dyDescent="0.2">
      <c r="A20" s="31" t="s">
        <v>42</v>
      </c>
      <c r="C20" s="33" t="s">
        <v>42</v>
      </c>
      <c r="D20" s="34" t="s">
        <v>43</v>
      </c>
      <c r="E20" s="1300">
        <f>VLOOKUP($A20,[3]BDD_K!$1:$1048576,$E$1,FALSE)</f>
        <v>334</v>
      </c>
      <c r="F20" s="1301">
        <f>VLOOKUP($A20,[3]BDD_K!$1:$1048576,$G$1,FALSE)</f>
        <v>267</v>
      </c>
      <c r="G20" s="1301">
        <f>VLOOKUP($A20,[3]BDD_K!$1:$1048576,$G$1,FALSE)</f>
        <v>267</v>
      </c>
      <c r="H20" s="1302">
        <f>VLOOKUP($A20,[3]BDD_K!$1:$1048576,$H$1,FALSE)</f>
        <v>307</v>
      </c>
      <c r="I20" s="1303">
        <f>IF($G20=0,"-",VLOOKUP($A20,[3]BDD_K!$1:$1048576,I$1,FALSE)/VLOOKUP($A20,[3]BDD_K!$1:$1048576,(I$1)-1,FALSE))</f>
        <v>0</v>
      </c>
      <c r="J20" s="1304">
        <f>IF($G20=0,"-",VLOOKUP($A20,[3]BDD_K!$1:$1048576,J$1,FALSE)/VLOOKUP($A20,[3]BDD_K!$1:$1048576,(J$1)-1,FALSE))</f>
        <v>0</v>
      </c>
      <c r="K20" s="1305">
        <f>IF($G20=0,"-",VLOOKUP($A20,[3]BDD_K!$1:$1048576,K$1,FALSE)/VLOOKUP($A20,[3]BDD_K!$1:$1048576,(K$1)-1,FALSE))</f>
        <v>0</v>
      </c>
      <c r="L20" s="1306">
        <f>IF($G20=0,"-",VLOOKUP($A20,[3]BDD_K!$1:$1048576,L$1,FALSE)/VLOOKUP($A20,[3]BDD_K!$1:$1048576,(L$1)-1,FALSE))</f>
        <v>0</v>
      </c>
      <c r="M20" s="1303">
        <f>IF($H20=0,"-",VLOOKUP($A20,[3]BDD_K!$1:$1048576,M$1,FALSE)/VLOOKUP($A20,[3]BDD_K!$1:$1048576,(M$1)-2,FALSE))</f>
        <v>0</v>
      </c>
      <c r="N20" s="1304">
        <f>IF($H20=0,"-",VLOOKUP($A20,[3]BDD_K!$1:$1048576,N$1,FALSE)/VLOOKUP($A20,[3]BDD_K!$1:$1048576,(N$1)-2,FALSE))</f>
        <v>0</v>
      </c>
      <c r="O20" s="1305">
        <f>IF($H20=0,"-",VLOOKUP($A20,[3]BDD_K!$1:$1048576,O$1,FALSE)/VLOOKUP($A20,[3]BDD_K!$1:$1048576,(O$1)-2,FALSE))</f>
        <v>0</v>
      </c>
      <c r="P20" s="1306">
        <f>IF($H20=0,"-",VLOOKUP($A20,[3]BDD_K!$1:$1048576,P$1,FALSE)/$H20)</f>
        <v>0</v>
      </c>
      <c r="Q20" s="1307">
        <f>IF($E20=0,"-",VLOOKUP($A20,[3]BDD_K!$1:$1048576,Q$1,FALSE)/VLOOKUP($A20,[3]BDD_K!$1:$1048576,(Q$1)-3,FALSE))</f>
        <v>1.032934131736527</v>
      </c>
      <c r="R20" s="1308">
        <f>IF($E20=0,"-",VLOOKUP($A20,[3]BDD_K!$1:$1048576,R$1,FALSE)/VLOOKUP($A20,[3]BDD_K!$1:$1048576,(R$1)-3,FALSE))</f>
        <v>1.342741935483871</v>
      </c>
      <c r="S20" s="1308">
        <f>IF($E20=0,"-",VLOOKUP($A20,[3]BDD_K!$1:$1048576,S$1,FALSE)/VLOOKUP($A20,[3]BDD_K!$1:$1048576,(S$1)-3,FALSE))</f>
        <v>0.4157303370786517</v>
      </c>
      <c r="T20" s="1309">
        <f>IF($H20=0,"-",VLOOKUP($A20,[3]BDD_K!$1:$1048576,T$1,FALSE)/$H20)</f>
        <v>5.8631921824104233E-2</v>
      </c>
      <c r="U20" s="1303">
        <f>IF($E20=0,"-",VLOOKUP($A20,[3]BDD_K!$1:$1048576,U$1,FALSE))</f>
        <v>0</v>
      </c>
      <c r="V20" s="1305">
        <f>IF($G20=0,"-",VLOOKUP($A20,[3]BDD_K!$1:$1048576,V$1,FALSE))</f>
        <v>0</v>
      </c>
      <c r="W20" s="1305">
        <f>IF($G20=0,"-",VLOOKUP($A20,[3]BDD_K!$1:$1048576,W$1,FALSE))</f>
        <v>0</v>
      </c>
      <c r="X20" s="1306">
        <f>IF($H20=0,"-",VLOOKUP($A20,[3]BDD_K!$1:$1048576,X$1,FALSE))</f>
        <v>0</v>
      </c>
      <c r="Y20" s="1303">
        <f>VLOOKUP($A20,[3]BDD_K!$1:$1048576,$Y$1,FALSE)/VLOOKUP($A20,[3]BDD_K!$1:$1048576,$Y$1+1,FALSE)</f>
        <v>1</v>
      </c>
      <c r="Z20" s="1305">
        <f>VLOOKUP($A20,[3]BDD_K!$1:$1048576,$AA$1,FALSE)/VLOOKUP($A20,[3]BDD_K!$1:$1048576,$AA$1+1,FALSE)</f>
        <v>1</v>
      </c>
      <c r="AA20" s="1305">
        <f>VLOOKUP($A20,[3]BDD_K!$1:$1048576,$AA$1,FALSE)/VLOOKUP($A20,[3]BDD_K!$1:$1048576,$AA$1+1,FALSE)</f>
        <v>1</v>
      </c>
      <c r="AB20" s="1310">
        <f>VLOOKUP($A20,[3]BDD_K!$1:$1048576,$AB$1,FALSE)/VLOOKUP($A20,[3]BDD_K!$1:$1048576,$AB$1+1,FALSE)</f>
        <v>1</v>
      </c>
    </row>
    <row r="21" spans="1:32" s="32" customFormat="1" ht="14.1" customHeight="1" x14ac:dyDescent="0.25">
      <c r="A21" s="49" t="s">
        <v>44</v>
      </c>
      <c r="C21" s="33" t="s">
        <v>44</v>
      </c>
      <c r="D21" s="34" t="s">
        <v>45</v>
      </c>
      <c r="E21" s="1300">
        <f>VLOOKUP($A21,[3]BDD_K!$1:$1048576,$E$1,FALSE)</f>
        <v>251</v>
      </c>
      <c r="F21" s="1301">
        <f>VLOOKUP($A21,[3]BDD_K!$1:$1048576,$G$1,FALSE)</f>
        <v>260</v>
      </c>
      <c r="G21" s="1301">
        <f>VLOOKUP($A21,[3]BDD_K!$1:$1048576,$G$1,FALSE)</f>
        <v>260</v>
      </c>
      <c r="H21" s="1302">
        <f>VLOOKUP($A21,[3]BDD_K!$1:$1048576,$H$1,FALSE)</f>
        <v>266</v>
      </c>
      <c r="I21" s="1303">
        <f>IF($G21=0,"-",VLOOKUP($A21,[3]BDD_K!$1:$1048576,I$1,FALSE)/VLOOKUP($A21,[3]BDD_K!$1:$1048576,(I$1)-1,FALSE))</f>
        <v>0</v>
      </c>
      <c r="J21" s="1304">
        <f>IF($G21=0,"-",VLOOKUP($A21,[3]BDD_K!$1:$1048576,J$1,FALSE)/VLOOKUP($A21,[3]BDD_K!$1:$1048576,(J$1)-1,FALSE))</f>
        <v>0</v>
      </c>
      <c r="K21" s="1312">
        <f>IF($G21=0,"-",VLOOKUP($A21,[3]BDD_K!$1:$1048576,K$1,FALSE)/VLOOKUP($A21,[3]BDD_K!$1:$1048576,(K$1)-1,FALSE))</f>
        <v>0</v>
      </c>
      <c r="L21" s="1306">
        <f>IF($G21=0,"-",VLOOKUP($A21,[3]BDD_K!$1:$1048576,L$1,FALSE)/VLOOKUP($A21,[3]BDD_K!$1:$1048576,(L$1)-1,FALSE))</f>
        <v>0</v>
      </c>
      <c r="M21" s="1303">
        <f>IF($H21=0,"-",VLOOKUP($A21,[3]BDD_K!$1:$1048576,M$1,FALSE)/VLOOKUP($A21,[3]BDD_K!$1:$1048576,(M$1)-2,FALSE))</f>
        <v>0</v>
      </c>
      <c r="N21" s="1304">
        <f>IF($H21=0,"-",VLOOKUP($A21,[3]BDD_K!$1:$1048576,N$1,FALSE)/VLOOKUP($A21,[3]BDD_K!$1:$1048576,(N$1)-2,FALSE))</f>
        <v>0</v>
      </c>
      <c r="O21" s="1312">
        <f>IF($H21=0,"-",VLOOKUP($A21,[3]BDD_K!$1:$1048576,O$1,FALSE)/VLOOKUP($A21,[3]BDD_K!$1:$1048576,(O$1)-2,FALSE))</f>
        <v>0</v>
      </c>
      <c r="P21" s="1306">
        <f>IF($H21=0,"-",VLOOKUP($A21,[3]BDD_K!$1:$1048576,P$1,FALSE)/$H21)</f>
        <v>0</v>
      </c>
      <c r="Q21" s="1307">
        <f>IF($E21=0,"-",VLOOKUP($A21,[3]BDD_K!$1:$1048576,Q$1,FALSE)/VLOOKUP($A21,[3]BDD_K!$1:$1048576,(Q$1)-3,FALSE))</f>
        <v>0.24701195219123506</v>
      </c>
      <c r="R21" s="1313">
        <f>IF($E21=0,"-",VLOOKUP($A21,[3]BDD_K!$1:$1048576,R$1,FALSE)/VLOOKUP($A21,[3]BDD_K!$1:$1048576,(R$1)-3,FALSE))</f>
        <v>0.91732283464566933</v>
      </c>
      <c r="S21" s="1313">
        <f>IF($E21=0,"-",VLOOKUP($A21,[3]BDD_K!$1:$1048576,S$1,FALSE)/VLOOKUP($A21,[3]BDD_K!$1:$1048576,(S$1)-3,FALSE))</f>
        <v>0.72692307692307689</v>
      </c>
      <c r="T21" s="1309">
        <f>IF($H21=0,"-",VLOOKUP($A21,[3]BDD_K!$1:$1048576,T$1,FALSE)/$H21)</f>
        <v>0.89849624060150379</v>
      </c>
      <c r="U21" s="1303">
        <f>IF($E21=0,"-",VLOOKUP($A21,[3]BDD_K!$1:$1048576,U$1,FALSE))</f>
        <v>0</v>
      </c>
      <c r="V21" s="1312">
        <f>IF($G21=0,"-",VLOOKUP($A21,[3]BDD_K!$1:$1048576,V$1,FALSE))</f>
        <v>0</v>
      </c>
      <c r="W21" s="1312">
        <f>IF($G21=0,"-",VLOOKUP($A21,[3]BDD_K!$1:$1048576,W$1,FALSE))</f>
        <v>0</v>
      </c>
      <c r="X21" s="1306">
        <f>IF($H21=0,"-",VLOOKUP($A21,[3]BDD_K!$1:$1048576,X$1,FALSE))</f>
        <v>0</v>
      </c>
      <c r="Y21" s="1303">
        <f>VLOOKUP($A21,[3]BDD_K!$1:$1048576,$Y$1,FALSE)/VLOOKUP($A21,[3]BDD_K!$1:$1048576,$Y$1+1,FALSE)</f>
        <v>1</v>
      </c>
      <c r="Z21" s="1312">
        <f>VLOOKUP($A21,[3]BDD_K!$1:$1048576,$AA$1,FALSE)/VLOOKUP($A21,[3]BDD_K!$1:$1048576,$AA$1+1,FALSE)</f>
        <v>1</v>
      </c>
      <c r="AA21" s="1312">
        <f>VLOOKUP($A21,[3]BDD_K!$1:$1048576,$AA$1,FALSE)/VLOOKUP($A21,[3]BDD_K!$1:$1048576,$AA$1+1,FALSE)</f>
        <v>1</v>
      </c>
      <c r="AB21" s="1310">
        <f>VLOOKUP($A21,[3]BDD_K!$1:$1048576,$AB$1,FALSE)/VLOOKUP($A21,[3]BDD_K!$1:$1048576,$AB$1+1,FALSE)</f>
        <v>0.98979591836734693</v>
      </c>
    </row>
    <row r="22" spans="1:32" s="32" customFormat="1" ht="14.1" customHeight="1" x14ac:dyDescent="0.2">
      <c r="A22" s="31" t="s">
        <v>46</v>
      </c>
      <c r="C22" s="33" t="s">
        <v>46</v>
      </c>
      <c r="D22" s="34" t="s">
        <v>47</v>
      </c>
      <c r="E22" s="1300">
        <f>VLOOKUP($A22,[3]BDD_K!$1:$1048576,$E$1,FALSE)</f>
        <v>12568</v>
      </c>
      <c r="F22" s="1301">
        <f>VLOOKUP($A22,[3]BDD_K!$1:$1048576,$G$1,FALSE)</f>
        <v>10567</v>
      </c>
      <c r="G22" s="1301">
        <f>VLOOKUP($A22,[3]BDD_K!$1:$1048576,$G$1,FALSE)</f>
        <v>10567</v>
      </c>
      <c r="H22" s="1302">
        <f>VLOOKUP($A22,[3]BDD_K!$1:$1048576,$H$1,FALSE)</f>
        <v>8424</v>
      </c>
      <c r="I22" s="1311">
        <f>IF($G22=0,"-",VLOOKUP($A22,[3]BDD_K!$1:$1048576,I$1,FALSE)/VLOOKUP($A22,[3]BDD_K!$1:$1048576,(I$1)-1,FALSE))</f>
        <v>7.7975811584977718E-3</v>
      </c>
      <c r="J22" s="1314">
        <f>IF($G22=0,"-",VLOOKUP($A22,[3]BDD_K!$1:$1048576,J$1,FALSE)/VLOOKUP($A22,[3]BDD_K!$1:$1048576,(J$1)-1,FALSE))</f>
        <v>4.7289184446291675E-2</v>
      </c>
      <c r="K22" s="1312">
        <f>IF($G22=0,"-",VLOOKUP($A22,[3]BDD_K!$1:$1048576,K$1,FALSE)/VLOOKUP($A22,[3]BDD_K!$1:$1048576,(K$1)-1,FALSE))</f>
        <v>1.5046843948140437E-2</v>
      </c>
      <c r="L22" s="1315">
        <f>IF($G22=0,"-",VLOOKUP($A22,[3]BDD_K!$1:$1048576,L$1,FALSE)/VLOOKUP($A22,[3]BDD_K!$1:$1048576,(L$1)-1,FALSE))</f>
        <v>2.3148148148148147E-2</v>
      </c>
      <c r="M22" s="1311">
        <f>IF($H22=0,"-",VLOOKUP($A22,[3]BDD_K!$1:$1048576,M$1,FALSE)/VLOOKUP($A22,[3]BDD_K!$1:$1048576,(M$1)-2,FALSE))</f>
        <v>7.1610439210693828E-3</v>
      </c>
      <c r="N22" s="1314">
        <f>IF($H22=0,"-",VLOOKUP($A22,[3]BDD_K!$1:$1048576,N$1,FALSE)/VLOOKUP($A22,[3]BDD_K!$1:$1048576,(N$1)-2,FALSE))</f>
        <v>3.7868292232382007E-3</v>
      </c>
      <c r="O22" s="1312">
        <f>IF($H22=0,"-",VLOOKUP($A22,[3]BDD_K!$1:$1048576,O$1,FALSE)/VLOOKUP($A22,[3]BDD_K!$1:$1048576,(O$1)-2,FALSE))</f>
        <v>6.9082994227311441E-3</v>
      </c>
      <c r="P22" s="1315">
        <f>IF($H22=0,"-",VLOOKUP($A22,[3]BDD_K!$1:$1048576,P$1,FALSE)/$H22)</f>
        <v>1.0921177587844255E-2</v>
      </c>
      <c r="Q22" s="1316">
        <f>IF($E22=0,"-",VLOOKUP($A22,[3]BDD_K!$1:$1048576,Q$1,FALSE)/VLOOKUP($A22,[3]BDD_K!$1:$1048576,(Q$1)-3,FALSE))</f>
        <v>0.38590070019096118</v>
      </c>
      <c r="R22" s="1313">
        <f>IF($E22=0,"-",VLOOKUP($A22,[3]BDD_K!$1:$1048576,R$1,FALSE)/VLOOKUP($A22,[3]BDD_K!$1:$1048576,(R$1)-3,FALSE))</f>
        <v>1.1685600812782857</v>
      </c>
      <c r="S22" s="1313">
        <f>IF($E22=0,"-",VLOOKUP($A22,[3]BDD_K!$1:$1048576,S$1,FALSE)/VLOOKUP($A22,[3]BDD_K!$1:$1048576,(S$1)-3,FALSE))</f>
        <v>0.91113844989117065</v>
      </c>
      <c r="T22" s="1317">
        <f>IF($H22=0,"-",VLOOKUP($A22,[3]BDD_K!$1:$1048576,T$1,FALSE)/$H22)</f>
        <v>0.85660018993352327</v>
      </c>
      <c r="U22" s="1311">
        <f>IF($E22=0,"-",VLOOKUP($A22,[3]BDD_K!$1:$1048576,U$1,FALSE))</f>
        <v>0</v>
      </c>
      <c r="V22" s="1312">
        <f>IF($G22=0,"-",VLOOKUP($A22,[3]BDD_K!$1:$1048576,V$1,FALSE))</f>
        <v>0</v>
      </c>
      <c r="W22" s="1312">
        <f>IF($G22=0,"-",VLOOKUP($A22,[3]BDD_K!$1:$1048576,W$1,FALSE))</f>
        <v>0</v>
      </c>
      <c r="X22" s="1315">
        <f>IF($H22=0,"-",VLOOKUP($A22,[3]BDD_K!$1:$1048576,X$1,FALSE))</f>
        <v>0</v>
      </c>
      <c r="Y22" s="1311">
        <f>VLOOKUP($A22,[3]BDD_K!$1:$1048576,$Y$1,FALSE)/VLOOKUP($A22,[3]BDD_K!$1:$1048576,$Y$1+1,FALSE)</f>
        <v>0.99950803542144961</v>
      </c>
      <c r="Z22" s="1312">
        <f>VLOOKUP($A22,[3]BDD_K!$1:$1048576,$AA$1,FALSE)/VLOOKUP($A22,[3]BDD_K!$1:$1048576,$AA$1+1,FALSE)</f>
        <v>0.99921182266009856</v>
      </c>
      <c r="AA22" s="1312">
        <f>VLOOKUP($A22,[3]BDD_K!$1:$1048576,$AA$1,FALSE)/VLOOKUP($A22,[3]BDD_K!$1:$1048576,$AA$1+1,FALSE)</f>
        <v>0.99921182266009856</v>
      </c>
      <c r="AB22" s="1318">
        <f>VLOOKUP($A22,[3]BDD_K!$1:$1048576,$AB$1,FALSE)/VLOOKUP($A22,[3]BDD_K!$1:$1048576,$AB$1+1,FALSE)</f>
        <v>0.9990608123972764</v>
      </c>
    </row>
    <row r="23" spans="1:32" s="32" customFormat="1" ht="14.1" customHeight="1" x14ac:dyDescent="0.2">
      <c r="A23" s="31" t="s">
        <v>48</v>
      </c>
      <c r="C23" s="33" t="s">
        <v>48</v>
      </c>
      <c r="D23" s="34" t="s">
        <v>49</v>
      </c>
      <c r="E23" s="1300">
        <f>VLOOKUP($A23,[3]BDD_K!$1:$1048576,$E$1,FALSE)</f>
        <v>5537</v>
      </c>
      <c r="F23" s="1301">
        <f>VLOOKUP($A23,[3]BDD_K!$1:$1048576,$G$1,FALSE)</f>
        <v>4882</v>
      </c>
      <c r="G23" s="1301">
        <f>VLOOKUP($A23,[3]BDD_K!$1:$1048576,$G$1,FALSE)</f>
        <v>4882</v>
      </c>
      <c r="H23" s="1302">
        <f>VLOOKUP($A23,[3]BDD_K!$1:$1048576,$H$1,FALSE)</f>
        <v>4999</v>
      </c>
      <c r="I23" s="1303">
        <f>IF($G23=0,"-",VLOOKUP($A23,[3]BDD_K!$1:$1048576,I$1,FALSE)/VLOOKUP($A23,[3]BDD_K!$1:$1048576,(I$1)-1,FALSE))</f>
        <v>2.8354704713743906E-2</v>
      </c>
      <c r="J23" s="1304">
        <f>IF($G23=0,"-",VLOOKUP($A23,[3]BDD_K!$1:$1048576,J$1,FALSE)/VLOOKUP($A23,[3]BDD_K!$1:$1048576,(J$1)-1,FALSE))</f>
        <v>8.7135135135135142E-2</v>
      </c>
      <c r="K23" s="1305">
        <f>IF($G23=0,"-",VLOOKUP($A23,[3]BDD_K!$1:$1048576,K$1,FALSE)/VLOOKUP($A23,[3]BDD_K!$1:$1048576,(K$1)-1,FALSE))</f>
        <v>6.6366243342892262E-2</v>
      </c>
      <c r="L23" s="1306">
        <f>IF($G23=0,"-",VLOOKUP($A23,[3]BDD_K!$1:$1048576,L$1,FALSE)/VLOOKUP($A23,[3]BDD_K!$1:$1048576,(L$1)-1,FALSE))</f>
        <v>5.7411482296459294E-2</v>
      </c>
      <c r="M23" s="1303">
        <f>IF($H23=0,"-",VLOOKUP($A23,[3]BDD_K!$1:$1048576,M$1,FALSE)/VLOOKUP($A23,[3]BDD_K!$1:$1048576,(M$1)-2,FALSE))</f>
        <v>1.3545241105291674E-2</v>
      </c>
      <c r="N23" s="1304">
        <f>IF($H23=0,"-",VLOOKUP($A23,[3]BDD_K!$1:$1048576,N$1,FALSE)/VLOOKUP($A23,[3]BDD_K!$1:$1048576,(N$1)-2,FALSE))</f>
        <v>1.2756756756756757E-2</v>
      </c>
      <c r="O23" s="1305">
        <f>IF($H23=0,"-",VLOOKUP($A23,[3]BDD_K!$1:$1048576,O$1,FALSE)/VLOOKUP($A23,[3]BDD_K!$1:$1048576,(O$1)-2,FALSE))</f>
        <v>1.4338385907414994E-2</v>
      </c>
      <c r="P23" s="1306">
        <f>IF($H23=0,"-",VLOOKUP($A23,[3]BDD_K!$1:$1048576,P$1,FALSE)/$H23)</f>
        <v>1.3402680536107221E-2</v>
      </c>
      <c r="Q23" s="1307">
        <f>IF($E23=0,"-",VLOOKUP($A23,[3]BDD_K!$1:$1048576,Q$1,FALSE)/VLOOKUP($A23,[3]BDD_K!$1:$1048576,(Q$1)-3,FALSE))</f>
        <v>0.19469026548672566</v>
      </c>
      <c r="R23" s="1308">
        <f>IF($E23=0,"-",VLOOKUP($A23,[3]BDD_K!$1:$1048576,R$1,FALSE)/VLOOKUP($A23,[3]BDD_K!$1:$1048576,(R$1)-3,FALSE))</f>
        <v>0.28475675675675677</v>
      </c>
      <c r="S23" s="1308">
        <f>IF($E23=0,"-",VLOOKUP($A23,[3]BDD_K!$1:$1048576,S$1,FALSE)/VLOOKUP($A23,[3]BDD_K!$1:$1048576,(S$1)-3,FALSE))</f>
        <v>0.24088488324457188</v>
      </c>
      <c r="T23" s="1309">
        <f>IF($H23=0,"-",VLOOKUP($A23,[3]BDD_K!$1:$1048576,T$1,FALSE)/$H23)</f>
        <v>0.23564712942588517</v>
      </c>
      <c r="U23" s="1303">
        <f>IF($E23=0,"-",VLOOKUP($A23,[3]BDD_K!$1:$1048576,U$1,FALSE))</f>
        <v>2.2991850989522701E-2</v>
      </c>
      <c r="V23" s="1305">
        <f>IF($G23=0,"-",VLOOKUP($A23,[3]BDD_K!$1:$1048576,V$1,FALSE))</f>
        <v>4.0801969750263803E-2</v>
      </c>
      <c r="W23" s="1305">
        <f>IF($G23=0,"-",VLOOKUP($A23,[3]BDD_K!$1:$1048576,W$1,FALSE))</f>
        <v>0</v>
      </c>
      <c r="X23" s="1306">
        <f>IF($H23=0,"-",VLOOKUP($A23,[3]BDD_K!$1:$1048576,X$1,FALSE))</f>
        <v>0</v>
      </c>
      <c r="Y23" s="1303">
        <f>VLOOKUP($A23,[3]BDD_K!$1:$1048576,$Y$1,FALSE)/VLOOKUP($A23,[3]BDD_K!$1:$1048576,$Y$1+1,FALSE)</f>
        <v>0.99966699966699968</v>
      </c>
      <c r="Z23" s="1305">
        <f>VLOOKUP($A23,[3]BDD_K!$1:$1048576,$AA$1,FALSE)/VLOOKUP($A23,[3]BDD_K!$1:$1048576,$AA$1+1,FALSE)</f>
        <v>0.99884659746251436</v>
      </c>
      <c r="AA23" s="1305">
        <f>VLOOKUP($A23,[3]BDD_K!$1:$1048576,$AA$1,FALSE)/VLOOKUP($A23,[3]BDD_K!$1:$1048576,$AA$1+1,FALSE)</f>
        <v>0.99884659746251436</v>
      </c>
      <c r="AB23" s="1310">
        <f>VLOOKUP($A23,[3]BDD_K!$1:$1048576,$AB$1,FALSE)/VLOOKUP($A23,[3]BDD_K!$1:$1048576,$AB$1+1,FALSE)</f>
        <v>0.99928186714542189</v>
      </c>
    </row>
    <row r="24" spans="1:32" s="32" customFormat="1" ht="14.1" customHeight="1" x14ac:dyDescent="0.25">
      <c r="A24" s="49" t="s">
        <v>50</v>
      </c>
      <c r="C24" s="33" t="s">
        <v>50</v>
      </c>
      <c r="D24" s="34" t="s">
        <v>51</v>
      </c>
      <c r="E24" s="1300">
        <f>VLOOKUP($A24,[3]BDD_K!$1:$1048576,$E$1,FALSE)</f>
        <v>825</v>
      </c>
      <c r="F24" s="1301">
        <f>VLOOKUP($A24,[3]BDD_K!$1:$1048576,$G$1,FALSE)</f>
        <v>793</v>
      </c>
      <c r="G24" s="1301">
        <f>VLOOKUP($A24,[3]BDD_K!$1:$1048576,$G$1,FALSE)</f>
        <v>793</v>
      </c>
      <c r="H24" s="1302">
        <f>VLOOKUP($A24,[3]BDD_K!$1:$1048576,$H$1,FALSE)</f>
        <v>1243</v>
      </c>
      <c r="I24" s="1303">
        <f>IF($G24=0,"-",VLOOKUP($A24,[3]BDD_K!$1:$1048576,I$1,FALSE)/VLOOKUP($A24,[3]BDD_K!$1:$1048576,(I$1)-1,FALSE))</f>
        <v>1.8181818181818181E-2</v>
      </c>
      <c r="J24" s="1304">
        <f>IF($G24=0,"-",VLOOKUP($A24,[3]BDD_K!$1:$1048576,J$1,FALSE)/VLOOKUP($A24,[3]BDD_K!$1:$1048576,(J$1)-1,FALSE))</f>
        <v>2.4930747922437674E-2</v>
      </c>
      <c r="K24" s="1305">
        <f>IF($G24=0,"-",VLOOKUP($A24,[3]BDD_K!$1:$1048576,K$1,FALSE)/VLOOKUP($A24,[3]BDD_K!$1:$1048576,(K$1)-1,FALSE))</f>
        <v>1</v>
      </c>
      <c r="L24" s="1306">
        <f>IF($G24=0,"-",VLOOKUP($A24,[3]BDD_K!$1:$1048576,L$1,FALSE)/VLOOKUP($A24,[3]BDD_K!$1:$1048576,(L$1)-1,FALSE))</f>
        <v>1</v>
      </c>
      <c r="M24" s="1303">
        <f>IF($H24=0,"-",VLOOKUP($A24,[3]BDD_K!$1:$1048576,M$1,FALSE)/VLOOKUP($A24,[3]BDD_K!$1:$1048576,(M$1)-2,FALSE))</f>
        <v>1.3333333333333334E-2</v>
      </c>
      <c r="N24" s="1304">
        <f>IF($H24=0,"-",VLOOKUP($A24,[3]BDD_K!$1:$1048576,N$1,FALSE)/VLOOKUP($A24,[3]BDD_K!$1:$1048576,(N$1)-2,FALSE))</f>
        <v>1.3850415512465374E-2</v>
      </c>
      <c r="O24" s="1305">
        <f>IF($H24=0,"-",VLOOKUP($A24,[3]BDD_K!$1:$1048576,O$1,FALSE)/VLOOKUP($A24,[3]BDD_K!$1:$1048576,(O$1)-2,FALSE))</f>
        <v>5.5485498108448932E-2</v>
      </c>
      <c r="P24" s="1306">
        <f>IF($H24=0,"-",VLOOKUP($A24,[3]BDD_K!$1:$1048576,P$1,FALSE)/$H24)</f>
        <v>3.4593724859211583E-2</v>
      </c>
      <c r="Q24" s="1307">
        <f>IF($E24=0,"-",VLOOKUP($A24,[3]BDD_K!$1:$1048576,Q$1,FALSE)/VLOOKUP($A24,[3]BDD_K!$1:$1048576,(Q$1)-3,FALSE))</f>
        <v>0.80969696969696969</v>
      </c>
      <c r="R24" s="1308">
        <f>IF($E24=0,"-",VLOOKUP($A24,[3]BDD_K!$1:$1048576,R$1,FALSE)/VLOOKUP($A24,[3]BDD_K!$1:$1048576,(R$1)-3,FALSE))</f>
        <v>0.73268698060941828</v>
      </c>
      <c r="S24" s="1308">
        <f>IF($E24=0,"-",VLOOKUP($A24,[3]BDD_K!$1:$1048576,S$1,FALSE)/VLOOKUP($A24,[3]BDD_K!$1:$1048576,(S$1)-3,FALSE))</f>
        <v>0.62042875157629251</v>
      </c>
      <c r="T24" s="1309">
        <f>IF($H24=0,"-",VLOOKUP($A24,[3]BDD_K!$1:$1048576,T$1,FALSE)/$H24)</f>
        <v>0.88978278358809337</v>
      </c>
      <c r="U24" s="1303">
        <f>IF($E24=0,"-",VLOOKUP($A24,[3]BDD_K!$1:$1048576,U$1,FALSE))</f>
        <v>1.6891891891891893E-3</v>
      </c>
      <c r="V24" s="1305">
        <f>IF($G24=0,"-",VLOOKUP($A24,[3]BDD_K!$1:$1048576,V$1,FALSE))</f>
        <v>3.663003663003663E-3</v>
      </c>
      <c r="W24" s="1305">
        <f>IF($G24=0,"-",VLOOKUP($A24,[3]BDD_K!$1:$1048576,W$1,FALSE))</f>
        <v>0</v>
      </c>
      <c r="X24" s="1306">
        <f>IF($H24=0,"-",VLOOKUP($A24,[3]BDD_K!$1:$1048576,X$1,FALSE))</f>
        <v>0</v>
      </c>
      <c r="Y24" s="1303">
        <f>VLOOKUP($A24,[3]BDD_K!$1:$1048576,$Y$1,FALSE)/VLOOKUP($A24,[3]BDD_K!$1:$1048576,$Y$1+1,FALSE)</f>
        <v>0.99647266313932981</v>
      </c>
      <c r="Z24" s="1305">
        <f>VLOOKUP($A24,[3]BDD_K!$1:$1048576,$AA$1,FALSE)/VLOOKUP($A24,[3]BDD_K!$1:$1048576,$AA$1+1,FALSE)</f>
        <v>1</v>
      </c>
      <c r="AA24" s="1305">
        <f>VLOOKUP($A24,[3]BDD_K!$1:$1048576,$AA$1,FALSE)/VLOOKUP($A24,[3]BDD_K!$1:$1048576,$AA$1+1,FALSE)</f>
        <v>1</v>
      </c>
      <c r="AB24" s="1310">
        <f>VLOOKUP($A24,[3]BDD_K!$1:$1048576,$AB$1,FALSE)/VLOOKUP($A24,[3]BDD_K!$1:$1048576,$AB$1+1,FALSE)</f>
        <v>0.99635701275045541</v>
      </c>
    </row>
    <row r="25" spans="1:32" s="32" customFormat="1" ht="14.1" customHeight="1" x14ac:dyDescent="0.2">
      <c r="A25" s="31" t="s">
        <v>52</v>
      </c>
      <c r="C25" s="33" t="s">
        <v>52</v>
      </c>
      <c r="D25" s="34" t="s">
        <v>53</v>
      </c>
      <c r="E25" s="1300">
        <f>VLOOKUP($A25,[3]BDD_K!$1:$1048576,$E$1,FALSE)</f>
        <v>656</v>
      </c>
      <c r="F25" s="1301">
        <f>VLOOKUP($A25,[3]BDD_K!$1:$1048576,$G$1,FALSE)</f>
        <v>644</v>
      </c>
      <c r="G25" s="1301">
        <f>VLOOKUP($A25,[3]BDD_K!$1:$1048576,$G$1,FALSE)</f>
        <v>644</v>
      </c>
      <c r="H25" s="1302">
        <f>VLOOKUP($A25,[3]BDD_K!$1:$1048576,$H$1,FALSE)</f>
        <v>636</v>
      </c>
      <c r="I25" s="1303">
        <f>IF($G25=0,"-",VLOOKUP($A25,[3]BDD_K!$1:$1048576,I$1,FALSE)/VLOOKUP($A25,[3]BDD_K!$1:$1048576,(I$1)-1,FALSE))</f>
        <v>0</v>
      </c>
      <c r="J25" s="1304">
        <f>IF($G25=0,"-",VLOOKUP($A25,[3]BDD_K!$1:$1048576,J$1,FALSE)/VLOOKUP($A25,[3]BDD_K!$1:$1048576,(J$1)-1,FALSE))</f>
        <v>1.3856812933025405E-2</v>
      </c>
      <c r="K25" s="1305">
        <f>IF($G25=0,"-",VLOOKUP($A25,[3]BDD_K!$1:$1048576,K$1,FALSE)/VLOOKUP($A25,[3]BDD_K!$1:$1048576,(K$1)-1,FALSE))</f>
        <v>0</v>
      </c>
      <c r="L25" s="1306">
        <f>IF($G25=0,"-",VLOOKUP($A25,[3]BDD_K!$1:$1048576,L$1,FALSE)/VLOOKUP($A25,[3]BDD_K!$1:$1048576,(L$1)-1,FALSE))</f>
        <v>0</v>
      </c>
      <c r="M25" s="1303">
        <f>IF($H25=0,"-",VLOOKUP($A25,[3]BDD_K!$1:$1048576,M$1,FALSE)/VLOOKUP($A25,[3]BDD_K!$1:$1048576,(M$1)-2,FALSE))</f>
        <v>0</v>
      </c>
      <c r="N25" s="1304">
        <f>IF($H25=0,"-",VLOOKUP($A25,[3]BDD_K!$1:$1048576,N$1,FALSE)/VLOOKUP($A25,[3]BDD_K!$1:$1048576,(N$1)-2,FALSE))</f>
        <v>0</v>
      </c>
      <c r="O25" s="1305">
        <f>IF($H25=0,"-",VLOOKUP($A25,[3]BDD_K!$1:$1048576,O$1,FALSE)/VLOOKUP($A25,[3]BDD_K!$1:$1048576,(O$1)-2,FALSE))</f>
        <v>0</v>
      </c>
      <c r="P25" s="1306">
        <f>IF($H25=0,"-",VLOOKUP($A25,[3]BDD_K!$1:$1048576,P$1,FALSE)/$H25)</f>
        <v>0</v>
      </c>
      <c r="Q25" s="1307">
        <f>IF($E25=0,"-",VLOOKUP($A25,[3]BDD_K!$1:$1048576,Q$1,FALSE)/VLOOKUP($A25,[3]BDD_K!$1:$1048576,(Q$1)-3,FALSE))</f>
        <v>6.097560975609756E-2</v>
      </c>
      <c r="R25" s="1308">
        <f>IF($E25=0,"-",VLOOKUP($A25,[3]BDD_K!$1:$1048576,R$1,FALSE)/VLOOKUP($A25,[3]BDD_K!$1:$1048576,(R$1)-3,FALSE))</f>
        <v>9.0069284064665134E-2</v>
      </c>
      <c r="S25" s="1308">
        <f>IF($E25=0,"-",VLOOKUP($A25,[3]BDD_K!$1:$1048576,S$1,FALSE)/VLOOKUP($A25,[3]BDD_K!$1:$1048576,(S$1)-3,FALSE))</f>
        <v>2.3291925465838508E-2</v>
      </c>
      <c r="T25" s="1309">
        <f>IF($H25=0,"-",VLOOKUP($A25,[3]BDD_K!$1:$1048576,T$1,FALSE)/$H25)</f>
        <v>1.0691823899371069</v>
      </c>
      <c r="U25" s="1303">
        <f>IF($E25=0,"-",VLOOKUP($A25,[3]BDD_K!$1:$1048576,U$1,FALSE))</f>
        <v>0</v>
      </c>
      <c r="V25" s="1305">
        <f>IF($G25=0,"-",VLOOKUP($A25,[3]BDD_K!$1:$1048576,V$1,FALSE))</f>
        <v>0</v>
      </c>
      <c r="W25" s="1305">
        <f>IF($G25=0,"-",VLOOKUP($A25,[3]BDD_K!$1:$1048576,W$1,FALSE))</f>
        <v>0</v>
      </c>
      <c r="X25" s="1306">
        <f>IF($H25=0,"-",VLOOKUP($A25,[3]BDD_K!$1:$1048576,X$1,FALSE))</f>
        <v>0</v>
      </c>
      <c r="Y25" s="1303">
        <f>VLOOKUP($A25,[3]BDD_K!$1:$1048576,$Y$1,FALSE)/VLOOKUP($A25,[3]BDD_K!$1:$1048576,$Y$1+1,FALSE)</f>
        <v>1</v>
      </c>
      <c r="Z25" s="1305">
        <f>VLOOKUP($A25,[3]BDD_K!$1:$1048576,$AA$1,FALSE)/VLOOKUP($A25,[3]BDD_K!$1:$1048576,$AA$1+1,FALSE)</f>
        <v>1</v>
      </c>
      <c r="AA25" s="1305">
        <f>VLOOKUP($A25,[3]BDD_K!$1:$1048576,$AA$1,FALSE)/VLOOKUP($A25,[3]BDD_K!$1:$1048576,$AA$1+1,FALSE)</f>
        <v>1</v>
      </c>
      <c r="AB25" s="1310">
        <f>VLOOKUP($A25,[3]BDD_K!$1:$1048576,$AB$1,FALSE)/VLOOKUP($A25,[3]BDD_K!$1:$1048576,$AB$1+1,FALSE)</f>
        <v>1</v>
      </c>
    </row>
    <row r="26" spans="1:32" s="32" customFormat="1" ht="14.1" customHeight="1" x14ac:dyDescent="0.2">
      <c r="A26" s="46" t="s">
        <v>54</v>
      </c>
      <c r="C26" s="52" t="s">
        <v>54</v>
      </c>
      <c r="D26" s="53" t="s">
        <v>55</v>
      </c>
      <c r="E26" s="1300">
        <f>VLOOKUP($A26,[3]BDD_K!$1:$1048576,$E$1,FALSE)</f>
        <v>1721</v>
      </c>
      <c r="F26" s="1301">
        <f>VLOOKUP($A26,[3]BDD_K!$1:$1048576,$G$1,FALSE)</f>
        <v>1573</v>
      </c>
      <c r="G26" s="1301">
        <f>VLOOKUP($A26,[3]BDD_K!$1:$1048576,$G$1,FALSE)</f>
        <v>1573</v>
      </c>
      <c r="H26" s="1302">
        <f>VLOOKUP($A26,[3]BDD_K!$1:$1048576,$H$1,FALSE)</f>
        <v>1464</v>
      </c>
      <c r="I26" s="1303">
        <f>IF($G26=0,"-",VLOOKUP($A26,[3]BDD_K!$1:$1048576,I$1,FALSE)/VLOOKUP($A26,[3]BDD_K!$1:$1048576,(I$1)-1,FALSE))</f>
        <v>9.7617664148750727E-2</v>
      </c>
      <c r="J26" s="1304">
        <f>IF($G26=0,"-",VLOOKUP($A26,[3]BDD_K!$1:$1048576,J$1,FALSE)/VLOOKUP($A26,[3]BDD_K!$1:$1048576,(J$1)-1,FALSE))</f>
        <v>1.081665765278529E-2</v>
      </c>
      <c r="K26" s="1305">
        <f>IF($G26=0,"-",VLOOKUP($A26,[3]BDD_K!$1:$1048576,K$1,FALSE)/VLOOKUP($A26,[3]BDD_K!$1:$1048576,(K$1)-1,FALSE))</f>
        <v>2.5429116338207248E-3</v>
      </c>
      <c r="L26" s="1306">
        <f>IF($G26=0,"-",VLOOKUP($A26,[3]BDD_K!$1:$1048576,L$1,FALSE)/VLOOKUP($A26,[3]BDD_K!$1:$1048576,(L$1)-1,FALSE))</f>
        <v>3.8934426229508198E-2</v>
      </c>
      <c r="M26" s="1303">
        <f>IF($H26=0,"-",VLOOKUP($A26,[3]BDD_K!$1:$1048576,M$1,FALSE)/VLOOKUP($A26,[3]BDD_K!$1:$1048576,(M$1)-2,FALSE))</f>
        <v>9.6455549099360841E-2</v>
      </c>
      <c r="N26" s="1304">
        <f>IF($H26=0,"-",VLOOKUP($A26,[3]BDD_K!$1:$1048576,N$1,FALSE)/VLOOKUP($A26,[3]BDD_K!$1:$1048576,(N$1)-2,FALSE))</f>
        <v>7.0308274743104381E-3</v>
      </c>
      <c r="O26" s="1305">
        <f>IF($H26=0,"-",VLOOKUP($A26,[3]BDD_K!$1:$1048576,O$1,FALSE)/VLOOKUP($A26,[3]BDD_K!$1:$1048576,(O$1)-2,FALSE))</f>
        <v>2.5429116338207248E-3</v>
      </c>
      <c r="P26" s="1306">
        <f>IF($H26=0,"-",VLOOKUP($A26,[3]BDD_K!$1:$1048576,P$1,FALSE)/$H26)</f>
        <v>3.8934426229508198E-2</v>
      </c>
      <c r="Q26" s="1307">
        <f>IF($E26=0,"-",VLOOKUP($A26,[3]BDD_K!$1:$1048576,Q$1,FALSE)/VLOOKUP($A26,[3]BDD_K!$1:$1048576,(Q$1)-3,FALSE))</f>
        <v>0.64613596746077862</v>
      </c>
      <c r="R26" s="1308">
        <f>IF($E26=0,"-",VLOOKUP($A26,[3]BDD_K!$1:$1048576,R$1,FALSE)/VLOOKUP($A26,[3]BDD_K!$1:$1048576,(R$1)-3,FALSE))</f>
        <v>0.27257977285018931</v>
      </c>
      <c r="S26" s="1308">
        <f>IF($E26=0,"-",VLOOKUP($A26,[3]BDD_K!$1:$1048576,S$1,FALSE)/VLOOKUP($A26,[3]BDD_K!$1:$1048576,(S$1)-3,FALSE))</f>
        <v>0.24984106802288619</v>
      </c>
      <c r="T26" s="1309">
        <f>IF($H26=0,"-",VLOOKUP($A26,[3]BDD_K!$1:$1048576,T$1,FALSE)/$H26)</f>
        <v>0.47404371584699456</v>
      </c>
      <c r="U26" s="1303">
        <f>IF($E26=0,"-",VLOOKUP($A26,[3]BDD_K!$1:$1048576,U$1,FALSE))</f>
        <v>0</v>
      </c>
      <c r="V26" s="1305">
        <f>IF($G26=0,"-",VLOOKUP($A26,[3]BDD_K!$1:$1048576,V$1,FALSE))</f>
        <v>0</v>
      </c>
      <c r="W26" s="1305">
        <f>IF($G26=0,"-",VLOOKUP($A26,[3]BDD_K!$1:$1048576,W$1,FALSE))</f>
        <v>0</v>
      </c>
      <c r="X26" s="1306">
        <f>IF($H26=0,"-",VLOOKUP($A26,[3]BDD_K!$1:$1048576,X$1,FALSE))</f>
        <v>0</v>
      </c>
      <c r="Y26" s="1303">
        <f>VLOOKUP($A26,[3]BDD_K!$1:$1048576,$Y$1,FALSE)/VLOOKUP($A26,[3]BDD_K!$1:$1048576,$Y$1+1,FALSE)</f>
        <v>1</v>
      </c>
      <c r="Z26" s="1305">
        <f>VLOOKUP($A26,[3]BDD_K!$1:$1048576,$AA$1,FALSE)/VLOOKUP($A26,[3]BDD_K!$1:$1048576,$AA$1+1,FALSE)</f>
        <v>1</v>
      </c>
      <c r="AA26" s="1305">
        <f>VLOOKUP($A26,[3]BDD_K!$1:$1048576,$AA$1,FALSE)/VLOOKUP($A26,[3]BDD_K!$1:$1048576,$AA$1+1,FALSE)</f>
        <v>1</v>
      </c>
      <c r="AB26" s="1310">
        <f>VLOOKUP($A26,[3]BDD_K!$1:$1048576,$AB$1,FALSE)/VLOOKUP($A26,[3]BDD_K!$1:$1048576,$AB$1+1,FALSE)</f>
        <v>0.99891304347826082</v>
      </c>
    </row>
    <row r="27" spans="1:32" s="32" customFormat="1" ht="14.1" customHeight="1" thickBot="1" x14ac:dyDescent="0.25">
      <c r="A27" s="31" t="s">
        <v>56</v>
      </c>
      <c r="C27" s="54" t="s">
        <v>56</v>
      </c>
      <c r="D27" s="55" t="s">
        <v>57</v>
      </c>
      <c r="E27" s="1319">
        <f>VLOOKUP($A27,[3]BDD_K!$1:$1048576,$E$1,FALSE)</f>
        <v>466</v>
      </c>
      <c r="F27" s="1320">
        <f>VLOOKUP($A27,[3]BDD_K!$1:$1048576,$G$1,FALSE)</f>
        <v>362</v>
      </c>
      <c r="G27" s="1320">
        <f>VLOOKUP($A27,[3]BDD_K!$1:$1048576,$G$1,FALSE)</f>
        <v>362</v>
      </c>
      <c r="H27" s="1321">
        <f>VLOOKUP($A27,[3]BDD_K!$1:$1048576,$H$1,FALSE)</f>
        <v>367</v>
      </c>
      <c r="I27" s="1322">
        <f>IF($G27=0,"-",VLOOKUP($A27,[3]BDD_K!$1:$1048576,I$1,FALSE)/VLOOKUP($A27,[3]BDD_K!$1:$1048576,(I$1)-1,FALSE))</f>
        <v>3.8626609442060089E-2</v>
      </c>
      <c r="J27" s="1323">
        <f>IF($G27=0,"-",VLOOKUP($A27,[3]BDD_K!$1:$1048576,J$1,FALSE)/VLOOKUP($A27,[3]BDD_K!$1:$1048576,(J$1)-1,FALSE))</f>
        <v>0</v>
      </c>
      <c r="K27" s="1324">
        <f>IF($G27=0,"-",VLOOKUP($A27,[3]BDD_K!$1:$1048576,K$1,FALSE)/VLOOKUP($A27,[3]BDD_K!$1:$1048576,(K$1)-1,FALSE))</f>
        <v>3.3149171270718231E-2</v>
      </c>
      <c r="L27" s="1325">
        <f>IF($G27=0,"-",VLOOKUP($A27,[3]BDD_K!$1:$1048576,L$1,FALSE)/VLOOKUP($A27,[3]BDD_K!$1:$1048576,(L$1)-1,FALSE))</f>
        <v>0</v>
      </c>
      <c r="M27" s="1322">
        <f>IF($H27=0,"-",VLOOKUP($A27,[3]BDD_K!$1:$1048576,M$1,FALSE)/VLOOKUP($A27,[3]BDD_K!$1:$1048576,(M$1)-2,FALSE))</f>
        <v>0</v>
      </c>
      <c r="N27" s="1323">
        <f>IF($H27=0,"-",VLOOKUP($A27,[3]BDD_K!$1:$1048576,N$1,FALSE)/VLOOKUP($A27,[3]BDD_K!$1:$1048576,(N$1)-2,FALSE))</f>
        <v>0</v>
      </c>
      <c r="O27" s="1324">
        <f>IF($H27=0,"-",VLOOKUP($A27,[3]BDD_K!$1:$1048576,O$1,FALSE)/VLOOKUP($A27,[3]BDD_K!$1:$1048576,(O$1)-2,FALSE))</f>
        <v>0</v>
      </c>
      <c r="P27" s="1325">
        <f>IF($H27=0,"-",VLOOKUP($A27,[3]BDD_K!$1:$1048576,P$1,FALSE)/$H27)</f>
        <v>0</v>
      </c>
      <c r="Q27" s="1326">
        <f>IF($E27=0,"-",VLOOKUP($A27,[3]BDD_K!$1:$1048576,Q$1,FALSE)/VLOOKUP($A27,[3]BDD_K!$1:$1048576,(Q$1)-3,FALSE))</f>
        <v>1.9313304721030045E-2</v>
      </c>
      <c r="R27" s="1327">
        <f>IF($E27=0,"-",VLOOKUP($A27,[3]BDD_K!$1:$1048576,R$1,FALSE)/VLOOKUP($A27,[3]BDD_K!$1:$1048576,(R$1)-3,FALSE))</f>
        <v>2.4271844660194174E-2</v>
      </c>
      <c r="S27" s="1327">
        <f>IF($E27=0,"-",VLOOKUP($A27,[3]BDD_K!$1:$1048576,S$1,FALSE)/VLOOKUP($A27,[3]BDD_K!$1:$1048576,(S$1)-3,FALSE))</f>
        <v>3.591160220994475E-2</v>
      </c>
      <c r="T27" s="1328">
        <f>IF($H27=0,"-",VLOOKUP($A27,[3]BDD_K!$1:$1048576,T$1,FALSE)/$H27)</f>
        <v>3.5422343324250684E-2</v>
      </c>
      <c r="U27" s="1322">
        <f>IF($E27=0,"-",VLOOKUP($A27,[3]BDD_K!$1:$1048576,U$1,FALSE))</f>
        <v>0</v>
      </c>
      <c r="V27" s="1324">
        <f>IF($G27=0,"-",VLOOKUP($A27,[3]BDD_K!$1:$1048576,V$1,FALSE))</f>
        <v>0</v>
      </c>
      <c r="W27" s="1324">
        <f>IF($G27=0,"-",VLOOKUP($A27,[3]BDD_K!$1:$1048576,W$1,FALSE))</f>
        <v>0</v>
      </c>
      <c r="X27" s="1325">
        <f>IF($H27=0,"-",VLOOKUP($A27,[3]BDD_K!$1:$1048576,X$1,FALSE))</f>
        <v>0</v>
      </c>
      <c r="Y27" s="1322">
        <f>VLOOKUP($A27,[3]BDD_K!$1:$1048576,$Y$1,FALSE)/VLOOKUP($A27,[3]BDD_K!$1:$1048576,$Y$1+1,FALSE)</f>
        <v>1</v>
      </c>
      <c r="Z27" s="1324">
        <f>VLOOKUP($A27,[3]BDD_K!$1:$1048576,$AA$1,FALSE)/VLOOKUP($A27,[3]BDD_K!$1:$1048576,$AA$1+1,FALSE)</f>
        <v>1</v>
      </c>
      <c r="AA27" s="1324">
        <f>VLOOKUP($A27,[3]BDD_K!$1:$1048576,$AA$1,FALSE)/VLOOKUP($A27,[3]BDD_K!$1:$1048576,$AA$1+1,FALSE)</f>
        <v>1</v>
      </c>
      <c r="AB27" s="1329">
        <f>VLOOKUP($A27,[3]BDD_K!$1:$1048576,$AB$1,FALSE)/VLOOKUP($A27,[3]BDD_K!$1:$1048576,$AB$1+1,FALSE)</f>
        <v>1</v>
      </c>
    </row>
    <row r="28" spans="1:32" s="65" customFormat="1" ht="14.1" customHeight="1" thickBot="1" x14ac:dyDescent="0.25">
      <c r="A28" s="31" t="s">
        <v>58</v>
      </c>
      <c r="C28" s="102" t="s">
        <v>59</v>
      </c>
      <c r="D28" s="103"/>
      <c r="E28" s="1330">
        <f>VLOOKUP($A28,[3]BDD_K!$1:$1048576,$E$1,FALSE)</f>
        <v>92219</v>
      </c>
      <c r="F28" s="1331">
        <f>VLOOKUP($A28,[3]BDD_K!$1:$1048576,$G$1,FALSE)</f>
        <v>81151</v>
      </c>
      <c r="G28" s="1331">
        <f>VLOOKUP($A28,[3]BDD_K!$1:$1048576,$G$1,FALSE)</f>
        <v>81151</v>
      </c>
      <c r="H28" s="1332">
        <f>VLOOKUP($A28,[3]BDD_K!$1:$1048576,$H$1,FALSE)</f>
        <v>79882</v>
      </c>
      <c r="I28" s="1333">
        <f>IF($G28=0,"-",VLOOKUP($A28,[3]BDD_K!$1:$1048576,I$1,FALSE)/VLOOKUP($A28,[3]BDD_K!$1:$1048576,(I$1)-1,FALSE))</f>
        <v>0.15685487806200457</v>
      </c>
      <c r="J28" s="1334">
        <f>IF($G28=0,"-",VLOOKUP($A28,[3]BDD_K!$1:$1048576,J$1,FALSE)/VLOOKUP($A28,[3]BDD_K!$1:$1048576,(J$1)-1,FALSE))</f>
        <v>9.1043192463963155E-2</v>
      </c>
      <c r="K28" s="1335">
        <f>IF($G28=0,"-",VLOOKUP($A28,[3]BDD_K!$1:$1048576,K$1,FALSE)/VLOOKUP($A28,[3]BDD_K!$1:$1048576,(K$1)-1,FALSE))</f>
        <v>7.3541915688038348E-2</v>
      </c>
      <c r="L28" s="1336">
        <f>IF($G28=0,"-",VLOOKUP($A28,[3]BDD_K!$1:$1048576,L$1,FALSE)/VLOOKUP($A28,[3]BDD_K!$1:$1048576,(L$1)-1,FALSE))</f>
        <v>7.7401667459502763E-2</v>
      </c>
      <c r="M28" s="1333">
        <f>IF($H28=0,"-",VLOOKUP($A28,[3]BDD_K!$1:$1048576,M$1,FALSE)/VLOOKUP($A28,[3]BDD_K!$1:$1048576,(M$1)-2,FALSE))</f>
        <v>1.3229377893926414E-2</v>
      </c>
      <c r="N28" s="1334">
        <f>IF($H28=0,"-",VLOOKUP($A28,[3]BDD_K!$1:$1048576,N$1,FALSE)/VLOOKUP($A28,[3]BDD_K!$1:$1048576,(N$1)-2,FALSE))</f>
        <v>9.2906498279030046E-3</v>
      </c>
      <c r="O28" s="1335">
        <f>IF($H28=0,"-",VLOOKUP($A28,[3]BDD_K!$1:$1048576,O$1,FALSE)/VLOOKUP($A28,[3]BDD_K!$1:$1048576,(O$1)-2,FALSE))</f>
        <v>1.0092297075821616E-2</v>
      </c>
      <c r="P28" s="1336">
        <f>IF($H28=0,"-",VLOOKUP($A28,[3]BDD_K!$1:$1048576,P$1,FALSE)/$H28)</f>
        <v>1.2919055607020355E-2</v>
      </c>
      <c r="Q28" s="1337">
        <f>IF($E28=0,"-",VLOOKUP($A28,[3]BDD_K!$1:$1048576,Q$1,FALSE)/VLOOKUP($A28,[3]BDD_K!$1:$1048576,(Q$1)-3,FALSE))</f>
        <v>0.3755191446448129</v>
      </c>
      <c r="R28" s="1338">
        <f>IF($E28=0,"-",VLOOKUP($A28,[3]BDD_K!$1:$1048576,R$1,FALSE)/VLOOKUP($A28,[3]BDD_K!$1:$1048576,(R$1)-3,FALSE))</f>
        <v>0.52106570740922853</v>
      </c>
      <c r="S28" s="1338">
        <f>IF($E28=0,"-",VLOOKUP($A28,[3]BDD_K!$1:$1048576,S$1,FALSE)/VLOOKUP($A28,[3]BDD_K!$1:$1048576,(S$1)-3,FALSE))</f>
        <v>0.51534793163362125</v>
      </c>
      <c r="T28" s="1339">
        <f>IF($H28=0,"-",VLOOKUP($A28,[3]BDD_K!$1:$1048576,T$1,FALSE)/$H28)</f>
        <v>0.55644575749230119</v>
      </c>
      <c r="U28" s="1333">
        <f>IF($E28=0,"-",VLOOKUP($A28,[3]BDD_K!$1:$1048576,U$1,FALSE))</f>
        <v>2.1711560898899203E-2</v>
      </c>
      <c r="V28" s="1335">
        <f>IF($G28=0,"-",VLOOKUP($A28,[3]BDD_K!$1:$1048576,V$1,FALSE))</f>
        <v>2.6051314389311474E-2</v>
      </c>
      <c r="W28" s="1335">
        <f>IF($G28=0,"-",VLOOKUP($A28,[3]BDD_K!$1:$1048576,W$1,FALSE))</f>
        <v>0</v>
      </c>
      <c r="X28" s="1336">
        <f>IF($H28=0,"-",VLOOKUP($A28,[3]BDD_K!$1:$1048576,X$1,FALSE))</f>
        <v>0</v>
      </c>
      <c r="Y28" s="1333">
        <f>VLOOKUP($A28,[3]BDD_K!$1:$1048576,$Y$1,FALSE)/VLOOKUP($A28,[3]BDD_K!$1:$1048576,$Y$1+1,FALSE)</f>
        <v>0.99514133406770655</v>
      </c>
      <c r="Z28" s="1335">
        <f>VLOOKUP($A28,[3]BDD_K!$1:$1048576,$AA$1,FALSE)/VLOOKUP($A28,[3]BDD_K!$1:$1048576,$AA$1+1,FALSE)</f>
        <v>0.99420678325155099</v>
      </c>
      <c r="AA28" s="1335">
        <f>VLOOKUP($A28,[3]BDD_K!$1:$1048576,$AA$1,FALSE)/VLOOKUP($A28,[3]BDD_K!$1:$1048576,$AA$1+1,FALSE)</f>
        <v>0.99420678325155099</v>
      </c>
      <c r="AB28" s="1340">
        <f>VLOOKUP($A28,[3]BDD_K!$1:$1048576,$AB$1,FALSE)/VLOOKUP($A28,[3]BDD_K!$1:$1048576,$AB$1+1,FALSE)</f>
        <v>0.94245924646442836</v>
      </c>
      <c r="AD28" s="32"/>
      <c r="AE28" s="32"/>
      <c r="AF28" s="32"/>
    </row>
    <row r="29" spans="1:32" s="287" customFormat="1" ht="7.5" customHeight="1" thickBot="1" x14ac:dyDescent="0.25">
      <c r="A29" s="1341"/>
      <c r="C29" s="1342"/>
      <c r="D29" s="282"/>
      <c r="E29" s="1343"/>
      <c r="F29" s="1343"/>
      <c r="G29" s="1343"/>
      <c r="H29" s="778"/>
      <c r="I29" s="1344" t="str">
        <f>IF($G29=0,"-",VLOOKUP($A29,[3]BDD_K!$1:$1048576,I$1,FALSE)/VLOOKUP($A29,[3]BDD_K!$1:$1048576,(I$1)-1,FALSE))</f>
        <v>-</v>
      </c>
      <c r="J29" s="1344"/>
      <c r="K29" s="1344" t="str">
        <f>IF($G29=0,"-",VLOOKUP($A29,[3]BDD_K!$1:$1048576,K$1,FALSE)/VLOOKUP($A29,[3]BDD_K!$1:$1048576,(K$1)-1,FALSE))</f>
        <v>-</v>
      </c>
      <c r="L29" s="1344" t="str">
        <f>IF($G29=0,"-",VLOOKUP($A29,[3]BDD_K!$1:$1048576,L$1,FALSE)/VLOOKUP($A29,[3]BDD_K!$1:$1048576,(L$1)-1,FALSE))</f>
        <v>-</v>
      </c>
      <c r="M29" s="1344" t="str">
        <f>IF($H29=0,"-",VLOOKUP($A29,[3]BDD_K!$1:$1048576,M$1,FALSE)/VLOOKUP($A29,[3]BDD_K!$1:$1048576,(M$1)-2,FALSE))</f>
        <v>-</v>
      </c>
      <c r="N29" s="1344" t="str">
        <f>IF($H29=0,"-",VLOOKUP($A29,[3]BDD_K!$1:$1048576,N$1,FALSE)/VLOOKUP($A29,[3]BDD_K!$1:$1048576,(N$1)-2,FALSE))</f>
        <v>-</v>
      </c>
      <c r="O29" s="1344" t="str">
        <f>IF($H29=0,"-",VLOOKUP($A29,[3]BDD_K!$1:$1048576,O$1,FALSE)/VLOOKUP($A29,[3]BDD_K!$1:$1048576,(O$1)-2,FALSE))</f>
        <v>-</v>
      </c>
      <c r="P29" s="1344"/>
      <c r="Q29" s="1345" t="str">
        <f>IF($E29=0,"-",VLOOKUP($A29,[3]BDD_K!$1:$1048576,Q$1,FALSE)/VLOOKUP($A29,[3]BDD_K!$1:$1048576,(Q$1)-3,FALSE))</f>
        <v>-</v>
      </c>
      <c r="R29" s="1345" t="str">
        <f>IF($E29=0,"-",VLOOKUP($A29,[3]BDD_K!$1:$1048576,R$1,FALSE)/VLOOKUP($A29,[3]BDD_K!$1:$1048576,(R$1)-3,FALSE))</f>
        <v>-</v>
      </c>
      <c r="S29" s="1345" t="str">
        <f>IF($E29=0,"-",VLOOKUP($A29,[3]BDD_K!$1:$1048576,S$1,FALSE)/VLOOKUP($A29,[3]BDD_K!$1:$1048576,(S$1)-3,FALSE))</f>
        <v>-</v>
      </c>
      <c r="T29" s="1345"/>
      <c r="U29" s="1344"/>
      <c r="V29" s="1344"/>
      <c r="W29" s="1344"/>
      <c r="X29" s="1344"/>
      <c r="Y29" s="1344"/>
      <c r="Z29" s="1344"/>
      <c r="AA29" s="1344"/>
      <c r="AB29" s="1346"/>
    </row>
    <row r="30" spans="1:32" s="84" customFormat="1" ht="14.1" customHeight="1" x14ac:dyDescent="0.2">
      <c r="A30" s="31" t="s">
        <v>60</v>
      </c>
      <c r="C30" s="85" t="s">
        <v>60</v>
      </c>
      <c r="D30" s="86" t="s">
        <v>61</v>
      </c>
      <c r="E30" s="1347">
        <f>VLOOKUP($A30,[3]BDD_K!$1:$1048576,$E$1,FALSE)</f>
        <v>1122</v>
      </c>
      <c r="F30" s="1348">
        <f>VLOOKUP($A30,[3]BDD_K!$1:$1048576,$G$1,FALSE)</f>
        <v>1556</v>
      </c>
      <c r="G30" s="1348">
        <f>VLOOKUP($A30,[3]BDD_K!$1:$1048576,$G$1,FALSE)</f>
        <v>1556</v>
      </c>
      <c r="H30" s="1349">
        <f>VLOOKUP($A30,[3]BDD_K!$1:$1048576,$H$1,FALSE)</f>
        <v>1400</v>
      </c>
      <c r="I30" s="1350">
        <f>IF($G30=0,"-",VLOOKUP($A30,[3]BDD_K!$1:$1048576,I$1,FALSE)/VLOOKUP($A30,[3]BDD_K!$1:$1048576,(I$1)-1,FALSE))</f>
        <v>0</v>
      </c>
      <c r="J30" s="1351">
        <f>IF($G30=0,"-",VLOOKUP($A30,[3]BDD_K!$1:$1048576,J$1,FALSE)/VLOOKUP($A30,[3]BDD_K!$1:$1048576,(J$1)-1,FALSE))</f>
        <v>0</v>
      </c>
      <c r="K30" s="1352">
        <f>IF($G30=0,"-",VLOOKUP($A30,[3]BDD_K!$1:$1048576,K$1,FALSE)/VLOOKUP($A30,[3]BDD_K!$1:$1048576,(K$1)-1,FALSE))</f>
        <v>0</v>
      </c>
      <c r="L30" s="1353">
        <f>IF($G30=0,"-",VLOOKUP($A30,[3]BDD_K!$1:$1048576,L$1,FALSE)/VLOOKUP($A30,[3]BDD_K!$1:$1048576,(L$1)-1,FALSE))</f>
        <v>0</v>
      </c>
      <c r="M30" s="1350">
        <f>IF($H30=0,"-",VLOOKUP($A30,[3]BDD_K!$1:$1048576,M$1,FALSE)/VLOOKUP($A30,[3]BDD_K!$1:$1048576,(M$1)-2,FALSE))</f>
        <v>0</v>
      </c>
      <c r="N30" s="1351">
        <f>IF($H30=0,"-",VLOOKUP($A30,[3]BDD_K!$1:$1048576,N$1,FALSE)/VLOOKUP($A30,[3]BDD_K!$1:$1048576,(N$1)-2,FALSE))</f>
        <v>0</v>
      </c>
      <c r="O30" s="1352">
        <f>IF($H30=0,"-",VLOOKUP($A30,[3]BDD_K!$1:$1048576,O$1,FALSE)/VLOOKUP($A30,[3]BDD_K!$1:$1048576,(O$1)-2,FALSE))</f>
        <v>0</v>
      </c>
      <c r="P30" s="1353">
        <f>IF($H30=0,"-",VLOOKUP($A30,[3]BDD_K!$1:$1048576,P$1,FALSE)/$H30)</f>
        <v>0</v>
      </c>
      <c r="Q30" s="1354">
        <f>IF($E30=0,"-",VLOOKUP($A30,[3]BDD_K!$1:$1048576,Q$1,FALSE)/VLOOKUP($A30,[3]BDD_K!$1:$1048576,(Q$1)-3,FALSE))</f>
        <v>0.9509803921568627</v>
      </c>
      <c r="R30" s="1355">
        <f>IF($E30=0,"-",VLOOKUP($A30,[3]BDD_K!$1:$1048576,R$1,FALSE)/VLOOKUP($A30,[3]BDD_K!$1:$1048576,(R$1)-3,FALSE))</f>
        <v>0.57604017216642756</v>
      </c>
      <c r="S30" s="1355">
        <f>IF($E30=0,"-",VLOOKUP($A30,[3]BDD_K!$1:$1048576,S$1,FALSE)/VLOOKUP($A30,[3]BDD_K!$1:$1048576,(S$1)-3,FALSE))</f>
        <v>0.52120822622107965</v>
      </c>
      <c r="T30" s="1356">
        <f>IF($H30=0,"-",VLOOKUP($A30,[3]BDD_K!$1:$1048576,T$1,FALSE)/$H30)</f>
        <v>0.62285714285714289</v>
      </c>
      <c r="U30" s="1350">
        <f>IF($E30=0,"-",VLOOKUP($A30,[3]BDD_K!$1:$1048576,U$1,FALSE))</f>
        <v>0</v>
      </c>
      <c r="V30" s="1352">
        <f>IF($G30=0,"-",VLOOKUP($A30,[3]BDD_K!$1:$1048576,V$1,FALSE))</f>
        <v>0</v>
      </c>
      <c r="W30" s="1352">
        <f>IF($G30=0,"-",VLOOKUP($A30,[3]BDD_K!$1:$1048576,W$1,FALSE))</f>
        <v>0</v>
      </c>
      <c r="X30" s="1353">
        <f>IF($H30=0,"-",VLOOKUP($A30,[3]BDD_K!$1:$1048576,X$1,FALSE))</f>
        <v>0</v>
      </c>
      <c r="Y30" s="1350">
        <f>VLOOKUP($A30,[3]BDD_K!$1:$1048576,$Y$1,FALSE)/VLOOKUP($A30,[3]BDD_K!$1:$1048576,$Y$1+1,FALSE)</f>
        <v>0.99876084262701359</v>
      </c>
      <c r="Z30" s="1352">
        <f>VLOOKUP($A30,[3]BDD_K!$1:$1048576,$AA$1,FALSE)/VLOOKUP($A30,[3]BDD_K!$1:$1048576,$AA$1+1,FALSE)</f>
        <v>1</v>
      </c>
      <c r="AA30" s="1352">
        <f>VLOOKUP($A30,[3]BDD_K!$1:$1048576,$AA$1,FALSE)/VLOOKUP($A30,[3]BDD_K!$1:$1048576,$AA$1+1,FALSE)</f>
        <v>1</v>
      </c>
      <c r="AB30" s="1357">
        <f>VLOOKUP($A30,[3]BDD_K!$1:$1048576,$AB$1,FALSE)/VLOOKUP($A30,[3]BDD_K!$1:$1048576,$AB$1+1,FALSE)</f>
        <v>1</v>
      </c>
      <c r="AD30" s="32"/>
      <c r="AE30" s="32"/>
      <c r="AF30" s="32"/>
    </row>
    <row r="31" spans="1:32" ht="14.1" customHeight="1" x14ac:dyDescent="0.2">
      <c r="A31" s="31" t="s">
        <v>62</v>
      </c>
      <c r="C31" s="33" t="s">
        <v>62</v>
      </c>
      <c r="D31" s="34" t="s">
        <v>63</v>
      </c>
      <c r="E31" s="1300">
        <f>VLOOKUP($A31,[3]BDD_K!$1:$1048576,$E$1,FALSE)</f>
        <v>2348</v>
      </c>
      <c r="F31" s="1301">
        <f>VLOOKUP($A31,[3]BDD_K!$1:$1048576,$G$1,FALSE)</f>
        <v>2162</v>
      </c>
      <c r="G31" s="1301">
        <f>VLOOKUP($A31,[3]BDD_K!$1:$1048576,$G$1,FALSE)</f>
        <v>2162</v>
      </c>
      <c r="H31" s="1302">
        <f>VLOOKUP($A31,[3]BDD_K!$1:$1048576,$H$1,FALSE)</f>
        <v>2370</v>
      </c>
      <c r="I31" s="1303">
        <f>IF($G31=0,"-",VLOOKUP($A31,[3]BDD_K!$1:$1048576,I$1,FALSE)/VLOOKUP($A31,[3]BDD_K!$1:$1048576,(I$1)-1,FALSE))</f>
        <v>4.2589437819420782E-3</v>
      </c>
      <c r="J31" s="1304">
        <f>IF($G31=0,"-",VLOOKUP($A31,[3]BDD_K!$1:$1048576,J$1,FALSE)/VLOOKUP($A31,[3]BDD_K!$1:$1048576,(J$1)-1,FALSE))</f>
        <v>4.0160642570281121E-3</v>
      </c>
      <c r="K31" s="1305">
        <f>IF($G31=0,"-",VLOOKUP($A31,[3]BDD_K!$1:$1048576,K$1,FALSE)/VLOOKUP($A31,[3]BDD_K!$1:$1048576,(K$1)-1,FALSE))</f>
        <v>0</v>
      </c>
      <c r="L31" s="1306">
        <f>IF($G31=0,"-",VLOOKUP($A31,[3]BDD_K!$1:$1048576,L$1,FALSE)/VLOOKUP($A31,[3]BDD_K!$1:$1048576,(L$1)-1,FALSE))</f>
        <v>0</v>
      </c>
      <c r="M31" s="1303">
        <f>IF($H31=0,"-",VLOOKUP($A31,[3]BDD_K!$1:$1048576,M$1,FALSE)/VLOOKUP($A31,[3]BDD_K!$1:$1048576,(M$1)-2,FALSE))</f>
        <v>1.2776831345826234E-3</v>
      </c>
      <c r="N31" s="1304">
        <f>IF($H31=0,"-",VLOOKUP($A31,[3]BDD_K!$1:$1048576,N$1,FALSE)/VLOOKUP($A31,[3]BDD_K!$1:$1048576,(N$1)-2,FALSE))</f>
        <v>1.004016064257028E-3</v>
      </c>
      <c r="O31" s="1305">
        <f>IF($H31=0,"-",VLOOKUP($A31,[3]BDD_K!$1:$1048576,O$1,FALSE)/VLOOKUP($A31,[3]BDD_K!$1:$1048576,(O$1)-2,FALSE))</f>
        <v>0</v>
      </c>
      <c r="P31" s="1306">
        <f>IF($H31=0,"-",VLOOKUP($A31,[3]BDD_K!$1:$1048576,P$1,FALSE)/$H31)</f>
        <v>0</v>
      </c>
      <c r="Q31" s="1307">
        <f>IF($E31=0,"-",VLOOKUP($A31,[3]BDD_K!$1:$1048576,Q$1,FALSE)/VLOOKUP($A31,[3]BDD_K!$1:$1048576,(Q$1)-3,FALSE))</f>
        <v>2.2913117546848381</v>
      </c>
      <c r="R31" s="1308">
        <f>IF($E31=0,"-",VLOOKUP($A31,[3]BDD_K!$1:$1048576,R$1,FALSE)/VLOOKUP($A31,[3]BDD_K!$1:$1048576,(R$1)-3,FALSE))</f>
        <v>2.8980923694779115</v>
      </c>
      <c r="S31" s="1308">
        <f>IF($E31=0,"-",VLOOKUP($A31,[3]BDD_K!$1:$1048576,S$1,FALSE)/VLOOKUP($A31,[3]BDD_K!$1:$1048576,(S$1)-3,FALSE))</f>
        <v>3.0508788159111933</v>
      </c>
      <c r="T31" s="1309">
        <f>IF($H31=0,"-",VLOOKUP($A31,[3]BDD_K!$1:$1048576,T$1,FALSE)/$H31)</f>
        <v>1.4080168776371309</v>
      </c>
      <c r="U31" s="1303">
        <f>IF($E31=0,"-",VLOOKUP($A31,[3]BDD_K!$1:$1048576,U$1,FALSE))</f>
        <v>0</v>
      </c>
      <c r="V31" s="1305">
        <f>IF($G31=0,"-",VLOOKUP($A31,[3]BDD_K!$1:$1048576,V$1,FALSE))</f>
        <v>0</v>
      </c>
      <c r="W31" s="1305">
        <f>IF($G31=0,"-",VLOOKUP($A31,[3]BDD_K!$1:$1048576,W$1,FALSE))</f>
        <v>0</v>
      </c>
      <c r="X31" s="1306">
        <f>IF($H31=0,"-",VLOOKUP($A31,[3]BDD_K!$1:$1048576,X$1,FALSE))</f>
        <v>0</v>
      </c>
      <c r="Y31" s="1303">
        <f>VLOOKUP($A31,[3]BDD_K!$1:$1048576,$Y$1,FALSE)/VLOOKUP($A31,[3]BDD_K!$1:$1048576,$Y$1+1,FALSE)</f>
        <v>0.99356725146198832</v>
      </c>
      <c r="Z31" s="1305">
        <f>VLOOKUP($A31,[3]BDD_K!$1:$1048576,$AA$1,FALSE)/VLOOKUP($A31,[3]BDD_K!$1:$1048576,$AA$1+1,FALSE)</f>
        <v>0.99383139136394794</v>
      </c>
      <c r="AA31" s="1305">
        <f>VLOOKUP($A31,[3]BDD_K!$1:$1048576,$AA$1,FALSE)/VLOOKUP($A31,[3]BDD_K!$1:$1048576,$AA$1+1,FALSE)</f>
        <v>0.99383139136394794</v>
      </c>
      <c r="AB31" s="1310">
        <f>VLOOKUP($A31,[3]BDD_K!$1:$1048576,$AB$1,FALSE)/VLOOKUP($A31,[3]BDD_K!$1:$1048576,$AB$1+1,FALSE)</f>
        <v>0.98756218905472637</v>
      </c>
      <c r="AD31" s="32"/>
      <c r="AE31" s="32"/>
      <c r="AF31" s="32"/>
    </row>
    <row r="32" spans="1:32" ht="14.1" customHeight="1" x14ac:dyDescent="0.25">
      <c r="A32" s="49" t="s">
        <v>64</v>
      </c>
      <c r="C32" s="33" t="s">
        <v>64</v>
      </c>
      <c r="D32" s="34" t="s">
        <v>65</v>
      </c>
      <c r="E32" s="1300">
        <f>VLOOKUP($A32,[3]BDD_K!$1:$1048576,$E$1,FALSE)</f>
        <v>1615</v>
      </c>
      <c r="F32" s="1301">
        <f>VLOOKUP($A32,[3]BDD_K!$1:$1048576,$G$1,FALSE)</f>
        <v>1519</v>
      </c>
      <c r="G32" s="1301">
        <f>VLOOKUP($A32,[3]BDD_K!$1:$1048576,$G$1,FALSE)</f>
        <v>1519</v>
      </c>
      <c r="H32" s="1302">
        <f>VLOOKUP($A32,[3]BDD_K!$1:$1048576,$H$1,FALSE)</f>
        <v>1614</v>
      </c>
      <c r="I32" s="1303">
        <f>IF($G32=0,"-",VLOOKUP($A32,[3]BDD_K!$1:$1048576,I$1,FALSE)/VLOOKUP($A32,[3]BDD_K!$1:$1048576,(I$1)-1,FALSE))</f>
        <v>0</v>
      </c>
      <c r="J32" s="1304">
        <f>IF($G32=0,"-",VLOOKUP($A32,[3]BDD_K!$1:$1048576,J$1,FALSE)/VLOOKUP($A32,[3]BDD_K!$1:$1048576,(J$1)-1,FALSE))</f>
        <v>0</v>
      </c>
      <c r="K32" s="1305">
        <f>IF($G32=0,"-",VLOOKUP($A32,[3]BDD_K!$1:$1048576,K$1,FALSE)/VLOOKUP($A32,[3]BDD_K!$1:$1048576,(K$1)-1,FALSE))</f>
        <v>0</v>
      </c>
      <c r="L32" s="1306">
        <f>IF($G32=0,"-",VLOOKUP($A32,[3]BDD_K!$1:$1048576,L$1,FALSE)/VLOOKUP($A32,[3]BDD_K!$1:$1048576,(L$1)-1,FALSE))</f>
        <v>0</v>
      </c>
      <c r="M32" s="1303">
        <f>IF($H32=0,"-",VLOOKUP($A32,[3]BDD_K!$1:$1048576,M$1,FALSE)/VLOOKUP($A32,[3]BDD_K!$1:$1048576,(M$1)-2,FALSE))</f>
        <v>0</v>
      </c>
      <c r="N32" s="1304">
        <f>IF($H32=0,"-",VLOOKUP($A32,[3]BDD_K!$1:$1048576,N$1,FALSE)/VLOOKUP($A32,[3]BDD_K!$1:$1048576,(N$1)-2,FALSE))</f>
        <v>0</v>
      </c>
      <c r="O32" s="1305">
        <f>IF($H32=0,"-",VLOOKUP($A32,[3]BDD_K!$1:$1048576,O$1,FALSE)/VLOOKUP($A32,[3]BDD_K!$1:$1048576,(O$1)-2,FALSE))</f>
        <v>0</v>
      </c>
      <c r="P32" s="1306">
        <f>IF($H32=0,"-",VLOOKUP($A32,[3]BDD_K!$1:$1048576,P$1,FALSE)/$H32)</f>
        <v>0</v>
      </c>
      <c r="Q32" s="1307">
        <f>IF($E32=0,"-",VLOOKUP($A32,[3]BDD_K!$1:$1048576,Q$1,FALSE)/VLOOKUP($A32,[3]BDD_K!$1:$1048576,(Q$1)-3,FALSE))</f>
        <v>0.52693498452012388</v>
      </c>
      <c r="R32" s="1308">
        <f>IF($E32=0,"-",VLOOKUP($A32,[3]BDD_K!$1:$1048576,R$1,FALSE)/VLOOKUP($A32,[3]BDD_K!$1:$1048576,(R$1)-3,FALSE))</f>
        <v>0.60731211916046035</v>
      </c>
      <c r="S32" s="1308">
        <f>IF($E32=0,"-",VLOOKUP($A32,[3]BDD_K!$1:$1048576,S$1,FALSE)/VLOOKUP($A32,[3]BDD_K!$1:$1048576,(S$1)-3,FALSE))</f>
        <v>0.66886109282422646</v>
      </c>
      <c r="T32" s="1309">
        <f>IF($H32=0,"-",VLOOKUP($A32,[3]BDD_K!$1:$1048576,T$1,FALSE)/$H32)</f>
        <v>0.82899628252788105</v>
      </c>
      <c r="U32" s="1303">
        <f>IF($E32=0,"-",VLOOKUP($A32,[3]BDD_K!$1:$1048576,U$1,FALSE))</f>
        <v>0</v>
      </c>
      <c r="V32" s="1305">
        <f>IF($G32=0,"-",VLOOKUP($A32,[3]BDD_K!$1:$1048576,V$1,FALSE))</f>
        <v>0</v>
      </c>
      <c r="W32" s="1305">
        <f>IF($G32=0,"-",VLOOKUP($A32,[3]BDD_K!$1:$1048576,W$1,FALSE))</f>
        <v>0</v>
      </c>
      <c r="X32" s="1306">
        <f>IF($H32=0,"-",VLOOKUP($A32,[3]BDD_K!$1:$1048576,X$1,FALSE))</f>
        <v>0</v>
      </c>
      <c r="Y32" s="1303">
        <f>VLOOKUP($A32,[3]BDD_K!$1:$1048576,$Y$1,FALSE)/VLOOKUP($A32,[3]BDD_K!$1:$1048576,$Y$1+1,FALSE)</f>
        <v>1</v>
      </c>
      <c r="Z32" s="1305">
        <f>VLOOKUP($A32,[3]BDD_K!$1:$1048576,$AA$1,FALSE)/VLOOKUP($A32,[3]BDD_K!$1:$1048576,$AA$1+1,FALSE)</f>
        <v>1</v>
      </c>
      <c r="AA32" s="1305">
        <f>VLOOKUP($A32,[3]BDD_K!$1:$1048576,$AA$1,FALSE)/VLOOKUP($A32,[3]BDD_K!$1:$1048576,$AA$1+1,FALSE)</f>
        <v>1</v>
      </c>
      <c r="AB32" s="1310">
        <f>VLOOKUP($A32,[3]BDD_K!$1:$1048576,$AB$1,FALSE)/VLOOKUP($A32,[3]BDD_K!$1:$1048576,$AB$1+1,FALSE)</f>
        <v>1</v>
      </c>
      <c r="AD32" s="32"/>
      <c r="AE32" s="32"/>
      <c r="AF32" s="32"/>
    </row>
    <row r="33" spans="1:32" s="101" customFormat="1" ht="14.1" customHeight="1" x14ac:dyDescent="0.2">
      <c r="A33" s="31" t="s">
        <v>66</v>
      </c>
      <c r="C33" s="33" t="s">
        <v>66</v>
      </c>
      <c r="D33" s="34" t="s">
        <v>67</v>
      </c>
      <c r="E33" s="1300">
        <f>VLOOKUP($A33,[3]BDD_K!$1:$1048576,$E$1,FALSE)</f>
        <v>1340</v>
      </c>
      <c r="F33" s="1301">
        <f>VLOOKUP($A33,[3]BDD_K!$1:$1048576,$G$1,FALSE)</f>
        <v>1447</v>
      </c>
      <c r="G33" s="1301">
        <f>VLOOKUP($A33,[3]BDD_K!$1:$1048576,$G$1,FALSE)</f>
        <v>1447</v>
      </c>
      <c r="H33" s="1302">
        <f>VLOOKUP($A33,[3]BDD_K!$1:$1048576,$H$1,FALSE)</f>
        <v>1378</v>
      </c>
      <c r="I33" s="1303">
        <f>IF($G33=0,"-",VLOOKUP($A33,[3]BDD_K!$1:$1048576,I$1,FALSE)/VLOOKUP($A33,[3]BDD_K!$1:$1048576,(I$1)-1,FALSE))</f>
        <v>0</v>
      </c>
      <c r="J33" s="1304">
        <f>IF($G33=0,"-",VLOOKUP($A33,[3]BDD_K!$1:$1048576,J$1,FALSE)/VLOOKUP($A33,[3]BDD_K!$1:$1048576,(J$1)-1,FALSE))</f>
        <v>0</v>
      </c>
      <c r="K33" s="1305">
        <f>IF($G33=0,"-",VLOOKUP($A33,[3]BDD_K!$1:$1048576,K$1,FALSE)/VLOOKUP($A33,[3]BDD_K!$1:$1048576,(K$1)-1,FALSE))</f>
        <v>0</v>
      </c>
      <c r="L33" s="1306">
        <f>IF($G33=0,"-",VLOOKUP($A33,[3]BDD_K!$1:$1048576,L$1,FALSE)/VLOOKUP($A33,[3]BDD_K!$1:$1048576,(L$1)-1,FALSE))</f>
        <v>0</v>
      </c>
      <c r="M33" s="1303">
        <f>IF($H33=0,"-",VLOOKUP($A33,[3]BDD_K!$1:$1048576,M$1,FALSE)/VLOOKUP($A33,[3]BDD_K!$1:$1048576,(M$1)-2,FALSE))</f>
        <v>0</v>
      </c>
      <c r="N33" s="1304">
        <f>IF($H33=0,"-",VLOOKUP($A33,[3]BDD_K!$1:$1048576,N$1,FALSE)/VLOOKUP($A33,[3]BDD_K!$1:$1048576,(N$1)-2,FALSE))</f>
        <v>0</v>
      </c>
      <c r="O33" s="1305">
        <f>IF($H33=0,"-",VLOOKUP($A33,[3]BDD_K!$1:$1048576,O$1,FALSE)/VLOOKUP($A33,[3]BDD_K!$1:$1048576,(O$1)-2,FALSE))</f>
        <v>0</v>
      </c>
      <c r="P33" s="1306">
        <f>IF($H33=0,"-",VLOOKUP($A33,[3]BDD_K!$1:$1048576,P$1,FALSE)/$H33)</f>
        <v>0</v>
      </c>
      <c r="Q33" s="1307">
        <f>IF($E33=0,"-",VLOOKUP($A33,[3]BDD_K!$1:$1048576,Q$1,FALSE)/VLOOKUP($A33,[3]BDD_K!$1:$1048576,(Q$1)-3,FALSE))</f>
        <v>0.95895522388059706</v>
      </c>
      <c r="R33" s="1308">
        <f>IF($E33=0,"-",VLOOKUP($A33,[3]BDD_K!$1:$1048576,R$1,FALSE)/VLOOKUP($A33,[3]BDD_K!$1:$1048576,(R$1)-3,FALSE))</f>
        <v>0.90997749437359343</v>
      </c>
      <c r="S33" s="1308">
        <f>IF($E33=0,"-",VLOOKUP($A33,[3]BDD_K!$1:$1048576,S$1,FALSE)/VLOOKUP($A33,[3]BDD_K!$1:$1048576,(S$1)-3,FALSE))</f>
        <v>0.85003455425017282</v>
      </c>
      <c r="T33" s="1309">
        <f>IF($H33=0,"-",VLOOKUP($A33,[3]BDD_K!$1:$1048576,T$1,FALSE)/$H33)</f>
        <v>0.93396226415094341</v>
      </c>
      <c r="U33" s="1303">
        <f>IF($E33=0,"-",VLOOKUP($A33,[3]BDD_K!$1:$1048576,U$1,FALSE))</f>
        <v>0</v>
      </c>
      <c r="V33" s="1305">
        <f>IF($G33=0,"-",VLOOKUP($A33,[3]BDD_K!$1:$1048576,V$1,FALSE))</f>
        <v>0</v>
      </c>
      <c r="W33" s="1305">
        <f>IF($G33=0,"-",VLOOKUP($A33,[3]BDD_K!$1:$1048576,W$1,FALSE))</f>
        <v>0</v>
      </c>
      <c r="X33" s="1306">
        <f>IF($H33=0,"-",VLOOKUP($A33,[3]BDD_K!$1:$1048576,X$1,FALSE))</f>
        <v>0</v>
      </c>
      <c r="Y33" s="1303">
        <f>VLOOKUP($A33,[3]BDD_K!$1:$1048576,$Y$1,FALSE)/VLOOKUP($A33,[3]BDD_K!$1:$1048576,$Y$1+1,FALSE)</f>
        <v>0.99903753609239654</v>
      </c>
      <c r="Z33" s="1305">
        <f>VLOOKUP($A33,[3]BDD_K!$1:$1048576,$AA$1,FALSE)/VLOOKUP($A33,[3]BDD_K!$1:$1048576,$AA$1+1,FALSE)</f>
        <v>0.99903660886319845</v>
      </c>
      <c r="AA33" s="1305">
        <f>VLOOKUP($A33,[3]BDD_K!$1:$1048576,$AA$1,FALSE)/VLOOKUP($A33,[3]BDD_K!$1:$1048576,$AA$1+1,FALSE)</f>
        <v>0.99903660886319845</v>
      </c>
      <c r="AB33" s="1310">
        <f>VLOOKUP($A33,[3]BDD_K!$1:$1048576,$AB$1,FALSE)/VLOOKUP($A33,[3]BDD_K!$1:$1048576,$AB$1+1,FALSE)</f>
        <v>0.99792315680166144</v>
      </c>
      <c r="AD33" s="32"/>
      <c r="AE33" s="32"/>
      <c r="AF33" s="32"/>
    </row>
    <row r="34" spans="1:32" s="101" customFormat="1" ht="14.1" customHeight="1" x14ac:dyDescent="0.2">
      <c r="A34" s="31" t="s">
        <v>68</v>
      </c>
      <c r="C34" s="33" t="s">
        <v>68</v>
      </c>
      <c r="D34" s="34" t="s">
        <v>69</v>
      </c>
      <c r="E34" s="1300">
        <f>VLOOKUP($A34,[3]BDD_K!$1:$1048576,$E$1,FALSE)</f>
        <v>2937</v>
      </c>
      <c r="F34" s="1301">
        <f>VLOOKUP($A34,[3]BDD_K!$1:$1048576,$G$1,FALSE)</f>
        <v>3072</v>
      </c>
      <c r="G34" s="1301">
        <f>VLOOKUP($A34,[3]BDD_K!$1:$1048576,$G$1,FALSE)</f>
        <v>3072</v>
      </c>
      <c r="H34" s="1302">
        <f>VLOOKUP($A34,[3]BDD_K!$1:$1048576,$H$1,FALSE)</f>
        <v>3062</v>
      </c>
      <c r="I34" s="1303">
        <f>IF($G34=0,"-",VLOOKUP($A34,[3]BDD_K!$1:$1048576,I$1,FALSE)/VLOOKUP($A34,[3]BDD_K!$1:$1048576,(I$1)-1,FALSE))</f>
        <v>3.3367381681988426E-2</v>
      </c>
      <c r="J34" s="1304">
        <f>IF($G34=0,"-",VLOOKUP($A34,[3]BDD_K!$1:$1048576,J$1,FALSE)/VLOOKUP($A34,[3]BDD_K!$1:$1048576,(J$1)-1,FALSE))</f>
        <v>3.4841954022988508E-2</v>
      </c>
      <c r="K34" s="1305">
        <f>IF($G34=0,"-",VLOOKUP($A34,[3]BDD_K!$1:$1048576,K$1,FALSE)/VLOOKUP($A34,[3]BDD_K!$1:$1048576,(K$1)-1,FALSE))</f>
        <v>2.7669270833333332E-2</v>
      </c>
      <c r="L34" s="1306">
        <f>IF($G34=0,"-",VLOOKUP($A34,[3]BDD_K!$1:$1048576,L$1,FALSE)/VLOOKUP($A34,[3]BDD_K!$1:$1048576,(L$1)-1,FALSE))</f>
        <v>6.5316786414108428E-4</v>
      </c>
      <c r="M34" s="1303">
        <f>IF($H34=0,"-",VLOOKUP($A34,[3]BDD_K!$1:$1048576,M$1,FALSE)/VLOOKUP($A34,[3]BDD_K!$1:$1048576,(M$1)-2,FALSE))</f>
        <v>0</v>
      </c>
      <c r="N34" s="1304">
        <f>IF($H34=0,"-",VLOOKUP($A34,[3]BDD_K!$1:$1048576,N$1,FALSE)/VLOOKUP($A34,[3]BDD_K!$1:$1048576,(N$1)-2,FALSE))</f>
        <v>0</v>
      </c>
      <c r="O34" s="1305">
        <f>IF($H34=0,"-",VLOOKUP($A34,[3]BDD_K!$1:$1048576,O$1,FALSE)/VLOOKUP($A34,[3]BDD_K!$1:$1048576,(O$1)-2,FALSE))</f>
        <v>0</v>
      </c>
      <c r="P34" s="1306">
        <f>IF($H34=0,"-",VLOOKUP($A34,[3]BDD_K!$1:$1048576,P$1,FALSE)/$H34)</f>
        <v>0</v>
      </c>
      <c r="Q34" s="1307">
        <f>IF($E34=0,"-",VLOOKUP($A34,[3]BDD_K!$1:$1048576,Q$1,FALSE)/VLOOKUP($A34,[3]BDD_K!$1:$1048576,(Q$1)-3,FALSE))</f>
        <v>0.56962887299965947</v>
      </c>
      <c r="R34" s="1308">
        <f>IF($E34=0,"-",VLOOKUP($A34,[3]BDD_K!$1:$1048576,R$1,FALSE)/VLOOKUP($A34,[3]BDD_K!$1:$1048576,(R$1)-3,FALSE))</f>
        <v>0.56429597701149425</v>
      </c>
      <c r="S34" s="1308">
        <f>IF($E34=0,"-",VLOOKUP($A34,[3]BDD_K!$1:$1048576,S$1,FALSE)/VLOOKUP($A34,[3]BDD_K!$1:$1048576,(S$1)-3,FALSE))</f>
        <v>0.91634114583333337</v>
      </c>
      <c r="T34" s="1309">
        <f>IF($H34=0,"-",VLOOKUP($A34,[3]BDD_K!$1:$1048576,T$1,FALSE)/$H34)</f>
        <v>0.85009797517962116</v>
      </c>
      <c r="U34" s="1303">
        <f>IF($E34=0,"-",VLOOKUP($A34,[3]BDD_K!$1:$1048576,U$1,FALSE))</f>
        <v>0</v>
      </c>
      <c r="V34" s="1305">
        <f>IF($G34=0,"-",VLOOKUP($A34,[3]BDD_K!$1:$1048576,V$1,FALSE))</f>
        <v>0</v>
      </c>
      <c r="W34" s="1305">
        <f>IF($G34=0,"-",VLOOKUP($A34,[3]BDD_K!$1:$1048576,W$1,FALSE))</f>
        <v>0</v>
      </c>
      <c r="X34" s="1306">
        <f>IF($H34=0,"-",VLOOKUP($A34,[3]BDD_K!$1:$1048576,X$1,FALSE))</f>
        <v>0</v>
      </c>
      <c r="Y34" s="1303">
        <f>VLOOKUP($A34,[3]BDD_K!$1:$1048576,$Y$1,FALSE)/VLOOKUP($A34,[3]BDD_K!$1:$1048576,$Y$1+1,FALSE)</f>
        <v>0.9842331581462016</v>
      </c>
      <c r="Z34" s="1305">
        <f>VLOOKUP($A34,[3]BDD_K!$1:$1048576,$AA$1,FALSE)/VLOOKUP($A34,[3]BDD_K!$1:$1048576,$AA$1+1,FALSE)</f>
        <v>0.99461576113558492</v>
      </c>
      <c r="AA34" s="1305">
        <f>VLOOKUP($A34,[3]BDD_K!$1:$1048576,$AA$1,FALSE)/VLOOKUP($A34,[3]BDD_K!$1:$1048576,$AA$1+1,FALSE)</f>
        <v>0.99461576113558492</v>
      </c>
      <c r="AB34" s="1310">
        <f>VLOOKUP($A34,[3]BDD_K!$1:$1048576,$AB$1,FALSE)/VLOOKUP($A34,[3]BDD_K!$1:$1048576,$AB$1+1,FALSE)</f>
        <v>1</v>
      </c>
      <c r="AD34" s="32"/>
      <c r="AE34" s="32"/>
      <c r="AF34" s="32"/>
    </row>
    <row r="35" spans="1:32" s="101" customFormat="1" ht="14.1" customHeight="1" x14ac:dyDescent="0.2">
      <c r="A35" s="31" t="s">
        <v>70</v>
      </c>
      <c r="C35" s="33" t="s">
        <v>70</v>
      </c>
      <c r="D35" s="34" t="s">
        <v>71</v>
      </c>
      <c r="E35" s="1300">
        <f>VLOOKUP($A35,[3]BDD_K!$1:$1048576,$E$1,FALSE)</f>
        <v>1305</v>
      </c>
      <c r="F35" s="1301">
        <f>VLOOKUP($A35,[3]BDD_K!$1:$1048576,$G$1,FALSE)</f>
        <v>1101</v>
      </c>
      <c r="G35" s="1301">
        <f>VLOOKUP($A35,[3]BDD_K!$1:$1048576,$G$1,FALSE)</f>
        <v>1101</v>
      </c>
      <c r="H35" s="1302">
        <f>VLOOKUP($A35,[3]BDD_K!$1:$1048576,$H$1,FALSE)</f>
        <v>1212</v>
      </c>
      <c r="I35" s="1303">
        <f>IF($G35=0,"-",VLOOKUP($A35,[3]BDD_K!$1:$1048576,I$1,FALSE)/VLOOKUP($A35,[3]BDD_K!$1:$1048576,(I$1)-1,FALSE))</f>
        <v>8.4291187739463595E-3</v>
      </c>
      <c r="J35" s="1304">
        <f>IF($G35=0,"-",VLOOKUP($A35,[3]BDD_K!$1:$1048576,J$1,FALSE)/VLOOKUP($A35,[3]BDD_K!$1:$1048576,(J$1)-1,FALSE))</f>
        <v>2.4276377217553689E-2</v>
      </c>
      <c r="K35" s="1305">
        <f>IF($G35=0,"-",VLOOKUP($A35,[3]BDD_K!$1:$1048576,K$1,FALSE)/VLOOKUP($A35,[3]BDD_K!$1:$1048576,(K$1)-1,FALSE))</f>
        <v>1.4532243415077202E-2</v>
      </c>
      <c r="L35" s="1306">
        <f>IF($G35=0,"-",VLOOKUP($A35,[3]BDD_K!$1:$1048576,L$1,FALSE)/VLOOKUP($A35,[3]BDD_K!$1:$1048576,(L$1)-1,FALSE))</f>
        <v>0</v>
      </c>
      <c r="M35" s="1303">
        <f>IF($H35=0,"-",VLOOKUP($A35,[3]BDD_K!$1:$1048576,M$1,FALSE)/VLOOKUP($A35,[3]BDD_K!$1:$1048576,(M$1)-2,FALSE))</f>
        <v>0</v>
      </c>
      <c r="N35" s="1304">
        <f>IF($H35=0,"-",VLOOKUP($A35,[3]BDD_K!$1:$1048576,N$1,FALSE)/VLOOKUP($A35,[3]BDD_K!$1:$1048576,(N$1)-2,FALSE))</f>
        <v>0</v>
      </c>
      <c r="O35" s="1305">
        <f>IF($H35=0,"-",VLOOKUP($A35,[3]BDD_K!$1:$1048576,O$1,FALSE)/VLOOKUP($A35,[3]BDD_K!$1:$1048576,(O$1)-2,FALSE))</f>
        <v>0</v>
      </c>
      <c r="P35" s="1306">
        <f>IF($H35=0,"-",VLOOKUP($A35,[3]BDD_K!$1:$1048576,P$1,FALSE)/$H35)</f>
        <v>0</v>
      </c>
      <c r="Q35" s="1307">
        <f>IF($E35=0,"-",VLOOKUP($A35,[3]BDD_K!$1:$1048576,Q$1,FALSE)/VLOOKUP($A35,[3]BDD_K!$1:$1048576,(Q$1)-3,FALSE))</f>
        <v>1.6252873563218391</v>
      </c>
      <c r="R35" s="1308">
        <f>IF($E35=0,"-",VLOOKUP($A35,[3]BDD_K!$1:$1048576,R$1,FALSE)/VLOOKUP($A35,[3]BDD_K!$1:$1048576,(R$1)-3,FALSE))</f>
        <v>0.99066293183940246</v>
      </c>
      <c r="S35" s="1308">
        <f>IF($E35=0,"-",VLOOKUP($A35,[3]BDD_K!$1:$1048576,S$1,FALSE)/VLOOKUP($A35,[3]BDD_K!$1:$1048576,(S$1)-3,FALSE))</f>
        <v>1.0535876475930972</v>
      </c>
      <c r="T35" s="1309">
        <f>IF($H35=0,"-",VLOOKUP($A35,[3]BDD_K!$1:$1048576,T$1,FALSE)/$H35)</f>
        <v>0.58745874587458746</v>
      </c>
      <c r="U35" s="1303">
        <f>IF($E35=0,"-",VLOOKUP($A35,[3]BDD_K!$1:$1048576,U$1,FALSE))</f>
        <v>0</v>
      </c>
      <c r="V35" s="1305">
        <f>IF($G35=0,"-",VLOOKUP($A35,[3]BDD_K!$1:$1048576,V$1,FALSE))</f>
        <v>0</v>
      </c>
      <c r="W35" s="1305">
        <f>IF($G35=0,"-",VLOOKUP($A35,[3]BDD_K!$1:$1048576,W$1,FALSE))</f>
        <v>0</v>
      </c>
      <c r="X35" s="1306">
        <f>IF($H35=0,"-",VLOOKUP($A35,[3]BDD_K!$1:$1048576,X$1,FALSE))</f>
        <v>0</v>
      </c>
      <c r="Y35" s="1303">
        <f>VLOOKUP($A35,[3]BDD_K!$1:$1048576,$Y$1,FALSE)/VLOOKUP($A35,[3]BDD_K!$1:$1048576,$Y$1+1,FALSE)</f>
        <v>0.99877899877899878</v>
      </c>
      <c r="Z35" s="1305">
        <f>VLOOKUP($A35,[3]BDD_K!$1:$1048576,$AA$1,FALSE)/VLOOKUP($A35,[3]BDD_K!$1:$1048576,$AA$1+1,FALSE)</f>
        <v>0.99686520376175547</v>
      </c>
      <c r="AA35" s="1305">
        <f>VLOOKUP($A35,[3]BDD_K!$1:$1048576,$AA$1,FALSE)/VLOOKUP($A35,[3]BDD_K!$1:$1048576,$AA$1+1,FALSE)</f>
        <v>0.99686520376175547</v>
      </c>
      <c r="AB35" s="1310">
        <f>VLOOKUP($A35,[3]BDD_K!$1:$1048576,$AB$1,FALSE)/VLOOKUP($A35,[3]BDD_K!$1:$1048576,$AB$1+1,FALSE)</f>
        <v>0.99853157121879588</v>
      </c>
      <c r="AD35" s="32"/>
      <c r="AE35" s="32"/>
      <c r="AF35" s="32"/>
    </row>
    <row r="36" spans="1:32" s="101" customFormat="1" ht="14.1" customHeight="1" x14ac:dyDescent="0.2">
      <c r="A36" s="31" t="s">
        <v>72</v>
      </c>
      <c r="C36" s="33" t="s">
        <v>72</v>
      </c>
      <c r="D36" s="34" t="s">
        <v>73</v>
      </c>
      <c r="E36" s="1300">
        <f>VLOOKUP($A36,[3]BDD_K!$1:$1048576,$E$1,FALSE)</f>
        <v>1484</v>
      </c>
      <c r="F36" s="1301">
        <f>VLOOKUP($A36,[3]BDD_K!$1:$1048576,$G$1,FALSE)</f>
        <v>1299</v>
      </c>
      <c r="G36" s="1301">
        <f>VLOOKUP($A36,[3]BDD_K!$1:$1048576,$G$1,FALSE)</f>
        <v>1299</v>
      </c>
      <c r="H36" s="1302">
        <f>VLOOKUP($A36,[3]BDD_K!$1:$1048576,$H$1,FALSE)</f>
        <v>1361</v>
      </c>
      <c r="I36" s="1303">
        <f>IF($G36=0,"-",VLOOKUP($A36,[3]BDD_K!$1:$1048576,I$1,FALSE)/VLOOKUP($A36,[3]BDD_K!$1:$1048576,(I$1)-1,FALSE))</f>
        <v>1.3477088948787063E-3</v>
      </c>
      <c r="J36" s="1304">
        <f>IF($G36=0,"-",VLOOKUP($A36,[3]BDD_K!$1:$1048576,J$1,FALSE)/VLOOKUP($A36,[3]BDD_K!$1:$1048576,(J$1)-1,FALSE))</f>
        <v>7.2405470635559131E-3</v>
      </c>
      <c r="K36" s="1305">
        <f>IF($G36=0,"-",VLOOKUP($A36,[3]BDD_K!$1:$1048576,K$1,FALSE)/VLOOKUP($A36,[3]BDD_K!$1:$1048576,(K$1)-1,FALSE))</f>
        <v>1.0777521170130869E-2</v>
      </c>
      <c r="L36" s="1306">
        <f>IF($G36=0,"-",VLOOKUP($A36,[3]BDD_K!$1:$1048576,L$1,FALSE)/VLOOKUP($A36,[3]BDD_K!$1:$1048576,(L$1)-1,FALSE))</f>
        <v>0</v>
      </c>
      <c r="M36" s="1303">
        <f>IF($H36=0,"-",VLOOKUP($A36,[3]BDD_K!$1:$1048576,M$1,FALSE)/VLOOKUP($A36,[3]BDD_K!$1:$1048576,(M$1)-2,FALSE))</f>
        <v>0</v>
      </c>
      <c r="N36" s="1304">
        <f>IF($H36=0,"-",VLOOKUP($A36,[3]BDD_K!$1:$1048576,N$1,FALSE)/VLOOKUP($A36,[3]BDD_K!$1:$1048576,(N$1)-2,FALSE))</f>
        <v>0</v>
      </c>
      <c r="O36" s="1305">
        <f>IF($H36=0,"-",VLOOKUP($A36,[3]BDD_K!$1:$1048576,O$1,FALSE)/VLOOKUP($A36,[3]BDD_K!$1:$1048576,(O$1)-2,FALSE))</f>
        <v>0</v>
      </c>
      <c r="P36" s="1306">
        <f>IF($H36=0,"-",VLOOKUP($A36,[3]BDD_K!$1:$1048576,P$1,FALSE)/$H36)</f>
        <v>0</v>
      </c>
      <c r="Q36" s="1307">
        <f>IF($E36=0,"-",VLOOKUP($A36,[3]BDD_K!$1:$1048576,Q$1,FALSE)/VLOOKUP($A36,[3]BDD_K!$1:$1048576,(Q$1)-3,FALSE))</f>
        <v>0.91846361185983827</v>
      </c>
      <c r="R36" s="1308">
        <f>IF($E36=0,"-",VLOOKUP($A36,[3]BDD_K!$1:$1048576,R$1,FALSE)/VLOOKUP($A36,[3]BDD_K!$1:$1048576,(R$1)-3,FALSE))</f>
        <v>1.0313757039420757</v>
      </c>
      <c r="S36" s="1308">
        <f>IF($E36=0,"-",VLOOKUP($A36,[3]BDD_K!$1:$1048576,S$1,FALSE)/VLOOKUP($A36,[3]BDD_K!$1:$1048576,(S$1)-3,FALSE))</f>
        <v>0.67051578137028478</v>
      </c>
      <c r="T36" s="1309">
        <f>IF($H36=0,"-",VLOOKUP($A36,[3]BDD_K!$1:$1048576,T$1,FALSE)/$H36)</f>
        <v>0.56135194709772229</v>
      </c>
      <c r="U36" s="1303">
        <f>IF($E36=0,"-",VLOOKUP($A36,[3]BDD_K!$1:$1048576,U$1,FALSE))</f>
        <v>0</v>
      </c>
      <c r="V36" s="1305">
        <f>IF($G36=0,"-",VLOOKUP($A36,[3]BDD_K!$1:$1048576,V$1,FALSE))</f>
        <v>0</v>
      </c>
      <c r="W36" s="1305">
        <f>IF($G36=0,"-",VLOOKUP($A36,[3]BDD_K!$1:$1048576,W$1,FALSE))</f>
        <v>0</v>
      </c>
      <c r="X36" s="1306">
        <f>IF($H36=0,"-",VLOOKUP($A36,[3]BDD_K!$1:$1048576,X$1,FALSE))</f>
        <v>0</v>
      </c>
      <c r="Y36" s="1303">
        <f>VLOOKUP($A36,[3]BDD_K!$1:$1048576,$Y$1,FALSE)/VLOOKUP($A36,[3]BDD_K!$1:$1048576,$Y$1+1,FALSE)</f>
        <v>0.99903381642512079</v>
      </c>
      <c r="Z36" s="1305">
        <f>VLOOKUP($A36,[3]BDD_K!$1:$1048576,$AA$1,FALSE)/VLOOKUP($A36,[3]BDD_K!$1:$1048576,$AA$1+1,FALSE)</f>
        <v>0.99889012208657046</v>
      </c>
      <c r="AA36" s="1305">
        <f>VLOOKUP($A36,[3]BDD_K!$1:$1048576,$AA$1,FALSE)/VLOOKUP($A36,[3]BDD_K!$1:$1048576,$AA$1+1,FALSE)</f>
        <v>0.99889012208657046</v>
      </c>
      <c r="AB36" s="1310">
        <f>VLOOKUP($A36,[3]BDD_K!$1:$1048576,$AB$1,FALSE)/VLOOKUP($A36,[3]BDD_K!$1:$1048576,$AB$1+1,FALSE)</f>
        <v>0.99887260428410374</v>
      </c>
      <c r="AD36" s="32"/>
      <c r="AE36" s="32"/>
      <c r="AF36" s="32"/>
    </row>
    <row r="37" spans="1:32" s="101" customFormat="1" ht="14.1" hidden="1" customHeight="1" x14ac:dyDescent="0.25">
      <c r="A37" s="49" t="s">
        <v>74</v>
      </c>
      <c r="C37" s="33" t="s">
        <v>74</v>
      </c>
      <c r="D37" s="34" t="s">
        <v>75</v>
      </c>
      <c r="E37" s="1300">
        <f>VLOOKUP($A37,[3]BDD_K!$1:$1048576,$E$1,FALSE)</f>
        <v>1363</v>
      </c>
      <c r="F37" s="1301">
        <f>VLOOKUP($A37,[3]BDD_K!$1:$1048576,$G$1,FALSE)</f>
        <v>0</v>
      </c>
      <c r="G37" s="1301">
        <f>VLOOKUP($A37,[3]BDD_K!$1:$1048576,$G$1,FALSE)</f>
        <v>0</v>
      </c>
      <c r="H37" s="1302">
        <f>VLOOKUP($A37,[3]BDD_K!$1:$1048576,$H$1,FALSE)</f>
        <v>0</v>
      </c>
      <c r="I37" s="1303" t="str">
        <f>IF($G37=0,"-",VLOOKUP($A37,[3]BDD_K!$1:$1048576,I$1,FALSE)/VLOOKUP($A37,[3]BDD_K!$1:$1048576,(I$1)-1,FALSE))</f>
        <v>-</v>
      </c>
      <c r="J37" s="1304" t="str">
        <f>IF($G37=0,"-",VLOOKUP($A37,[3]BDD_K!$1:$1048576,J$1,FALSE)/VLOOKUP($A37,[3]BDD_K!$1:$1048576,(J$1)-1,FALSE))</f>
        <v>-</v>
      </c>
      <c r="K37" s="1305" t="str">
        <f>IF($G37=0,"-",VLOOKUP($A37,[3]BDD_K!$1:$1048576,K$1,FALSE)/VLOOKUP($A37,[3]BDD_K!$1:$1048576,(K$1)-1,FALSE))</f>
        <v>-</v>
      </c>
      <c r="L37" s="1306" t="str">
        <f>IF($G37=0,"-",VLOOKUP($A37,[3]BDD_K!$1:$1048576,L$1,FALSE)/VLOOKUP($A37,[3]BDD_K!$1:$1048576,(L$1)-1,FALSE))</f>
        <v>-</v>
      </c>
      <c r="M37" s="1303" t="str">
        <f>IF($H37=0,"-",VLOOKUP($A37,[3]BDD_K!$1:$1048576,M$1,FALSE)/VLOOKUP($A37,[3]BDD_K!$1:$1048576,(M$1)-2,FALSE))</f>
        <v>-</v>
      </c>
      <c r="N37" s="1304" t="str">
        <f>IF($H37=0,"-",VLOOKUP($A37,[3]BDD_K!$1:$1048576,N$1,FALSE)/VLOOKUP($A37,[3]BDD_K!$1:$1048576,(N$1)-2,FALSE))</f>
        <v>-</v>
      </c>
      <c r="O37" s="1305" t="str">
        <f>IF($H37=0,"-",VLOOKUP($A37,[3]BDD_K!$1:$1048576,O$1,FALSE)/VLOOKUP($A37,[3]BDD_K!$1:$1048576,(O$1)-2,FALSE))</f>
        <v>-</v>
      </c>
      <c r="P37" s="1306" t="str">
        <f>IF($H37=0,"-",VLOOKUP($A37,[3]BDD_K!$1:$1048576,P$1,FALSE)/$H37)</f>
        <v>-</v>
      </c>
      <c r="Q37" s="1307">
        <f>IF($E37=0,"-",VLOOKUP($A37,[3]BDD_K!$1:$1048576,Q$1,FALSE)/VLOOKUP($A37,[3]BDD_K!$1:$1048576,(Q$1)-3,FALSE))</f>
        <v>0.260454878943507</v>
      </c>
      <c r="R37" s="1308">
        <f>IF($E37=0,"-",VLOOKUP($A37,[3]BDD_K!$1:$1048576,R$1,FALSE)/VLOOKUP($A37,[3]BDD_K!$1:$1048576,(R$1)-3,FALSE))</f>
        <v>0.28355837966640191</v>
      </c>
      <c r="S37" s="1308" t="e">
        <f>IF($E37=0,"-",VLOOKUP($A37,[3]BDD_K!$1:$1048576,S$1,FALSE)/VLOOKUP($A37,[3]BDD_K!$1:$1048576,(S$1)-3,FALSE))</f>
        <v>#DIV/0!</v>
      </c>
      <c r="T37" s="1309" t="str">
        <f>IF($H37=0,"-",VLOOKUP($A37,[3]BDD_K!$1:$1048576,T$1,FALSE)/$H37)</f>
        <v>-</v>
      </c>
      <c r="U37" s="1303">
        <f>IF($E37=0,"-",VLOOKUP($A37,[3]BDD_K!$1:$1048576,U$1,FALSE))</f>
        <v>0</v>
      </c>
      <c r="V37" s="1305" t="str">
        <f>IF($G37=0,"-",VLOOKUP($A37,[3]BDD_K!$1:$1048576,V$1,FALSE))</f>
        <v>-</v>
      </c>
      <c r="W37" s="1305" t="str">
        <f>IF($G37=0,"-",VLOOKUP($A37,[3]BDD_K!$1:$1048576,W$1,FALSE))</f>
        <v>-</v>
      </c>
      <c r="X37" s="1306" t="str">
        <f>IF($H37=0,"-",VLOOKUP($A37,[3]BDD_K!$1:$1048576,X$1,FALSE))</f>
        <v>-</v>
      </c>
      <c r="Y37" s="1303">
        <f>VLOOKUP($A37,[3]BDD_K!$1:$1048576,$Y$1,FALSE)/VLOOKUP($A37,[3]BDD_K!$1:$1048576,$Y$1+1,FALSE)</f>
        <v>0.99803536345776034</v>
      </c>
      <c r="Z37" s="1305" t="e">
        <f>VLOOKUP($A37,[3]BDD_K!$1:$1048576,$AA$1,FALSE)/VLOOKUP($A37,[3]BDD_K!$1:$1048576,$AA$1+1,FALSE)</f>
        <v>#DIV/0!</v>
      </c>
      <c r="AA37" s="1305" t="e">
        <f>VLOOKUP($A37,[3]BDD_K!$1:$1048576,$AA$1,FALSE)/VLOOKUP($A37,[3]BDD_K!$1:$1048576,$AA$1+1,FALSE)</f>
        <v>#DIV/0!</v>
      </c>
      <c r="AB37" s="1310" t="e">
        <f>VLOOKUP($A37,[3]BDD_K!$1:$1048576,$AB$1,FALSE)/VLOOKUP($A37,[3]BDD_K!$1:$1048576,$AB$1+1,FALSE)</f>
        <v>#DIV/0!</v>
      </c>
      <c r="AD37" s="32"/>
      <c r="AE37" s="32"/>
      <c r="AF37" s="32"/>
    </row>
    <row r="38" spans="1:32" s="101" customFormat="1" ht="14.1" customHeight="1" x14ac:dyDescent="0.2">
      <c r="A38" s="31" t="s">
        <v>76</v>
      </c>
      <c r="C38" s="33" t="s">
        <v>76</v>
      </c>
      <c r="D38" s="34" t="s">
        <v>77</v>
      </c>
      <c r="E38" s="1300">
        <f>VLOOKUP($A38,[3]BDD_K!$1:$1048576,$E$1,FALSE)</f>
        <v>1103</v>
      </c>
      <c r="F38" s="1301">
        <f>VLOOKUP($A38,[3]BDD_K!$1:$1048576,$G$1,FALSE)</f>
        <v>1393</v>
      </c>
      <c r="G38" s="1301">
        <f>VLOOKUP($A38,[3]BDD_K!$1:$1048576,$G$1,FALSE)</f>
        <v>1393</v>
      </c>
      <c r="H38" s="1302">
        <f>VLOOKUP($A38,[3]BDD_K!$1:$1048576,$H$1,FALSE)</f>
        <v>1414</v>
      </c>
      <c r="I38" s="1303">
        <f>IF($G38=0,"-",VLOOKUP($A38,[3]BDD_K!$1:$1048576,I$1,FALSE)/VLOOKUP($A38,[3]BDD_K!$1:$1048576,(I$1)-1,FALSE))</f>
        <v>0</v>
      </c>
      <c r="J38" s="1304">
        <f>IF($G38=0,"-",VLOOKUP($A38,[3]BDD_K!$1:$1048576,J$1,FALSE)/VLOOKUP($A38,[3]BDD_K!$1:$1048576,(J$1)-1,FALSE))</f>
        <v>0</v>
      </c>
      <c r="K38" s="1305">
        <f>IF($G38=0,"-",VLOOKUP($A38,[3]BDD_K!$1:$1048576,K$1,FALSE)/VLOOKUP($A38,[3]BDD_K!$1:$1048576,(K$1)-1,FALSE))</f>
        <v>1.4357501794687725E-3</v>
      </c>
      <c r="L38" s="1306">
        <f>IF($G38=0,"-",VLOOKUP($A38,[3]BDD_K!$1:$1048576,L$1,FALSE)/VLOOKUP($A38,[3]BDD_K!$1:$1048576,(L$1)-1,FALSE))</f>
        <v>7.0721357850070724E-4</v>
      </c>
      <c r="M38" s="1303">
        <f>IF($H38=0,"-",VLOOKUP($A38,[3]BDD_K!$1:$1048576,M$1,FALSE)/VLOOKUP($A38,[3]BDD_K!$1:$1048576,(M$1)-2,FALSE))</f>
        <v>0</v>
      </c>
      <c r="N38" s="1304">
        <f>IF($H38=0,"-",VLOOKUP($A38,[3]BDD_K!$1:$1048576,N$1,FALSE)/VLOOKUP($A38,[3]BDD_K!$1:$1048576,(N$1)-2,FALSE))</f>
        <v>0</v>
      </c>
      <c r="O38" s="1305">
        <f>IF($H38=0,"-",VLOOKUP($A38,[3]BDD_K!$1:$1048576,O$1,FALSE)/VLOOKUP($A38,[3]BDD_K!$1:$1048576,(O$1)-2,FALSE))</f>
        <v>0</v>
      </c>
      <c r="P38" s="1306">
        <f>IF($H38=0,"-",VLOOKUP($A38,[3]BDD_K!$1:$1048576,P$1,FALSE)/$H38)</f>
        <v>0</v>
      </c>
      <c r="Q38" s="1307">
        <f>IF($E38=0,"-",VLOOKUP($A38,[3]BDD_K!$1:$1048576,Q$1,FALSE)/VLOOKUP($A38,[3]BDD_K!$1:$1048576,(Q$1)-3,FALSE))</f>
        <v>1.7760652765185856</v>
      </c>
      <c r="R38" s="1308">
        <f>IF($E38=0,"-",VLOOKUP($A38,[3]BDD_K!$1:$1048576,R$1,FALSE)/VLOOKUP($A38,[3]BDD_K!$1:$1048576,(R$1)-3,FALSE))</f>
        <v>1.444662095984329</v>
      </c>
      <c r="S38" s="1308">
        <f>IF($E38=0,"-",VLOOKUP($A38,[3]BDD_K!$1:$1048576,S$1,FALSE)/VLOOKUP($A38,[3]BDD_K!$1:$1048576,(S$1)-3,FALSE))</f>
        <v>1.2907394113424264</v>
      </c>
      <c r="T38" s="1309">
        <f>IF($H38=0,"-",VLOOKUP($A38,[3]BDD_K!$1:$1048576,T$1,FALSE)/$H38)</f>
        <v>1.2786421499292786</v>
      </c>
      <c r="U38" s="1303">
        <f>IF($E38=0,"-",VLOOKUP($A38,[3]BDD_K!$1:$1048576,U$1,FALSE))</f>
        <v>0</v>
      </c>
      <c r="V38" s="1305">
        <f>IF($G38=0,"-",VLOOKUP($A38,[3]BDD_K!$1:$1048576,V$1,FALSE))</f>
        <v>0</v>
      </c>
      <c r="W38" s="1305">
        <f>IF($G38=0,"-",VLOOKUP($A38,[3]BDD_K!$1:$1048576,W$1,FALSE))</f>
        <v>0</v>
      </c>
      <c r="X38" s="1306">
        <f>IF($H38=0,"-",VLOOKUP($A38,[3]BDD_K!$1:$1048576,X$1,FALSE))</f>
        <v>0</v>
      </c>
      <c r="Y38" s="1303">
        <f>VLOOKUP($A38,[3]BDD_K!$1:$1048576,$Y$1,FALSE)/VLOOKUP($A38,[3]BDD_K!$1:$1048576,$Y$1+1,FALSE)</f>
        <v>0.99081515499425943</v>
      </c>
      <c r="Z38" s="1305">
        <f>VLOOKUP($A38,[3]BDD_K!$1:$1048576,$AA$1,FALSE)/VLOOKUP($A38,[3]BDD_K!$1:$1048576,$AA$1+1,FALSE)</f>
        <v>1</v>
      </c>
      <c r="AA38" s="1305">
        <f>VLOOKUP($A38,[3]BDD_K!$1:$1048576,$AA$1,FALSE)/VLOOKUP($A38,[3]BDD_K!$1:$1048576,$AA$1+1,FALSE)</f>
        <v>1</v>
      </c>
      <c r="AB38" s="1310">
        <f>VLOOKUP($A38,[3]BDD_K!$1:$1048576,$AB$1,FALSE)/VLOOKUP($A38,[3]BDD_K!$1:$1048576,$AB$1+1,FALSE)</f>
        <v>1</v>
      </c>
      <c r="AD38" s="32"/>
      <c r="AE38" s="32"/>
      <c r="AF38" s="32"/>
    </row>
    <row r="39" spans="1:32" s="101" customFormat="1" ht="14.1" customHeight="1" x14ac:dyDescent="0.2">
      <c r="A39" s="31" t="s">
        <v>78</v>
      </c>
      <c r="C39" s="33" t="s">
        <v>78</v>
      </c>
      <c r="D39" s="34" t="s">
        <v>79</v>
      </c>
      <c r="E39" s="1300">
        <f>VLOOKUP($A39,[3]BDD_K!$1:$1048576,$E$1,FALSE)</f>
        <v>1121</v>
      </c>
      <c r="F39" s="1301">
        <f>VLOOKUP($A39,[3]BDD_K!$1:$1048576,$G$1,FALSE)</f>
        <v>1300</v>
      </c>
      <c r="G39" s="1301">
        <f>VLOOKUP($A39,[3]BDD_K!$1:$1048576,$G$1,FALSE)</f>
        <v>1300</v>
      </c>
      <c r="H39" s="1302">
        <f>VLOOKUP($A39,[3]BDD_K!$1:$1048576,$H$1,FALSE)</f>
        <v>1597</v>
      </c>
      <c r="I39" s="1303">
        <f>IF($G39=0,"-",VLOOKUP($A39,[3]BDD_K!$1:$1048576,I$1,FALSE)/VLOOKUP($A39,[3]BDD_K!$1:$1048576,(I$1)-1,FALSE))</f>
        <v>0</v>
      </c>
      <c r="J39" s="1304">
        <f>IF($G39=0,"-",VLOOKUP($A39,[3]BDD_K!$1:$1048576,J$1,FALSE)/VLOOKUP($A39,[3]BDD_K!$1:$1048576,(J$1)-1,FALSE))</f>
        <v>0</v>
      </c>
      <c r="K39" s="1305">
        <f>IF($G39=0,"-",VLOOKUP($A39,[3]BDD_K!$1:$1048576,K$1,FALSE)/VLOOKUP($A39,[3]BDD_K!$1:$1048576,(K$1)-1,FALSE))</f>
        <v>0</v>
      </c>
      <c r="L39" s="1306">
        <f>IF($G39=0,"-",VLOOKUP($A39,[3]BDD_K!$1:$1048576,L$1,FALSE)/VLOOKUP($A39,[3]BDD_K!$1:$1048576,(L$1)-1,FALSE))</f>
        <v>0</v>
      </c>
      <c r="M39" s="1303">
        <f>IF($H39=0,"-",VLOOKUP($A39,[3]BDD_K!$1:$1048576,M$1,FALSE)/VLOOKUP($A39,[3]BDD_K!$1:$1048576,(M$1)-2,FALSE))</f>
        <v>0</v>
      </c>
      <c r="N39" s="1304">
        <f>IF($H39=0,"-",VLOOKUP($A39,[3]BDD_K!$1:$1048576,N$1,FALSE)/VLOOKUP($A39,[3]BDD_K!$1:$1048576,(N$1)-2,FALSE))</f>
        <v>0</v>
      </c>
      <c r="O39" s="1305">
        <f>IF($H39=0,"-",VLOOKUP($A39,[3]BDD_K!$1:$1048576,O$1,FALSE)/VLOOKUP($A39,[3]BDD_K!$1:$1048576,(O$1)-2,FALSE))</f>
        <v>0</v>
      </c>
      <c r="P39" s="1306">
        <f>IF($H39=0,"-",VLOOKUP($A39,[3]BDD_K!$1:$1048576,P$1,FALSE)/$H39)</f>
        <v>0</v>
      </c>
      <c r="Q39" s="1307">
        <f>IF($E39=0,"-",VLOOKUP($A39,[3]BDD_K!$1:$1048576,Q$1,FALSE)/VLOOKUP($A39,[3]BDD_K!$1:$1048576,(Q$1)-3,FALSE))</f>
        <v>0.41659232827832293</v>
      </c>
      <c r="R39" s="1308">
        <f>IF($E39=0,"-",VLOOKUP($A39,[3]BDD_K!$1:$1048576,R$1,FALSE)/VLOOKUP($A39,[3]BDD_K!$1:$1048576,(R$1)-3,FALSE))</f>
        <v>0.67780872794800373</v>
      </c>
      <c r="S39" s="1308">
        <f>IF($E39=0,"-",VLOOKUP($A39,[3]BDD_K!$1:$1048576,S$1,FALSE)/VLOOKUP($A39,[3]BDD_K!$1:$1048576,(S$1)-3,FALSE))</f>
        <v>0.87923076923076926</v>
      </c>
      <c r="T39" s="1309">
        <f>IF($H39=0,"-",VLOOKUP($A39,[3]BDD_K!$1:$1048576,T$1,FALSE)/$H39)</f>
        <v>1.3206011271133375</v>
      </c>
      <c r="U39" s="1303">
        <f>IF($E39=0,"-",VLOOKUP($A39,[3]BDD_K!$1:$1048576,U$1,FALSE))</f>
        <v>0</v>
      </c>
      <c r="V39" s="1305">
        <f>IF($G39=0,"-",VLOOKUP($A39,[3]BDD_K!$1:$1048576,V$1,FALSE))</f>
        <v>0</v>
      </c>
      <c r="W39" s="1305">
        <f>IF($G39=0,"-",VLOOKUP($A39,[3]BDD_K!$1:$1048576,W$1,FALSE))</f>
        <v>0</v>
      </c>
      <c r="X39" s="1306">
        <f>IF($H39=0,"-",VLOOKUP($A39,[3]BDD_K!$1:$1048576,X$1,FALSE))</f>
        <v>0</v>
      </c>
      <c r="Y39" s="1303">
        <f>VLOOKUP($A39,[3]BDD_K!$1:$1048576,$Y$1,FALSE)/VLOOKUP($A39,[3]BDD_K!$1:$1048576,$Y$1+1,FALSE)</f>
        <v>1</v>
      </c>
      <c r="Z39" s="1305">
        <f>VLOOKUP($A39,[3]BDD_K!$1:$1048576,$AA$1,FALSE)/VLOOKUP($A39,[3]BDD_K!$1:$1048576,$AA$1+1,FALSE)</f>
        <v>1</v>
      </c>
      <c r="AA39" s="1305">
        <f>VLOOKUP($A39,[3]BDD_K!$1:$1048576,$AA$1,FALSE)/VLOOKUP($A39,[3]BDD_K!$1:$1048576,$AA$1+1,FALSE)</f>
        <v>1</v>
      </c>
      <c r="AB39" s="1310">
        <f>VLOOKUP($A39,[3]BDD_K!$1:$1048576,$AB$1,FALSE)/VLOOKUP($A39,[3]BDD_K!$1:$1048576,$AB$1+1,FALSE)</f>
        <v>0.99906367041198507</v>
      </c>
      <c r="AD39" s="32"/>
      <c r="AE39" s="32"/>
      <c r="AF39" s="32"/>
    </row>
    <row r="40" spans="1:32" s="101" customFormat="1" ht="13.5" customHeight="1" thickBot="1" x14ac:dyDescent="0.25">
      <c r="A40" s="31" t="s">
        <v>80</v>
      </c>
      <c r="C40" s="319" t="s">
        <v>81</v>
      </c>
      <c r="D40" s="319"/>
      <c r="E40" s="1358">
        <f>VLOOKUP($A40,[3]BDD_K!$1:$1048576,$E$1,FALSE)</f>
        <v>15738</v>
      </c>
      <c r="F40" s="1359">
        <f>VLOOKUP($A40,[3]BDD_K!$1:$1048576,$G$1,FALSE)</f>
        <v>14849</v>
      </c>
      <c r="G40" s="1359">
        <f>VLOOKUP($A40,[3]BDD_K!$1:$1048576,$G$1,FALSE)</f>
        <v>14849</v>
      </c>
      <c r="H40" s="1360">
        <f>VLOOKUP($A40,[3]BDD_K!$1:$1048576,$H$1,FALSE)</f>
        <v>15408</v>
      </c>
      <c r="I40" s="1361">
        <f>IF($G40=0,"-",VLOOKUP($A40,[3]BDD_K!$1:$1048576,I$1,FALSE)/VLOOKUP($A40,[3]BDD_K!$1:$1048576,(I$1)-1,FALSE))</f>
        <v>7.688397509213369E-3</v>
      </c>
      <c r="J40" s="1362">
        <f>IF($G40=0,"-",VLOOKUP($A40,[3]BDD_K!$1:$1048576,J$1,FALSE)/VLOOKUP($A40,[3]BDD_K!$1:$1048576,(J$1)-1,FALSE))</f>
        <v>9.6921711828544133E-3</v>
      </c>
      <c r="K40" s="1363">
        <f>IF($G40=0,"-",VLOOKUP($A40,[3]BDD_K!$1:$1048576,K$1,FALSE)/VLOOKUP($A40,[3]BDD_K!$1:$1048576,(K$1)-1,FALSE))</f>
        <v>7.8793184726244185E-3</v>
      </c>
      <c r="L40" s="1364">
        <f>IF($G40=0,"-",VLOOKUP($A40,[3]BDD_K!$1:$1048576,L$1,FALSE)/VLOOKUP($A40,[3]BDD_K!$1:$1048576,(L$1)-1,FALSE))</f>
        <v>1.9470404984423675E-4</v>
      </c>
      <c r="M40" s="1361">
        <f>IF($H40=0,"-",VLOOKUP($A40,[3]BDD_K!$1:$1048576,M$1,FALSE)/VLOOKUP($A40,[3]BDD_K!$1:$1048576,(M$1)-2,FALSE))</f>
        <v>1.9062142584826535E-4</v>
      </c>
      <c r="N40" s="1362">
        <f>IF($H40=0,"-",VLOOKUP($A40,[3]BDD_K!$1:$1048576,N$1,FALSE)/VLOOKUP($A40,[3]BDD_K!$1:$1048576,(N$1)-2,FALSE))</f>
        <v>1.3650945327963962E-4</v>
      </c>
      <c r="O40" s="1363">
        <f>IF($H40=0,"-",VLOOKUP($A40,[3]BDD_K!$1:$1048576,O$1,FALSE)/VLOOKUP($A40,[3]BDD_K!$1:$1048576,(O$1)-2,FALSE))</f>
        <v>0</v>
      </c>
      <c r="P40" s="1364">
        <v>0</v>
      </c>
      <c r="Q40" s="1365">
        <f>IF($E40=0,"-",VLOOKUP($A40,[3]BDD_K!$1:$1048576,Q$1,FALSE)/VLOOKUP($A40,[3]BDD_K!$1:$1048576,(Q$1)-3,FALSE))</f>
        <v>1.0497521921463973</v>
      </c>
      <c r="R40" s="1366">
        <f>IF($E40=0,"-",VLOOKUP($A40,[3]BDD_K!$1:$1048576,R$1,FALSE)/VLOOKUP($A40,[3]BDD_K!$1:$1048576,(R$1)-3,FALSE))</f>
        <v>1.034878165312948</v>
      </c>
      <c r="S40" s="1366">
        <f>IF($E40=0,"-",VLOOKUP($A40,[3]BDD_K!$1:$1048576,S$1,FALSE)/VLOOKUP($A40,[3]BDD_K!$1:$1048576,(S$1)-3,FALSE))</f>
        <v>1.1744898646373494</v>
      </c>
      <c r="T40" s="1367">
        <f>IF($H40=0,"-",VLOOKUP($A40,[3]BDD_K!$1:$1048576,T$1,FALSE)/$H40)</f>
        <v>0.96248701973001038</v>
      </c>
      <c r="U40" s="1361">
        <f>IF($E40=0,"-",VLOOKUP($A40,[3]BDD_K!$1:$1048576,U$1,FALSE))</f>
        <v>0</v>
      </c>
      <c r="V40" s="1363">
        <f>IF($G40=0,"-",VLOOKUP($A40,[3]BDD_K!$1:$1048576,V$1,FALSE))</f>
        <v>0</v>
      </c>
      <c r="W40" s="1363">
        <f>IF($G40=0,"-",VLOOKUP($A40,[3]BDD_K!$1:$1048576,W$1,FALSE))</f>
        <v>0</v>
      </c>
      <c r="X40" s="1364">
        <f>IF($H40=0,"-",VLOOKUP($A40,[3]BDD_K!$1:$1048576,X$1,FALSE))</f>
        <v>0</v>
      </c>
      <c r="Y40" s="1361">
        <f>VLOOKUP($A40,[3]BDD_K!$1:$1048576,$Y$1,FALSE)/VLOOKUP($A40,[3]BDD_K!$1:$1048576,$Y$1+1,FALSE)</f>
        <v>0.99492208019611272</v>
      </c>
      <c r="Z40" s="1363">
        <f>VLOOKUP($A40,[3]BDD_K!$1:$1048576,$AA$1,FALSE)/VLOOKUP($A40,[3]BDD_K!$1:$1048576,$AA$1+1,FALSE)</f>
        <v>0.99763593380614657</v>
      </c>
      <c r="AA40" s="1363">
        <f>VLOOKUP($A40,[3]BDD_K!$1:$1048576,$AA$1,FALSE)/VLOOKUP($A40,[3]BDD_K!$1:$1048576,$AA$1+1,FALSE)</f>
        <v>0.99763593380614657</v>
      </c>
      <c r="AB40" s="1368">
        <f>VLOOKUP($A40,[3]BDD_K!$1:$1048576,$AB$1,FALSE)/VLOOKUP($A40,[3]BDD_K!$1:$1048576,$AB$1+1,FALSE)</f>
        <v>0.9975468550681974</v>
      </c>
      <c r="AD40" s="32"/>
      <c r="AE40" s="32"/>
      <c r="AF40" s="32"/>
    </row>
    <row r="41" spans="1:32" s="193" customFormat="1" ht="7.5" customHeight="1" thickBot="1" x14ac:dyDescent="0.3">
      <c r="A41" s="49"/>
      <c r="C41" s="331"/>
      <c r="D41" s="332"/>
      <c r="E41" s="1369"/>
      <c r="F41" s="1369"/>
      <c r="G41" s="1369"/>
      <c r="H41" s="752"/>
      <c r="I41" s="380" t="str">
        <f>IF($G41=0,"-",VLOOKUP($A41,[3]BDD_K!$1:$1048576,I$1,FALSE)/VLOOKUP($A41,[3]BDD_K!$1:$1048576,(I$1)-1,FALSE))</f>
        <v>-</v>
      </c>
      <c r="J41" s="380" t="str">
        <f>IF($G41=0,"-",VLOOKUP($A41,[3]BDD_K!$1:$1048576,J$1,FALSE)/VLOOKUP($A41,[3]BDD_K!$1:$1048576,(J$1)-1,FALSE))</f>
        <v>-</v>
      </c>
      <c r="K41" s="380" t="str">
        <f>IF($G41=0,"-",VLOOKUP($A41,[3]BDD_K!$1:$1048576,K$1,FALSE)/VLOOKUP($A41,[3]BDD_K!$1:$1048576,(K$1)-1,FALSE))</f>
        <v>-</v>
      </c>
      <c r="L41" s="380" t="str">
        <f>IF($G41=0,"-",VLOOKUP($A41,[3]BDD_K!$1:$1048576,L$1,FALSE)/VLOOKUP($A41,[3]BDD_K!$1:$1048576,(L$1)-1,FALSE))</f>
        <v>-</v>
      </c>
      <c r="M41" s="380" t="str">
        <f>IF($H41=0,"-",VLOOKUP($A41,[3]BDD_K!$1:$1048576,M$1,FALSE)/VLOOKUP($A41,[3]BDD_K!$1:$1048576,(M$1)-2,FALSE))</f>
        <v>-</v>
      </c>
      <c r="N41" s="380" t="str">
        <f>IF($H41=0,"-",VLOOKUP($A41,[3]BDD_K!$1:$1048576,N$1,FALSE)/VLOOKUP($A41,[3]BDD_K!$1:$1048576,(N$1)-2,FALSE))</f>
        <v>-</v>
      </c>
      <c r="O41" s="380" t="str">
        <f>IF($H41=0,"-",VLOOKUP($A41,[3]BDD_K!$1:$1048576,O$1,FALSE)/VLOOKUP($A41,[3]BDD_K!$1:$1048576,(O$1)-2,FALSE))</f>
        <v>-</v>
      </c>
      <c r="P41" s="380"/>
      <c r="Q41" s="1370" t="str">
        <f>IF($E41=0,"-",VLOOKUP($A41,[3]BDD_K!$1:$1048576,Q$1,FALSE)/VLOOKUP($A41,[3]BDD_K!$1:$1048576,(Q$1)-3,FALSE))</f>
        <v>-</v>
      </c>
      <c r="R41" s="1370" t="str">
        <f>IF($E41=0,"-",VLOOKUP($A41,[3]BDD_K!$1:$1048576,R$1,FALSE)/VLOOKUP($A41,[3]BDD_K!$1:$1048576,(R$1)-3,FALSE))</f>
        <v>-</v>
      </c>
      <c r="S41" s="1370" t="str">
        <f>IF($E41=0,"-",VLOOKUP($A41,[3]BDD_K!$1:$1048576,S$1,FALSE)/VLOOKUP($A41,[3]BDD_K!$1:$1048576,(S$1)-3,FALSE))</f>
        <v>-</v>
      </c>
      <c r="T41" s="1370"/>
      <c r="U41" s="380"/>
      <c r="V41" s="380"/>
      <c r="W41" s="380"/>
      <c r="X41" s="380"/>
      <c r="Y41" s="380"/>
      <c r="Z41" s="380"/>
      <c r="AA41" s="380"/>
      <c r="AB41" s="380"/>
    </row>
    <row r="42" spans="1:32" ht="13.8" thickBot="1" x14ac:dyDescent="0.25">
      <c r="A42" s="31" t="s">
        <v>104</v>
      </c>
      <c r="C42" s="337" t="s">
        <v>105</v>
      </c>
      <c r="D42" s="801"/>
      <c r="E42" s="1371">
        <f>VLOOKUP($A42,[3]BDD_K!$1:$1048576,$E$1,FALSE)</f>
        <v>107957</v>
      </c>
      <c r="F42" s="1372">
        <f>VLOOKUP($A42,[3]BDD_K!$1:$1048576,$G$1,FALSE)</f>
        <v>96000</v>
      </c>
      <c r="G42" s="1372">
        <f>VLOOKUP($A42,[3]BDD_K!$1:$1048576,$G$1,FALSE)</f>
        <v>96000</v>
      </c>
      <c r="H42" s="1373">
        <f>VLOOKUP($A42,[3]BDD_K!$1:$1048576,$H$1,FALSE)</f>
        <v>95290</v>
      </c>
      <c r="I42" s="1374">
        <f>IF($G42=0,"-",VLOOKUP($A42,[3]BDD_K!$1:$1048576,I$1,FALSE)/VLOOKUP($A42,[3]BDD_K!$1:$1048576,(I$1)-1,FALSE))</f>
        <v>0.13510934909269431</v>
      </c>
      <c r="J42" s="1375">
        <f>IF($G42=0,"-",VLOOKUP($A42,[3]BDD_K!$1:$1048576,J$1,FALSE)/VLOOKUP($A42,[3]BDD_K!$1:$1048576,(J$1)-1,FALSE))</f>
        <v>7.8078600720089625E-2</v>
      </c>
      <c r="K42" s="1376">
        <f>IF($G42=0,"-",VLOOKUP($A42,[3]BDD_K!$1:$1048576,K$1,FALSE)/VLOOKUP($A42,[3]BDD_K!$1:$1048576,(K$1)-1,FALSE))</f>
        <v>6.3385416666666666E-2</v>
      </c>
      <c r="L42" s="1377">
        <f>IF($G42=0,"-",VLOOKUP($A42,[3]BDD_K!$1:$1048576,L$1,FALSE)/VLOOKUP($A42,[3]BDD_K!$1:$1048576,(L$1)-1,FALSE))</f>
        <v>6.4917619897156054E-2</v>
      </c>
      <c r="M42" s="1374">
        <f>IF($H42=0,"-",VLOOKUP($A42,[3]BDD_K!$1:$1048576,M$1,FALSE)/VLOOKUP($A42,[3]BDD_K!$1:$1048576,(M$1)-2,FALSE))</f>
        <v>1.1328584529025446E-2</v>
      </c>
      <c r="N42" s="1375">
        <f>IF($H42=0,"-",VLOOKUP($A42,[3]BDD_K!$1:$1048576,N$1,FALSE)/VLOOKUP($A42,[3]BDD_K!$1:$1048576,(N$1)-2,FALSE))</f>
        <v>7.8317905431129192E-3</v>
      </c>
      <c r="O42" s="1376">
        <f>IF($H42=0,"-",VLOOKUP($A42,[3]BDD_K!$1:$1048576,O$1,FALSE)/VLOOKUP($A42,[3]BDD_K!$1:$1048576,(O$1)-2,FALSE))</f>
        <v>8.5312500000000006E-3</v>
      </c>
      <c r="P42" s="1377">
        <f>IF($H42=0,"-",VLOOKUP($A42,[3]BDD_K!$1:$1048576,P$1,FALSE)/$H42)</f>
        <v>1.0830097596809739E-2</v>
      </c>
      <c r="Q42" s="1378">
        <f>IF($E42=0,"-",VLOOKUP($A42,[3]BDD_K!$1:$1048576,Q$1,FALSE)/VLOOKUP($A42,[3]BDD_K!$1:$1048576,(Q$1)-3,FALSE))</f>
        <v>0.47380901655288682</v>
      </c>
      <c r="R42" s="1379">
        <f>IF($E42=0,"-",VLOOKUP($A42,[3]BDD_K!$1:$1048576,R$1,FALSE)/VLOOKUP($A42,[3]BDD_K!$1:$1048576,(R$1)-3,FALSE))</f>
        <v>0.60294997443790588</v>
      </c>
      <c r="S42" s="1379">
        <f>IF($E42=0,"-",VLOOKUP($A42,[3]BDD_K!$1:$1048576,S$1,FALSE)/VLOOKUP($A42,[3]BDD_K!$1:$1048576,(S$1)-3,FALSE))</f>
        <v>0.61730208333333336</v>
      </c>
      <c r="T42" s="1380">
        <f>IF($H42=0,"-",VLOOKUP($A42,[3]BDD_K!$1:$1048576,T$1,FALSE)/$H42)</f>
        <v>0.6221009549795361</v>
      </c>
      <c r="U42" s="1374">
        <f>IF($E42=0,"-",VLOOKUP($A42,[3]BDD_K!$1:$1048576,U$1,FALSE))</f>
        <v>1.7955028526680836E-2</v>
      </c>
      <c r="V42" s="1376">
        <f>IF($G42=0,"-",VLOOKUP($A42,[3]BDD_K!$1:$1048576,V$1,FALSE))</f>
        <v>2.1437721958259687E-2</v>
      </c>
      <c r="W42" s="1376">
        <f>IF($G42=0,"-",VLOOKUP($A42,[3]BDD_K!$1:$1048576,W$1,FALSE))</f>
        <v>0</v>
      </c>
      <c r="X42" s="1377">
        <f>IF($H42=0,"-",VLOOKUP($A42,[3]BDD_K!$1:$1048576,X$1,FALSE))</f>
        <v>0</v>
      </c>
      <c r="Y42" s="1374">
        <f>VLOOKUP($A42,[3]BDD_K!$1:$1048576,$Y$1,FALSE)/VLOOKUP($A42,[3]BDD_K!$1:$1048576,$Y$1+1,FALSE)</f>
        <v>0.99510110987969613</v>
      </c>
      <c r="Z42" s="1376">
        <f>VLOOKUP($A42,[3]BDD_K!$1:$1048576,$AA$1,FALSE)/VLOOKUP($A42,[3]BDD_K!$1:$1048576,$AA$1+1,FALSE)</f>
        <v>0.99482388811089639</v>
      </c>
      <c r="AA42" s="1376">
        <f>VLOOKUP($A42,[3]BDD_K!$1:$1048576,$AA$1,FALSE)/VLOOKUP($A42,[3]BDD_K!$1:$1048576,$AA$1+1,FALSE)</f>
        <v>0.99482388811089639</v>
      </c>
      <c r="AB42" s="1381">
        <f>VLOOKUP($A42,[3]BDD_K!$1:$1048576,$AB$1,FALSE)/VLOOKUP($A42,[3]BDD_K!$1:$1048576,$AB$1+1,FALSE)</f>
        <v>0.95239443598909845</v>
      </c>
      <c r="AD42" s="1382"/>
      <c r="AE42" s="1382"/>
      <c r="AF42" s="1382"/>
    </row>
    <row r="43" spans="1:32" s="193" customFormat="1" ht="4.5" customHeight="1" thickBot="1" x14ac:dyDescent="0.3">
      <c r="A43" s="49"/>
      <c r="C43" s="345"/>
      <c r="D43" s="330"/>
      <c r="E43" s="1383"/>
      <c r="F43" s="1383"/>
      <c r="G43" s="1383"/>
      <c r="H43" s="378"/>
      <c r="I43" s="380" t="str">
        <f>IF($G43=0,"-",VLOOKUP($A43,[3]BDD_K!$1:$1048576,I$1,FALSE)/VLOOKUP($A43,[3]BDD_K!$1:$1048576,(I$1)-1,FALSE))</f>
        <v>-</v>
      </c>
      <c r="J43" s="380" t="str">
        <f>IF($G43=0,"-",VLOOKUP($A43,[3]BDD_K!$1:$1048576,J$1,FALSE)/VLOOKUP($A43,[3]BDD_K!$1:$1048576,(J$1)-1,FALSE))</f>
        <v>-</v>
      </c>
      <c r="K43" s="380" t="str">
        <f>IF($G43=0,"-",VLOOKUP($A43,[3]BDD_K!$1:$1048576,K$1,FALSE)/VLOOKUP($A43,[3]BDD_K!$1:$1048576,(K$1)-1,FALSE))</f>
        <v>-</v>
      </c>
      <c r="L43" s="380" t="str">
        <f>IF($G43=0,"-",VLOOKUP($A43,[3]BDD_K!$1:$1048576,L$1,FALSE)/VLOOKUP($A43,[3]BDD_K!$1:$1048576,(L$1)-1,FALSE))</f>
        <v>-</v>
      </c>
      <c r="M43" s="380" t="str">
        <f>IF($H43=0,"-",VLOOKUP($A43,[3]BDD_K!$1:$1048576,M$1,FALSE)/VLOOKUP($A43,[3]BDD_K!$1:$1048576,(M$1)-2,FALSE))</f>
        <v>-</v>
      </c>
      <c r="N43" s="380" t="str">
        <f>IF($H43=0,"-",VLOOKUP($A43,[3]BDD_K!$1:$1048576,N$1,FALSE)/VLOOKUP($A43,[3]BDD_K!$1:$1048576,(N$1)-2,FALSE))</f>
        <v>-</v>
      </c>
      <c r="O43" s="380" t="str">
        <f>IF($H43=0,"-",VLOOKUP($A43,[3]BDD_K!$1:$1048576,O$1,FALSE)/VLOOKUP($A43,[3]BDD_K!$1:$1048576,(O$1)-2,FALSE))</f>
        <v>-</v>
      </c>
      <c r="P43" s="380"/>
      <c r="Q43" s="1370" t="str">
        <f>IF($E43=0,"-",VLOOKUP($A43,[3]BDD_K!$1:$1048576,Q$1,FALSE)/VLOOKUP($A43,[3]BDD_K!$1:$1048576,(Q$1)-3,FALSE))</f>
        <v>-</v>
      </c>
      <c r="R43" s="1370" t="str">
        <f>IF($E43=0,"-",VLOOKUP($A43,[3]BDD_K!$1:$1048576,R$1,FALSE)/VLOOKUP($A43,[3]BDD_K!$1:$1048576,(R$1)-3,FALSE))</f>
        <v>-</v>
      </c>
      <c r="S43" s="1370" t="str">
        <f>IF($E43=0,"-",VLOOKUP($A43,[3]BDD_K!$1:$1048576,S$1,FALSE)/VLOOKUP($A43,[3]BDD_K!$1:$1048576,(S$1)-3,FALSE))</f>
        <v>-</v>
      </c>
      <c r="T43" s="1370"/>
      <c r="U43" s="380"/>
      <c r="V43" s="380"/>
      <c r="W43" s="380"/>
      <c r="X43" s="380"/>
      <c r="Y43" s="380"/>
      <c r="Z43" s="380"/>
      <c r="AA43" s="380"/>
      <c r="AB43" s="380"/>
    </row>
    <row r="44" spans="1:32" x14ac:dyDescent="0.2">
      <c r="A44" s="31" t="s">
        <v>106</v>
      </c>
      <c r="C44" s="350" t="s">
        <v>107</v>
      </c>
      <c r="D44" s="464"/>
      <c r="E44" s="1384">
        <f>VLOOKUP($A44,[3]BDD_K!$1:$1048576,$E$1,FALSE)</f>
        <v>1540750</v>
      </c>
      <c r="F44" s="1385">
        <f>VLOOKUP($A44,[3]BDD_K!$1:$1048576,$G$1,FALSE)</f>
        <v>1388427</v>
      </c>
      <c r="G44" s="1385">
        <f>VLOOKUP($A44,[3]BDD_K!$1:$1048576,$G$1,FALSE)</f>
        <v>1388427</v>
      </c>
      <c r="H44" s="1386">
        <f>VLOOKUP($A44,[3]BDD_K!$1:$1048576,$H$1,FALSE)</f>
        <v>1384081</v>
      </c>
      <c r="I44" s="1387">
        <f>IF($G44=0,"-",VLOOKUP($A44,[3]BDD_K!$1:$1048576,I$1,FALSE)/VLOOKUP($A44,[3]BDD_K!$1:$1048576,(I$1)-1,FALSE))</f>
        <v>0.13519130293688139</v>
      </c>
      <c r="J44" s="1388">
        <f>IF($G44=0,"-",VLOOKUP($A44,[3]BDD_K!$1:$1048576,J$1,FALSE)/VLOOKUP($A44,[3]BDD_K!$1:$1048576,(J$1)-1,FALSE))</f>
        <v>0.12592995772187779</v>
      </c>
      <c r="K44" s="1389">
        <f>IF($G44=0,"-",VLOOKUP($A44,[3]BDD_K!$1:$1048576,K$1,FALSE)/VLOOKUP($A44,[3]BDD_K!$1:$1048576,(K$1)-1,FALSE))</f>
        <v>0.10440952243077958</v>
      </c>
      <c r="L44" s="1390">
        <f>IF($G44=0,"-",VLOOKUP($A44,[3]BDD_K!$1:$1048576,L$1,FALSE)/VLOOKUP($A44,[3]BDD_K!$1:$1048576,(L$1)-1,FALSE))</f>
        <v>7.3684993869578441E-2</v>
      </c>
      <c r="M44" s="1387">
        <f>IF($H44=0,"-",VLOOKUP($A44,[3]BDD_K!$1:$1048576,M$1,FALSE)/VLOOKUP($A44,[3]BDD_K!$1:$1048576,(M$1)-2,FALSE))</f>
        <v>3.8700632808697066E-2</v>
      </c>
      <c r="N44" s="1388">
        <f>IF($H44=0,"-",VLOOKUP($A44,[3]BDD_K!$1:$1048576,N$1,FALSE)/VLOOKUP($A44,[3]BDD_K!$1:$1048576,(N$1)-2,FALSE))</f>
        <v>2.9257778253607342E-2</v>
      </c>
      <c r="O44" s="1389">
        <f>IF($H44=0,"-",VLOOKUP($A44,[3]BDD_K!$1:$1048576,O$1,FALSE)/VLOOKUP($A44,[3]BDD_K!$1:$1048576,(O$1)-2,FALSE))</f>
        <v>2.7192643185417743E-2</v>
      </c>
      <c r="P44" s="1390">
        <f>IF($H44=0,"-",VLOOKUP($A44,[3]BDD_K!$1:$1048576,P$1,FALSE)/$H44)</f>
        <v>2.6496281648256136E-2</v>
      </c>
      <c r="Q44" s="1391">
        <f>IF($E44=0,"-",VLOOKUP($A44,[3]BDD_K!$1:$1048576,Q$1,FALSE)/VLOOKUP($A44,[3]BDD_K!$1:$1048576,(Q$1)-3,FALSE))</f>
        <v>0.82718416355670943</v>
      </c>
      <c r="R44" s="1392">
        <f>IF($E44=0,"-",VLOOKUP($A44,[3]BDD_K!$1:$1048576,R$1,FALSE)/VLOOKUP($A44,[3]BDD_K!$1:$1048576,(R$1)-3,FALSE))</f>
        <v>0.96579193054618662</v>
      </c>
      <c r="S44" s="1392">
        <f>IF($E44=0,"-",VLOOKUP($A44,[3]BDD_K!$1:$1048576,S$1,FALSE)/VLOOKUP($A44,[3]BDD_K!$1:$1048576,(S$1)-3,FALSE))</f>
        <v>1.0255029612647981</v>
      </c>
      <c r="T44" s="1393">
        <f>IF($H44=0,"-",VLOOKUP($A44,[3]BDD_K!$1:$1048576,T$1,FALSE)/$H44)</f>
        <v>1.2110844668772998</v>
      </c>
      <c r="U44" s="1387">
        <f>IF($E44=0,"-",VLOOKUP($A44,[3]BDD_K!$1:$1048576,U$1,FALSE))</f>
        <v>6.9389406066091439E-2</v>
      </c>
      <c r="V44" s="1389">
        <f>IF($G44=0,"-",VLOOKUP($A44,[3]BDD_K!$1:$1048576,V$1,FALSE))</f>
        <v>5.306688934320021E-2</v>
      </c>
      <c r="W44" s="1389">
        <f>IF($G44=0,"-",VLOOKUP($A44,[3]BDD_K!$1:$1048576,W$1,FALSE))</f>
        <v>0</v>
      </c>
      <c r="X44" s="1390">
        <f>IF($H44=0,"-",VLOOKUP($A44,[3]BDD_K!$1:$1048576,X$1,FALSE))</f>
        <v>0</v>
      </c>
      <c r="Y44" s="1387">
        <f>VLOOKUP($A44,[3]BDD_K!$1:$1048576,$Y$1,FALSE)/VLOOKUP($A44,[3]BDD_K!$1:$1048576,$Y$1+1,FALSE)</f>
        <v>0.97263168030592906</v>
      </c>
      <c r="Z44" s="1389">
        <f>VLOOKUP($A44,[3]BDD_K!$1:$1048576,$AA$1,FALSE)/VLOOKUP($A44,[3]BDD_K!$1:$1048576,$AA$1+1,FALSE)</f>
        <v>0.95421076621769862</v>
      </c>
      <c r="AA44" s="1389">
        <f>VLOOKUP($A44,[3]BDD_K!$1:$1048576,$AA$1,FALSE)/VLOOKUP($A44,[3]BDD_K!$1:$1048576,$AA$1+1,FALSE)</f>
        <v>0.95421076621769862</v>
      </c>
      <c r="AB44" s="1390">
        <f>VLOOKUP($A44,[3]BDD_K!$1:$1048576,$AB$1,FALSE)/VLOOKUP($A44,[3]BDD_K!$1:$1048576,$AB$1+1,FALSE)</f>
        <v>0.97561445746703301</v>
      </c>
      <c r="AD44" s="1394"/>
      <c r="AE44" s="1394"/>
      <c r="AF44" s="1394"/>
    </row>
    <row r="45" spans="1:32" x14ac:dyDescent="0.2">
      <c r="A45" s="31" t="s">
        <v>108</v>
      </c>
      <c r="C45" s="1395" t="s">
        <v>59</v>
      </c>
      <c r="D45" s="1396"/>
      <c r="E45" s="1397">
        <f>VLOOKUP($A45,[3]BDD_K!$1:$1048576,$E$1,FALSE)</f>
        <v>1281820</v>
      </c>
      <c r="F45" s="1398">
        <f>VLOOKUP($A45,[3]BDD_K!$1:$1048576,$G$1,FALSE)</f>
        <v>1102799</v>
      </c>
      <c r="G45" s="1398">
        <f>VLOOKUP($A45,[3]BDD_K!$1:$1048576,$G$1,FALSE)</f>
        <v>1102799</v>
      </c>
      <c r="H45" s="1399">
        <f>VLOOKUP($A45,[3]BDD_K!$1:$1048576,$H$1,FALSE)</f>
        <v>1090966</v>
      </c>
      <c r="I45" s="1400">
        <f>IF($G45=0,"-",VLOOKUP($A45,[3]BDD_K!$1:$1048576,I$1,FALSE)/VLOOKUP($A45,[3]BDD_K!$1:$1048576,(I$1)-1,FALSE))</f>
        <v>0.15746048587165123</v>
      </c>
      <c r="J45" s="1401">
        <f>IF($G45=0,"-",VLOOKUP($A45,[3]BDD_K!$1:$1048576,J$1,FALSE)/VLOOKUP($A45,[3]BDD_K!$1:$1048576,(J$1)-1,FALSE))</f>
        <v>0.14434586123071314</v>
      </c>
      <c r="K45" s="1402">
        <f>IF($G45=0,"-",VLOOKUP($A45,[3]BDD_K!$1:$1048576,K$1,FALSE)/VLOOKUP($A45,[3]BDD_K!$1:$1048576,(K$1)-1,FALSE))</f>
        <v>0.12330080096191599</v>
      </c>
      <c r="L45" s="1403">
        <f>IF($G45=0,"-",VLOOKUP($A45,[3]BDD_K!$1:$1048576,L$1,FALSE)/VLOOKUP($A45,[3]BDD_K!$1:$1048576,(L$1)-1,FALSE))</f>
        <v>8.7322611337108585E-2</v>
      </c>
      <c r="M45" s="1400">
        <f>IF($H45=0,"-",VLOOKUP($A45,[3]BDD_K!$1:$1048576,M$1,FALSE)/VLOOKUP($A45,[3]BDD_K!$1:$1048576,(M$1)-2,FALSE))</f>
        <v>4.5821566210544382E-2</v>
      </c>
      <c r="N45" s="1401">
        <f>IF($H45=0,"-",VLOOKUP($A45,[3]BDD_K!$1:$1048576,N$1,FALSE)/VLOOKUP($A45,[3]BDD_K!$1:$1048576,(N$1)-2,FALSE))</f>
        <v>3.5280125275919477E-2</v>
      </c>
      <c r="O45" s="1402">
        <f>IF($H45=0,"-",VLOOKUP($A45,[3]BDD_K!$1:$1048576,O$1,FALSE)/VLOOKUP($A45,[3]BDD_K!$1:$1048576,(O$1)-2,FALSE))</f>
        <v>3.3380516304421751E-2</v>
      </c>
      <c r="P45" s="1403">
        <f>IF($H45=0,"-",VLOOKUP($A45,[3]BDD_K!$1:$1048576,P$1,FALSE)/$H45)</f>
        <v>3.3110106089465664E-2</v>
      </c>
      <c r="Q45" s="1404">
        <f>IF($E45=0,"-",VLOOKUP($A45,[3]BDD_K!$1:$1048576,Q$1,FALSE)/VLOOKUP($A45,[3]BDD_K!$1:$1048576,(Q$1)-3,FALSE))</f>
        <v>0.68028818398839153</v>
      </c>
      <c r="R45" s="1405">
        <f>IF($E45=0,"-",VLOOKUP($A45,[3]BDD_K!$1:$1048576,R$1,FALSE)/VLOOKUP($A45,[3]BDD_K!$1:$1048576,(R$1)-3,FALSE))</f>
        <v>0.78095040000879645</v>
      </c>
      <c r="S45" s="1405">
        <f>IF($E45=0,"-",VLOOKUP($A45,[3]BDD_K!$1:$1048576,S$1,FALSE)/VLOOKUP($A45,[3]BDD_K!$1:$1048576,(S$1)-3,FALSE))</f>
        <v>0.81738285943313338</v>
      </c>
      <c r="T45" s="1406">
        <f>IF($H45=0,"-",VLOOKUP($A45,[3]BDD_K!$1:$1048576,T$1,FALSE)/$H45)</f>
        <v>0.94376451695103236</v>
      </c>
      <c r="U45" s="1400">
        <f>IF($E45=0,"-",VLOOKUP($A45,[3]BDD_K!$1:$1048576,U$1,FALSE))</f>
        <v>8.449203220117546E-2</v>
      </c>
      <c r="V45" s="1402">
        <f>IF($G45=0,"-",VLOOKUP($A45,[3]BDD_K!$1:$1048576,V$1,FALSE))</f>
        <v>6.5042768934458733E-2</v>
      </c>
      <c r="W45" s="1402">
        <f>IF($G45=0,"-",VLOOKUP($A45,[3]BDD_K!$1:$1048576,W$1,FALSE))</f>
        <v>0</v>
      </c>
      <c r="X45" s="1403">
        <f>IF($H45=0,"-",VLOOKUP($A45,[3]BDD_K!$1:$1048576,X$1,FALSE))</f>
        <v>0</v>
      </c>
      <c r="Y45" s="1400">
        <f>VLOOKUP($A45,[3]BDD_K!$1:$1048576,$Y$1,FALSE)/VLOOKUP($A45,[3]BDD_K!$1:$1048576,$Y$1+1,FALSE)</f>
        <v>0.96811080249618864</v>
      </c>
      <c r="Z45" s="1402">
        <f>VLOOKUP($A45,[3]BDD_K!$1:$1048576,$AA$1,FALSE)/VLOOKUP($A45,[3]BDD_K!$1:$1048576,$AA$1+1,FALSE)</f>
        <v>0.94263878118944433</v>
      </c>
      <c r="AA45" s="1402">
        <f>VLOOKUP($A45,[3]BDD_K!$1:$1048576,$AA$1,FALSE)/VLOOKUP($A45,[3]BDD_K!$1:$1048576,$AA$1+1,FALSE)</f>
        <v>0.94263878118944433</v>
      </c>
      <c r="AB45" s="1407">
        <f>VLOOKUP($A45,[3]BDD_K!$1:$1048576,$AB$1,FALSE)/VLOOKUP($A45,[3]BDD_K!$1:$1048576,$AB$1+1,FALSE)</f>
        <v>0.9712193477055564</v>
      </c>
      <c r="AD45" s="1394"/>
      <c r="AE45" s="1394"/>
      <c r="AF45" s="1394"/>
    </row>
    <row r="46" spans="1:32" ht="13.8" thickBot="1" x14ac:dyDescent="0.25">
      <c r="A46" s="31" t="s">
        <v>109</v>
      </c>
      <c r="C46" s="1408" t="s">
        <v>81</v>
      </c>
      <c r="D46" s="1408"/>
      <c r="E46" s="1409">
        <f>VLOOKUP($A46,[3]BDD_K!$1:$1048576,$E$1,FALSE)</f>
        <v>258930</v>
      </c>
      <c r="F46" s="1410">
        <f>VLOOKUP($A46,[3]BDD_K!$1:$1048576,$G$1,FALSE)</f>
        <v>285628</v>
      </c>
      <c r="G46" s="1410">
        <f>VLOOKUP($A46,[3]BDD_K!$1:$1048576,$G$1,FALSE)</f>
        <v>285628</v>
      </c>
      <c r="H46" s="1411">
        <f>VLOOKUP($A46,[3]BDD_K!$1:$1048576,$H$1,FALSE)</f>
        <v>293115</v>
      </c>
      <c r="I46" s="1412">
        <f>IF($G46=0,"-",VLOOKUP($A46,[3]BDD_K!$1:$1048576,I$1,FALSE)/VLOOKUP($A46,[3]BDD_K!$1:$1048576,(I$1)-1,FALSE))</f>
        <v>2.4948827868535899E-2</v>
      </c>
      <c r="J46" s="1413">
        <f>IF($G46=0,"-",VLOOKUP($A46,[3]BDD_K!$1:$1048576,J$1,FALSE)/VLOOKUP($A46,[3]BDD_K!$1:$1048576,(J$1)-1,FALSE))</f>
        <v>4.3670803182606986E-2</v>
      </c>
      <c r="K46" s="1414">
        <f>IF($G46=0,"-",VLOOKUP($A46,[3]BDD_K!$1:$1048576,K$1,FALSE)/VLOOKUP($A46,[3]BDD_K!$1:$1048576,(K$1)-1,FALSE))</f>
        <v>3.1471004243281468E-2</v>
      </c>
      <c r="L46" s="1415">
        <f>IF($G46=0,"-",VLOOKUP($A46,[3]BDD_K!$1:$1048576,L$1,FALSE)/VLOOKUP($A46,[3]BDD_K!$1:$1048576,(L$1)-1,FALSE))</f>
        <v>2.2926155263292565E-2</v>
      </c>
      <c r="M46" s="1412">
        <f>IF($H46=0,"-",VLOOKUP($A46,[3]BDD_K!$1:$1048576,M$1,FALSE)/VLOOKUP($A46,[3]BDD_K!$1:$1048576,(M$1)-2,FALSE))</f>
        <v>3.4488085582976094E-3</v>
      </c>
      <c r="N46" s="1413">
        <f>IF($H46=0,"-",VLOOKUP($A46,[3]BDD_K!$1:$1048576,N$1,FALSE)/VLOOKUP($A46,[3]BDD_K!$1:$1048576,(N$1)-2,FALSE))</f>
        <v>2.357486657280377E-3</v>
      </c>
      <c r="O46" s="1414">
        <f>IF($H46=0,"-",VLOOKUP($A46,[3]BDD_K!$1:$1048576,O$1,FALSE)/VLOOKUP($A46,[3]BDD_K!$1:$1048576,(O$1)-2,FALSE))</f>
        <v>3.3014970521097371E-3</v>
      </c>
      <c r="P46" s="1415">
        <v>0</v>
      </c>
      <c r="Q46" s="1404">
        <f>IF($E46=0,"-",VLOOKUP($A46,[3]BDD_K!$1:$1048576,Q$1,FALSE)/VLOOKUP($A46,[3]BDD_K!$1:$1048576,(Q$1)-3,FALSE))</f>
        <v>1.5543853551152822</v>
      </c>
      <c r="R46" s="1405">
        <f>IF($E46=0,"-",VLOOKUP($A46,[3]BDD_K!$1:$1048576,R$1,FALSE)/VLOOKUP($A46,[3]BDD_K!$1:$1048576,(R$1)-3,FALSE))</f>
        <v>1.7914320094299467</v>
      </c>
      <c r="S46" s="1405">
        <f>IF($E46=0,"-",VLOOKUP($A46,[3]BDD_K!$1:$1048576,S$1,FALSE)/VLOOKUP($A46,[3]BDD_K!$1:$1048576,(S$1)-3,FALSE))</f>
        <v>1.829046872155391</v>
      </c>
      <c r="T46" s="1406">
        <f>IF($H46=0,"-",VLOOKUP($A46,[3]BDD_K!$1:$1048576,T$1,FALSE)/$H46)</f>
        <v>2.2060419971683469</v>
      </c>
      <c r="U46" s="1412">
        <f>IF($E46=0,"-",VLOOKUP($A46,[3]BDD_K!$1:$1048576,U$1,FALSE))</f>
        <v>9.5255500728261527E-4</v>
      </c>
      <c r="V46" s="1414">
        <f>IF($G46=0,"-",VLOOKUP($A46,[3]BDD_K!$1:$1048576,V$1,FALSE))</f>
        <v>9.0065081274482589E-4</v>
      </c>
      <c r="W46" s="1414">
        <f>IF($G46=0,"-",VLOOKUP($A46,[3]BDD_K!$1:$1048576,W$1,FALSE))</f>
        <v>0</v>
      </c>
      <c r="X46" s="1415">
        <f>IF($H46=0,"-",VLOOKUP($A46,[3]BDD_K!$1:$1048576,X$1,FALSE))</f>
        <v>0</v>
      </c>
      <c r="Y46" s="1412">
        <f>VLOOKUP($A46,[3]BDD_K!$1:$1048576,$Y$1,FALSE)/VLOOKUP($A46,[3]BDD_K!$1:$1048576,$Y$1+1,FALSE)</f>
        <v>0.99046582548266049</v>
      </c>
      <c r="Z46" s="1414">
        <f>VLOOKUP($A46,[3]BDD_K!$1:$1048576,$AA$1,FALSE)/VLOOKUP($A46,[3]BDD_K!$1:$1048576,$AA$1+1,FALSE)</f>
        <v>0.99373531281966221</v>
      </c>
      <c r="AA46" s="1414">
        <f>VLOOKUP($A46,[3]BDD_K!$1:$1048576,$AA$1,FALSE)/VLOOKUP($A46,[3]BDD_K!$1:$1048576,$AA$1+1,FALSE)</f>
        <v>0.99373531281966221</v>
      </c>
      <c r="AB46" s="1416">
        <f>VLOOKUP($A46,[3]BDD_K!$1:$1048576,$AB$1,FALSE)/VLOOKUP($A46,[3]BDD_K!$1:$1048576,$AB$1+1,FALSE)</f>
        <v>0.99093894670201399</v>
      </c>
      <c r="AD46" s="1394"/>
      <c r="AE46" s="1394"/>
      <c r="AF46" s="1394"/>
    </row>
    <row r="47" spans="1:32" ht="8.25" customHeight="1" x14ac:dyDescent="0.25"/>
    <row r="48" spans="1:32" x14ac:dyDescent="0.25">
      <c r="C48" s="65" t="s">
        <v>110</v>
      </c>
      <c r="D48" s="201" t="str">
        <f>CONCATENATE(" RIMP de ",[5]Onglet_OutilAnnexe!B4," à ",[5]Onglet_OutilAnnexe!B2)</f>
        <v xml:space="preserve"> RIMP de 2020 à 2022</v>
      </c>
      <c r="E48" s="98"/>
      <c r="F48" s="98"/>
      <c r="G48" s="98"/>
      <c r="H48" s="98"/>
      <c r="I48" s="98"/>
      <c r="J48" s="98"/>
      <c r="K48" s="98"/>
      <c r="L48" s="98"/>
      <c r="M48" s="203"/>
      <c r="N48" s="203"/>
      <c r="O48" s="98"/>
      <c r="P48" s="98"/>
      <c r="Q48" s="98"/>
      <c r="R48" s="98"/>
      <c r="S48" s="98"/>
      <c r="T48" s="98"/>
      <c r="U48" s="98"/>
      <c r="V48" s="98"/>
    </row>
    <row r="49" spans="3:22" x14ac:dyDescent="0.25">
      <c r="C49" s="201" t="s">
        <v>363</v>
      </c>
      <c r="D49" s="201"/>
      <c r="E49" s="206"/>
      <c r="F49" s="206"/>
      <c r="G49" s="206"/>
      <c r="H49" s="206"/>
      <c r="I49" s="206"/>
      <c r="J49" s="206"/>
      <c r="K49" s="206"/>
      <c r="L49" s="206"/>
      <c r="M49" s="207"/>
      <c r="N49" s="207"/>
      <c r="O49" s="206"/>
      <c r="P49" s="206"/>
      <c r="Q49" s="206"/>
      <c r="R49" s="206"/>
      <c r="S49" s="206"/>
      <c r="T49" s="206"/>
      <c r="U49" s="206"/>
      <c r="V49" s="206"/>
    </row>
    <row r="50" spans="3:22" x14ac:dyDescent="0.25">
      <c r="C50" s="1234" t="s">
        <v>364</v>
      </c>
      <c r="D50" s="1234"/>
      <c r="E50" s="1234"/>
      <c r="F50" s="1234"/>
      <c r="G50" s="1234"/>
      <c r="H50" s="1234"/>
      <c r="I50" s="1234"/>
      <c r="J50" s="1234"/>
      <c r="K50" s="1234"/>
      <c r="L50" s="1234"/>
      <c r="M50" s="1234"/>
      <c r="N50" s="1234"/>
      <c r="O50" s="1234"/>
      <c r="P50" s="1234"/>
      <c r="Q50" s="1234"/>
      <c r="R50" s="1234"/>
      <c r="S50" s="1234"/>
      <c r="T50" s="1234"/>
      <c r="U50" s="1234"/>
      <c r="V50" s="632"/>
    </row>
    <row r="51" spans="3:22" x14ac:dyDescent="0.25">
      <c r="C51" s="201" t="s">
        <v>365</v>
      </c>
    </row>
    <row r="53" spans="3:22" x14ac:dyDescent="0.25">
      <c r="C53" s="329"/>
    </row>
  </sheetData>
  <mergeCells count="10">
    <mergeCell ref="C50:U50"/>
    <mergeCell ref="C2:AB2"/>
    <mergeCell ref="C4:C6"/>
    <mergeCell ref="D4:D6"/>
    <mergeCell ref="E4:H5"/>
    <mergeCell ref="I4:L5"/>
    <mergeCell ref="M4:P5"/>
    <mergeCell ref="Q4:T5"/>
    <mergeCell ref="U4:X5"/>
    <mergeCell ref="Y4:AB5"/>
  </mergeCells>
  <conditionalFormatting sqref="U7:X18 U20:X40 I20:L40 M7:P40">
    <cfRule type="cellIs" dxfId="9" priority="6" operator="greaterThan">
      <formula>0.05</formula>
    </cfRule>
  </conditionalFormatting>
  <conditionalFormatting sqref="Y7:AB18 Y20:AB44">
    <cfRule type="cellIs" dxfId="8" priority="5" operator="lessThanOrEqual">
      <formula>0.95</formula>
    </cfRule>
  </conditionalFormatting>
  <conditionalFormatting sqref="I7:L18 I19:J19">
    <cfRule type="cellIs" dxfId="7" priority="4" operator="greaterThan">
      <formula>0.05</formula>
    </cfRule>
  </conditionalFormatting>
  <conditionalFormatting sqref="U19:X19">
    <cfRule type="cellIs" dxfId="6" priority="3" operator="greaterThan">
      <formula>0.05</formula>
    </cfRule>
  </conditionalFormatting>
  <conditionalFormatting sqref="Y19:AB19">
    <cfRule type="cellIs" dxfId="5" priority="2" operator="lessThanOrEqual">
      <formula>0.95</formula>
    </cfRule>
  </conditionalFormatting>
  <conditionalFormatting sqref="K19:L19">
    <cfRule type="cellIs" dxfId="4" priority="1" operator="greaterThan">
      <formula>0.05</formula>
    </cfRule>
  </conditionalFormatting>
  <pageMargins left="0.19685039370078741" right="0.15748031496062992" top="0.19685039370078741" bottom="0.51181102362204722" header="0.31496062992125984" footer="0.27559055118110237"/>
  <pageSetup paperSize="9" scale="72" orientation="landscape" r:id="rId1"/>
  <headerFooter alignWithMargins="0">
    <oddFooter>&amp;L&amp;"Arial,Italique"&amp;7
&amp;CPsychiatrie (RIM-P) – Bilan PMSI 2022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J63"/>
  <sheetViews>
    <sheetView view="pageLayout" zoomScaleNormal="100" workbookViewId="0">
      <selection sqref="A1:AA63"/>
    </sheetView>
  </sheetViews>
  <sheetFormatPr baseColWidth="10" defaultRowHeight="13.2" x14ac:dyDescent="0.25"/>
  <sheetData>
    <row r="1" spans="1:10" x14ac:dyDescent="0.25">
      <c r="A1" s="1076" t="s">
        <v>0</v>
      </c>
      <c r="B1" s="1076"/>
      <c r="C1" s="1076"/>
      <c r="D1" s="1076"/>
      <c r="E1" s="1076"/>
      <c r="F1" s="1076"/>
      <c r="G1" s="1076"/>
      <c r="H1" s="1076"/>
      <c r="I1" s="1076"/>
      <c r="J1" s="1" t="s">
        <v>1</v>
      </c>
    </row>
    <row r="2" spans="1:10" x14ac:dyDescent="0.25">
      <c r="A2" s="1076"/>
      <c r="B2" s="1076"/>
      <c r="C2" s="1076"/>
      <c r="D2" s="1076"/>
      <c r="E2" s="1076"/>
      <c r="F2" s="1076"/>
      <c r="G2" s="1076"/>
      <c r="H2" s="1076"/>
      <c r="I2" s="1076"/>
    </row>
    <row r="3" spans="1:10" x14ac:dyDescent="0.25">
      <c r="A3" s="1076"/>
      <c r="B3" s="1076"/>
      <c r="C3" s="1076"/>
      <c r="D3" s="1076"/>
      <c r="E3" s="1076"/>
      <c r="F3" s="1076"/>
      <c r="G3" s="1076"/>
      <c r="H3" s="1076"/>
      <c r="I3" s="1076"/>
    </row>
    <row r="4" spans="1:10" x14ac:dyDescent="0.25">
      <c r="A4" s="1076"/>
      <c r="B4" s="1076"/>
      <c r="C4" s="1076"/>
      <c r="D4" s="1076"/>
      <c r="E4" s="1076"/>
      <c r="F4" s="1076"/>
      <c r="G4" s="1076"/>
      <c r="H4" s="1076"/>
      <c r="I4" s="1076"/>
    </row>
    <row r="5" spans="1:10" x14ac:dyDescent="0.25">
      <c r="A5" s="1076"/>
      <c r="B5" s="1076"/>
      <c r="C5" s="1076"/>
      <c r="D5" s="1076"/>
      <c r="E5" s="1076"/>
      <c r="F5" s="1076"/>
      <c r="G5" s="1076"/>
      <c r="H5" s="1076"/>
      <c r="I5" s="1076"/>
    </row>
    <row r="6" spans="1:10" x14ac:dyDescent="0.25">
      <c r="A6" s="1076"/>
      <c r="B6" s="1076"/>
      <c r="C6" s="1076"/>
      <c r="D6" s="1076"/>
      <c r="E6" s="1076"/>
      <c r="F6" s="1076"/>
      <c r="G6" s="1076"/>
      <c r="H6" s="1076"/>
      <c r="I6" s="1076"/>
    </row>
    <row r="7" spans="1:10" x14ac:dyDescent="0.25">
      <c r="A7" s="1076"/>
      <c r="B7" s="1076"/>
      <c r="C7" s="1076"/>
      <c r="D7" s="1076"/>
      <c r="E7" s="1076"/>
      <c r="F7" s="1076"/>
      <c r="G7" s="1076"/>
      <c r="H7" s="1076"/>
      <c r="I7" s="1076"/>
    </row>
    <row r="8" spans="1:10" x14ac:dyDescent="0.25">
      <c r="A8" s="1076"/>
      <c r="B8" s="1076"/>
      <c r="C8" s="1076"/>
      <c r="D8" s="1076"/>
      <c r="E8" s="1076"/>
      <c r="F8" s="1076"/>
      <c r="G8" s="1076"/>
      <c r="H8" s="1076"/>
      <c r="I8" s="1076"/>
    </row>
    <row r="9" spans="1:10" x14ac:dyDescent="0.25">
      <c r="A9" s="1076"/>
      <c r="B9" s="1076"/>
      <c r="C9" s="1076"/>
      <c r="D9" s="1076"/>
      <c r="E9" s="1076"/>
      <c r="F9" s="1076"/>
      <c r="G9" s="1076"/>
      <c r="H9" s="1076"/>
      <c r="I9" s="1076"/>
    </row>
    <row r="10" spans="1:10" x14ac:dyDescent="0.25">
      <c r="A10" s="1076"/>
      <c r="B10" s="1076"/>
      <c r="C10" s="1076"/>
      <c r="D10" s="1076"/>
      <c r="E10" s="1076"/>
      <c r="F10" s="1076"/>
      <c r="G10" s="1076"/>
      <c r="H10" s="1076"/>
      <c r="I10" s="1076"/>
    </row>
    <row r="11" spans="1:10" x14ac:dyDescent="0.25">
      <c r="A11" s="1076"/>
      <c r="B11" s="1076"/>
      <c r="C11" s="1076"/>
      <c r="D11" s="1076"/>
      <c r="E11" s="1076"/>
      <c r="F11" s="1076"/>
      <c r="G11" s="1076"/>
      <c r="H11" s="1076"/>
      <c r="I11" s="1076"/>
    </row>
    <row r="12" spans="1:10" ht="12.75" customHeight="1" x14ac:dyDescent="0.25">
      <c r="A12" s="1076"/>
      <c r="B12" s="1076"/>
      <c r="C12" s="1076"/>
      <c r="D12" s="1076"/>
      <c r="E12" s="1076"/>
      <c r="F12" s="1076"/>
      <c r="G12" s="1076"/>
      <c r="H12" s="1076"/>
      <c r="I12" s="1076"/>
    </row>
    <row r="13" spans="1:10" ht="12.75" customHeight="1" x14ac:dyDescent="0.25">
      <c r="A13" s="1076"/>
      <c r="B13" s="1076"/>
      <c r="C13" s="1076"/>
      <c r="D13" s="1076"/>
      <c r="E13" s="1076"/>
      <c r="F13" s="1076"/>
      <c r="G13" s="1076"/>
      <c r="H13" s="1076"/>
      <c r="I13" s="1076"/>
    </row>
    <row r="14" spans="1:10" ht="12.75" customHeight="1" x14ac:dyDescent="0.25">
      <c r="A14" s="1076"/>
      <c r="B14" s="1076"/>
      <c r="C14" s="1076"/>
      <c r="D14" s="1076"/>
      <c r="E14" s="1076"/>
      <c r="F14" s="1076"/>
      <c r="G14" s="1076"/>
      <c r="H14" s="1076"/>
      <c r="I14" s="1076"/>
    </row>
    <row r="15" spans="1:10" ht="12.75" customHeight="1" x14ac:dyDescent="0.25">
      <c r="A15" s="1076"/>
      <c r="B15" s="1076"/>
      <c r="C15" s="1076"/>
      <c r="D15" s="1076"/>
      <c r="E15" s="1076"/>
      <c r="F15" s="1076"/>
      <c r="G15" s="1076"/>
      <c r="H15" s="1076"/>
      <c r="I15" s="1076"/>
    </row>
    <row r="16" spans="1:10" ht="12.75" customHeight="1" x14ac:dyDescent="0.25">
      <c r="A16" s="1076"/>
      <c r="B16" s="1076"/>
      <c r="C16" s="1076"/>
      <c r="D16" s="1076"/>
      <c r="E16" s="1076"/>
      <c r="F16" s="1076"/>
      <c r="G16" s="1076"/>
      <c r="H16" s="1076"/>
      <c r="I16" s="1076"/>
    </row>
    <row r="17" spans="1:9" ht="12.75" customHeight="1" x14ac:dyDescent="0.25">
      <c r="A17" s="1076"/>
      <c r="B17" s="1076"/>
      <c r="C17" s="1076"/>
      <c r="D17" s="1076"/>
      <c r="E17" s="1076"/>
      <c r="F17" s="1076"/>
      <c r="G17" s="1076"/>
      <c r="H17" s="1076"/>
      <c r="I17" s="1076"/>
    </row>
    <row r="18" spans="1:9" ht="12.75" customHeight="1" x14ac:dyDescent="0.25">
      <c r="A18" s="1076"/>
      <c r="B18" s="1076"/>
      <c r="C18" s="1076"/>
      <c r="D18" s="1076"/>
      <c r="E18" s="1076"/>
      <c r="F18" s="1076"/>
      <c r="G18" s="1076"/>
      <c r="H18" s="1076"/>
      <c r="I18" s="1076"/>
    </row>
    <row r="19" spans="1:9" ht="12.75" customHeight="1" x14ac:dyDescent="0.25">
      <c r="A19" s="1076"/>
      <c r="B19" s="1076"/>
      <c r="C19" s="1076"/>
      <c r="D19" s="1076"/>
      <c r="E19" s="1076"/>
      <c r="F19" s="1076"/>
      <c r="G19" s="1076"/>
      <c r="H19" s="1076"/>
      <c r="I19" s="1076"/>
    </row>
    <row r="20" spans="1:9" ht="12.75" customHeight="1" x14ac:dyDescent="0.25">
      <c r="A20" s="1076"/>
      <c r="B20" s="1076"/>
      <c r="C20" s="1076"/>
      <c r="D20" s="1076"/>
      <c r="E20" s="1076"/>
      <c r="F20" s="1076"/>
      <c r="G20" s="1076"/>
      <c r="H20" s="1076"/>
      <c r="I20" s="1076"/>
    </row>
    <row r="21" spans="1:9" ht="12.75" customHeight="1" x14ac:dyDescent="0.25">
      <c r="A21" s="1076"/>
      <c r="B21" s="1076"/>
      <c r="C21" s="1076"/>
      <c r="D21" s="1076"/>
      <c r="E21" s="1076"/>
      <c r="F21" s="1076"/>
      <c r="G21" s="1076"/>
      <c r="H21" s="1076"/>
      <c r="I21" s="1076"/>
    </row>
    <row r="22" spans="1:9" ht="12.75" customHeight="1" x14ac:dyDescent="0.25">
      <c r="A22" s="1076"/>
      <c r="B22" s="1076"/>
      <c r="C22" s="1076"/>
      <c r="D22" s="1076"/>
      <c r="E22" s="1076"/>
      <c r="F22" s="1076"/>
      <c r="G22" s="1076"/>
      <c r="H22" s="1076"/>
      <c r="I22" s="1076"/>
    </row>
    <row r="23" spans="1:9" ht="12.75" customHeight="1" x14ac:dyDescent="0.25">
      <c r="A23" s="1076"/>
      <c r="B23" s="1076"/>
      <c r="C23" s="1076"/>
      <c r="D23" s="1076"/>
      <c r="E23" s="1076"/>
      <c r="F23" s="1076"/>
      <c r="G23" s="1076"/>
      <c r="H23" s="1076"/>
      <c r="I23" s="1076"/>
    </row>
    <row r="24" spans="1:9" ht="12.75" customHeight="1" x14ac:dyDescent="0.25">
      <c r="A24" s="1076"/>
      <c r="B24" s="1076"/>
      <c r="C24" s="1076"/>
      <c r="D24" s="1076"/>
      <c r="E24" s="1076"/>
      <c r="F24" s="1076"/>
      <c r="G24" s="1076"/>
      <c r="H24" s="1076"/>
      <c r="I24" s="1076"/>
    </row>
    <row r="25" spans="1:9" ht="12.75" customHeight="1" x14ac:dyDescent="0.25">
      <c r="A25" s="1076"/>
      <c r="B25" s="1076"/>
      <c r="C25" s="1076"/>
      <c r="D25" s="1076"/>
      <c r="E25" s="1076"/>
      <c r="F25" s="1076"/>
      <c r="G25" s="1076"/>
      <c r="H25" s="1076"/>
      <c r="I25" s="1076"/>
    </row>
    <row r="26" spans="1:9" x14ac:dyDescent="0.25">
      <c r="A26" s="1076"/>
      <c r="B26" s="1076"/>
      <c r="C26" s="1076"/>
      <c r="D26" s="1076"/>
      <c r="E26" s="1076"/>
      <c r="F26" s="1076"/>
      <c r="G26" s="1076"/>
      <c r="H26" s="1076"/>
      <c r="I26" s="1076"/>
    </row>
    <row r="27" spans="1:9" x14ac:dyDescent="0.25">
      <c r="A27" s="1076"/>
      <c r="B27" s="1076"/>
      <c r="C27" s="1076"/>
      <c r="D27" s="1076"/>
      <c r="E27" s="1076"/>
      <c r="F27" s="1076"/>
      <c r="G27" s="1076"/>
      <c r="H27" s="1076"/>
      <c r="I27" s="1076"/>
    </row>
    <row r="28" spans="1:9" x14ac:dyDescent="0.25">
      <c r="A28" s="1076"/>
      <c r="B28" s="1076"/>
      <c r="C28" s="1076"/>
      <c r="D28" s="1076"/>
      <c r="E28" s="1076"/>
      <c r="F28" s="1076"/>
      <c r="G28" s="1076"/>
      <c r="H28" s="1076"/>
      <c r="I28" s="1076"/>
    </row>
    <row r="29" spans="1:9" x14ac:dyDescent="0.25">
      <c r="A29" s="1076"/>
      <c r="B29" s="1076"/>
      <c r="C29" s="1076"/>
      <c r="D29" s="1076"/>
      <c r="E29" s="1076"/>
      <c r="F29" s="1076"/>
      <c r="G29" s="1076"/>
      <c r="H29" s="1076"/>
      <c r="I29" s="1076"/>
    </row>
    <row r="30" spans="1:9" x14ac:dyDescent="0.25">
      <c r="A30" s="1076"/>
      <c r="B30" s="1076"/>
      <c r="C30" s="1076"/>
      <c r="D30" s="1076"/>
      <c r="E30" s="1076"/>
      <c r="F30" s="1076"/>
      <c r="G30" s="1076"/>
      <c r="H30" s="1076"/>
      <c r="I30" s="1076"/>
    </row>
    <row r="31" spans="1:9" x14ac:dyDescent="0.25">
      <c r="A31" s="1076"/>
      <c r="B31" s="1076"/>
      <c r="C31" s="1076"/>
      <c r="D31" s="1076"/>
      <c r="E31" s="1076"/>
      <c r="F31" s="1076"/>
      <c r="G31" s="1076"/>
      <c r="H31" s="1076"/>
      <c r="I31" s="1076"/>
    </row>
    <row r="32" spans="1:9" x14ac:dyDescent="0.25">
      <c r="A32" s="1076"/>
      <c r="B32" s="1076"/>
      <c r="C32" s="1076"/>
      <c r="D32" s="1076"/>
      <c r="E32" s="1076"/>
      <c r="F32" s="1076"/>
      <c r="G32" s="1076"/>
      <c r="H32" s="1076"/>
      <c r="I32" s="1076"/>
    </row>
    <row r="33" spans="1:9" x14ac:dyDescent="0.25">
      <c r="A33" s="1076"/>
      <c r="B33" s="1076"/>
      <c r="C33" s="1076"/>
      <c r="D33" s="1076"/>
      <c r="E33" s="1076"/>
      <c r="F33" s="1076"/>
      <c r="G33" s="1076"/>
      <c r="H33" s="1076"/>
      <c r="I33" s="1076"/>
    </row>
    <row r="34" spans="1:9" x14ac:dyDescent="0.25">
      <c r="A34" s="1076"/>
      <c r="B34" s="1076"/>
      <c r="C34" s="1076"/>
      <c r="D34" s="1076"/>
      <c r="E34" s="1076"/>
      <c r="F34" s="1076"/>
      <c r="G34" s="1076"/>
      <c r="H34" s="1076"/>
      <c r="I34" s="1076"/>
    </row>
    <row r="35" spans="1:9" x14ac:dyDescent="0.25">
      <c r="A35" s="1076"/>
      <c r="B35" s="1076"/>
      <c r="C35" s="1076"/>
      <c r="D35" s="1076"/>
      <c r="E35" s="1076"/>
      <c r="F35" s="1076"/>
      <c r="G35" s="1076"/>
      <c r="H35" s="1076"/>
      <c r="I35" s="1076"/>
    </row>
    <row r="36" spans="1:9" x14ac:dyDescent="0.25">
      <c r="A36" s="1076"/>
      <c r="B36" s="1076"/>
      <c r="C36" s="1076"/>
      <c r="D36" s="1076"/>
      <c r="E36" s="1076"/>
      <c r="F36" s="1076"/>
      <c r="G36" s="1076"/>
      <c r="H36" s="1076"/>
      <c r="I36" s="1076"/>
    </row>
    <row r="37" spans="1:9" x14ac:dyDescent="0.25">
      <c r="A37" s="1076"/>
      <c r="B37" s="1076"/>
      <c r="C37" s="1076"/>
      <c r="D37" s="1076"/>
      <c r="E37" s="1076"/>
      <c r="F37" s="1076"/>
      <c r="G37" s="1076"/>
      <c r="H37" s="1076"/>
      <c r="I37" s="1076"/>
    </row>
    <row r="38" spans="1:9" x14ac:dyDescent="0.25">
      <c r="A38" s="1076"/>
      <c r="B38" s="1076"/>
      <c r="C38" s="1076"/>
      <c r="D38" s="1076"/>
      <c r="E38" s="1076"/>
      <c r="F38" s="1076"/>
      <c r="G38" s="1076"/>
      <c r="H38" s="1076"/>
      <c r="I38" s="1076"/>
    </row>
    <row r="39" spans="1:9" x14ac:dyDescent="0.25">
      <c r="A39" s="1076"/>
      <c r="B39" s="1076"/>
      <c r="C39" s="1076"/>
      <c r="D39" s="1076"/>
      <c r="E39" s="1076"/>
      <c r="F39" s="1076"/>
      <c r="G39" s="1076"/>
      <c r="H39" s="1076"/>
      <c r="I39" s="1076"/>
    </row>
    <row r="40" spans="1:9" x14ac:dyDescent="0.25">
      <c r="A40" s="1076"/>
      <c r="B40" s="1076"/>
      <c r="C40" s="1076"/>
      <c r="D40" s="1076"/>
      <c r="E40" s="1076"/>
      <c r="F40" s="1076"/>
      <c r="G40" s="1076"/>
      <c r="H40" s="1076"/>
      <c r="I40" s="1076"/>
    </row>
    <row r="41" spans="1:9" x14ac:dyDescent="0.25">
      <c r="A41" s="1076"/>
      <c r="B41" s="1076"/>
      <c r="C41" s="1076"/>
      <c r="D41" s="1076"/>
      <c r="E41" s="1076"/>
      <c r="F41" s="1076"/>
      <c r="G41" s="1076"/>
      <c r="H41" s="1076"/>
      <c r="I41" s="1076"/>
    </row>
    <row r="42" spans="1:9" x14ac:dyDescent="0.25">
      <c r="A42" s="1076"/>
      <c r="B42" s="1076"/>
      <c r="C42" s="1076"/>
      <c r="D42" s="1076"/>
      <c r="E42" s="1076"/>
      <c r="F42" s="1076"/>
      <c r="G42" s="1076"/>
      <c r="H42" s="1076"/>
      <c r="I42" s="1076"/>
    </row>
    <row r="43" spans="1:9" x14ac:dyDescent="0.25">
      <c r="A43" s="1076"/>
      <c r="B43" s="1076"/>
      <c r="C43" s="1076"/>
      <c r="D43" s="1076"/>
      <c r="E43" s="1076"/>
      <c r="F43" s="1076"/>
      <c r="G43" s="1076"/>
      <c r="H43" s="1076"/>
      <c r="I43" s="1076"/>
    </row>
    <row r="44" spans="1:9" x14ac:dyDescent="0.25">
      <c r="A44" s="1076"/>
      <c r="B44" s="1076"/>
      <c r="C44" s="1076"/>
      <c r="D44" s="1076"/>
      <c r="E44" s="1076"/>
      <c r="F44" s="1076"/>
      <c r="G44" s="1076"/>
      <c r="H44" s="1076"/>
      <c r="I44" s="1076"/>
    </row>
    <row r="45" spans="1:9" x14ac:dyDescent="0.25">
      <c r="A45" s="1076"/>
      <c r="B45" s="1076"/>
      <c r="C45" s="1076"/>
      <c r="D45" s="1076"/>
      <c r="E45" s="1076"/>
      <c r="F45" s="1076"/>
      <c r="G45" s="1076"/>
      <c r="H45" s="1076"/>
      <c r="I45" s="1076"/>
    </row>
    <row r="46" spans="1:9" x14ac:dyDescent="0.25">
      <c r="A46" s="1076"/>
      <c r="B46" s="1076"/>
      <c r="C46" s="1076"/>
      <c r="D46" s="1076"/>
      <c r="E46" s="1076"/>
      <c r="F46" s="1076"/>
      <c r="G46" s="1076"/>
      <c r="H46" s="1076"/>
      <c r="I46" s="1076"/>
    </row>
    <row r="47" spans="1:9" x14ac:dyDescent="0.25">
      <c r="A47" s="1076"/>
      <c r="B47" s="1076"/>
      <c r="C47" s="1076"/>
      <c r="D47" s="1076"/>
      <c r="E47" s="1076"/>
      <c r="F47" s="1076"/>
      <c r="G47" s="1076"/>
      <c r="H47" s="1076"/>
      <c r="I47" s="1076"/>
    </row>
    <row r="48" spans="1:9" x14ac:dyDescent="0.25">
      <c r="A48" s="1076"/>
      <c r="B48" s="1076"/>
      <c r="C48" s="1076"/>
      <c r="D48" s="1076"/>
      <c r="E48" s="1076"/>
      <c r="F48" s="1076"/>
      <c r="G48" s="1076"/>
      <c r="H48" s="1076"/>
      <c r="I48" s="1076"/>
    </row>
    <row r="49" spans="1:9" x14ac:dyDescent="0.25">
      <c r="A49" s="1076"/>
      <c r="B49" s="1076"/>
      <c r="C49" s="1076"/>
      <c r="D49" s="1076"/>
      <c r="E49" s="1076"/>
      <c r="F49" s="1076"/>
      <c r="G49" s="1076"/>
      <c r="H49" s="1076"/>
      <c r="I49" s="1076"/>
    </row>
    <row r="50" spans="1:9" x14ac:dyDescent="0.25">
      <c r="A50" s="1076"/>
      <c r="B50" s="1076"/>
      <c r="C50" s="1076"/>
      <c r="D50" s="1076"/>
      <c r="E50" s="1076"/>
      <c r="F50" s="1076"/>
      <c r="G50" s="1076"/>
      <c r="H50" s="1076"/>
      <c r="I50" s="1076"/>
    </row>
    <row r="51" spans="1:9" x14ac:dyDescent="0.25">
      <c r="A51" s="1076"/>
      <c r="B51" s="1076"/>
      <c r="C51" s="1076"/>
      <c r="D51" s="1076"/>
      <c r="E51" s="1076"/>
      <c r="F51" s="1076"/>
      <c r="G51" s="1076"/>
      <c r="H51" s="1076"/>
      <c r="I51" s="1076"/>
    </row>
    <row r="52" spans="1:9" x14ac:dyDescent="0.25">
      <c r="A52" s="1076"/>
      <c r="B52" s="1076"/>
      <c r="C52" s="1076"/>
      <c r="D52" s="1076"/>
      <c r="E52" s="1076"/>
      <c r="F52" s="1076"/>
      <c r="G52" s="1076"/>
      <c r="H52" s="1076"/>
      <c r="I52" s="1076"/>
    </row>
    <row r="53" spans="1:9" x14ac:dyDescent="0.25">
      <c r="A53" s="1076"/>
      <c r="B53" s="1076"/>
      <c r="C53" s="1076"/>
      <c r="D53" s="1076"/>
      <c r="E53" s="1076"/>
      <c r="F53" s="1076"/>
      <c r="G53" s="1076"/>
      <c r="H53" s="1076"/>
      <c r="I53" s="1076"/>
    </row>
    <row r="54" spans="1:9" x14ac:dyDescent="0.25">
      <c r="A54" s="1076"/>
      <c r="B54" s="1076"/>
      <c r="C54" s="1076"/>
      <c r="D54" s="1076"/>
      <c r="E54" s="1076"/>
      <c r="F54" s="1076"/>
      <c r="G54" s="1076"/>
      <c r="H54" s="1076"/>
      <c r="I54" s="1076"/>
    </row>
    <row r="55" spans="1:9" x14ac:dyDescent="0.25">
      <c r="A55" s="1076"/>
      <c r="B55" s="1076"/>
      <c r="C55" s="1076"/>
      <c r="D55" s="1076"/>
      <c r="E55" s="1076"/>
      <c r="F55" s="1076"/>
      <c r="G55" s="1076"/>
      <c r="H55" s="1076"/>
      <c r="I55" s="1076"/>
    </row>
    <row r="56" spans="1:9" x14ac:dyDescent="0.25">
      <c r="A56" s="1076"/>
      <c r="B56" s="1076"/>
      <c r="C56" s="1076"/>
      <c r="D56" s="1076"/>
      <c r="E56" s="1076"/>
      <c r="F56" s="1076"/>
      <c r="G56" s="1076"/>
      <c r="H56" s="1076"/>
      <c r="I56" s="1076"/>
    </row>
    <row r="57" spans="1:9" x14ac:dyDescent="0.25">
      <c r="A57" s="1076"/>
      <c r="B57" s="1076"/>
      <c r="C57" s="1076"/>
      <c r="D57" s="1076"/>
      <c r="E57" s="1076"/>
      <c r="F57" s="1076"/>
      <c r="G57" s="1076"/>
      <c r="H57" s="1076"/>
      <c r="I57" s="1076"/>
    </row>
    <row r="58" spans="1:9" x14ac:dyDescent="0.25">
      <c r="A58" s="1076"/>
      <c r="B58" s="1076"/>
      <c r="C58" s="1076"/>
      <c r="D58" s="1076"/>
      <c r="E58" s="1076"/>
      <c r="F58" s="1076"/>
      <c r="G58" s="1076"/>
      <c r="H58" s="1076"/>
      <c r="I58" s="1076"/>
    </row>
    <row r="59" spans="1:9" x14ac:dyDescent="0.25">
      <c r="A59" s="1076"/>
      <c r="B59" s="1076"/>
      <c r="C59" s="1076"/>
      <c r="D59" s="1076"/>
      <c r="E59" s="1076"/>
      <c r="F59" s="1076"/>
      <c r="G59" s="1076"/>
      <c r="H59" s="1076"/>
      <c r="I59" s="1076"/>
    </row>
    <row r="60" spans="1:9" x14ac:dyDescent="0.25">
      <c r="A60" s="1076"/>
      <c r="B60" s="1076"/>
      <c r="C60" s="1076"/>
      <c r="D60" s="1076"/>
      <c r="E60" s="1076"/>
      <c r="F60" s="1076"/>
      <c r="G60" s="1076"/>
      <c r="H60" s="1076"/>
      <c r="I60" s="1076"/>
    </row>
    <row r="61" spans="1:9" x14ac:dyDescent="0.25">
      <c r="A61" s="1076"/>
      <c r="B61" s="1076"/>
      <c r="C61" s="1076"/>
      <c r="D61" s="1076"/>
      <c r="E61" s="1076"/>
      <c r="F61" s="1076"/>
      <c r="G61" s="1076"/>
      <c r="H61" s="1076"/>
      <c r="I61" s="1076"/>
    </row>
    <row r="62" spans="1:9" x14ac:dyDescent="0.25">
      <c r="A62" s="1076"/>
      <c r="B62" s="1076"/>
      <c r="C62" s="1076"/>
      <c r="D62" s="1076"/>
      <c r="E62" s="1076"/>
      <c r="F62" s="1076"/>
      <c r="G62" s="1076"/>
      <c r="H62" s="1076"/>
      <c r="I62" s="1076"/>
    </row>
    <row r="63" spans="1:9" x14ac:dyDescent="0.25">
      <c r="A63" s="1076"/>
      <c r="B63" s="1076"/>
      <c r="C63" s="1076"/>
      <c r="D63" s="1076"/>
      <c r="E63" s="1076"/>
      <c r="F63" s="1076"/>
      <c r="G63" s="1076"/>
      <c r="H63" s="1076"/>
      <c r="I63" s="1076"/>
    </row>
  </sheetData>
  <mergeCells count="1">
    <mergeCell ref="A1:I63"/>
  </mergeCells>
  <hyperlinks>
    <hyperlink ref="J1" location="Onglet_OutilAnnexe!A1" display="Retour"/>
  </hyperlinks>
  <pageMargins left="0.19685039370078741" right="0.15748031496062992" top="0.19685039370078741" bottom="0.51181102362204722" header="0.31496062992125984" footer="0.27559055118110237"/>
  <pageSetup paperSize="9" scale="59" orientation="landscape" r:id="rId1"/>
  <headerFooter alignWithMargins="0">
    <oddFooter>&amp;L&amp;"Arial,Italique"&amp;7
&amp;CPsychiatrie (RIM-P) – Bilan PMSI 2022</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M70"/>
  <sheetViews>
    <sheetView showZeros="0" view="pageBreakPreview" topLeftCell="D2" zoomScale="60" zoomScaleNormal="100" workbookViewId="0">
      <selection sqref="A1:AL63"/>
    </sheetView>
  </sheetViews>
  <sheetFormatPr baseColWidth="10" defaultColWidth="0.109375" defaultRowHeight="13.2" x14ac:dyDescent="0.25"/>
  <cols>
    <col min="1" max="1" width="8" style="49" hidden="1" customWidth="1"/>
    <col min="2" max="2" width="2.77734375" style="193" hidden="1" customWidth="1"/>
    <col min="3" max="3" width="9.44140625" style="194" hidden="1" customWidth="1"/>
    <col min="4" max="4" width="19.5546875" style="195" bestFit="1" customWidth="1"/>
    <col min="5" max="5" width="7.44140625" style="17" hidden="1" customWidth="1"/>
    <col min="6" max="6" width="11.5546875" style="196" customWidth="1"/>
    <col min="7" max="7" width="9.21875" style="197" customWidth="1"/>
    <col min="8" max="8" width="8.77734375" style="197" hidden="1" customWidth="1"/>
    <col min="9" max="9" width="5.77734375" style="197" bestFit="1" customWidth="1"/>
    <col min="10" max="10" width="8.33203125" style="197" bestFit="1" customWidth="1"/>
    <col min="11" max="11" width="6.21875" style="197" bestFit="1" customWidth="1"/>
    <col min="12" max="12" width="5.88671875" style="197" bestFit="1" customWidth="1"/>
    <col min="13" max="14" width="6.33203125" style="197" bestFit="1" customWidth="1"/>
    <col min="15" max="15" width="6.5546875" style="198" hidden="1" customWidth="1"/>
    <col min="16" max="16" width="8.33203125" style="196" customWidth="1"/>
    <col min="17" max="17" width="9.21875" style="199" customWidth="1"/>
    <col min="18" max="18" width="3.77734375" style="199" hidden="1" customWidth="1"/>
    <col min="19" max="20" width="6.6640625" style="199" customWidth="1"/>
    <col min="21" max="21" width="6.6640625" style="198" hidden="1" customWidth="1"/>
    <col min="22" max="22" width="6.6640625" style="196" customWidth="1"/>
    <col min="23" max="23" width="6.6640625" style="197" customWidth="1"/>
    <col min="24" max="24" width="6.6640625" style="198" hidden="1" customWidth="1"/>
    <col min="25" max="25" width="6.6640625" style="196" customWidth="1"/>
    <col min="26" max="28" width="6.6640625" style="197" customWidth="1"/>
    <col min="29" max="29" width="6.6640625" style="200" hidden="1" customWidth="1"/>
    <col min="30" max="30" width="6.6640625" style="196" customWidth="1"/>
    <col min="31" max="31" width="6.6640625" style="197" customWidth="1"/>
    <col min="32" max="32" width="6.6640625" style="197" hidden="1" customWidth="1"/>
    <col min="33" max="38" width="6.6640625" style="197" customWidth="1"/>
    <col min="39" max="16384" width="0.109375" style="193"/>
  </cols>
  <sheetData>
    <row r="1" spans="1:38" s="3" customFormat="1" hidden="1" x14ac:dyDescent="0.25">
      <c r="A1" s="2"/>
      <c r="C1" s="4"/>
      <c r="D1" s="5"/>
      <c r="E1" s="5">
        <v>2</v>
      </c>
      <c r="F1" s="6">
        <f>E1+13</f>
        <v>15</v>
      </c>
      <c r="G1" s="7"/>
      <c r="H1" s="7">
        <f>E1+1</f>
        <v>3</v>
      </c>
      <c r="I1" s="7">
        <f>F1+1</f>
        <v>16</v>
      </c>
      <c r="J1" s="7"/>
      <c r="K1" s="7">
        <f>H1+1</f>
        <v>4</v>
      </c>
      <c r="L1" s="7">
        <f>I1+1</f>
        <v>17</v>
      </c>
      <c r="M1" s="7">
        <f>K1+1</f>
        <v>5</v>
      </c>
      <c r="N1" s="7">
        <f>L1+1</f>
        <v>18</v>
      </c>
      <c r="O1" s="8">
        <f>M1+1</f>
        <v>6</v>
      </c>
      <c r="P1" s="7">
        <f>N1+1</f>
        <v>19</v>
      </c>
      <c r="Q1" s="7"/>
      <c r="R1" s="7">
        <f>O1+1</f>
        <v>7</v>
      </c>
      <c r="S1" s="7">
        <f>P1+1</f>
        <v>20</v>
      </c>
      <c r="T1" s="7"/>
      <c r="U1" s="8">
        <f>R1+1</f>
        <v>8</v>
      </c>
      <c r="V1" s="7">
        <f>S1+1</f>
        <v>21</v>
      </c>
      <c r="W1" s="7"/>
      <c r="X1" s="8">
        <f>U1+1</f>
        <v>9</v>
      </c>
      <c r="Y1" s="7">
        <f>V1+1</f>
        <v>22</v>
      </c>
      <c r="Z1" s="7"/>
      <c r="AA1" s="7">
        <f>X1+1</f>
        <v>10</v>
      </c>
      <c r="AB1" s="7">
        <f>Y1+1</f>
        <v>23</v>
      </c>
      <c r="AC1" s="8">
        <f>AA1+1</f>
        <v>11</v>
      </c>
      <c r="AD1" s="7">
        <f>AB1+1</f>
        <v>24</v>
      </c>
      <c r="AE1" s="7"/>
      <c r="AF1" s="7">
        <f>AC1+1</f>
        <v>12</v>
      </c>
      <c r="AG1" s="7">
        <f>AD1+1</f>
        <v>25</v>
      </c>
      <c r="AH1" s="7"/>
      <c r="AI1" s="7">
        <f>AF1+1</f>
        <v>13</v>
      </c>
      <c r="AJ1" s="7">
        <f>AG1+1</f>
        <v>26</v>
      </c>
      <c r="AK1" s="7">
        <f>AI1+1</f>
        <v>14</v>
      </c>
      <c r="AL1" s="7">
        <f>AJ1+1</f>
        <v>27</v>
      </c>
    </row>
    <row r="2" spans="1:38" s="10" customFormat="1" ht="30" customHeight="1" x14ac:dyDescent="0.25">
      <c r="A2" s="9"/>
      <c r="C2" s="1087" t="s">
        <v>2</v>
      </c>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row>
    <row r="3" spans="1:38" s="12" customFormat="1" ht="6.75" customHeight="1" thickBot="1" x14ac:dyDescent="0.3">
      <c r="A3" s="11"/>
      <c r="C3" s="11"/>
      <c r="E3" s="11"/>
      <c r="G3" s="11"/>
      <c r="I3" s="11"/>
      <c r="K3" s="11"/>
      <c r="M3" s="11"/>
      <c r="O3" s="11"/>
      <c r="Q3" s="11"/>
      <c r="S3" s="11"/>
      <c r="U3" s="11"/>
      <c r="W3" s="11"/>
      <c r="Y3" s="11"/>
      <c r="AA3" s="11"/>
      <c r="AC3" s="11"/>
      <c r="AE3" s="11"/>
      <c r="AG3" s="11"/>
      <c r="AI3" s="11"/>
      <c r="AK3" s="11"/>
    </row>
    <row r="4" spans="1:38" s="14" customFormat="1" ht="21.75" customHeight="1" x14ac:dyDescent="0.25">
      <c r="A4" s="13"/>
      <c r="C4" s="1088" t="s">
        <v>3</v>
      </c>
      <c r="D4" s="1090" t="s">
        <v>4</v>
      </c>
      <c r="E4" s="15"/>
      <c r="F4" s="1092" t="s">
        <v>5</v>
      </c>
      <c r="G4" s="1093"/>
      <c r="H4" s="1093"/>
      <c r="I4" s="1093"/>
      <c r="J4" s="1093"/>
      <c r="K4" s="1093"/>
      <c r="L4" s="1093"/>
      <c r="M4" s="1093"/>
      <c r="N4" s="1093"/>
      <c r="O4" s="16"/>
      <c r="P4" s="1094" t="s">
        <v>6</v>
      </c>
      <c r="Q4" s="1095"/>
      <c r="R4" s="1095"/>
      <c r="S4" s="1095"/>
      <c r="T4" s="1095"/>
      <c r="U4" s="1095"/>
      <c r="V4" s="1095"/>
      <c r="W4" s="1095"/>
      <c r="X4" s="1095"/>
      <c r="Y4" s="1095"/>
      <c r="Z4" s="1095"/>
      <c r="AA4" s="1095"/>
      <c r="AB4" s="1096"/>
      <c r="AC4" s="16"/>
      <c r="AD4" s="1092" t="s">
        <v>7</v>
      </c>
      <c r="AE4" s="1093"/>
      <c r="AF4" s="1093"/>
      <c r="AG4" s="1093"/>
      <c r="AH4" s="1093"/>
      <c r="AI4" s="1093"/>
      <c r="AJ4" s="1093"/>
      <c r="AK4" s="1093"/>
      <c r="AL4" s="1097"/>
    </row>
    <row r="5" spans="1:38" s="14" customFormat="1" ht="27.75" customHeight="1" x14ac:dyDescent="0.25">
      <c r="A5" s="13"/>
      <c r="C5" s="1089"/>
      <c r="D5" s="1091"/>
      <c r="E5" s="17"/>
      <c r="F5" s="1077" t="s">
        <v>8</v>
      </c>
      <c r="G5" s="1078"/>
      <c r="H5" s="17"/>
      <c r="I5" s="1079" t="s">
        <v>9</v>
      </c>
      <c r="J5" s="1078"/>
      <c r="K5" s="1080" t="s">
        <v>10</v>
      </c>
      <c r="L5" s="1081"/>
      <c r="M5" s="1080" t="s">
        <v>11</v>
      </c>
      <c r="N5" s="1081"/>
      <c r="O5" s="18"/>
      <c r="P5" s="1077" t="s">
        <v>8</v>
      </c>
      <c r="Q5" s="1078"/>
      <c r="R5" s="17"/>
      <c r="S5" s="1079" t="s">
        <v>9</v>
      </c>
      <c r="T5" s="1078"/>
      <c r="U5" s="19"/>
      <c r="V5" s="1085" t="s">
        <v>12</v>
      </c>
      <c r="W5" s="1086"/>
      <c r="X5" s="18"/>
      <c r="Y5" s="1085" t="s">
        <v>13</v>
      </c>
      <c r="Z5" s="1086"/>
      <c r="AA5" s="1080" t="s">
        <v>14</v>
      </c>
      <c r="AB5" s="1082"/>
      <c r="AC5" s="20"/>
      <c r="AD5" s="1077" t="s">
        <v>15</v>
      </c>
      <c r="AE5" s="1078"/>
      <c r="AF5" s="17"/>
      <c r="AG5" s="1079" t="s">
        <v>9</v>
      </c>
      <c r="AH5" s="1078"/>
      <c r="AI5" s="1080" t="s">
        <v>16</v>
      </c>
      <c r="AJ5" s="1081"/>
      <c r="AK5" s="1080" t="s">
        <v>17</v>
      </c>
      <c r="AL5" s="1082"/>
    </row>
    <row r="6" spans="1:38" s="14" customFormat="1" ht="20.25" customHeight="1" x14ac:dyDescent="0.25">
      <c r="A6" s="13"/>
      <c r="C6" s="1089"/>
      <c r="D6" s="1091"/>
      <c r="E6" s="21" t="str">
        <f>[3]Onglet_OutilAnnexe!$B$3</f>
        <v>2021</v>
      </c>
      <c r="F6" s="22" t="str">
        <f>[3]Onglet_OutilAnnexe!$B$2</f>
        <v>2022</v>
      </c>
      <c r="G6" s="23" t="str">
        <f>CONCATENATE("Evol. / ",[3]Onglet_OutilAnnexe!$B$3)</f>
        <v>Evol. / 2021</v>
      </c>
      <c r="H6" s="21" t="str">
        <f>[3]Onglet_OutilAnnexe!$B$3</f>
        <v>2021</v>
      </c>
      <c r="I6" s="24" t="str">
        <f>[3]Onglet_OutilAnnexe!$B$2</f>
        <v>2022</v>
      </c>
      <c r="J6" s="23" t="str">
        <f>CONCATENATE("Evol. / ",[3]Onglet_OutilAnnexe!$B$3)</f>
        <v>Evol. / 2021</v>
      </c>
      <c r="K6" s="25" t="str">
        <f>[3]Onglet_OutilAnnexe!$B$3</f>
        <v>2021</v>
      </c>
      <c r="L6" s="26" t="str">
        <f>[3]Onglet_OutilAnnexe!$B$2</f>
        <v>2022</v>
      </c>
      <c r="M6" s="25" t="str">
        <f>[3]Onglet_OutilAnnexe!$B$3</f>
        <v>2021</v>
      </c>
      <c r="N6" s="26" t="str">
        <f>[3]Onglet_OutilAnnexe!$B$2</f>
        <v>2022</v>
      </c>
      <c r="O6" s="18" t="str">
        <f>K6</f>
        <v>2021</v>
      </c>
      <c r="P6" s="22" t="str">
        <f>[3]Onglet_OutilAnnexe!$B$2</f>
        <v>2022</v>
      </c>
      <c r="Q6" s="27" t="str">
        <f>CONCATENATE("Evol. / ",[3]Onglet_OutilAnnexe!$B$3)</f>
        <v>Evol. / 2021</v>
      </c>
      <c r="R6" s="21" t="str">
        <f>[3]Onglet_OutilAnnexe!$B$3</f>
        <v>2021</v>
      </c>
      <c r="S6" s="24" t="str">
        <f>[3]Onglet_OutilAnnexe!$B$2</f>
        <v>2022</v>
      </c>
      <c r="T6" s="23" t="str">
        <f>CONCATENATE("Evol. / ",[3]Onglet_OutilAnnexe!$B$3)</f>
        <v>Evol. / 2021</v>
      </c>
      <c r="U6" s="18" t="str">
        <f>O6</f>
        <v>2021</v>
      </c>
      <c r="V6" s="28" t="str">
        <f>[3]Onglet_OutilAnnexe!$B$2</f>
        <v>2022</v>
      </c>
      <c r="W6" s="23" t="str">
        <f>CONCATENATE("Evol. / ",[3]Onglet_OutilAnnexe!$B$3)</f>
        <v>Evol. / 2021</v>
      </c>
      <c r="X6" s="18" t="str">
        <f>U6</f>
        <v>2021</v>
      </c>
      <c r="Y6" s="28" t="str">
        <f>[3]Onglet_OutilAnnexe!$B$2</f>
        <v>2022</v>
      </c>
      <c r="Z6" s="23" t="str">
        <f>CONCATENATE("Evol. / ",[3]Onglet_OutilAnnexe!$B$3)</f>
        <v>Evol. / 2021</v>
      </c>
      <c r="AA6" s="25" t="str">
        <f>[3]Onglet_OutilAnnexe!$B$3</f>
        <v>2021</v>
      </c>
      <c r="AB6" s="26" t="str">
        <f>[3]Onglet_OutilAnnexe!$B$2</f>
        <v>2022</v>
      </c>
      <c r="AC6" s="29" t="str">
        <f>AA6</f>
        <v>2021</v>
      </c>
      <c r="AD6" s="22" t="str">
        <f>[3]Onglet_OutilAnnexe!$B$2</f>
        <v>2022</v>
      </c>
      <c r="AE6" s="23" t="str">
        <f>CONCATENATE("Evol. / ",[3]Onglet_OutilAnnexe!$B$3)</f>
        <v>Evol. / 2021</v>
      </c>
      <c r="AF6" s="21" t="str">
        <f>[3]Onglet_OutilAnnexe!$B$3</f>
        <v>2021</v>
      </c>
      <c r="AG6" s="24" t="str">
        <f>[3]Onglet_OutilAnnexe!$B$2</f>
        <v>2022</v>
      </c>
      <c r="AH6" s="23" t="str">
        <f>CONCATENATE("Evol. / ",[3]Onglet_OutilAnnexe!$B$3)</f>
        <v>Evol. / 2021</v>
      </c>
      <c r="AI6" s="25" t="str">
        <f>[3]Onglet_OutilAnnexe!$B$3</f>
        <v>2021</v>
      </c>
      <c r="AJ6" s="26" t="str">
        <f>[3]Onglet_OutilAnnexe!$B$2</f>
        <v>2022</v>
      </c>
      <c r="AK6" s="25" t="str">
        <f>[3]Onglet_OutilAnnexe!$B$3</f>
        <v>2021</v>
      </c>
      <c r="AL6" s="30" t="str">
        <f>[3]Onglet_OutilAnnexe!$B$2</f>
        <v>2022</v>
      </c>
    </row>
    <row r="7" spans="1:38" s="32" customFormat="1" ht="14.1" customHeight="1" x14ac:dyDescent="0.2">
      <c r="A7" s="31" t="s">
        <v>18</v>
      </c>
      <c r="C7" s="33" t="s">
        <v>18</v>
      </c>
      <c r="D7" s="34" t="s">
        <v>19</v>
      </c>
      <c r="E7" s="35">
        <f>IF(ISNA(VLOOKUP($A7,[3]BDD_ActiviteInf!$1:$1048576,E$1,FALSE))=TRUE,0,VLOOKUP($A7,[3]BDD_ActiviteInf!$1:$1048576,E$1,FALSE))</f>
        <v>0</v>
      </c>
      <c r="F7" s="36">
        <f>IF(ISNA(VLOOKUP($A7,[3]BDD_ActiviteInf!$1:$1048576,F$1,FALSE))=TRUE,0,VLOOKUP($A7,[3]BDD_ActiviteInf!$1:$1048576,F$1,FALSE))</f>
        <v>0</v>
      </c>
      <c r="G7" s="37" t="str">
        <f>IF(E7=0,"-",F7/E7-1)</f>
        <v>-</v>
      </c>
      <c r="H7" s="35">
        <f>IF(ISNA(VLOOKUP($A7,[3]BDD_ActiviteInf!$1:$1048576,H$1,FALSE))=TRUE,0,VLOOKUP($A7,[3]BDD_ActiviteInf!$1:$1048576,H$1,FALSE))</f>
        <v>0</v>
      </c>
      <c r="I7" s="36">
        <f>IF(ISNA(VLOOKUP($A7,[3]BDD_ActiviteInf!$1:$1048576,I$1,FALSE))=TRUE,0,VLOOKUP($A7,[3]BDD_ActiviteInf!$1:$1048576,I$1,FALSE))</f>
        <v>0</v>
      </c>
      <c r="J7" s="37" t="str">
        <f>IF(H7=0,"-",I7/H7-1)</f>
        <v>-</v>
      </c>
      <c r="K7" s="38" t="str">
        <f>IF(E7=0,"-",VLOOKUP(A7,[3]BDD_ActiviteInf!$1:$1048576,$K$1,FALSE)/E7)</f>
        <v>-</v>
      </c>
      <c r="L7" s="39" t="str">
        <f>IF(F7=0,"-",VLOOKUP(A7,[3]BDD_ActiviteInf!$1:$1048576,$L$1,FALSE)/F7)</f>
        <v>-</v>
      </c>
      <c r="M7" s="40" t="str">
        <f>IF(ISNA(VLOOKUP($A7,[3]BDD_ActiviteInf!$1:$1048576,E$1,FALSE))=TRUE,"-",IF(VLOOKUP($A7,[3]BDD_ActiviteInf!$1:$1048576,M$1,FALSE)=0,"-",VLOOKUP($A7,[3]BDD_ActiviteInf!$1:$1048576,K$1,FALSE)/VLOOKUP($A7,[3]BDD_ActiviteInf!$1:$1048576,M$1,FALSE)))</f>
        <v>-</v>
      </c>
      <c r="N7" s="41" t="str">
        <f>IF(ISNA(VLOOKUP($A7,[3]BDD_ActiviteInf!$1:$1048576,F$1,FALSE))=TRUE,"-",IF(VLOOKUP($A7,[3]BDD_ActiviteInf!$1:$1048576,N$1,FALSE)=0,"-",VLOOKUP($A7,[3]BDD_ActiviteInf!$1:$1048576,L$1,FALSE)/VLOOKUP($A7,[3]BDD_ActiviteInf!$1:$1048576,N$1,FALSE)))</f>
        <v>-</v>
      </c>
      <c r="O7" s="35">
        <f>IF(ISNA(VLOOKUP($A7,[3]BDD_ActiviteInf!$1:$1048576,O$1,FALSE))=TRUE,0,VLOOKUP($A7,[3]BDD_ActiviteInf!$1:$1048576,O$1,FALSE))</f>
        <v>2570.5</v>
      </c>
      <c r="P7" s="36">
        <f>IF(ISNA(VLOOKUP($A7,[3]BDD_ActiviteInf!$1:$1048576,P$1,FALSE))=TRUE,0,VLOOKUP($A7,[3]BDD_ActiviteInf!$1:$1048576,P$1,FALSE))</f>
        <v>2051.5</v>
      </c>
      <c r="Q7" s="37">
        <f>IF(O7=0,"-",P7/O7-1)</f>
        <v>-0.2019062439214161</v>
      </c>
      <c r="R7" s="35">
        <f>IF(ISNA(VLOOKUP($A7,[3]BDD_ActiviteInf!$1:$1048576,R$1,FALSE))=TRUE,0,VLOOKUP($A7,[3]BDD_ActiviteInf!$1:$1048576,R$1,FALSE))</f>
        <v>80</v>
      </c>
      <c r="S7" s="42">
        <f>IF(ISNA(VLOOKUP($A7,[3]BDD_ActiviteInf!$1:$1048576,S$1,FALSE))=TRUE,0,VLOOKUP($A7,[3]BDD_ActiviteInf!$1:$1048576,S$1,FALSE))</f>
        <v>79</v>
      </c>
      <c r="T7" s="37">
        <f>IF(R7=0,"-",S7/R7-1)</f>
        <v>-1.2499999999999956E-2</v>
      </c>
      <c r="U7" s="35">
        <f>IF(ISNA(VLOOKUP($A7,[3]BDD_ActiviteInf!$1:$1048576,U$1,FALSE))=TRUE,0,VLOOKUP($A7,[3]BDD_ActiviteInf!$1:$1048576,U$1,FALSE))</f>
        <v>1179</v>
      </c>
      <c r="V7" s="42">
        <f>IF(ISNA(VLOOKUP($A7,[3]BDD_ActiviteInf!$1:$1048576,V$1,FALSE))=TRUE,0,VLOOKUP($A7,[3]BDD_ActiviteInf!$1:$1048576,V$1,FALSE))</f>
        <v>676</v>
      </c>
      <c r="W7" s="37">
        <f t="shared" ref="W7:W27" si="0">IF(U7=0,"-",V7/U7-1)</f>
        <v>-0.42663273960983883</v>
      </c>
      <c r="X7" s="35">
        <f>IF(ISNA(VLOOKUP($A7,[3]BDD_ActiviteInf!$1:$1048576,X$1,FALSE))=TRUE,0,VLOOKUP($A7,[3]BDD_ActiviteInf!$1:$1048576,X$1,FALSE))</f>
        <v>2783</v>
      </c>
      <c r="Y7" s="42">
        <f>IF(ISNA(VLOOKUP($A7,[3]BDD_ActiviteInf!$1:$1048576,Y$1,FALSE))=TRUE,0,VLOOKUP($A7,[3]BDD_ActiviteInf!$1:$1048576,Y$1,FALSE))</f>
        <v>2751</v>
      </c>
      <c r="Z7" s="37">
        <f t="shared" ref="Z7:Z27" si="1">IF(X7=0,"-",Y7/X7-1)</f>
        <v>-1.1498383039885041E-2</v>
      </c>
      <c r="AA7" s="38">
        <f>IF(O7=0,"-",VLOOKUP(A7,[3]BDD_ActiviteInf!$1:$1048576,$AA$1,FALSE)/O7)</f>
        <v>1</v>
      </c>
      <c r="AB7" s="39">
        <f>IF(P7=0,"-",VLOOKUP(A7,[3]BDD_ActiviteInf!$1:$1048576,$AB$1,FALSE)/P7)</f>
        <v>1</v>
      </c>
      <c r="AC7" s="35">
        <f>IF(ISNA(VLOOKUP($A7,[3]BDD_ActiviteInf!$1:$1048576,AC$1,FALSE))=TRUE,0,VLOOKUP($A7,[3]BDD_ActiviteInf!$1:$1048576,AC$1,FALSE))</f>
        <v>16232</v>
      </c>
      <c r="AD7" s="36">
        <f>IF(ISNA(VLOOKUP($A7,[3]BDD_ActiviteInf!$1:$1048576,AD$1,FALSE))=TRUE,0,VLOOKUP($A7,[3]BDD_ActiviteInf!$1:$1048576,AD$1,FALSE))</f>
        <v>22247</v>
      </c>
      <c r="AE7" s="37">
        <f>IF(AC7=0,"-",AD7/AC7-1)</f>
        <v>0.37056431739773288</v>
      </c>
      <c r="AF7" s="35">
        <f>IF(ISNA(VLOOKUP($A7,[3]BDD_ActiviteInf!$1:$1048576,AF$1,FALSE))=TRUE,0,VLOOKUP($A7,[3]BDD_ActiviteInf!$1:$1048576,AF$1,FALSE))</f>
        <v>1528</v>
      </c>
      <c r="AG7" s="42">
        <f>IF(ISNA(VLOOKUP($A7,[3]BDD_ActiviteInf!$1:$1048576,AG$1,FALSE))=TRUE,0,VLOOKUP($A7,[3]BDD_ActiviteInf!$1:$1048576,AG$1,FALSE))</f>
        <v>1616</v>
      </c>
      <c r="AH7" s="37">
        <f>IF(AF7=0,"-",AG7/AF7-1)</f>
        <v>5.7591623036649109E-2</v>
      </c>
      <c r="AI7" s="38">
        <f>IF(AC7=0,"-",VLOOKUP(A7,[3]BDD_ActiviteInf!$1:$1048576,$AI$1,FALSE)/AC7)</f>
        <v>0.70250123213405613</v>
      </c>
      <c r="AJ7" s="39">
        <f>IF(AD7=0,"-",VLOOKUP(A7,[3]BDD_ActiviteInf!$1:$1048576,$AJ$1,FALSE)/AD7)</f>
        <v>0.59594552074437002</v>
      </c>
      <c r="AK7" s="38">
        <f>IF(AC7=0,"-",VLOOKUP(A7,[3]BDD_ActiviteInf!$1:$1048576,$AK$1,FALSE)/AC7)</f>
        <v>2.5381961557417447E-2</v>
      </c>
      <c r="AL7" s="43">
        <f>IF(AD7=0,"-",VLOOKUP(A7,[3]BDD_ActiviteInf!$1:$1048576,$AL$1,FALSE)/AD7)</f>
        <v>8.4595675821459076E-2</v>
      </c>
    </row>
    <row r="8" spans="1:38" s="32" customFormat="1" ht="14.1" customHeight="1" x14ac:dyDescent="0.25">
      <c r="A8" s="44" t="s">
        <v>20</v>
      </c>
      <c r="C8" s="45" t="s">
        <v>20</v>
      </c>
      <c r="D8" s="34" t="s">
        <v>21</v>
      </c>
      <c r="E8" s="35">
        <f>IF(ISNA(VLOOKUP($A8,[3]BDD_ActiviteInf!$1:$1048576,E$1,FALSE))=TRUE,0,VLOOKUP($A8,[3]BDD_ActiviteInf!$1:$1048576,E$1,FALSE))</f>
        <v>0</v>
      </c>
      <c r="F8" s="36">
        <f>IF(ISNA(VLOOKUP($A8,[3]BDD_ActiviteInf!$1:$1048576,F$1,FALSE))=TRUE,0,VLOOKUP($A8,[3]BDD_ActiviteInf!$1:$1048576,F$1,FALSE))</f>
        <v>2</v>
      </c>
      <c r="G8" s="37" t="str">
        <f t="shared" ref="G8:G56" si="2">IF(E8=0,"-",F8/E8-1)</f>
        <v>-</v>
      </c>
      <c r="H8" s="35">
        <f>IF(ISNA(VLOOKUP($A8,[3]BDD_ActiviteInf!$1:$1048576,H$1,FALSE))=TRUE,0,VLOOKUP($A8,[3]BDD_ActiviteInf!$1:$1048576,H$1,FALSE))</f>
        <v>0</v>
      </c>
      <c r="I8" s="36">
        <f>IF(ISNA(VLOOKUP($A8,[3]BDD_ActiviteInf!$1:$1048576,I$1,FALSE))=TRUE,0,VLOOKUP($A8,[3]BDD_ActiviteInf!$1:$1048576,I$1,FALSE))</f>
        <v>1</v>
      </c>
      <c r="J8" s="37" t="str">
        <f t="shared" ref="J8:J56" si="3">IF(H8=0,"-",I8/H8-1)</f>
        <v>-</v>
      </c>
      <c r="K8" s="38" t="str">
        <f>IF(E8=0,"-",VLOOKUP(A8,[3]BDD_ActiviteInf!$1:$1048576,$K$1,FALSE)/E8)</f>
        <v>-</v>
      </c>
      <c r="L8" s="39">
        <f>IF(F8=0,"-",VLOOKUP(A8,[3]BDD_ActiviteInf!$1:$1048576,$L$1,FALSE)/F8)</f>
        <v>1</v>
      </c>
      <c r="M8" s="40" t="str">
        <f>IF(ISNA(VLOOKUP($A8,[3]BDD_ActiviteInf!$1:$1048576,E$1,FALSE))=TRUE,"-",IF(VLOOKUP($A8,[3]BDD_ActiviteInf!$1:$1048576,M$1,FALSE)=0,"-",VLOOKUP($A8,[3]BDD_ActiviteInf!$1:$1048576,K$1,FALSE)/VLOOKUP($A8,[3]BDD_ActiviteInf!$1:$1048576,M$1,FALSE)))</f>
        <v>-</v>
      </c>
      <c r="N8" s="41">
        <f>IF(ISNA(VLOOKUP($A8,[3]BDD_ActiviteInf!$1:$1048576,F$1,FALSE))=TRUE,"-",IF(VLOOKUP($A8,[3]BDD_ActiviteInf!$1:$1048576,N$1,FALSE)=0,"-",VLOOKUP($A8,[3]BDD_ActiviteInf!$1:$1048576,L$1,FALSE)/VLOOKUP($A8,[3]BDD_ActiviteInf!$1:$1048576,N$1,FALSE)))</f>
        <v>2</v>
      </c>
      <c r="O8" s="35">
        <f>IF(ISNA(VLOOKUP($A8,[3]BDD_ActiviteInf!$1:$1048576,O$1,FALSE))=TRUE,0,VLOOKUP($A8,[3]BDD_ActiviteInf!$1:$1048576,O$1,FALSE))</f>
        <v>5406.5</v>
      </c>
      <c r="P8" s="36">
        <f>IF(ISNA(VLOOKUP($A8,[3]BDD_ActiviteInf!$1:$1048576,P$1,FALSE))=TRUE,0,VLOOKUP($A8,[3]BDD_ActiviteInf!$1:$1048576,P$1,FALSE))</f>
        <v>7207</v>
      </c>
      <c r="Q8" s="37">
        <f t="shared" ref="Q8:Q56" si="4">IF(O8=0,"-",P8/O8-1)</f>
        <v>0.33302506242485896</v>
      </c>
      <c r="R8" s="35">
        <f>IF(ISNA(VLOOKUP($A8,[3]BDD_ActiviteInf!$1:$1048576,R$1,FALSE))=TRUE,0,VLOOKUP($A8,[3]BDD_ActiviteInf!$1:$1048576,R$1,FALSE))</f>
        <v>184</v>
      </c>
      <c r="S8" s="42">
        <f>IF(ISNA(VLOOKUP($A8,[3]BDD_ActiviteInf!$1:$1048576,S$1,FALSE))=TRUE,0,VLOOKUP($A8,[3]BDD_ActiviteInf!$1:$1048576,S$1,FALSE))</f>
        <v>234</v>
      </c>
      <c r="T8" s="37">
        <f t="shared" ref="T8:T56" si="5">IF(R8=0,"-",S8/R8-1)</f>
        <v>0.27173913043478271</v>
      </c>
      <c r="U8" s="35">
        <f>IF(ISNA(VLOOKUP($A8,[3]BDD_ActiviteInf!$1:$1048576,U$1,FALSE))=TRUE,0,VLOOKUP($A8,[3]BDD_ActiviteInf!$1:$1048576,U$1,FALSE))</f>
        <v>4059</v>
      </c>
      <c r="V8" s="42">
        <f>IF(ISNA(VLOOKUP($A8,[3]BDD_ActiviteInf!$1:$1048576,V$1,FALSE))=TRUE,0,VLOOKUP($A8,[3]BDD_ActiviteInf!$1:$1048576,V$1,FALSE))</f>
        <v>6631</v>
      </c>
      <c r="W8" s="37">
        <f t="shared" si="0"/>
        <v>0.63365360926336534</v>
      </c>
      <c r="X8" s="35">
        <f>IF(ISNA(VLOOKUP($A8,[3]BDD_ActiviteInf!$1:$1048576,X$1,FALSE))=TRUE,0,VLOOKUP($A8,[3]BDD_ActiviteInf!$1:$1048576,X$1,FALSE))</f>
        <v>2695</v>
      </c>
      <c r="Y8" s="42">
        <f>IF(ISNA(VLOOKUP($A8,[3]BDD_ActiviteInf!$1:$1048576,Y$1,FALSE))=TRUE,0,VLOOKUP($A8,[3]BDD_ActiviteInf!$1:$1048576,Y$1,FALSE))</f>
        <v>1152</v>
      </c>
      <c r="Z8" s="37">
        <f t="shared" si="1"/>
        <v>-0.57254174397031532</v>
      </c>
      <c r="AA8" s="38">
        <f>IF(O8=0,"-",VLOOKUP(A8,[3]BDD_ActiviteInf!$1:$1048576,$AA$1,FALSE)/O8)</f>
        <v>1</v>
      </c>
      <c r="AB8" s="39">
        <f>IF(P8=0,"-",VLOOKUP(A8,[3]BDD_ActiviteInf!$1:$1048576,$AB$1,FALSE)/P8)</f>
        <v>1</v>
      </c>
      <c r="AC8" s="35">
        <f>IF(ISNA(VLOOKUP($A8,[3]BDD_ActiviteInf!$1:$1048576,AC$1,FALSE))=TRUE,0,VLOOKUP($A8,[3]BDD_ActiviteInf!$1:$1048576,AC$1,FALSE))</f>
        <v>32029</v>
      </c>
      <c r="AD8" s="36">
        <f>IF(ISNA(VLOOKUP($A8,[3]BDD_ActiviteInf!$1:$1048576,AD$1,FALSE))=TRUE,0,VLOOKUP($A8,[3]BDD_ActiviteInf!$1:$1048576,AD$1,FALSE))</f>
        <v>30937</v>
      </c>
      <c r="AE8" s="37">
        <f t="shared" ref="AE8:AE23" si="6">IF(AC8=0,"-",AD8/AC8-1)</f>
        <v>-3.4094102219863198E-2</v>
      </c>
      <c r="AF8" s="35">
        <f>IF(ISNA(VLOOKUP($A8,[3]BDD_ActiviteInf!$1:$1048576,AF$1,FALSE))=TRUE,0,VLOOKUP($A8,[3]BDD_ActiviteInf!$1:$1048576,AF$1,FALSE))</f>
        <v>3143</v>
      </c>
      <c r="AG8" s="42">
        <f>IF(ISNA(VLOOKUP($A8,[3]BDD_ActiviteInf!$1:$1048576,AG$1,FALSE))=TRUE,0,VLOOKUP($A8,[3]BDD_ActiviteInf!$1:$1048576,AG$1,FALSE))</f>
        <v>3135</v>
      </c>
      <c r="AH8" s="37">
        <f t="shared" ref="AH8:AH23" si="7">IF(AF8=0,"-",AG8/AF8-1)</f>
        <v>-2.5453388482341577E-3</v>
      </c>
      <c r="AI8" s="38">
        <f>IF(AC8=0,"-",VLOOKUP(A8,[3]BDD_ActiviteInf!$1:$1048576,$AI$1,FALSE)/AC8)</f>
        <v>0.76480689375253674</v>
      </c>
      <c r="AJ8" s="39">
        <f>IF(AD8=0,"-",VLOOKUP(A8,[3]BDD_ActiviteInf!$1:$1048576,$AJ$1,FALSE)/AD8)</f>
        <v>0.76743058473672299</v>
      </c>
      <c r="AK8" s="38">
        <f>IF(AC8=0,"-",VLOOKUP(A8,[3]BDD_ActiviteInf!$1:$1048576,$AK$1,FALSE)/AC8)</f>
        <v>0.11539542289799869</v>
      </c>
      <c r="AL8" s="43">
        <f>IF(AD8=0,"-",VLOOKUP(A8,[3]BDD_ActiviteInf!$1:$1048576,$AL$1,FALSE)/AD8)</f>
        <v>0.11749684843391409</v>
      </c>
    </row>
    <row r="9" spans="1:38" s="32" customFormat="1" ht="14.1" customHeight="1" x14ac:dyDescent="0.2">
      <c r="A9" s="46" t="s">
        <v>22</v>
      </c>
      <c r="C9" s="47" t="s">
        <v>22</v>
      </c>
      <c r="D9" s="48" t="s">
        <v>23</v>
      </c>
      <c r="E9" s="35">
        <f>IF(ISNA(VLOOKUP($A9,[3]BDD_ActiviteInf!$1:$1048576,E$1,FALSE))=TRUE,0,VLOOKUP($A9,[3]BDD_ActiviteInf!$1:$1048576,E$1,FALSE))</f>
        <v>2619</v>
      </c>
      <c r="F9" s="36">
        <f>IF(ISNA(VLOOKUP($A9,[3]BDD_ActiviteInf!$1:$1048576,F$1,FALSE))=TRUE,0,VLOOKUP($A9,[3]BDD_ActiviteInf!$1:$1048576,F$1,FALSE))</f>
        <v>2230</v>
      </c>
      <c r="G9" s="37">
        <f t="shared" si="2"/>
        <v>-0.14852997327224127</v>
      </c>
      <c r="H9" s="35">
        <f>IF(ISNA(VLOOKUP($A9,[3]BDD_ActiviteInf!$1:$1048576,H$1,FALSE))=TRUE,0,VLOOKUP($A9,[3]BDD_ActiviteInf!$1:$1048576,H$1,FALSE))</f>
        <v>130</v>
      </c>
      <c r="I9" s="36">
        <f>IF(ISNA(VLOOKUP($A9,[3]BDD_ActiviteInf!$1:$1048576,I$1,FALSE))=TRUE,0,VLOOKUP($A9,[3]BDD_ActiviteInf!$1:$1048576,I$1,FALSE))</f>
        <v>139</v>
      </c>
      <c r="J9" s="37">
        <f t="shared" si="3"/>
        <v>6.9230769230769207E-2</v>
      </c>
      <c r="K9" s="38">
        <f>IF(E9=0,"-",VLOOKUP(A9,[3]BDD_ActiviteInf!$1:$1048576,$K$1,FALSE)/E9)</f>
        <v>1</v>
      </c>
      <c r="L9" s="39">
        <f>IF(F9=0,"-",VLOOKUP(A9,[3]BDD_ActiviteInf!$1:$1048576,$L$1,FALSE)/F9)</f>
        <v>0.98654708520179368</v>
      </c>
      <c r="M9" s="40">
        <f>IF(ISNA(VLOOKUP($A9,[3]BDD_ActiviteInf!$1:$1048576,E$1,FALSE))=TRUE,"-",IF(VLOOKUP($A9,[3]BDD_ActiviteInf!$1:$1048576,M$1,FALSE)=0,"-",VLOOKUP($A9,[3]BDD_ActiviteInf!$1:$1048576,K$1,FALSE)/VLOOKUP($A9,[3]BDD_ActiviteInf!$1:$1048576,M$1,FALSE)))</f>
        <v>20.146153846153847</v>
      </c>
      <c r="N9" s="41">
        <f>IF(ISNA(VLOOKUP($A9,[3]BDD_ActiviteInf!$1:$1048576,F$1,FALSE))=TRUE,"-",IF(VLOOKUP($A9,[3]BDD_ActiviteInf!$1:$1048576,N$1,FALSE)=0,"-",VLOOKUP($A9,[3]BDD_ActiviteInf!$1:$1048576,L$1,FALSE)/VLOOKUP($A9,[3]BDD_ActiviteInf!$1:$1048576,N$1,FALSE)))</f>
        <v>17.741935483870968</v>
      </c>
      <c r="O9" s="35">
        <f>IF(ISNA(VLOOKUP($A9,[3]BDD_ActiviteInf!$1:$1048576,O$1,FALSE))=TRUE,0,VLOOKUP($A9,[3]BDD_ActiviteInf!$1:$1048576,O$1,FALSE))</f>
        <v>4582.5</v>
      </c>
      <c r="P9" s="36">
        <f>IF(ISNA(VLOOKUP($A9,[3]BDD_ActiviteInf!$1:$1048576,P$1,FALSE))=TRUE,0,VLOOKUP($A9,[3]BDD_ActiviteInf!$1:$1048576,P$1,FALSE))</f>
        <v>4328.5</v>
      </c>
      <c r="Q9" s="37">
        <f t="shared" si="4"/>
        <v>-5.5428259683578784E-2</v>
      </c>
      <c r="R9" s="35">
        <f>IF(ISNA(VLOOKUP($A9,[3]BDD_ActiviteInf!$1:$1048576,R$1,FALSE))=TRUE,0,VLOOKUP($A9,[3]BDD_ActiviteInf!$1:$1048576,R$1,FALSE))</f>
        <v>91</v>
      </c>
      <c r="S9" s="42">
        <f>IF(ISNA(VLOOKUP($A9,[3]BDD_ActiviteInf!$1:$1048576,S$1,FALSE))=TRUE,0,VLOOKUP($A9,[3]BDD_ActiviteInf!$1:$1048576,S$1,FALSE))</f>
        <v>80</v>
      </c>
      <c r="T9" s="37">
        <f t="shared" si="5"/>
        <v>-0.12087912087912089</v>
      </c>
      <c r="U9" s="35">
        <f>IF(ISNA(VLOOKUP($A9,[3]BDD_ActiviteInf!$1:$1048576,U$1,FALSE))=TRUE,0,VLOOKUP($A9,[3]BDD_ActiviteInf!$1:$1048576,U$1,FALSE))</f>
        <v>1229</v>
      </c>
      <c r="V9" s="42">
        <f>IF(ISNA(VLOOKUP($A9,[3]BDD_ActiviteInf!$1:$1048576,V$1,FALSE))=TRUE,0,VLOOKUP($A9,[3]BDD_ActiviteInf!$1:$1048576,V$1,FALSE))</f>
        <v>1201</v>
      </c>
      <c r="W9" s="37">
        <f t="shared" si="0"/>
        <v>-2.2782750203417468E-2</v>
      </c>
      <c r="X9" s="35">
        <f>IF(ISNA(VLOOKUP($A9,[3]BDD_ActiviteInf!$1:$1048576,X$1,FALSE))=TRUE,0,VLOOKUP($A9,[3]BDD_ActiviteInf!$1:$1048576,X$1,FALSE))</f>
        <v>6707</v>
      </c>
      <c r="Y9" s="42">
        <f>IF(ISNA(VLOOKUP($A9,[3]BDD_ActiviteInf!$1:$1048576,Y$1,FALSE))=TRUE,0,VLOOKUP($A9,[3]BDD_ActiviteInf!$1:$1048576,Y$1,FALSE))</f>
        <v>6255</v>
      </c>
      <c r="Z9" s="37">
        <f t="shared" si="1"/>
        <v>-6.7392276725808831E-2</v>
      </c>
      <c r="AA9" s="38">
        <f>IF(O9=0,"-",VLOOKUP(A9,[3]BDD_ActiviteInf!$1:$1048576,$AA$1,FALSE)/O9)</f>
        <v>1</v>
      </c>
      <c r="AB9" s="39">
        <f>IF(P9=0,"-",VLOOKUP(A9,[3]BDD_ActiviteInf!$1:$1048576,$AB$1,FALSE)/P9)</f>
        <v>1</v>
      </c>
      <c r="AC9" s="35">
        <f>IF(ISNA(VLOOKUP($A9,[3]BDD_ActiviteInf!$1:$1048576,AC$1,FALSE))=TRUE,0,VLOOKUP($A9,[3]BDD_ActiviteInf!$1:$1048576,AC$1,FALSE))</f>
        <v>35073</v>
      </c>
      <c r="AD9" s="36">
        <f>IF(ISNA(VLOOKUP($A9,[3]BDD_ActiviteInf!$1:$1048576,AD$1,FALSE))=TRUE,0,VLOOKUP($A9,[3]BDD_ActiviteInf!$1:$1048576,AD$1,FALSE))</f>
        <v>27450</v>
      </c>
      <c r="AE9" s="37">
        <f t="shared" si="6"/>
        <v>-0.21734667693097254</v>
      </c>
      <c r="AF9" s="35">
        <f>IF(ISNA(VLOOKUP($A9,[3]BDD_ActiviteInf!$1:$1048576,AF$1,FALSE))=TRUE,0,VLOOKUP($A9,[3]BDD_ActiviteInf!$1:$1048576,AF$1,FALSE))</f>
        <v>2586</v>
      </c>
      <c r="AG9" s="42">
        <f>IF(ISNA(VLOOKUP($A9,[3]BDD_ActiviteInf!$1:$1048576,AG$1,FALSE))=TRUE,0,VLOOKUP($A9,[3]BDD_ActiviteInf!$1:$1048576,AG$1,FALSE))</f>
        <v>2387</v>
      </c>
      <c r="AH9" s="37">
        <f t="shared" si="7"/>
        <v>-7.6952822892498052E-2</v>
      </c>
      <c r="AI9" s="38">
        <f>IF(AC9=0,"-",VLOOKUP(A9,[3]BDD_ActiviteInf!$1:$1048576,$AI$1,FALSE)/AC9)</f>
        <v>0.77974510307073819</v>
      </c>
      <c r="AJ9" s="39">
        <f>IF(AD9=0,"-",VLOOKUP(A9,[3]BDD_ActiviteInf!$1:$1048576,$AJ$1,FALSE)/AD9)</f>
        <v>0.81792349726775959</v>
      </c>
      <c r="AK9" s="38">
        <f>IF(AC9=0,"-",VLOOKUP(A9,[3]BDD_ActiviteInf!$1:$1048576,$AK$1,FALSE)/AC9)</f>
        <v>5.3830581929119263E-2</v>
      </c>
      <c r="AL9" s="43">
        <f>IF(AD9=0,"-",VLOOKUP(A9,[3]BDD_ActiviteInf!$1:$1048576,$AL$1,FALSE)/AD9)</f>
        <v>6.9253187613843345E-2</v>
      </c>
    </row>
    <row r="10" spans="1:38" s="32" customFormat="1" ht="14.1" customHeight="1" x14ac:dyDescent="0.2">
      <c r="A10" s="46" t="s">
        <v>24</v>
      </c>
      <c r="C10" s="33" t="s">
        <v>24</v>
      </c>
      <c r="D10" s="34" t="s">
        <v>25</v>
      </c>
      <c r="E10" s="35">
        <f>IF(ISNA(VLOOKUP($A10,[3]BDD_ActiviteInf!$1:$1048576,E$1,FALSE))=TRUE,0,VLOOKUP($A10,[3]BDD_ActiviteInf!$1:$1048576,E$1,FALSE))</f>
        <v>2156</v>
      </c>
      <c r="F10" s="36">
        <f>IF(ISNA(VLOOKUP($A10,[3]BDD_ActiviteInf!$1:$1048576,F$1,FALSE))=TRUE,0,VLOOKUP($A10,[3]BDD_ActiviteInf!$1:$1048576,F$1,FALSE))</f>
        <v>2411</v>
      </c>
      <c r="G10" s="37">
        <f t="shared" si="2"/>
        <v>0.11827458256029688</v>
      </c>
      <c r="H10" s="35">
        <f>IF(ISNA(VLOOKUP($A10,[3]BDD_ActiviteInf!$1:$1048576,H$1,FALSE))=TRUE,0,VLOOKUP($A10,[3]BDD_ActiviteInf!$1:$1048576,H$1,FALSE))</f>
        <v>186</v>
      </c>
      <c r="I10" s="36">
        <f>IF(ISNA(VLOOKUP($A10,[3]BDD_ActiviteInf!$1:$1048576,I$1,FALSE))=TRUE,0,VLOOKUP($A10,[3]BDD_ActiviteInf!$1:$1048576,I$1,FALSE))</f>
        <v>177</v>
      </c>
      <c r="J10" s="37">
        <f t="shared" si="3"/>
        <v>-4.8387096774193505E-2</v>
      </c>
      <c r="K10" s="38">
        <f>IF(E10=0,"-",VLOOKUP(A10,[3]BDD_ActiviteInf!$1:$1048576,$K$1,FALSE)/E10)</f>
        <v>0.99721706864564008</v>
      </c>
      <c r="L10" s="39">
        <f>IF(F10=0,"-",VLOOKUP(A10,[3]BDD_ActiviteInf!$1:$1048576,$L$1,FALSE)/F10)</f>
        <v>1</v>
      </c>
      <c r="M10" s="40">
        <f>IF(ISNA(VLOOKUP($A10,[3]BDD_ActiviteInf!$1:$1048576,E$1,FALSE))=TRUE,"-",IF(VLOOKUP($A10,[3]BDD_ActiviteInf!$1:$1048576,M$1,FALSE)=0,"-",VLOOKUP($A10,[3]BDD_ActiviteInf!$1:$1048576,K$1,FALSE)/VLOOKUP($A10,[3]BDD_ActiviteInf!$1:$1048576,M$1,FALSE)))</f>
        <v>11.748633879781421</v>
      </c>
      <c r="N10" s="41">
        <f>IF(ISNA(VLOOKUP($A10,[3]BDD_ActiviteInf!$1:$1048576,F$1,FALSE))=TRUE,"-",IF(VLOOKUP($A10,[3]BDD_ActiviteInf!$1:$1048576,N$1,FALSE)=0,"-",VLOOKUP($A10,[3]BDD_ActiviteInf!$1:$1048576,L$1,FALSE)/VLOOKUP($A10,[3]BDD_ActiviteInf!$1:$1048576,N$1,FALSE)))</f>
        <v>13.621468926553673</v>
      </c>
      <c r="O10" s="35">
        <f>IF(ISNA(VLOOKUP($A10,[3]BDD_ActiviteInf!$1:$1048576,O$1,FALSE))=TRUE,0,VLOOKUP($A10,[3]BDD_ActiviteInf!$1:$1048576,O$1,FALSE))</f>
        <v>4217</v>
      </c>
      <c r="P10" s="36">
        <f>IF(ISNA(VLOOKUP($A10,[3]BDD_ActiviteInf!$1:$1048576,P$1,FALSE))=TRUE,0,VLOOKUP($A10,[3]BDD_ActiviteInf!$1:$1048576,P$1,FALSE))</f>
        <v>3021</v>
      </c>
      <c r="Q10" s="37">
        <f t="shared" si="4"/>
        <v>-0.28361394356177372</v>
      </c>
      <c r="R10" s="35">
        <f>IF(ISNA(VLOOKUP($A10,[3]BDD_ActiviteInf!$1:$1048576,R$1,FALSE))=TRUE,0,VLOOKUP($A10,[3]BDD_ActiviteInf!$1:$1048576,R$1,FALSE))</f>
        <v>422</v>
      </c>
      <c r="S10" s="42">
        <f>IF(ISNA(VLOOKUP($A10,[3]BDD_ActiviteInf!$1:$1048576,S$1,FALSE))=TRUE,0,VLOOKUP($A10,[3]BDD_ActiviteInf!$1:$1048576,S$1,FALSE))</f>
        <v>365</v>
      </c>
      <c r="T10" s="37">
        <f t="shared" si="5"/>
        <v>-0.13507109004739337</v>
      </c>
      <c r="U10" s="35">
        <f>IF(ISNA(VLOOKUP($A10,[3]BDD_ActiviteInf!$1:$1048576,U$1,FALSE))=TRUE,0,VLOOKUP($A10,[3]BDD_ActiviteInf!$1:$1048576,U$1,FALSE))</f>
        <v>210</v>
      </c>
      <c r="V10" s="42">
        <f>IF(ISNA(VLOOKUP($A10,[3]BDD_ActiviteInf!$1:$1048576,V$1,FALSE))=TRUE,0,VLOOKUP($A10,[3]BDD_ActiviteInf!$1:$1048576,V$1,FALSE))</f>
        <v>165</v>
      </c>
      <c r="W10" s="37">
        <f t="shared" si="0"/>
        <v>-0.2142857142857143</v>
      </c>
      <c r="X10" s="35">
        <f>IF(ISNA(VLOOKUP($A10,[3]BDD_ActiviteInf!$1:$1048576,X$1,FALSE))=TRUE,0,VLOOKUP($A10,[3]BDD_ActiviteInf!$1:$1048576,X$1,FALSE))</f>
        <v>8014</v>
      </c>
      <c r="Y10" s="42">
        <f>IF(ISNA(VLOOKUP($A10,[3]BDD_ActiviteInf!$1:$1048576,Y$1,FALSE))=TRUE,0,VLOOKUP($A10,[3]BDD_ActiviteInf!$1:$1048576,Y$1,FALSE))</f>
        <v>5712</v>
      </c>
      <c r="Z10" s="37">
        <f t="shared" si="1"/>
        <v>-0.28724731719490892</v>
      </c>
      <c r="AA10" s="38">
        <f>IF(O10=0,"-",VLOOKUP(A10,[3]BDD_ActiviteInf!$1:$1048576,$AA$1,FALSE)/O10)</f>
        <v>1</v>
      </c>
      <c r="AB10" s="39">
        <f>IF(P10=0,"-",VLOOKUP(A10,[3]BDD_ActiviteInf!$1:$1048576,$AB$1,FALSE)/P10)</f>
        <v>1</v>
      </c>
      <c r="AC10" s="35">
        <f>IF(ISNA(VLOOKUP($A10,[3]BDD_ActiviteInf!$1:$1048576,AC$1,FALSE))=TRUE,0,VLOOKUP($A10,[3]BDD_ActiviteInf!$1:$1048576,AC$1,FALSE))</f>
        <v>20961</v>
      </c>
      <c r="AD10" s="36">
        <f>IF(ISNA(VLOOKUP($A10,[3]BDD_ActiviteInf!$1:$1048576,AD$1,FALSE))=TRUE,0,VLOOKUP($A10,[3]BDD_ActiviteInf!$1:$1048576,AD$1,FALSE))</f>
        <v>20279</v>
      </c>
      <c r="AE10" s="37">
        <f t="shared" si="6"/>
        <v>-3.2536615619483844E-2</v>
      </c>
      <c r="AF10" s="35">
        <f>IF(ISNA(VLOOKUP($A10,[3]BDD_ActiviteInf!$1:$1048576,AF$1,FALSE))=TRUE,0,VLOOKUP($A10,[3]BDD_ActiviteInf!$1:$1048576,AF$1,FALSE))</f>
        <v>1726</v>
      </c>
      <c r="AG10" s="42">
        <f>IF(ISNA(VLOOKUP($A10,[3]BDD_ActiviteInf!$1:$1048576,AG$1,FALSE))=TRUE,0,VLOOKUP($A10,[3]BDD_ActiviteInf!$1:$1048576,AG$1,FALSE))</f>
        <v>1732</v>
      </c>
      <c r="AH10" s="37">
        <f t="shared" si="7"/>
        <v>3.4762456546928444E-3</v>
      </c>
      <c r="AI10" s="38">
        <f>IF(AC10=0,"-",VLOOKUP(A10,[3]BDD_ActiviteInf!$1:$1048576,$AI$1,FALSE)/AC10)</f>
        <v>4.7087448117933306E-2</v>
      </c>
      <c r="AJ10" s="39">
        <f>IF(AD10=0,"-",VLOOKUP(A10,[3]BDD_ActiviteInf!$1:$1048576,$AJ$1,FALSE)/AD10)</f>
        <v>3.9893485872084425E-2</v>
      </c>
      <c r="AK10" s="38">
        <f>IF(AC10=0,"-",VLOOKUP(A10,[3]BDD_ActiviteInf!$1:$1048576,$AK$1,FALSE)/AC10)</f>
        <v>0</v>
      </c>
      <c r="AL10" s="43">
        <f>IF(AD10=0,"-",VLOOKUP(A10,[3]BDD_ActiviteInf!$1:$1048576,$AL$1,FALSE)/AD10)</f>
        <v>0</v>
      </c>
    </row>
    <row r="11" spans="1:38" s="32" customFormat="1" ht="14.1" customHeight="1" x14ac:dyDescent="0.2">
      <c r="A11" s="31" t="s">
        <v>26</v>
      </c>
      <c r="C11" s="33" t="s">
        <v>26</v>
      </c>
      <c r="D11" s="34" t="s">
        <v>27</v>
      </c>
      <c r="E11" s="35">
        <f>IF(ISNA(VLOOKUP($A11,[3]BDD_ActiviteInf!$1:$1048576,E$1,FALSE))=TRUE,0,VLOOKUP($A11,[3]BDD_ActiviteInf!$1:$1048576,E$1,FALSE))</f>
        <v>0</v>
      </c>
      <c r="F11" s="36">
        <f>IF(ISNA(VLOOKUP($A11,[3]BDD_ActiviteInf!$1:$1048576,F$1,FALSE))=TRUE,0,VLOOKUP($A11,[3]BDD_ActiviteInf!$1:$1048576,F$1,FALSE))</f>
        <v>0</v>
      </c>
      <c r="G11" s="37" t="str">
        <f t="shared" si="2"/>
        <v>-</v>
      </c>
      <c r="H11" s="35">
        <f>IF(ISNA(VLOOKUP($A11,[3]BDD_ActiviteInf!$1:$1048576,H$1,FALSE))=TRUE,0,VLOOKUP($A11,[3]BDD_ActiviteInf!$1:$1048576,H$1,FALSE))</f>
        <v>0</v>
      </c>
      <c r="I11" s="36">
        <f>IF(ISNA(VLOOKUP($A11,[3]BDD_ActiviteInf!$1:$1048576,I$1,FALSE))=TRUE,0,VLOOKUP($A11,[3]BDD_ActiviteInf!$1:$1048576,I$1,FALSE))</f>
        <v>0</v>
      </c>
      <c r="J11" s="37" t="str">
        <f t="shared" si="3"/>
        <v>-</v>
      </c>
      <c r="K11" s="38" t="str">
        <f>IF(E11=0,"-",VLOOKUP(A11,[3]BDD_ActiviteInf!$1:$1048576,$K$1,FALSE)/E11)</f>
        <v>-</v>
      </c>
      <c r="L11" s="39" t="str">
        <f>IF(F11=0,"-",VLOOKUP(A11,[3]BDD_ActiviteInf!$1:$1048576,$L$1,FALSE)/F11)</f>
        <v>-</v>
      </c>
      <c r="M11" s="40" t="str">
        <f>IF(ISNA(VLOOKUP($A11,[3]BDD_ActiviteInf!$1:$1048576,E$1,FALSE))=TRUE,"-",IF(VLOOKUP($A11,[3]BDD_ActiviteInf!$1:$1048576,M$1,FALSE)=0,"-",VLOOKUP($A11,[3]BDD_ActiviteInf!$1:$1048576,K$1,FALSE)/VLOOKUP($A11,[3]BDD_ActiviteInf!$1:$1048576,M$1,FALSE)))</f>
        <v>-</v>
      </c>
      <c r="N11" s="41" t="str">
        <f>IF(ISNA(VLOOKUP($A11,[3]BDD_ActiviteInf!$1:$1048576,F$1,FALSE))=TRUE,"-",IF(VLOOKUP($A11,[3]BDD_ActiviteInf!$1:$1048576,N$1,FALSE)=0,"-",VLOOKUP($A11,[3]BDD_ActiviteInf!$1:$1048576,L$1,FALSE)/VLOOKUP($A11,[3]BDD_ActiviteInf!$1:$1048576,N$1,FALSE)))</f>
        <v>-</v>
      </c>
      <c r="O11" s="35">
        <f>IF(ISNA(VLOOKUP($A11,[3]BDD_ActiviteInf!$1:$1048576,O$1,FALSE))=TRUE,0,VLOOKUP($A11,[3]BDD_ActiviteInf!$1:$1048576,O$1,FALSE))</f>
        <v>0</v>
      </c>
      <c r="P11" s="36">
        <f>IF(ISNA(VLOOKUP($A11,[3]BDD_ActiviteInf!$1:$1048576,P$1,FALSE))=TRUE,0,VLOOKUP($A11,[3]BDD_ActiviteInf!$1:$1048576,P$1,FALSE))</f>
        <v>0</v>
      </c>
      <c r="Q11" s="37" t="str">
        <f t="shared" si="4"/>
        <v>-</v>
      </c>
      <c r="R11" s="35">
        <f>IF(ISNA(VLOOKUP($A11,[3]BDD_ActiviteInf!$1:$1048576,R$1,FALSE))=TRUE,0,VLOOKUP($A11,[3]BDD_ActiviteInf!$1:$1048576,R$1,FALSE))</f>
        <v>0</v>
      </c>
      <c r="S11" s="42">
        <f>IF(ISNA(VLOOKUP($A11,[3]BDD_ActiviteInf!$1:$1048576,S$1,FALSE))=TRUE,0,VLOOKUP($A11,[3]BDD_ActiviteInf!$1:$1048576,S$1,FALSE))</f>
        <v>0</v>
      </c>
      <c r="T11" s="37" t="str">
        <f t="shared" si="5"/>
        <v>-</v>
      </c>
      <c r="U11" s="35">
        <f>IF(ISNA(VLOOKUP($A11,[3]BDD_ActiviteInf!$1:$1048576,U$1,FALSE))=TRUE,0,VLOOKUP($A11,[3]BDD_ActiviteInf!$1:$1048576,U$1,FALSE))</f>
        <v>0</v>
      </c>
      <c r="V11" s="42">
        <f>IF(ISNA(VLOOKUP($A11,[3]BDD_ActiviteInf!$1:$1048576,V$1,FALSE))=TRUE,0,VLOOKUP($A11,[3]BDD_ActiviteInf!$1:$1048576,V$1,FALSE))</f>
        <v>0</v>
      </c>
      <c r="W11" s="37" t="str">
        <f t="shared" si="0"/>
        <v>-</v>
      </c>
      <c r="X11" s="35">
        <f>IF(ISNA(VLOOKUP($A11,[3]BDD_ActiviteInf!$1:$1048576,X$1,FALSE))=TRUE,0,VLOOKUP($A11,[3]BDD_ActiviteInf!$1:$1048576,X$1,FALSE))</f>
        <v>0</v>
      </c>
      <c r="Y11" s="42">
        <f>IF(ISNA(VLOOKUP($A11,[3]BDD_ActiviteInf!$1:$1048576,Y$1,FALSE))=TRUE,0,VLOOKUP($A11,[3]BDD_ActiviteInf!$1:$1048576,Y$1,FALSE))</f>
        <v>0</v>
      </c>
      <c r="Z11" s="37" t="str">
        <f t="shared" si="1"/>
        <v>-</v>
      </c>
      <c r="AA11" s="38" t="str">
        <f>IF(O11=0,"-",VLOOKUP(A11,[3]BDD_ActiviteInf!$1:$1048576,$AA$1,FALSE)/O11)</f>
        <v>-</v>
      </c>
      <c r="AB11" s="39" t="str">
        <f>IF(P11=0,"-",VLOOKUP(A11,[3]BDD_ActiviteInf!$1:$1048576,$AB$1,FALSE)/P11)</f>
        <v>-</v>
      </c>
      <c r="AC11" s="35">
        <f>IF(ISNA(VLOOKUP($A11,[3]BDD_ActiviteInf!$1:$1048576,AC$1,FALSE))=TRUE,0,VLOOKUP($A11,[3]BDD_ActiviteInf!$1:$1048576,AC$1,FALSE))</f>
        <v>0</v>
      </c>
      <c r="AD11" s="36">
        <f>IF(ISNA(VLOOKUP($A11,[3]BDD_ActiviteInf!$1:$1048576,AD$1,FALSE))=TRUE,0,VLOOKUP($A11,[3]BDD_ActiviteInf!$1:$1048576,AD$1,FALSE))</f>
        <v>0</v>
      </c>
      <c r="AE11" s="37" t="str">
        <f t="shared" si="6"/>
        <v>-</v>
      </c>
      <c r="AF11" s="35">
        <f>IF(ISNA(VLOOKUP($A11,[3]BDD_ActiviteInf!$1:$1048576,AF$1,FALSE))=TRUE,0,VLOOKUP($A11,[3]BDD_ActiviteInf!$1:$1048576,AF$1,FALSE))</f>
        <v>0</v>
      </c>
      <c r="AG11" s="42">
        <f>IF(ISNA(VLOOKUP($A11,[3]BDD_ActiviteInf!$1:$1048576,AG$1,FALSE))=TRUE,0,VLOOKUP($A11,[3]BDD_ActiviteInf!$1:$1048576,AG$1,FALSE))</f>
        <v>0</v>
      </c>
      <c r="AH11" s="37" t="str">
        <f t="shared" si="7"/>
        <v>-</v>
      </c>
      <c r="AI11" s="38" t="str">
        <f>IF(AC11=0,"-",VLOOKUP(A11,[3]BDD_ActiviteInf!$1:$1048576,$AI$1,FALSE)/AC11)</f>
        <v>-</v>
      </c>
      <c r="AJ11" s="39" t="str">
        <f>IF(AD11=0,"-",VLOOKUP(A11,[3]BDD_ActiviteInf!$1:$1048576,$AJ$1,FALSE)/AD11)</f>
        <v>-</v>
      </c>
      <c r="AK11" s="38" t="str">
        <f>IF(AC11=0,"-",VLOOKUP(A11,[3]BDD_ActiviteInf!$1:$1048576,$AK$1,FALSE)/AC11)</f>
        <v>-</v>
      </c>
      <c r="AL11" s="43" t="str">
        <f>IF(AD11=0,"-",VLOOKUP(A11,[3]BDD_ActiviteInf!$1:$1048576,$AL$1,FALSE)/AD11)</f>
        <v>-</v>
      </c>
    </row>
    <row r="12" spans="1:38" s="32" customFormat="1" ht="14.1" customHeight="1" x14ac:dyDescent="0.2">
      <c r="A12" s="31" t="s">
        <v>28</v>
      </c>
      <c r="C12" s="33" t="s">
        <v>28</v>
      </c>
      <c r="D12" s="34" t="s">
        <v>29</v>
      </c>
      <c r="E12" s="35">
        <f>IF(ISNA(VLOOKUP($A12,[3]BDD_ActiviteInf!$1:$1048576,E$1,FALSE))=TRUE,0,VLOOKUP($A12,[3]BDD_ActiviteInf!$1:$1048576,E$1,FALSE))</f>
        <v>2567</v>
      </c>
      <c r="F12" s="36">
        <f>IF(ISNA(VLOOKUP($A12,[3]BDD_ActiviteInf!$1:$1048576,F$1,FALSE))=TRUE,0,VLOOKUP($A12,[3]BDD_ActiviteInf!$1:$1048576,F$1,FALSE))</f>
        <v>2527</v>
      </c>
      <c r="G12" s="37">
        <f t="shared" si="2"/>
        <v>-1.5582391897156267E-2</v>
      </c>
      <c r="H12" s="35">
        <f>IF(ISNA(VLOOKUP($A12,[3]BDD_ActiviteInf!$1:$1048576,H$1,FALSE))=TRUE,0,VLOOKUP($A12,[3]BDD_ActiviteInf!$1:$1048576,H$1,FALSE))</f>
        <v>76</v>
      </c>
      <c r="I12" s="36">
        <f>IF(ISNA(VLOOKUP($A12,[3]BDD_ActiviteInf!$1:$1048576,I$1,FALSE))=TRUE,0,VLOOKUP($A12,[3]BDD_ActiviteInf!$1:$1048576,I$1,FALSE))</f>
        <v>65</v>
      </c>
      <c r="J12" s="37">
        <f t="shared" si="3"/>
        <v>-0.14473684210526316</v>
      </c>
      <c r="K12" s="38">
        <f>IF(E12=0,"-",VLOOKUP(A12,[3]BDD_ActiviteInf!$1:$1048576,$K$1,FALSE)/E12)</f>
        <v>0.9968835216205687</v>
      </c>
      <c r="L12" s="39">
        <f>IF(F12=0,"-",VLOOKUP(A12,[3]BDD_ActiviteInf!$1:$1048576,$L$1,FALSE)/F12)</f>
        <v>0.998417095370004</v>
      </c>
      <c r="M12" s="40">
        <f>IF(ISNA(VLOOKUP($A12,[3]BDD_ActiviteInf!$1:$1048576,E$1,FALSE))=TRUE,"-",IF(VLOOKUP($A12,[3]BDD_ActiviteInf!$1:$1048576,M$1,FALSE)=0,"-",VLOOKUP($A12,[3]BDD_ActiviteInf!$1:$1048576,K$1,FALSE)/VLOOKUP($A12,[3]BDD_ActiviteInf!$1:$1048576,M$1,FALSE)))</f>
        <v>35.541666666666664</v>
      </c>
      <c r="N12" s="41">
        <f>IF(ISNA(VLOOKUP($A12,[3]BDD_ActiviteInf!$1:$1048576,F$1,FALSE))=TRUE,"-",IF(VLOOKUP($A12,[3]BDD_ActiviteInf!$1:$1048576,N$1,FALSE)=0,"-",VLOOKUP($A12,[3]BDD_ActiviteInf!$1:$1048576,L$1,FALSE)/VLOOKUP($A12,[3]BDD_ActiviteInf!$1:$1048576,N$1,FALSE)))</f>
        <v>38.815384615384616</v>
      </c>
      <c r="O12" s="35">
        <f>IF(ISNA(VLOOKUP($A12,[3]BDD_ActiviteInf!$1:$1048576,O$1,FALSE))=TRUE,0,VLOOKUP($A12,[3]BDD_ActiviteInf!$1:$1048576,O$1,FALSE))</f>
        <v>7254.5</v>
      </c>
      <c r="P12" s="36">
        <f>IF(ISNA(VLOOKUP($A12,[3]BDD_ActiviteInf!$1:$1048576,P$1,FALSE))=TRUE,0,VLOOKUP($A12,[3]BDD_ActiviteInf!$1:$1048576,P$1,FALSE))</f>
        <v>6345</v>
      </c>
      <c r="Q12" s="37">
        <f t="shared" si="4"/>
        <v>-0.12537045971465988</v>
      </c>
      <c r="R12" s="35">
        <f>IF(ISNA(VLOOKUP($A12,[3]BDD_ActiviteInf!$1:$1048576,R$1,FALSE))=TRUE,0,VLOOKUP($A12,[3]BDD_ActiviteInf!$1:$1048576,R$1,FALSE))</f>
        <v>164</v>
      </c>
      <c r="S12" s="42">
        <f>IF(ISNA(VLOOKUP($A12,[3]BDD_ActiviteInf!$1:$1048576,S$1,FALSE))=TRUE,0,VLOOKUP($A12,[3]BDD_ActiviteInf!$1:$1048576,S$1,FALSE))</f>
        <v>163</v>
      </c>
      <c r="T12" s="37">
        <f t="shared" si="5"/>
        <v>-6.0975609756097615E-3</v>
      </c>
      <c r="U12" s="35">
        <f>IF(ISNA(VLOOKUP($A12,[3]BDD_ActiviteInf!$1:$1048576,U$1,FALSE))=TRUE,0,VLOOKUP($A12,[3]BDD_ActiviteInf!$1:$1048576,U$1,FALSE))</f>
        <v>7214</v>
      </c>
      <c r="V12" s="42">
        <f>IF(ISNA(VLOOKUP($A12,[3]BDD_ActiviteInf!$1:$1048576,V$1,FALSE))=TRUE,0,VLOOKUP($A12,[3]BDD_ActiviteInf!$1:$1048576,V$1,FALSE))</f>
        <v>6292</v>
      </c>
      <c r="W12" s="37">
        <f t="shared" si="0"/>
        <v>-0.12780704186304404</v>
      </c>
      <c r="X12" s="35">
        <f>IF(ISNA(VLOOKUP($A12,[3]BDD_ActiviteInf!$1:$1048576,X$1,FALSE))=TRUE,0,VLOOKUP($A12,[3]BDD_ActiviteInf!$1:$1048576,X$1,FALSE))</f>
        <v>81</v>
      </c>
      <c r="Y12" s="42">
        <f>IF(ISNA(VLOOKUP($A12,[3]BDD_ActiviteInf!$1:$1048576,Y$1,FALSE))=TRUE,0,VLOOKUP($A12,[3]BDD_ActiviteInf!$1:$1048576,Y$1,FALSE))</f>
        <v>106</v>
      </c>
      <c r="Z12" s="37">
        <f t="shared" si="1"/>
        <v>0.30864197530864201</v>
      </c>
      <c r="AA12" s="38">
        <f>IF(O12=0,"-",VLOOKUP(A12,[3]BDD_ActiviteInf!$1:$1048576,$AA$1,FALSE)/O12)</f>
        <v>0.94417258253497827</v>
      </c>
      <c r="AB12" s="39">
        <f>IF(P12=0,"-",VLOOKUP(A12,[3]BDD_ActiviteInf!$1:$1048576,$AB$1,FALSE)/P12)</f>
        <v>0.9431048069345942</v>
      </c>
      <c r="AC12" s="35">
        <f>IF(ISNA(VLOOKUP($A12,[3]BDD_ActiviteInf!$1:$1048576,AC$1,FALSE))=TRUE,0,VLOOKUP($A12,[3]BDD_ActiviteInf!$1:$1048576,AC$1,FALSE))</f>
        <v>30798</v>
      </c>
      <c r="AD12" s="36">
        <f>IF(ISNA(VLOOKUP($A12,[3]BDD_ActiviteInf!$1:$1048576,AD$1,FALSE))=TRUE,0,VLOOKUP($A12,[3]BDD_ActiviteInf!$1:$1048576,AD$1,FALSE))</f>
        <v>31546</v>
      </c>
      <c r="AE12" s="37">
        <f t="shared" si="6"/>
        <v>2.4287291382557363E-2</v>
      </c>
      <c r="AF12" s="35">
        <f>IF(ISNA(VLOOKUP($A12,[3]BDD_ActiviteInf!$1:$1048576,AF$1,FALSE))=TRUE,0,VLOOKUP($A12,[3]BDD_ActiviteInf!$1:$1048576,AF$1,FALSE))</f>
        <v>1799</v>
      </c>
      <c r="AG12" s="42">
        <f>IF(ISNA(VLOOKUP($A12,[3]BDD_ActiviteInf!$1:$1048576,AG$1,FALSE))=TRUE,0,VLOOKUP($A12,[3]BDD_ActiviteInf!$1:$1048576,AG$1,FALSE))</f>
        <v>1863</v>
      </c>
      <c r="AH12" s="37">
        <f t="shared" si="7"/>
        <v>3.5575319622012325E-2</v>
      </c>
      <c r="AI12" s="38">
        <f>IF(AC12=0,"-",VLOOKUP(A12,[3]BDD_ActiviteInf!$1:$1048576,$AI$1,FALSE)/AC12)</f>
        <v>0.59279823365153583</v>
      </c>
      <c r="AJ12" s="39">
        <f>IF(AD12=0,"-",VLOOKUP(A12,[3]BDD_ActiviteInf!$1:$1048576,$AJ$1,FALSE)/AD12)</f>
        <v>0.61957141951436001</v>
      </c>
      <c r="AK12" s="38">
        <f>IF(AC12=0,"-",VLOOKUP(A12,[3]BDD_ActiviteInf!$1:$1048576,$AK$1,FALSE)/AC12)</f>
        <v>0.12624196376388078</v>
      </c>
      <c r="AL12" s="43">
        <f>IF(AD12=0,"-",VLOOKUP(A12,[3]BDD_ActiviteInf!$1:$1048576,$AL$1,FALSE)/AD12)</f>
        <v>0.11744753693019717</v>
      </c>
    </row>
    <row r="13" spans="1:38" s="32" customFormat="1" ht="14.1" customHeight="1" x14ac:dyDescent="0.2">
      <c r="A13" s="31" t="s">
        <v>30</v>
      </c>
      <c r="C13" s="45" t="s">
        <v>30</v>
      </c>
      <c r="D13" s="34" t="s">
        <v>31</v>
      </c>
      <c r="E13" s="35">
        <f>IF(ISNA(VLOOKUP($A13,[3]BDD_ActiviteInf!$1:$1048576,E$1,FALSE))=TRUE,0,VLOOKUP($A13,[3]BDD_ActiviteInf!$1:$1048576,E$1,FALSE))</f>
        <v>0</v>
      </c>
      <c r="F13" s="36">
        <f>IF(ISNA(VLOOKUP($A13,[3]BDD_ActiviteInf!$1:$1048576,F$1,FALSE))=TRUE,0,VLOOKUP($A13,[3]BDD_ActiviteInf!$1:$1048576,F$1,FALSE))</f>
        <v>0</v>
      </c>
      <c r="G13" s="37" t="str">
        <f t="shared" si="2"/>
        <v>-</v>
      </c>
      <c r="H13" s="35">
        <f>IF(ISNA(VLOOKUP($A13,[3]BDD_ActiviteInf!$1:$1048576,H$1,FALSE))=TRUE,0,VLOOKUP($A13,[3]BDD_ActiviteInf!$1:$1048576,H$1,FALSE))</f>
        <v>0</v>
      </c>
      <c r="I13" s="36">
        <f>IF(ISNA(VLOOKUP($A13,[3]BDD_ActiviteInf!$1:$1048576,I$1,FALSE))=TRUE,0,VLOOKUP($A13,[3]BDD_ActiviteInf!$1:$1048576,I$1,FALSE))</f>
        <v>0</v>
      </c>
      <c r="J13" s="37" t="str">
        <f t="shared" si="3"/>
        <v>-</v>
      </c>
      <c r="K13" s="38" t="str">
        <f>IF(E13=0,"-",VLOOKUP(A13,[3]BDD_ActiviteInf!$1:$1048576,$K$1,FALSE)/E13)</f>
        <v>-</v>
      </c>
      <c r="L13" s="39" t="str">
        <f>IF(F13=0,"-",VLOOKUP(A13,[3]BDD_ActiviteInf!$1:$1048576,$L$1,FALSE)/F13)</f>
        <v>-</v>
      </c>
      <c r="M13" s="40" t="str">
        <f>IF(ISNA(VLOOKUP($A13,[3]BDD_ActiviteInf!$1:$1048576,E$1,FALSE))=TRUE,"-",IF(VLOOKUP($A13,[3]BDD_ActiviteInf!$1:$1048576,M$1,FALSE)=0,"-",VLOOKUP($A13,[3]BDD_ActiviteInf!$1:$1048576,K$1,FALSE)/VLOOKUP($A13,[3]BDD_ActiviteInf!$1:$1048576,M$1,FALSE)))</f>
        <v>-</v>
      </c>
      <c r="N13" s="41" t="str">
        <f>IF(ISNA(VLOOKUP($A13,[3]BDD_ActiviteInf!$1:$1048576,F$1,FALSE))=TRUE,"-",IF(VLOOKUP($A13,[3]BDD_ActiviteInf!$1:$1048576,N$1,FALSE)=0,"-",VLOOKUP($A13,[3]BDD_ActiviteInf!$1:$1048576,L$1,FALSE)/VLOOKUP($A13,[3]BDD_ActiviteInf!$1:$1048576,N$1,FALSE)))</f>
        <v>-</v>
      </c>
      <c r="O13" s="35">
        <f>IF(ISNA(VLOOKUP($A13,[3]BDD_ActiviteInf!$1:$1048576,O$1,FALSE))=TRUE,0,VLOOKUP($A13,[3]BDD_ActiviteInf!$1:$1048576,O$1,FALSE))</f>
        <v>0</v>
      </c>
      <c r="P13" s="36">
        <f>IF(ISNA(VLOOKUP($A13,[3]BDD_ActiviteInf!$1:$1048576,P$1,FALSE))=TRUE,0,VLOOKUP($A13,[3]BDD_ActiviteInf!$1:$1048576,P$1,FALSE))</f>
        <v>0</v>
      </c>
      <c r="Q13" s="37" t="str">
        <f t="shared" si="4"/>
        <v>-</v>
      </c>
      <c r="R13" s="35">
        <f>IF(ISNA(VLOOKUP($A13,[3]BDD_ActiviteInf!$1:$1048576,R$1,FALSE))=TRUE,0,VLOOKUP($A13,[3]BDD_ActiviteInf!$1:$1048576,R$1,FALSE))</f>
        <v>0</v>
      </c>
      <c r="S13" s="42">
        <f>IF(ISNA(VLOOKUP($A13,[3]BDD_ActiviteInf!$1:$1048576,S$1,FALSE))=TRUE,0,VLOOKUP($A13,[3]BDD_ActiviteInf!$1:$1048576,S$1,FALSE))</f>
        <v>0</v>
      </c>
      <c r="T13" s="37" t="str">
        <f t="shared" si="5"/>
        <v>-</v>
      </c>
      <c r="U13" s="35">
        <f>IF(ISNA(VLOOKUP($A13,[3]BDD_ActiviteInf!$1:$1048576,U$1,FALSE))=TRUE,0,VLOOKUP($A13,[3]BDD_ActiviteInf!$1:$1048576,U$1,FALSE))</f>
        <v>0</v>
      </c>
      <c r="V13" s="42">
        <f>IF(ISNA(VLOOKUP($A13,[3]BDD_ActiviteInf!$1:$1048576,V$1,FALSE))=TRUE,0,VLOOKUP($A13,[3]BDD_ActiviteInf!$1:$1048576,V$1,FALSE))</f>
        <v>0</v>
      </c>
      <c r="W13" s="37" t="str">
        <f t="shared" si="0"/>
        <v>-</v>
      </c>
      <c r="X13" s="35">
        <f>IF(ISNA(VLOOKUP($A13,[3]BDD_ActiviteInf!$1:$1048576,X$1,FALSE))=TRUE,0,VLOOKUP($A13,[3]BDD_ActiviteInf!$1:$1048576,X$1,FALSE))</f>
        <v>0</v>
      </c>
      <c r="Y13" s="42">
        <f>IF(ISNA(VLOOKUP($A13,[3]BDD_ActiviteInf!$1:$1048576,Y$1,FALSE))=TRUE,0,VLOOKUP($A13,[3]BDD_ActiviteInf!$1:$1048576,Y$1,FALSE))</f>
        <v>0</v>
      </c>
      <c r="Z13" s="37" t="str">
        <f t="shared" si="1"/>
        <v>-</v>
      </c>
      <c r="AA13" s="38" t="str">
        <f>IF(O13=0,"-",VLOOKUP(A13,[3]BDD_ActiviteInf!$1:$1048576,$AA$1,FALSE)/O13)</f>
        <v>-</v>
      </c>
      <c r="AB13" s="39" t="str">
        <f>IF(P13=0,"-",VLOOKUP(A13,[3]BDD_ActiviteInf!$1:$1048576,$AB$1,FALSE)/P13)</f>
        <v>-</v>
      </c>
      <c r="AC13" s="35">
        <f>IF(ISNA(VLOOKUP($A13,[3]BDD_ActiviteInf!$1:$1048576,AC$1,FALSE))=TRUE,0,VLOOKUP($A13,[3]BDD_ActiviteInf!$1:$1048576,AC$1,FALSE))</f>
        <v>10</v>
      </c>
      <c r="AD13" s="36">
        <f>IF(ISNA(VLOOKUP($A13,[3]BDD_ActiviteInf!$1:$1048576,AD$1,FALSE))=TRUE,0,VLOOKUP($A13,[3]BDD_ActiviteInf!$1:$1048576,AD$1,FALSE))</f>
        <v>7</v>
      </c>
      <c r="AE13" s="37">
        <f t="shared" si="6"/>
        <v>-0.30000000000000004</v>
      </c>
      <c r="AF13" s="35">
        <f>IF(ISNA(VLOOKUP($A13,[3]BDD_ActiviteInf!$1:$1048576,AF$1,FALSE))=TRUE,0,VLOOKUP($A13,[3]BDD_ActiviteInf!$1:$1048576,AF$1,FALSE))</f>
        <v>6</v>
      </c>
      <c r="AG13" s="42">
        <f>IF(ISNA(VLOOKUP($A13,[3]BDD_ActiviteInf!$1:$1048576,AG$1,FALSE))=TRUE,0,VLOOKUP($A13,[3]BDD_ActiviteInf!$1:$1048576,AG$1,FALSE))</f>
        <v>5</v>
      </c>
      <c r="AH13" s="37">
        <f t="shared" si="7"/>
        <v>-0.16666666666666663</v>
      </c>
      <c r="AI13" s="38">
        <f>IF(AC13=0,"-",VLOOKUP(A13,[3]BDD_ActiviteInf!$1:$1048576,$AI$1,FALSE)/AC13)</f>
        <v>1</v>
      </c>
      <c r="AJ13" s="39">
        <f>IF(AD13=0,"-",VLOOKUP(A13,[3]BDD_ActiviteInf!$1:$1048576,$AJ$1,FALSE)/AD13)</f>
        <v>1</v>
      </c>
      <c r="AK13" s="38">
        <f>IF(AC13=0,"-",VLOOKUP(A13,[3]BDD_ActiviteInf!$1:$1048576,$AK$1,FALSE)/AC13)</f>
        <v>0</v>
      </c>
      <c r="AL13" s="43">
        <f>IF(AD13=0,"-",VLOOKUP(A13,[3]BDD_ActiviteInf!$1:$1048576,$AL$1,FALSE)/AD13)</f>
        <v>0</v>
      </c>
    </row>
    <row r="14" spans="1:38" s="32" customFormat="1" ht="14.1" customHeight="1" x14ac:dyDescent="0.2">
      <c r="A14" s="31" t="s">
        <v>32</v>
      </c>
      <c r="C14" s="33" t="s">
        <v>32</v>
      </c>
      <c r="D14" s="34" t="s">
        <v>33</v>
      </c>
      <c r="E14" s="35">
        <f>IF(ISNA(VLOOKUP($A14,[3]BDD_ActiviteInf!$1:$1048576,E$1,FALSE))=TRUE,0,VLOOKUP($A14,[3]BDD_ActiviteInf!$1:$1048576,E$1,FALSE))</f>
        <v>0</v>
      </c>
      <c r="F14" s="36">
        <f>IF(ISNA(VLOOKUP($A14,[3]BDD_ActiviteInf!$1:$1048576,F$1,FALSE))=TRUE,0,VLOOKUP($A14,[3]BDD_ActiviteInf!$1:$1048576,F$1,FALSE))</f>
        <v>0</v>
      </c>
      <c r="G14" s="37" t="str">
        <f t="shared" si="2"/>
        <v>-</v>
      </c>
      <c r="H14" s="35">
        <f>IF(ISNA(VLOOKUP($A14,[3]BDD_ActiviteInf!$1:$1048576,H$1,FALSE))=TRUE,0,VLOOKUP($A14,[3]BDD_ActiviteInf!$1:$1048576,H$1,FALSE))</f>
        <v>0</v>
      </c>
      <c r="I14" s="36">
        <f>IF(ISNA(VLOOKUP($A14,[3]BDD_ActiviteInf!$1:$1048576,I$1,FALSE))=TRUE,0,VLOOKUP($A14,[3]BDD_ActiviteInf!$1:$1048576,I$1,FALSE))</f>
        <v>0</v>
      </c>
      <c r="J14" s="37" t="str">
        <f t="shared" si="3"/>
        <v>-</v>
      </c>
      <c r="K14" s="38" t="str">
        <f>IF(E14=0,"-",VLOOKUP(A14,[3]BDD_ActiviteInf!$1:$1048576,$K$1,FALSE)/E14)</f>
        <v>-</v>
      </c>
      <c r="L14" s="39" t="str">
        <f>IF(F14=0,"-",VLOOKUP(A14,[3]BDD_ActiviteInf!$1:$1048576,$L$1,FALSE)/F14)</f>
        <v>-</v>
      </c>
      <c r="M14" s="40" t="str">
        <f>IF(ISNA(VLOOKUP($A14,[3]BDD_ActiviteInf!$1:$1048576,E$1,FALSE))=TRUE,"-",IF(VLOOKUP($A14,[3]BDD_ActiviteInf!$1:$1048576,M$1,FALSE)=0,"-",VLOOKUP($A14,[3]BDD_ActiviteInf!$1:$1048576,K$1,FALSE)/VLOOKUP($A14,[3]BDD_ActiviteInf!$1:$1048576,M$1,FALSE)))</f>
        <v>-</v>
      </c>
      <c r="N14" s="41" t="str">
        <f>IF(ISNA(VLOOKUP($A14,[3]BDD_ActiviteInf!$1:$1048576,F$1,FALSE))=TRUE,"-",IF(VLOOKUP($A14,[3]BDD_ActiviteInf!$1:$1048576,N$1,FALSE)=0,"-",VLOOKUP($A14,[3]BDD_ActiviteInf!$1:$1048576,L$1,FALSE)/VLOOKUP($A14,[3]BDD_ActiviteInf!$1:$1048576,N$1,FALSE)))</f>
        <v>-</v>
      </c>
      <c r="O14" s="35">
        <f>IF(ISNA(VLOOKUP($A14,[3]BDD_ActiviteInf!$1:$1048576,O$1,FALSE))=TRUE,0,VLOOKUP($A14,[3]BDD_ActiviteInf!$1:$1048576,O$1,FALSE))</f>
        <v>0</v>
      </c>
      <c r="P14" s="36">
        <f>IF(ISNA(VLOOKUP($A14,[3]BDD_ActiviteInf!$1:$1048576,P$1,FALSE))=TRUE,0,VLOOKUP($A14,[3]BDD_ActiviteInf!$1:$1048576,P$1,FALSE))</f>
        <v>0</v>
      </c>
      <c r="Q14" s="37" t="str">
        <f t="shared" si="4"/>
        <v>-</v>
      </c>
      <c r="R14" s="35">
        <f>IF(ISNA(VLOOKUP($A14,[3]BDD_ActiviteInf!$1:$1048576,R$1,FALSE))=TRUE,0,VLOOKUP($A14,[3]BDD_ActiviteInf!$1:$1048576,R$1,FALSE))</f>
        <v>0</v>
      </c>
      <c r="S14" s="42">
        <f>IF(ISNA(VLOOKUP($A14,[3]BDD_ActiviteInf!$1:$1048576,S$1,FALSE))=TRUE,0,VLOOKUP($A14,[3]BDD_ActiviteInf!$1:$1048576,S$1,FALSE))</f>
        <v>0</v>
      </c>
      <c r="T14" s="37" t="str">
        <f t="shared" si="5"/>
        <v>-</v>
      </c>
      <c r="U14" s="35">
        <f>IF(ISNA(VLOOKUP($A14,[3]BDD_ActiviteInf!$1:$1048576,U$1,FALSE))=TRUE,0,VLOOKUP($A14,[3]BDD_ActiviteInf!$1:$1048576,U$1,FALSE))</f>
        <v>0</v>
      </c>
      <c r="V14" s="42">
        <f>IF(ISNA(VLOOKUP($A14,[3]BDD_ActiviteInf!$1:$1048576,V$1,FALSE))=TRUE,0,VLOOKUP($A14,[3]BDD_ActiviteInf!$1:$1048576,V$1,FALSE))</f>
        <v>0</v>
      </c>
      <c r="W14" s="37" t="str">
        <f t="shared" si="0"/>
        <v>-</v>
      </c>
      <c r="X14" s="35">
        <f>IF(ISNA(VLOOKUP($A14,[3]BDD_ActiviteInf!$1:$1048576,X$1,FALSE))=TRUE,0,VLOOKUP($A14,[3]BDD_ActiviteInf!$1:$1048576,X$1,FALSE))</f>
        <v>0</v>
      </c>
      <c r="Y14" s="42">
        <f>IF(ISNA(VLOOKUP($A14,[3]BDD_ActiviteInf!$1:$1048576,Y$1,FALSE))=TRUE,0,VLOOKUP($A14,[3]BDD_ActiviteInf!$1:$1048576,Y$1,FALSE))</f>
        <v>0</v>
      </c>
      <c r="Z14" s="37" t="str">
        <f t="shared" si="1"/>
        <v>-</v>
      </c>
      <c r="AA14" s="38" t="str">
        <f>IF(O14=0,"-",VLOOKUP(A14,[3]BDD_ActiviteInf!$1:$1048576,$AA$1,FALSE)/O14)</f>
        <v>-</v>
      </c>
      <c r="AB14" s="39" t="str">
        <f>IF(P14=0,"-",VLOOKUP(A14,[3]BDD_ActiviteInf!$1:$1048576,$AB$1,FALSE)/P14)</f>
        <v>-</v>
      </c>
      <c r="AC14" s="35">
        <f>IF(ISNA(VLOOKUP($A14,[3]BDD_ActiviteInf!$1:$1048576,AC$1,FALSE))=TRUE,0,VLOOKUP($A14,[3]BDD_ActiviteInf!$1:$1048576,AC$1,FALSE))</f>
        <v>0</v>
      </c>
      <c r="AD14" s="36">
        <f>IF(ISNA(VLOOKUP($A14,[3]BDD_ActiviteInf!$1:$1048576,AD$1,FALSE))=TRUE,0,VLOOKUP($A14,[3]BDD_ActiviteInf!$1:$1048576,AD$1,FALSE))</f>
        <v>0</v>
      </c>
      <c r="AE14" s="37" t="str">
        <f t="shared" si="6"/>
        <v>-</v>
      </c>
      <c r="AF14" s="35">
        <f>IF(ISNA(VLOOKUP($A14,[3]BDD_ActiviteInf!$1:$1048576,AF$1,FALSE))=TRUE,0,VLOOKUP($A14,[3]BDD_ActiviteInf!$1:$1048576,AF$1,FALSE))</f>
        <v>0</v>
      </c>
      <c r="AG14" s="42">
        <f>IF(ISNA(VLOOKUP($A14,[3]BDD_ActiviteInf!$1:$1048576,AG$1,FALSE))=TRUE,0,VLOOKUP($A14,[3]BDD_ActiviteInf!$1:$1048576,AG$1,FALSE))</f>
        <v>0</v>
      </c>
      <c r="AH14" s="37" t="str">
        <f t="shared" si="7"/>
        <v>-</v>
      </c>
      <c r="AI14" s="38" t="str">
        <f>IF(AC14=0,"-",VLOOKUP(A14,[3]BDD_ActiviteInf!$1:$1048576,$AI$1,FALSE)/AC14)</f>
        <v>-</v>
      </c>
      <c r="AJ14" s="39" t="str">
        <f>IF(AD14=0,"-",VLOOKUP(A14,[3]BDD_ActiviteInf!$1:$1048576,$AJ$1,FALSE)/AD14)</f>
        <v>-</v>
      </c>
      <c r="AK14" s="38" t="str">
        <f>IF(AC14=0,"-",VLOOKUP(A14,[3]BDD_ActiviteInf!$1:$1048576,$AK$1,FALSE)/AC14)</f>
        <v>-</v>
      </c>
      <c r="AL14" s="43" t="str">
        <f>IF(AD14=0,"-",VLOOKUP(A14,[3]BDD_ActiviteInf!$1:$1048576,$AL$1,FALSE)/AD14)</f>
        <v>-</v>
      </c>
    </row>
    <row r="15" spans="1:38" s="32" customFormat="1" ht="14.1" customHeight="1" x14ac:dyDescent="0.2">
      <c r="A15" s="31" t="s">
        <v>34</v>
      </c>
      <c r="C15" s="33" t="s">
        <v>34</v>
      </c>
      <c r="D15" s="34" t="s">
        <v>35</v>
      </c>
      <c r="E15" s="35">
        <f>IF(ISNA(VLOOKUP($A15,[3]BDD_ActiviteInf!$1:$1048576,E$1,FALSE))=TRUE,0,VLOOKUP($A15,[3]BDD_ActiviteInf!$1:$1048576,E$1,FALSE))</f>
        <v>1961</v>
      </c>
      <c r="F15" s="36">
        <f>IF(ISNA(VLOOKUP($A15,[3]BDD_ActiviteInf!$1:$1048576,F$1,FALSE))=TRUE,0,VLOOKUP($A15,[3]BDD_ActiviteInf!$1:$1048576,F$1,FALSE))</f>
        <v>1936</v>
      </c>
      <c r="G15" s="37">
        <f t="shared" si="2"/>
        <v>-1.2748597654258065E-2</v>
      </c>
      <c r="H15" s="35">
        <f>IF(ISNA(VLOOKUP($A15,[3]BDD_ActiviteInf!$1:$1048576,H$1,FALSE))=TRUE,0,VLOOKUP($A15,[3]BDD_ActiviteInf!$1:$1048576,H$1,FALSE))</f>
        <v>119</v>
      </c>
      <c r="I15" s="36">
        <f>IF(ISNA(VLOOKUP($A15,[3]BDD_ActiviteInf!$1:$1048576,I$1,FALSE))=TRUE,0,VLOOKUP($A15,[3]BDD_ActiviteInf!$1:$1048576,I$1,FALSE))</f>
        <v>116</v>
      </c>
      <c r="J15" s="37">
        <f t="shared" si="3"/>
        <v>-2.5210084033613467E-2</v>
      </c>
      <c r="K15" s="38">
        <f>IF(E15=0,"-",VLOOKUP(A15,[3]BDD_ActiviteInf!$1:$1048576,$K$1,FALSE)/E15)</f>
        <v>1</v>
      </c>
      <c r="L15" s="39">
        <f>IF(F15=0,"-",VLOOKUP(A15,[3]BDD_ActiviteInf!$1:$1048576,$L$1,FALSE)/F15)</f>
        <v>1</v>
      </c>
      <c r="M15" s="40">
        <f>IF(ISNA(VLOOKUP($A15,[3]BDD_ActiviteInf!$1:$1048576,E$1,FALSE))=TRUE,"-",IF(VLOOKUP($A15,[3]BDD_ActiviteInf!$1:$1048576,M$1,FALSE)=0,"-",VLOOKUP($A15,[3]BDD_ActiviteInf!$1:$1048576,K$1,FALSE)/VLOOKUP($A15,[3]BDD_ActiviteInf!$1:$1048576,M$1,FALSE)))</f>
        <v>16.478991596638654</v>
      </c>
      <c r="N15" s="41">
        <f>IF(ISNA(VLOOKUP($A15,[3]BDD_ActiviteInf!$1:$1048576,F$1,FALSE))=TRUE,"-",IF(VLOOKUP($A15,[3]BDD_ActiviteInf!$1:$1048576,N$1,FALSE)=0,"-",VLOOKUP($A15,[3]BDD_ActiviteInf!$1:$1048576,L$1,FALSE)/VLOOKUP($A15,[3]BDD_ActiviteInf!$1:$1048576,N$1,FALSE)))</f>
        <v>16.689655172413794</v>
      </c>
      <c r="O15" s="35">
        <f>IF(ISNA(VLOOKUP($A15,[3]BDD_ActiviteInf!$1:$1048576,O$1,FALSE))=TRUE,0,VLOOKUP($A15,[3]BDD_ActiviteInf!$1:$1048576,O$1,FALSE))</f>
        <v>5578.5</v>
      </c>
      <c r="P15" s="36">
        <f>IF(ISNA(VLOOKUP($A15,[3]BDD_ActiviteInf!$1:$1048576,P$1,FALSE))=TRUE,0,VLOOKUP($A15,[3]BDD_ActiviteInf!$1:$1048576,P$1,FALSE))</f>
        <v>4287.5</v>
      </c>
      <c r="Q15" s="37">
        <f t="shared" si="4"/>
        <v>-0.23142421797974366</v>
      </c>
      <c r="R15" s="35">
        <f>IF(ISNA(VLOOKUP($A15,[3]BDD_ActiviteInf!$1:$1048576,R$1,FALSE))=TRUE,0,VLOOKUP($A15,[3]BDD_ActiviteInf!$1:$1048576,R$1,FALSE))</f>
        <v>91</v>
      </c>
      <c r="S15" s="42">
        <f>IF(ISNA(VLOOKUP($A15,[3]BDD_ActiviteInf!$1:$1048576,S$1,FALSE))=TRUE,0,VLOOKUP($A15,[3]BDD_ActiviteInf!$1:$1048576,S$1,FALSE))</f>
        <v>93</v>
      </c>
      <c r="T15" s="37">
        <f t="shared" si="5"/>
        <v>2.19780219780219E-2</v>
      </c>
      <c r="U15" s="35">
        <f>IF(ISNA(VLOOKUP($A15,[3]BDD_ActiviteInf!$1:$1048576,U$1,FALSE))=TRUE,0,VLOOKUP($A15,[3]BDD_ActiviteInf!$1:$1048576,U$1,FALSE))</f>
        <v>3636</v>
      </c>
      <c r="V15" s="42">
        <f>IF(ISNA(VLOOKUP($A15,[3]BDD_ActiviteInf!$1:$1048576,V$1,FALSE))=TRUE,0,VLOOKUP($A15,[3]BDD_ActiviteInf!$1:$1048576,V$1,FALSE))</f>
        <v>1853</v>
      </c>
      <c r="W15" s="37">
        <f t="shared" si="0"/>
        <v>-0.49037403740374041</v>
      </c>
      <c r="X15" s="35">
        <f>IF(ISNA(VLOOKUP($A15,[3]BDD_ActiviteInf!$1:$1048576,X$1,FALSE))=TRUE,0,VLOOKUP($A15,[3]BDD_ActiviteInf!$1:$1048576,X$1,FALSE))</f>
        <v>3885</v>
      </c>
      <c r="Y15" s="42">
        <f>IF(ISNA(VLOOKUP($A15,[3]BDD_ActiviteInf!$1:$1048576,Y$1,FALSE))=TRUE,0,VLOOKUP($A15,[3]BDD_ActiviteInf!$1:$1048576,Y$1,FALSE))</f>
        <v>4869</v>
      </c>
      <c r="Z15" s="37">
        <f t="shared" si="1"/>
        <v>0.25328185328185326</v>
      </c>
      <c r="AA15" s="38">
        <f>IF(O15=0,"-",VLOOKUP(A15,[3]BDD_ActiviteInf!$1:$1048576,$AA$1,FALSE)/O15)</f>
        <v>1</v>
      </c>
      <c r="AB15" s="39">
        <f>IF(P15=0,"-",VLOOKUP(A15,[3]BDD_ActiviteInf!$1:$1048576,$AB$1,FALSE)/P15)</f>
        <v>1</v>
      </c>
      <c r="AC15" s="35">
        <f>IF(ISNA(VLOOKUP($A15,[3]BDD_ActiviteInf!$1:$1048576,AC$1,FALSE))=TRUE,0,VLOOKUP($A15,[3]BDD_ActiviteInf!$1:$1048576,AC$1,FALSE))</f>
        <v>14432</v>
      </c>
      <c r="AD15" s="36">
        <f>IF(ISNA(VLOOKUP($A15,[3]BDD_ActiviteInf!$1:$1048576,AD$1,FALSE))=TRUE,0,VLOOKUP($A15,[3]BDD_ActiviteInf!$1:$1048576,AD$1,FALSE))</f>
        <v>15493</v>
      </c>
      <c r="AE15" s="37">
        <f t="shared" si="6"/>
        <v>7.351718403547669E-2</v>
      </c>
      <c r="AF15" s="35">
        <f>IF(ISNA(VLOOKUP($A15,[3]BDD_ActiviteInf!$1:$1048576,AF$1,FALSE))=TRUE,0,VLOOKUP($A15,[3]BDD_ActiviteInf!$1:$1048576,AF$1,FALSE))</f>
        <v>1171</v>
      </c>
      <c r="AG15" s="42">
        <f>IF(ISNA(VLOOKUP($A15,[3]BDD_ActiviteInf!$1:$1048576,AG$1,FALSE))=TRUE,0,VLOOKUP($A15,[3]BDD_ActiviteInf!$1:$1048576,AG$1,FALSE))</f>
        <v>1181</v>
      </c>
      <c r="AH15" s="37">
        <f t="shared" si="7"/>
        <v>8.5397096498718295E-3</v>
      </c>
      <c r="AI15" s="38">
        <f>IF(AC15=0,"-",VLOOKUP(A15,[3]BDD_ActiviteInf!$1:$1048576,$AI$1,FALSE)/AC15)</f>
        <v>0.96888858093126384</v>
      </c>
      <c r="AJ15" s="39">
        <f>IF(AD15=0,"-",VLOOKUP(A15,[3]BDD_ActiviteInf!$1:$1048576,$AJ$1,FALSE)/AD15)</f>
        <v>0.97263280191054025</v>
      </c>
      <c r="AK15" s="38">
        <f>IF(AC15=0,"-",VLOOKUP(A15,[3]BDD_ActiviteInf!$1:$1048576,$AK$1,FALSE)/AC15)</f>
        <v>3.0002771618625277E-2</v>
      </c>
      <c r="AL15" s="43">
        <f>IF(AD15=0,"-",VLOOKUP(A15,[3]BDD_ActiviteInf!$1:$1048576,$AL$1,FALSE)/AD15)</f>
        <v>2.6786290582843864E-2</v>
      </c>
    </row>
    <row r="16" spans="1:38" s="32" customFormat="1" ht="14.1" customHeight="1" x14ac:dyDescent="0.25">
      <c r="A16" s="49" t="s">
        <v>36</v>
      </c>
      <c r="C16" s="33" t="s">
        <v>36</v>
      </c>
      <c r="D16" s="34" t="s">
        <v>37</v>
      </c>
      <c r="E16" s="35">
        <f>IF(ISNA(VLOOKUP($A16,[3]BDD_ActiviteInf!$1:$1048576,E$1,FALSE))=TRUE,0,VLOOKUP($A16,[3]BDD_ActiviteInf!$1:$1048576,E$1,FALSE))</f>
        <v>2240</v>
      </c>
      <c r="F16" s="36">
        <f>IF(ISNA(VLOOKUP($A16,[3]BDD_ActiviteInf!$1:$1048576,F$1,FALSE))=TRUE,0,VLOOKUP($A16,[3]BDD_ActiviteInf!$1:$1048576,F$1,FALSE))</f>
        <v>3079</v>
      </c>
      <c r="G16" s="37">
        <f t="shared" si="2"/>
        <v>0.37455357142857149</v>
      </c>
      <c r="H16" s="35">
        <f>IF(ISNA(VLOOKUP($A16,[3]BDD_ActiviteInf!$1:$1048576,H$1,FALSE))=TRUE,0,VLOOKUP($A16,[3]BDD_ActiviteInf!$1:$1048576,H$1,FALSE))</f>
        <v>116</v>
      </c>
      <c r="I16" s="36">
        <f>IF(ISNA(VLOOKUP($A16,[3]BDD_ActiviteInf!$1:$1048576,I$1,FALSE))=TRUE,0,VLOOKUP($A16,[3]BDD_ActiviteInf!$1:$1048576,I$1,FALSE))</f>
        <v>169</v>
      </c>
      <c r="J16" s="37">
        <f t="shared" si="3"/>
        <v>0.4568965517241379</v>
      </c>
      <c r="K16" s="38">
        <f>IF(E16=0,"-",VLOOKUP(A16,[3]BDD_ActiviteInf!$1:$1048576,$K$1,FALSE)/E16)</f>
        <v>1</v>
      </c>
      <c r="L16" s="39">
        <f>IF(F16=0,"-",VLOOKUP(A16,[3]BDD_ActiviteInf!$1:$1048576,$L$1,FALSE)/F16)</f>
        <v>0.99740175381617413</v>
      </c>
      <c r="M16" s="40">
        <f>IF(ISNA(VLOOKUP($A16,[3]BDD_ActiviteInf!$1:$1048576,E$1,FALSE))=TRUE,"-",IF(VLOOKUP($A16,[3]BDD_ActiviteInf!$1:$1048576,M$1,FALSE)=0,"-",VLOOKUP($A16,[3]BDD_ActiviteInf!$1:$1048576,K$1,FALSE)/VLOOKUP($A16,[3]BDD_ActiviteInf!$1:$1048576,M$1,FALSE)))</f>
        <v>19.310344827586206</v>
      </c>
      <c r="N16" s="41">
        <f>IF(ISNA(VLOOKUP($A16,[3]BDD_ActiviteInf!$1:$1048576,F$1,FALSE))=TRUE,"-",IF(VLOOKUP($A16,[3]BDD_ActiviteInf!$1:$1048576,N$1,FALSE)=0,"-",VLOOKUP($A16,[3]BDD_ActiviteInf!$1:$1048576,L$1,FALSE)/VLOOKUP($A16,[3]BDD_ActiviteInf!$1:$1048576,N$1,FALSE)))</f>
        <v>19.074534161490682</v>
      </c>
      <c r="O16" s="35">
        <f>IF(ISNA(VLOOKUP($A16,[3]BDD_ActiviteInf!$1:$1048576,O$1,FALSE))=TRUE,0,VLOOKUP($A16,[3]BDD_ActiviteInf!$1:$1048576,O$1,FALSE))</f>
        <v>2522.5</v>
      </c>
      <c r="P16" s="36">
        <f>IF(ISNA(VLOOKUP($A16,[3]BDD_ActiviteInf!$1:$1048576,P$1,FALSE))=TRUE,0,VLOOKUP($A16,[3]BDD_ActiviteInf!$1:$1048576,P$1,FALSE))</f>
        <v>2233</v>
      </c>
      <c r="Q16" s="37">
        <f t="shared" si="4"/>
        <v>-0.11476709613478697</v>
      </c>
      <c r="R16" s="35">
        <f>IF(ISNA(VLOOKUP($A16,[3]BDD_ActiviteInf!$1:$1048576,R$1,FALSE))=TRUE,0,VLOOKUP($A16,[3]BDD_ActiviteInf!$1:$1048576,R$1,FALSE))</f>
        <v>36</v>
      </c>
      <c r="S16" s="42">
        <f>IF(ISNA(VLOOKUP($A16,[3]BDD_ActiviteInf!$1:$1048576,S$1,FALSE))=TRUE,0,VLOOKUP($A16,[3]BDD_ActiviteInf!$1:$1048576,S$1,FALSE))</f>
        <v>44</v>
      </c>
      <c r="T16" s="37">
        <f t="shared" si="5"/>
        <v>0.22222222222222232</v>
      </c>
      <c r="U16" s="35">
        <f>IF(ISNA(VLOOKUP($A16,[3]BDD_ActiviteInf!$1:$1048576,U$1,FALSE))=TRUE,0,VLOOKUP($A16,[3]BDD_ActiviteInf!$1:$1048576,U$1,FALSE))</f>
        <v>1162</v>
      </c>
      <c r="V16" s="42">
        <f>IF(ISNA(VLOOKUP($A16,[3]BDD_ActiviteInf!$1:$1048576,V$1,FALSE))=TRUE,0,VLOOKUP($A16,[3]BDD_ActiviteInf!$1:$1048576,V$1,FALSE))</f>
        <v>808</v>
      </c>
      <c r="W16" s="37">
        <f t="shared" si="0"/>
        <v>-0.30464716006884685</v>
      </c>
      <c r="X16" s="35">
        <f>IF(ISNA(VLOOKUP($A16,[3]BDD_ActiviteInf!$1:$1048576,X$1,FALSE))=TRUE,0,VLOOKUP($A16,[3]BDD_ActiviteInf!$1:$1048576,X$1,FALSE))</f>
        <v>2721</v>
      </c>
      <c r="Y16" s="42">
        <f>IF(ISNA(VLOOKUP($A16,[3]BDD_ActiviteInf!$1:$1048576,Y$1,FALSE))=TRUE,0,VLOOKUP($A16,[3]BDD_ActiviteInf!$1:$1048576,Y$1,FALSE))</f>
        <v>2850</v>
      </c>
      <c r="Z16" s="37">
        <f t="shared" si="1"/>
        <v>4.7409040793825907E-2</v>
      </c>
      <c r="AA16" s="38">
        <f>IF(O16=0,"-",VLOOKUP(A16,[3]BDD_ActiviteInf!$1:$1048576,$AA$1,FALSE)/O16)</f>
        <v>1</v>
      </c>
      <c r="AB16" s="39">
        <f>IF(P16=0,"-",VLOOKUP(A16,[3]BDD_ActiviteInf!$1:$1048576,$AB$1,FALSE)/P16)</f>
        <v>1</v>
      </c>
      <c r="AC16" s="35">
        <f>IF(ISNA(VLOOKUP($A16,[3]BDD_ActiviteInf!$1:$1048576,AC$1,FALSE))=TRUE,0,VLOOKUP($A16,[3]BDD_ActiviteInf!$1:$1048576,AC$1,FALSE))</f>
        <v>21727</v>
      </c>
      <c r="AD16" s="36">
        <f>IF(ISNA(VLOOKUP($A16,[3]BDD_ActiviteInf!$1:$1048576,AD$1,FALSE))=TRUE,0,VLOOKUP($A16,[3]BDD_ActiviteInf!$1:$1048576,AD$1,FALSE))</f>
        <v>20579</v>
      </c>
      <c r="AE16" s="37">
        <f t="shared" si="6"/>
        <v>-5.2837483315690159E-2</v>
      </c>
      <c r="AF16" s="35">
        <f>IF(ISNA(VLOOKUP($A16,[3]BDD_ActiviteInf!$1:$1048576,AF$1,FALSE))=TRUE,0,VLOOKUP($A16,[3]BDD_ActiviteInf!$1:$1048576,AF$1,FALSE))</f>
        <v>1977</v>
      </c>
      <c r="AG16" s="42">
        <f>IF(ISNA(VLOOKUP($A16,[3]BDD_ActiviteInf!$1:$1048576,AG$1,FALSE))=TRUE,0,VLOOKUP($A16,[3]BDD_ActiviteInf!$1:$1048576,AG$1,FALSE))</f>
        <v>1934</v>
      </c>
      <c r="AH16" s="37">
        <f t="shared" si="7"/>
        <v>-2.1750126454223584E-2</v>
      </c>
      <c r="AI16" s="38">
        <f>IF(AC16=0,"-",VLOOKUP(A16,[3]BDD_ActiviteInf!$1:$1048576,$AI$1,FALSE)/AC16)</f>
        <v>0.86947116491001974</v>
      </c>
      <c r="AJ16" s="39">
        <f>IF(AD16=0,"-",VLOOKUP(A16,[3]BDD_ActiviteInf!$1:$1048576,$AJ$1,FALSE)/AD16)</f>
        <v>0.84328684581369362</v>
      </c>
      <c r="AK16" s="38">
        <f>IF(AC16=0,"-",VLOOKUP(A16,[3]BDD_ActiviteInf!$1:$1048576,$AK$1,FALSE)/AC16)</f>
        <v>1.3209370828922538E-2</v>
      </c>
      <c r="AL16" s="43">
        <f>IF(AD16=0,"-",VLOOKUP(A16,[3]BDD_ActiviteInf!$1:$1048576,$AL$1,FALSE)/AD16)</f>
        <v>1.4286408474658632E-2</v>
      </c>
    </row>
    <row r="17" spans="1:38" s="32" customFormat="1" ht="14.1" customHeight="1" x14ac:dyDescent="0.2">
      <c r="A17" s="31" t="s">
        <v>38</v>
      </c>
      <c r="C17" s="33" t="s">
        <v>38</v>
      </c>
      <c r="D17" s="34" t="s">
        <v>39</v>
      </c>
      <c r="E17" s="35">
        <f>IF(ISNA(VLOOKUP($A17,[3]BDD_ActiviteInf!$1:$1048576,E$1,FALSE))=TRUE,0,VLOOKUP($A17,[3]BDD_ActiviteInf!$1:$1048576,E$1,FALSE))</f>
        <v>0</v>
      </c>
      <c r="F17" s="36">
        <f>IF(ISNA(VLOOKUP($A17,[3]BDD_ActiviteInf!$1:$1048576,F$1,FALSE))=TRUE,0,VLOOKUP($A17,[3]BDD_ActiviteInf!$1:$1048576,F$1,FALSE))</f>
        <v>0</v>
      </c>
      <c r="G17" s="37" t="str">
        <f t="shared" si="2"/>
        <v>-</v>
      </c>
      <c r="H17" s="35">
        <f>IF(ISNA(VLOOKUP($A17,[3]BDD_ActiviteInf!$1:$1048576,H$1,FALSE))=TRUE,0,VLOOKUP($A17,[3]BDD_ActiviteInf!$1:$1048576,H$1,FALSE))</f>
        <v>0</v>
      </c>
      <c r="I17" s="36">
        <f>IF(ISNA(VLOOKUP($A17,[3]BDD_ActiviteInf!$1:$1048576,I$1,FALSE))=TRUE,0,VLOOKUP($A17,[3]BDD_ActiviteInf!$1:$1048576,I$1,FALSE))</f>
        <v>0</v>
      </c>
      <c r="J17" s="37" t="str">
        <f t="shared" si="3"/>
        <v>-</v>
      </c>
      <c r="K17" s="38" t="str">
        <f>IF(E17=0,"-",VLOOKUP(A17,[3]BDD_ActiviteInf!$1:$1048576,$K$1,FALSE)/E17)</f>
        <v>-</v>
      </c>
      <c r="L17" s="39" t="str">
        <f>IF(F17=0,"-",VLOOKUP(A17,[3]BDD_ActiviteInf!$1:$1048576,$L$1,FALSE)/F17)</f>
        <v>-</v>
      </c>
      <c r="M17" s="40" t="str">
        <f>IF(ISNA(VLOOKUP($A17,[3]BDD_ActiviteInf!$1:$1048576,E$1,FALSE))=TRUE,"-",IF(VLOOKUP($A17,[3]BDD_ActiviteInf!$1:$1048576,M$1,FALSE)=0,"-",VLOOKUP($A17,[3]BDD_ActiviteInf!$1:$1048576,K$1,FALSE)/VLOOKUP($A17,[3]BDD_ActiviteInf!$1:$1048576,M$1,FALSE)))</f>
        <v>-</v>
      </c>
      <c r="N17" s="41" t="str">
        <f>IF(ISNA(VLOOKUP($A17,[3]BDD_ActiviteInf!$1:$1048576,F$1,FALSE))=TRUE,"-",IF(VLOOKUP($A17,[3]BDD_ActiviteInf!$1:$1048576,N$1,FALSE)=0,"-",VLOOKUP($A17,[3]BDD_ActiviteInf!$1:$1048576,L$1,FALSE)/VLOOKUP($A17,[3]BDD_ActiviteInf!$1:$1048576,N$1,FALSE)))</f>
        <v>-</v>
      </c>
      <c r="O17" s="35">
        <f>IF(ISNA(VLOOKUP($A17,[3]BDD_ActiviteInf!$1:$1048576,O$1,FALSE))=TRUE,0,VLOOKUP($A17,[3]BDD_ActiviteInf!$1:$1048576,O$1,FALSE))</f>
        <v>0</v>
      </c>
      <c r="P17" s="36">
        <f>IF(ISNA(VLOOKUP($A17,[3]BDD_ActiviteInf!$1:$1048576,P$1,FALSE))=TRUE,0,VLOOKUP($A17,[3]BDD_ActiviteInf!$1:$1048576,P$1,FALSE))</f>
        <v>0</v>
      </c>
      <c r="Q17" s="37" t="str">
        <f t="shared" si="4"/>
        <v>-</v>
      </c>
      <c r="R17" s="35">
        <f>IF(ISNA(VLOOKUP($A17,[3]BDD_ActiviteInf!$1:$1048576,R$1,FALSE))=TRUE,0,VLOOKUP($A17,[3]BDD_ActiviteInf!$1:$1048576,R$1,FALSE))</f>
        <v>0</v>
      </c>
      <c r="S17" s="42">
        <f>IF(ISNA(VLOOKUP($A17,[3]BDD_ActiviteInf!$1:$1048576,S$1,FALSE))=TRUE,0,VLOOKUP($A17,[3]BDD_ActiviteInf!$1:$1048576,S$1,FALSE))</f>
        <v>0</v>
      </c>
      <c r="T17" s="37" t="str">
        <f t="shared" si="5"/>
        <v>-</v>
      </c>
      <c r="U17" s="35">
        <f>IF(ISNA(VLOOKUP($A17,[3]BDD_ActiviteInf!$1:$1048576,U$1,FALSE))=TRUE,0,VLOOKUP($A17,[3]BDD_ActiviteInf!$1:$1048576,U$1,FALSE))</f>
        <v>0</v>
      </c>
      <c r="V17" s="42">
        <f>IF(ISNA(VLOOKUP($A17,[3]BDD_ActiviteInf!$1:$1048576,V$1,FALSE))=TRUE,0,VLOOKUP($A17,[3]BDD_ActiviteInf!$1:$1048576,V$1,FALSE))</f>
        <v>0</v>
      </c>
      <c r="W17" s="37" t="str">
        <f t="shared" si="0"/>
        <v>-</v>
      </c>
      <c r="X17" s="35">
        <f>IF(ISNA(VLOOKUP($A17,[3]BDD_ActiviteInf!$1:$1048576,X$1,FALSE))=TRUE,0,VLOOKUP($A17,[3]BDD_ActiviteInf!$1:$1048576,X$1,FALSE))</f>
        <v>0</v>
      </c>
      <c r="Y17" s="42">
        <f>IF(ISNA(VLOOKUP($A17,[3]BDD_ActiviteInf!$1:$1048576,Y$1,FALSE))=TRUE,0,VLOOKUP($A17,[3]BDD_ActiviteInf!$1:$1048576,Y$1,FALSE))</f>
        <v>0</v>
      </c>
      <c r="Z17" s="37" t="str">
        <f t="shared" si="1"/>
        <v>-</v>
      </c>
      <c r="AA17" s="38" t="str">
        <f>IF(O17=0,"-",VLOOKUP(A17,[3]BDD_ActiviteInf!$1:$1048576,$AA$1,FALSE)/O17)</f>
        <v>-</v>
      </c>
      <c r="AB17" s="39" t="str">
        <f>IF(P17=0,"-",VLOOKUP(A17,[3]BDD_ActiviteInf!$1:$1048576,$AB$1,FALSE)/P17)</f>
        <v>-</v>
      </c>
      <c r="AC17" s="35">
        <f>IF(ISNA(VLOOKUP($A17,[3]BDD_ActiviteInf!$1:$1048576,AC$1,FALSE))=TRUE,0,VLOOKUP($A17,[3]BDD_ActiviteInf!$1:$1048576,AC$1,FALSE))</f>
        <v>0</v>
      </c>
      <c r="AD17" s="36">
        <f>IF(ISNA(VLOOKUP($A17,[3]BDD_ActiviteInf!$1:$1048576,AD$1,FALSE))=TRUE,0,VLOOKUP($A17,[3]BDD_ActiviteInf!$1:$1048576,AD$1,FALSE))</f>
        <v>0</v>
      </c>
      <c r="AE17" s="37" t="str">
        <f t="shared" si="6"/>
        <v>-</v>
      </c>
      <c r="AF17" s="35">
        <f>IF(ISNA(VLOOKUP($A17,[3]BDD_ActiviteInf!$1:$1048576,AF$1,FALSE))=TRUE,0,VLOOKUP($A17,[3]BDD_ActiviteInf!$1:$1048576,AF$1,FALSE))</f>
        <v>0</v>
      </c>
      <c r="AG17" s="42">
        <f>IF(ISNA(VLOOKUP($A17,[3]BDD_ActiviteInf!$1:$1048576,AG$1,FALSE))=TRUE,0,VLOOKUP($A17,[3]BDD_ActiviteInf!$1:$1048576,AG$1,FALSE))</f>
        <v>0</v>
      </c>
      <c r="AH17" s="37" t="str">
        <f t="shared" si="7"/>
        <v>-</v>
      </c>
      <c r="AI17" s="38" t="str">
        <f>IF(AC17=0,"-",VLOOKUP(A17,[3]BDD_ActiviteInf!$1:$1048576,$AI$1,FALSE)/AC17)</f>
        <v>-</v>
      </c>
      <c r="AJ17" s="39" t="str">
        <f>IF(AD17=0,"-",VLOOKUP(A17,[3]BDD_ActiviteInf!$1:$1048576,$AJ$1,FALSE)/AD17)</f>
        <v>-</v>
      </c>
      <c r="AK17" s="38" t="str">
        <f>IF(AC17=0,"-",VLOOKUP(A17,[3]BDD_ActiviteInf!$1:$1048576,$AK$1,FALSE)/AC17)</f>
        <v>-</v>
      </c>
      <c r="AL17" s="43" t="str">
        <f>IF(AD17=0,"-",VLOOKUP(A17,[3]BDD_ActiviteInf!$1:$1048576,$AL$1,FALSE)/AD17)</f>
        <v>-</v>
      </c>
    </row>
    <row r="18" spans="1:38" s="32" customFormat="1" ht="14.1" customHeight="1" x14ac:dyDescent="0.2">
      <c r="A18" s="31" t="s">
        <v>40</v>
      </c>
      <c r="C18" s="33" t="s">
        <v>40</v>
      </c>
      <c r="D18" s="34" t="s">
        <v>41</v>
      </c>
      <c r="E18" s="35">
        <f>IF(ISNA(VLOOKUP($A18,[3]BDD_ActiviteInf!$1:$1048576,E$1,FALSE))=TRUE,0,VLOOKUP($A18,[3]BDD_ActiviteInf!$1:$1048576,E$1,FALSE))</f>
        <v>5626</v>
      </c>
      <c r="F18" s="36">
        <f>IF(ISNA(VLOOKUP($A18,[3]BDD_ActiviteInf!$1:$1048576,F$1,FALSE))=TRUE,0,VLOOKUP($A18,[3]BDD_ActiviteInf!$1:$1048576,F$1,FALSE))</f>
        <v>5479</v>
      </c>
      <c r="G18" s="37">
        <f t="shared" si="2"/>
        <v>-2.6128688233203023E-2</v>
      </c>
      <c r="H18" s="35">
        <f>IF(ISNA(VLOOKUP($A18,[3]BDD_ActiviteInf!$1:$1048576,H$1,FALSE))=TRUE,0,VLOOKUP($A18,[3]BDD_ActiviteInf!$1:$1048576,H$1,FALSE))</f>
        <v>367</v>
      </c>
      <c r="I18" s="36">
        <f>IF(ISNA(VLOOKUP($A18,[3]BDD_ActiviteInf!$1:$1048576,I$1,FALSE))=TRUE,0,VLOOKUP($A18,[3]BDD_ActiviteInf!$1:$1048576,I$1,FALSE))</f>
        <v>287</v>
      </c>
      <c r="J18" s="37">
        <f t="shared" si="3"/>
        <v>-0.21798365122615804</v>
      </c>
      <c r="K18" s="38">
        <f>IF(E18=0,"-",VLOOKUP(A18,[3]BDD_ActiviteInf!$1:$1048576,$K$1,FALSE)/E18)</f>
        <v>1</v>
      </c>
      <c r="L18" s="39">
        <f>IF(F18=0,"-",VLOOKUP(A18,[3]BDD_ActiviteInf!$1:$1048576,$L$1,FALSE)/F18)</f>
        <v>0.98923161160795769</v>
      </c>
      <c r="M18" s="40">
        <f>IF(ISNA(VLOOKUP($A18,[3]BDD_ActiviteInf!$1:$1048576,E$1,FALSE))=TRUE,"-",IF(VLOOKUP($A18,[3]BDD_ActiviteInf!$1:$1048576,M$1,FALSE)=0,"-",VLOOKUP($A18,[3]BDD_ActiviteInf!$1:$1048576,K$1,FALSE)/VLOOKUP($A18,[3]BDD_ActiviteInf!$1:$1048576,M$1,FALSE)))</f>
        <v>15.329700272479563</v>
      </c>
      <c r="N18" s="41">
        <f>IF(ISNA(VLOOKUP($A18,[3]BDD_ActiviteInf!$1:$1048576,F$1,FALSE))=TRUE,"-",IF(VLOOKUP($A18,[3]BDD_ActiviteInf!$1:$1048576,N$1,FALSE)=0,"-",VLOOKUP($A18,[3]BDD_ActiviteInf!$1:$1048576,L$1,FALSE)/VLOOKUP($A18,[3]BDD_ActiviteInf!$1:$1048576,N$1,FALSE)))</f>
        <v>20.608365019011408</v>
      </c>
      <c r="O18" s="35">
        <f>IF(ISNA(VLOOKUP($A18,[3]BDD_ActiviteInf!$1:$1048576,O$1,FALSE))=TRUE,0,VLOOKUP($A18,[3]BDD_ActiviteInf!$1:$1048576,O$1,FALSE))</f>
        <v>14072.5</v>
      </c>
      <c r="P18" s="36">
        <f>IF(ISNA(VLOOKUP($A18,[3]BDD_ActiviteInf!$1:$1048576,P$1,FALSE))=TRUE,0,VLOOKUP($A18,[3]BDD_ActiviteInf!$1:$1048576,P$1,FALSE))</f>
        <v>12939.5</v>
      </c>
      <c r="Q18" s="37">
        <f t="shared" si="4"/>
        <v>-8.051163616983481E-2</v>
      </c>
      <c r="R18" s="35">
        <f>IF(ISNA(VLOOKUP($A18,[3]BDD_ActiviteInf!$1:$1048576,R$1,FALSE))=TRUE,0,VLOOKUP($A18,[3]BDD_ActiviteInf!$1:$1048576,R$1,FALSE))</f>
        <v>463</v>
      </c>
      <c r="S18" s="42">
        <f>IF(ISNA(VLOOKUP($A18,[3]BDD_ActiviteInf!$1:$1048576,S$1,FALSE))=TRUE,0,VLOOKUP($A18,[3]BDD_ActiviteInf!$1:$1048576,S$1,FALSE))</f>
        <v>442</v>
      </c>
      <c r="T18" s="37">
        <f t="shared" si="5"/>
        <v>-4.5356371490280822E-2</v>
      </c>
      <c r="U18" s="35">
        <f>IF(ISNA(VLOOKUP($A18,[3]BDD_ActiviteInf!$1:$1048576,U$1,FALSE))=TRUE,0,VLOOKUP($A18,[3]BDD_ActiviteInf!$1:$1048576,U$1,FALSE))</f>
        <v>7375</v>
      </c>
      <c r="V18" s="42">
        <f>IF(ISNA(VLOOKUP($A18,[3]BDD_ActiviteInf!$1:$1048576,V$1,FALSE))=TRUE,0,VLOOKUP($A18,[3]BDD_ActiviteInf!$1:$1048576,V$1,FALSE))</f>
        <v>6584</v>
      </c>
      <c r="W18" s="37">
        <f t="shared" si="0"/>
        <v>-0.10725423728813555</v>
      </c>
      <c r="X18" s="35">
        <f>IF(ISNA(VLOOKUP($A18,[3]BDD_ActiviteInf!$1:$1048576,X$1,FALSE))=TRUE,0,VLOOKUP($A18,[3]BDD_ActiviteInf!$1:$1048576,X$1,FALSE))</f>
        <v>13395</v>
      </c>
      <c r="Y18" s="42">
        <f>IF(ISNA(VLOOKUP($A18,[3]BDD_ActiviteInf!$1:$1048576,Y$1,FALSE))=TRUE,0,VLOOKUP($A18,[3]BDD_ActiviteInf!$1:$1048576,Y$1,FALSE))</f>
        <v>12711</v>
      </c>
      <c r="Z18" s="37">
        <f t="shared" si="1"/>
        <v>-5.1063829787234005E-2</v>
      </c>
      <c r="AA18" s="38">
        <f>IF(O18=0,"-",VLOOKUP(A18,[3]BDD_ActiviteInf!$1:$1048576,$AA$1,FALSE)/O18)</f>
        <v>1</v>
      </c>
      <c r="AB18" s="39">
        <f>IF(P18=0,"-",VLOOKUP(A18,[3]BDD_ActiviteInf!$1:$1048576,$AB$1,FALSE)/P18)</f>
        <v>1</v>
      </c>
      <c r="AC18" s="35">
        <f>IF(ISNA(VLOOKUP($A18,[3]BDD_ActiviteInf!$1:$1048576,AC$1,FALSE))=TRUE,0,VLOOKUP($A18,[3]BDD_ActiviteInf!$1:$1048576,AC$1,FALSE))</f>
        <v>70347</v>
      </c>
      <c r="AD18" s="36">
        <f>IF(ISNA(VLOOKUP($A18,[3]BDD_ActiviteInf!$1:$1048576,AD$1,FALSE))=TRUE,0,VLOOKUP($A18,[3]BDD_ActiviteInf!$1:$1048576,AD$1,FALSE))</f>
        <v>61472</v>
      </c>
      <c r="AE18" s="37">
        <f t="shared" si="6"/>
        <v>-0.12616031955875873</v>
      </c>
      <c r="AF18" s="35">
        <f>IF(ISNA(VLOOKUP($A18,[3]BDD_ActiviteInf!$1:$1048576,AF$1,FALSE))=TRUE,0,VLOOKUP($A18,[3]BDD_ActiviteInf!$1:$1048576,AF$1,FALSE))</f>
        <v>4980</v>
      </c>
      <c r="AG18" s="42">
        <f>IF(ISNA(VLOOKUP($A18,[3]BDD_ActiviteInf!$1:$1048576,AG$1,FALSE))=TRUE,0,VLOOKUP($A18,[3]BDD_ActiviteInf!$1:$1048576,AG$1,FALSE))</f>
        <v>5000</v>
      </c>
      <c r="AH18" s="37">
        <f t="shared" si="7"/>
        <v>4.0160642570281624E-3</v>
      </c>
      <c r="AI18" s="38">
        <f>IF(AC18=0,"-",VLOOKUP(A18,[3]BDD_ActiviteInf!$1:$1048576,$AI$1,FALSE)/AC18)</f>
        <v>0.71529702759179492</v>
      </c>
      <c r="AJ18" s="39">
        <f>IF(AD18=0,"-",VLOOKUP(A18,[3]BDD_ActiviteInf!$1:$1048576,$AJ$1,FALSE)/AD18)</f>
        <v>0.72716033315981254</v>
      </c>
      <c r="AK18" s="38">
        <f>IF(AC18=0,"-",VLOOKUP(A18,[3]BDD_ActiviteInf!$1:$1048576,$AK$1,FALSE)/AC18)</f>
        <v>3.4727849090934938E-2</v>
      </c>
      <c r="AL18" s="43">
        <f>IF(AD18=0,"-",VLOOKUP(A18,[3]BDD_ActiviteInf!$1:$1048576,$AL$1,FALSE)/AD18)</f>
        <v>3.3348516397709527E-2</v>
      </c>
    </row>
    <row r="19" spans="1:38" s="32" customFormat="1" ht="14.1" customHeight="1" x14ac:dyDescent="0.2">
      <c r="A19" s="31" t="s">
        <v>42</v>
      </c>
      <c r="C19" s="33" t="s">
        <v>42</v>
      </c>
      <c r="D19" s="34" t="s">
        <v>43</v>
      </c>
      <c r="E19" s="35">
        <f>IF(ISNA(VLOOKUP($A19,[3]BDD_ActiviteInf!$1:$1048576,E$1,FALSE))=TRUE,0,VLOOKUP($A19,[3]BDD_ActiviteInf!$1:$1048576,E$1,FALSE))</f>
        <v>12</v>
      </c>
      <c r="F19" s="36">
        <f>IF(ISNA(VLOOKUP($A19,[3]BDD_ActiviteInf!$1:$1048576,F$1,FALSE))=TRUE,0,VLOOKUP($A19,[3]BDD_ActiviteInf!$1:$1048576,F$1,FALSE))</f>
        <v>0</v>
      </c>
      <c r="G19" s="37">
        <f t="shared" si="2"/>
        <v>-1</v>
      </c>
      <c r="H19" s="35">
        <f>IF(ISNA(VLOOKUP($A19,[3]BDD_ActiviteInf!$1:$1048576,H$1,FALSE))=TRUE,0,VLOOKUP($A19,[3]BDD_ActiviteInf!$1:$1048576,H$1,FALSE))</f>
        <v>3</v>
      </c>
      <c r="I19" s="36">
        <f>IF(ISNA(VLOOKUP($A19,[3]BDD_ActiviteInf!$1:$1048576,I$1,FALSE))=TRUE,0,VLOOKUP($A19,[3]BDD_ActiviteInf!$1:$1048576,I$1,FALSE))</f>
        <v>0</v>
      </c>
      <c r="J19" s="37">
        <f t="shared" si="3"/>
        <v>-1</v>
      </c>
      <c r="K19" s="38">
        <f>IF(E19=0,"-",VLOOKUP(A19,[3]BDD_ActiviteInf!$1:$1048576,$K$1,FALSE)/E19)</f>
        <v>1</v>
      </c>
      <c r="L19" s="39" t="str">
        <f>IF(F19=0,"-",VLOOKUP(A19,[3]BDD_ActiviteInf!$1:$1048576,$L$1,FALSE)/F19)</f>
        <v>-</v>
      </c>
      <c r="M19" s="40">
        <f>IF(ISNA(VLOOKUP($A19,[3]BDD_ActiviteInf!$1:$1048576,E$1,FALSE))=TRUE,"-",IF(VLOOKUP($A19,[3]BDD_ActiviteInf!$1:$1048576,M$1,FALSE)=0,"-",VLOOKUP($A19,[3]BDD_ActiviteInf!$1:$1048576,K$1,FALSE)/VLOOKUP($A19,[3]BDD_ActiviteInf!$1:$1048576,M$1,FALSE)))</f>
        <v>4</v>
      </c>
      <c r="N19" s="41" t="str">
        <f>IF(ISNA(VLOOKUP($A19,[3]BDD_ActiviteInf!$1:$1048576,F$1,FALSE))=TRUE,"-",IF(VLOOKUP($A19,[3]BDD_ActiviteInf!$1:$1048576,N$1,FALSE)=0,"-",VLOOKUP($A19,[3]BDD_ActiviteInf!$1:$1048576,L$1,FALSE)/VLOOKUP($A19,[3]BDD_ActiviteInf!$1:$1048576,N$1,FALSE)))</f>
        <v>-</v>
      </c>
      <c r="O19" s="35">
        <f>IF(ISNA(VLOOKUP($A19,[3]BDD_ActiviteInf!$1:$1048576,O$1,FALSE))=TRUE,0,VLOOKUP($A19,[3]BDD_ActiviteInf!$1:$1048576,O$1,FALSE))</f>
        <v>36.5</v>
      </c>
      <c r="P19" s="36">
        <f>IF(ISNA(VLOOKUP($A19,[3]BDD_ActiviteInf!$1:$1048576,P$1,FALSE))=TRUE,0,VLOOKUP($A19,[3]BDD_ActiviteInf!$1:$1048576,P$1,FALSE))</f>
        <v>62</v>
      </c>
      <c r="Q19" s="37">
        <f t="shared" si="4"/>
        <v>0.69863013698630128</v>
      </c>
      <c r="R19" s="35">
        <f>IF(ISNA(VLOOKUP($A19,[3]BDD_ActiviteInf!$1:$1048576,R$1,FALSE))=TRUE,0,VLOOKUP($A19,[3]BDD_ActiviteInf!$1:$1048576,R$1,FALSE))</f>
        <v>4</v>
      </c>
      <c r="S19" s="42">
        <f>IF(ISNA(VLOOKUP($A19,[3]BDD_ActiviteInf!$1:$1048576,S$1,FALSE))=TRUE,0,VLOOKUP($A19,[3]BDD_ActiviteInf!$1:$1048576,S$1,FALSE))</f>
        <v>4</v>
      </c>
      <c r="T19" s="37">
        <f t="shared" si="5"/>
        <v>0</v>
      </c>
      <c r="U19" s="35">
        <f>IF(ISNA(VLOOKUP($A19,[3]BDD_ActiviteInf!$1:$1048576,U$1,FALSE))=TRUE,0,VLOOKUP($A19,[3]BDD_ActiviteInf!$1:$1048576,U$1,FALSE))</f>
        <v>36</v>
      </c>
      <c r="V19" s="42">
        <f>IF(ISNA(VLOOKUP($A19,[3]BDD_ActiviteInf!$1:$1048576,V$1,FALSE))=TRUE,0,VLOOKUP($A19,[3]BDD_ActiviteInf!$1:$1048576,V$1,FALSE))</f>
        <v>62</v>
      </c>
      <c r="W19" s="37">
        <f t="shared" si="0"/>
        <v>0.72222222222222232</v>
      </c>
      <c r="X19" s="35">
        <f>IF(ISNA(VLOOKUP($A19,[3]BDD_ActiviteInf!$1:$1048576,X$1,FALSE))=TRUE,0,VLOOKUP($A19,[3]BDD_ActiviteInf!$1:$1048576,X$1,FALSE))</f>
        <v>1</v>
      </c>
      <c r="Y19" s="42">
        <f>IF(ISNA(VLOOKUP($A19,[3]BDD_ActiviteInf!$1:$1048576,Y$1,FALSE))=TRUE,0,VLOOKUP($A19,[3]BDD_ActiviteInf!$1:$1048576,Y$1,FALSE))</f>
        <v>0</v>
      </c>
      <c r="Z19" s="37">
        <f t="shared" si="1"/>
        <v>-1</v>
      </c>
      <c r="AA19" s="38">
        <f>IF(O19=0,"-",VLOOKUP(A19,[3]BDD_ActiviteInf!$1:$1048576,$AA$1,FALSE)/O19)</f>
        <v>1</v>
      </c>
      <c r="AB19" s="39">
        <f>IF(P19=0,"-",VLOOKUP(A19,[3]BDD_ActiviteInf!$1:$1048576,$AB$1,FALSE)/P19)</f>
        <v>1</v>
      </c>
      <c r="AC19" s="35">
        <f>IF(ISNA(VLOOKUP($A19,[3]BDD_ActiviteInf!$1:$1048576,AC$1,FALSE))=TRUE,0,VLOOKUP($A19,[3]BDD_ActiviteInf!$1:$1048576,AC$1,FALSE))</f>
        <v>0</v>
      </c>
      <c r="AD19" s="36">
        <f>IF(ISNA(VLOOKUP($A19,[3]BDD_ActiviteInf!$1:$1048576,AD$1,FALSE))=TRUE,0,VLOOKUP($A19,[3]BDD_ActiviteInf!$1:$1048576,AD$1,FALSE))</f>
        <v>0</v>
      </c>
      <c r="AE19" s="37" t="str">
        <f t="shared" si="6"/>
        <v>-</v>
      </c>
      <c r="AF19" s="35">
        <f>IF(ISNA(VLOOKUP($A19,[3]BDD_ActiviteInf!$1:$1048576,AF$1,FALSE))=TRUE,0,VLOOKUP($A19,[3]BDD_ActiviteInf!$1:$1048576,AF$1,FALSE))</f>
        <v>0</v>
      </c>
      <c r="AG19" s="42">
        <f>IF(ISNA(VLOOKUP($A19,[3]BDD_ActiviteInf!$1:$1048576,AG$1,FALSE))=TRUE,0,VLOOKUP($A19,[3]BDD_ActiviteInf!$1:$1048576,AG$1,FALSE))</f>
        <v>0</v>
      </c>
      <c r="AH19" s="37" t="str">
        <f t="shared" si="7"/>
        <v>-</v>
      </c>
      <c r="AI19" s="38" t="str">
        <f>IF(AC19=0,"-",VLOOKUP(A19,[3]BDD_ActiviteInf!$1:$1048576,$AI$1,FALSE)/AC19)</f>
        <v>-</v>
      </c>
      <c r="AJ19" s="39" t="str">
        <f>IF(AD19=0,"-",VLOOKUP(A19,[3]BDD_ActiviteInf!$1:$1048576,$AJ$1,FALSE)/AD19)</f>
        <v>-</v>
      </c>
      <c r="AK19" s="38" t="str">
        <f>IF(AC19=0,"-",VLOOKUP(A19,[3]BDD_ActiviteInf!$1:$1048576,$AK$1,FALSE)/AC19)</f>
        <v>-</v>
      </c>
      <c r="AL19" s="43" t="str">
        <f>IF(AD19=0,"-",VLOOKUP(A19,[3]BDD_ActiviteInf!$1:$1048576,$AL$1,FALSE)/AD19)</f>
        <v>-</v>
      </c>
    </row>
    <row r="20" spans="1:38" s="32" customFormat="1" ht="14.1" customHeight="1" x14ac:dyDescent="0.25">
      <c r="A20" s="49" t="s">
        <v>44</v>
      </c>
      <c r="C20" s="33" t="s">
        <v>44</v>
      </c>
      <c r="D20" s="34" t="s">
        <v>45</v>
      </c>
      <c r="E20" s="35">
        <f>IF(ISNA(VLOOKUP($A20,[3]BDD_ActiviteInf!$1:$1048576,E$1,FALSE))=TRUE,0,VLOOKUP($A20,[3]BDD_ActiviteInf!$1:$1048576,E$1,FALSE))</f>
        <v>0</v>
      </c>
      <c r="F20" s="36">
        <f>IF(ISNA(VLOOKUP($A20,[3]BDD_ActiviteInf!$1:$1048576,F$1,FALSE))=TRUE,0,VLOOKUP($A20,[3]BDD_ActiviteInf!$1:$1048576,F$1,FALSE))</f>
        <v>0</v>
      </c>
      <c r="G20" s="37" t="str">
        <f t="shared" si="2"/>
        <v>-</v>
      </c>
      <c r="H20" s="35">
        <f>IF(ISNA(VLOOKUP($A20,[3]BDD_ActiviteInf!$1:$1048576,H$1,FALSE))=TRUE,0,VLOOKUP($A20,[3]BDD_ActiviteInf!$1:$1048576,H$1,FALSE))</f>
        <v>0</v>
      </c>
      <c r="I20" s="36">
        <f>IF(ISNA(VLOOKUP($A20,[3]BDD_ActiviteInf!$1:$1048576,I$1,FALSE))=TRUE,0,VLOOKUP($A20,[3]BDD_ActiviteInf!$1:$1048576,I$1,FALSE))</f>
        <v>0</v>
      </c>
      <c r="J20" s="37" t="str">
        <f t="shared" si="3"/>
        <v>-</v>
      </c>
      <c r="K20" s="38" t="str">
        <f>IF(E20=0,"-",VLOOKUP(A20,[3]BDD_ActiviteInf!$1:$1048576,$K$1,FALSE)/E20)</f>
        <v>-</v>
      </c>
      <c r="L20" s="39" t="str">
        <f>IF(F20=0,"-",VLOOKUP(A20,[3]BDD_ActiviteInf!$1:$1048576,$L$1,FALSE)/F20)</f>
        <v>-</v>
      </c>
      <c r="M20" s="40" t="str">
        <f>IF(ISNA(VLOOKUP($A20,[3]BDD_ActiviteInf!$1:$1048576,E$1,FALSE))=TRUE,"-",IF(VLOOKUP($A20,[3]BDD_ActiviteInf!$1:$1048576,M$1,FALSE)=0,"-",VLOOKUP($A20,[3]BDD_ActiviteInf!$1:$1048576,K$1,FALSE)/VLOOKUP($A20,[3]BDD_ActiviteInf!$1:$1048576,M$1,FALSE)))</f>
        <v>-</v>
      </c>
      <c r="N20" s="41" t="str">
        <f>IF(ISNA(VLOOKUP($A20,[3]BDD_ActiviteInf!$1:$1048576,F$1,FALSE))=TRUE,"-",IF(VLOOKUP($A20,[3]BDD_ActiviteInf!$1:$1048576,N$1,FALSE)=0,"-",VLOOKUP($A20,[3]BDD_ActiviteInf!$1:$1048576,L$1,FALSE)/VLOOKUP($A20,[3]BDD_ActiviteInf!$1:$1048576,N$1,FALSE)))</f>
        <v>-</v>
      </c>
      <c r="O20" s="35">
        <f>IF(ISNA(VLOOKUP($A20,[3]BDD_ActiviteInf!$1:$1048576,O$1,FALSE))=TRUE,0,VLOOKUP($A20,[3]BDD_ActiviteInf!$1:$1048576,O$1,FALSE))</f>
        <v>0</v>
      </c>
      <c r="P20" s="36">
        <f>IF(ISNA(VLOOKUP($A20,[3]BDD_ActiviteInf!$1:$1048576,P$1,FALSE))=TRUE,0,VLOOKUP($A20,[3]BDD_ActiviteInf!$1:$1048576,P$1,FALSE))</f>
        <v>0</v>
      </c>
      <c r="Q20" s="37" t="str">
        <f t="shared" si="4"/>
        <v>-</v>
      </c>
      <c r="R20" s="35">
        <f>IF(ISNA(VLOOKUP($A20,[3]BDD_ActiviteInf!$1:$1048576,R$1,FALSE))=TRUE,0,VLOOKUP($A20,[3]BDD_ActiviteInf!$1:$1048576,R$1,FALSE))</f>
        <v>0</v>
      </c>
      <c r="S20" s="42">
        <f>IF(ISNA(VLOOKUP($A20,[3]BDD_ActiviteInf!$1:$1048576,S$1,FALSE))=TRUE,0,VLOOKUP($A20,[3]BDD_ActiviteInf!$1:$1048576,S$1,FALSE))</f>
        <v>0</v>
      </c>
      <c r="T20" s="37" t="str">
        <f t="shared" si="5"/>
        <v>-</v>
      </c>
      <c r="U20" s="35">
        <f>IF(ISNA(VLOOKUP($A20,[3]BDD_ActiviteInf!$1:$1048576,U$1,FALSE))=TRUE,0,VLOOKUP($A20,[3]BDD_ActiviteInf!$1:$1048576,U$1,FALSE))</f>
        <v>0</v>
      </c>
      <c r="V20" s="42">
        <f>IF(ISNA(VLOOKUP($A20,[3]BDD_ActiviteInf!$1:$1048576,V$1,FALSE))=TRUE,0,VLOOKUP($A20,[3]BDD_ActiviteInf!$1:$1048576,V$1,FALSE))</f>
        <v>0</v>
      </c>
      <c r="W20" s="37" t="str">
        <f t="shared" si="0"/>
        <v>-</v>
      </c>
      <c r="X20" s="35">
        <f>IF(ISNA(VLOOKUP($A20,[3]BDD_ActiviteInf!$1:$1048576,X$1,FALSE))=TRUE,0,VLOOKUP($A20,[3]BDD_ActiviteInf!$1:$1048576,X$1,FALSE))</f>
        <v>0</v>
      </c>
      <c r="Y20" s="42">
        <f>IF(ISNA(VLOOKUP($A20,[3]BDD_ActiviteInf!$1:$1048576,Y$1,FALSE))=TRUE,0,VLOOKUP($A20,[3]BDD_ActiviteInf!$1:$1048576,Y$1,FALSE))</f>
        <v>0</v>
      </c>
      <c r="Z20" s="37" t="str">
        <f t="shared" si="1"/>
        <v>-</v>
      </c>
      <c r="AA20" s="38" t="str">
        <f>IF(O20=0,"-",VLOOKUP(A20,[3]BDD_ActiviteInf!$1:$1048576,$AA$1,FALSE)/O20)</f>
        <v>-</v>
      </c>
      <c r="AB20" s="39" t="str">
        <f>IF(P20=0,"-",VLOOKUP(A20,[3]BDD_ActiviteInf!$1:$1048576,$AB$1,FALSE)/P20)</f>
        <v>-</v>
      </c>
      <c r="AC20" s="35">
        <f>IF(ISNA(VLOOKUP($A20,[3]BDD_ActiviteInf!$1:$1048576,AC$1,FALSE))=TRUE,0,VLOOKUP($A20,[3]BDD_ActiviteInf!$1:$1048576,AC$1,FALSE))</f>
        <v>0</v>
      </c>
      <c r="AD20" s="36">
        <f>IF(ISNA(VLOOKUP($A20,[3]BDD_ActiviteInf!$1:$1048576,AD$1,FALSE))=TRUE,0,VLOOKUP($A20,[3]BDD_ActiviteInf!$1:$1048576,AD$1,FALSE))</f>
        <v>0</v>
      </c>
      <c r="AE20" s="37" t="str">
        <f t="shared" si="6"/>
        <v>-</v>
      </c>
      <c r="AF20" s="35">
        <f>IF(ISNA(VLOOKUP($A20,[3]BDD_ActiviteInf!$1:$1048576,AF$1,FALSE))=TRUE,0,VLOOKUP($A20,[3]BDD_ActiviteInf!$1:$1048576,AF$1,FALSE))</f>
        <v>0</v>
      </c>
      <c r="AG20" s="42">
        <f>IF(ISNA(VLOOKUP($A20,[3]BDD_ActiviteInf!$1:$1048576,AG$1,FALSE))=TRUE,0,VLOOKUP($A20,[3]BDD_ActiviteInf!$1:$1048576,AG$1,FALSE))</f>
        <v>0</v>
      </c>
      <c r="AH20" s="37" t="str">
        <f t="shared" si="7"/>
        <v>-</v>
      </c>
      <c r="AI20" s="38" t="str">
        <f>IF(AC20=0,"-",VLOOKUP(A20,[3]BDD_ActiviteInf!$1:$1048576,$AI$1,FALSE)/AC20)</f>
        <v>-</v>
      </c>
      <c r="AJ20" s="39" t="str">
        <f>IF(AD20=0,"-",VLOOKUP(A20,[3]BDD_ActiviteInf!$1:$1048576,$AJ$1,FALSE)/AD20)</f>
        <v>-</v>
      </c>
      <c r="AK20" s="38" t="str">
        <f>IF(AC20=0,"-",VLOOKUP(A20,[3]BDD_ActiviteInf!$1:$1048576,$AK$1,FALSE)/AC20)</f>
        <v>-</v>
      </c>
      <c r="AL20" s="43" t="str">
        <f>IF(AD20=0,"-",VLOOKUP(A20,[3]BDD_ActiviteInf!$1:$1048576,$AL$1,FALSE)/AD20)</f>
        <v>-</v>
      </c>
    </row>
    <row r="21" spans="1:38" s="32" customFormat="1" ht="14.1" customHeight="1" x14ac:dyDescent="0.2">
      <c r="A21" s="31" t="s">
        <v>46</v>
      </c>
      <c r="C21" s="33" t="s">
        <v>46</v>
      </c>
      <c r="D21" s="34" t="s">
        <v>47</v>
      </c>
      <c r="E21" s="35">
        <f>IF(ISNA(VLOOKUP($A21,[3]BDD_ActiviteInf!$1:$1048576,E$1,FALSE))=TRUE,0,VLOOKUP($A21,[3]BDD_ActiviteInf!$1:$1048576,E$1,FALSE))</f>
        <v>2950</v>
      </c>
      <c r="F21" s="36">
        <f>IF(ISNA(VLOOKUP($A21,[3]BDD_ActiviteInf!$1:$1048576,F$1,FALSE))=TRUE,0,VLOOKUP($A21,[3]BDD_ActiviteInf!$1:$1048576,F$1,FALSE))</f>
        <v>3098</v>
      </c>
      <c r="G21" s="37">
        <f t="shared" si="2"/>
        <v>5.0169491525423826E-2</v>
      </c>
      <c r="H21" s="35">
        <f>IF(ISNA(VLOOKUP($A21,[3]BDD_ActiviteInf!$1:$1048576,H$1,FALSE))=TRUE,0,VLOOKUP($A21,[3]BDD_ActiviteInf!$1:$1048576,H$1,FALSE))</f>
        <v>149</v>
      </c>
      <c r="I21" s="36">
        <f>IF(ISNA(VLOOKUP($A21,[3]BDD_ActiviteInf!$1:$1048576,I$1,FALSE))=TRUE,0,VLOOKUP($A21,[3]BDD_ActiviteInf!$1:$1048576,I$1,FALSE))</f>
        <v>146</v>
      </c>
      <c r="J21" s="37">
        <f t="shared" si="3"/>
        <v>-2.0134228187919434E-2</v>
      </c>
      <c r="K21" s="38">
        <f>IF(E21=0,"-",VLOOKUP(A21,[3]BDD_ActiviteInf!$1:$1048576,$K$1,FALSE)/E21)</f>
        <v>1</v>
      </c>
      <c r="L21" s="39">
        <f>IF(F21=0,"-",VLOOKUP(A21,[3]BDD_ActiviteInf!$1:$1048576,$L$1,FALSE)/F21)</f>
        <v>1</v>
      </c>
      <c r="M21" s="40">
        <f>IF(ISNA(VLOOKUP($A21,[3]BDD_ActiviteInf!$1:$1048576,E$1,FALSE))=TRUE,"-",IF(VLOOKUP($A21,[3]BDD_ActiviteInf!$1:$1048576,M$1,FALSE)=0,"-",VLOOKUP($A21,[3]BDD_ActiviteInf!$1:$1048576,K$1,FALSE)/VLOOKUP($A21,[3]BDD_ActiviteInf!$1:$1048576,M$1,FALSE)))</f>
        <v>19.798657718120804</v>
      </c>
      <c r="N21" s="41">
        <f>IF(ISNA(VLOOKUP($A21,[3]BDD_ActiviteInf!$1:$1048576,F$1,FALSE))=TRUE,"-",IF(VLOOKUP($A21,[3]BDD_ActiviteInf!$1:$1048576,N$1,FALSE)=0,"-",VLOOKUP($A21,[3]BDD_ActiviteInf!$1:$1048576,L$1,FALSE)/VLOOKUP($A21,[3]BDD_ActiviteInf!$1:$1048576,N$1,FALSE)))</f>
        <v>21.219178082191782</v>
      </c>
      <c r="O21" s="35">
        <f>IF(ISNA(VLOOKUP($A21,[3]BDD_ActiviteInf!$1:$1048576,O$1,FALSE))=TRUE,0,VLOOKUP($A21,[3]BDD_ActiviteInf!$1:$1048576,O$1,FALSE))</f>
        <v>8079.5</v>
      </c>
      <c r="P21" s="36">
        <f>IF(ISNA(VLOOKUP($A21,[3]BDD_ActiviteInf!$1:$1048576,P$1,FALSE))=TRUE,0,VLOOKUP($A21,[3]BDD_ActiviteInf!$1:$1048576,P$1,FALSE))</f>
        <v>7656.5</v>
      </c>
      <c r="Q21" s="37">
        <f t="shared" si="4"/>
        <v>-5.2354724921096607E-2</v>
      </c>
      <c r="R21" s="35">
        <f>IF(ISNA(VLOOKUP($A21,[3]BDD_ActiviteInf!$1:$1048576,R$1,FALSE))=TRUE,0,VLOOKUP($A21,[3]BDD_ActiviteInf!$1:$1048576,R$1,FALSE))</f>
        <v>316</v>
      </c>
      <c r="S21" s="42">
        <f>IF(ISNA(VLOOKUP($A21,[3]BDD_ActiviteInf!$1:$1048576,S$1,FALSE))=TRUE,0,VLOOKUP($A21,[3]BDD_ActiviteInf!$1:$1048576,S$1,FALSE))</f>
        <v>290</v>
      </c>
      <c r="T21" s="37">
        <f t="shared" si="5"/>
        <v>-8.2278481012658222E-2</v>
      </c>
      <c r="U21" s="35">
        <f>IF(ISNA(VLOOKUP($A21,[3]BDD_ActiviteInf!$1:$1048576,U$1,FALSE))=TRUE,0,VLOOKUP($A21,[3]BDD_ActiviteInf!$1:$1048576,U$1,FALSE))</f>
        <v>6006</v>
      </c>
      <c r="V21" s="42">
        <f>IF(ISNA(VLOOKUP($A21,[3]BDD_ActiviteInf!$1:$1048576,V$1,FALSE))=TRUE,0,VLOOKUP($A21,[3]BDD_ActiviteInf!$1:$1048576,V$1,FALSE))</f>
        <v>5571</v>
      </c>
      <c r="W21" s="37">
        <f t="shared" si="0"/>
        <v>-7.2427572427572473E-2</v>
      </c>
      <c r="X21" s="35">
        <f>IF(ISNA(VLOOKUP($A21,[3]BDD_ActiviteInf!$1:$1048576,X$1,FALSE))=TRUE,0,VLOOKUP($A21,[3]BDD_ActiviteInf!$1:$1048576,X$1,FALSE))</f>
        <v>4147</v>
      </c>
      <c r="Y21" s="42">
        <f>IF(ISNA(VLOOKUP($A21,[3]BDD_ActiviteInf!$1:$1048576,Y$1,FALSE))=TRUE,0,VLOOKUP($A21,[3]BDD_ActiviteInf!$1:$1048576,Y$1,FALSE))</f>
        <v>4171</v>
      </c>
      <c r="Z21" s="37">
        <f t="shared" si="1"/>
        <v>5.7873161321437827E-3</v>
      </c>
      <c r="AA21" s="38">
        <f>IF(O21=0,"-",VLOOKUP(A21,[3]BDD_ActiviteInf!$1:$1048576,$AA$1,FALSE)/O21)</f>
        <v>1</v>
      </c>
      <c r="AB21" s="39">
        <f>IF(P21=0,"-",VLOOKUP(A21,[3]BDD_ActiviteInf!$1:$1048576,$AB$1,FALSE)/P21)</f>
        <v>0.99986939201985237</v>
      </c>
      <c r="AC21" s="35">
        <f>IF(ISNA(VLOOKUP($A21,[3]BDD_ActiviteInf!$1:$1048576,AC$1,FALSE))=TRUE,0,VLOOKUP($A21,[3]BDD_ActiviteInf!$1:$1048576,AC$1,FALSE))</f>
        <v>29085</v>
      </c>
      <c r="AD21" s="36">
        <f>IF(ISNA(VLOOKUP($A21,[3]BDD_ActiviteInf!$1:$1048576,AD$1,FALSE))=TRUE,0,VLOOKUP($A21,[3]BDD_ActiviteInf!$1:$1048576,AD$1,FALSE))</f>
        <v>28167</v>
      </c>
      <c r="AE21" s="37">
        <f t="shared" si="6"/>
        <v>-3.1562661165549288E-2</v>
      </c>
      <c r="AF21" s="35">
        <f>IF(ISNA(VLOOKUP($A21,[3]BDD_ActiviteInf!$1:$1048576,AF$1,FALSE))=TRUE,0,VLOOKUP($A21,[3]BDD_ActiviteInf!$1:$1048576,AF$1,FALSE))</f>
        <v>2767</v>
      </c>
      <c r="AG21" s="42">
        <f>IF(ISNA(VLOOKUP($A21,[3]BDD_ActiviteInf!$1:$1048576,AG$1,FALSE))=TRUE,0,VLOOKUP($A21,[3]BDD_ActiviteInf!$1:$1048576,AG$1,FALSE))</f>
        <v>2665</v>
      </c>
      <c r="AH21" s="37">
        <f t="shared" si="7"/>
        <v>-3.6863028550777055E-2</v>
      </c>
      <c r="AI21" s="38">
        <f>IF(AC21=0,"-",VLOOKUP(A21,[3]BDD_ActiviteInf!$1:$1048576,$AI$1,FALSE)/AC21)</f>
        <v>0.89300326628846483</v>
      </c>
      <c r="AJ21" s="39">
        <f>IF(AD21=0,"-",VLOOKUP(A21,[3]BDD_ActiviteInf!$1:$1048576,$AJ$1,FALSE)/AD21)</f>
        <v>0.86729151134306104</v>
      </c>
      <c r="AK21" s="38">
        <f>IF(AC21=0,"-",VLOOKUP(A21,[3]BDD_ActiviteInf!$1:$1048576,$AK$1,FALSE)/AC21)</f>
        <v>2.5098848203541343E-2</v>
      </c>
      <c r="AL21" s="43">
        <f>IF(AD21=0,"-",VLOOKUP(A21,[3]BDD_ActiviteInf!$1:$1048576,$AL$1,FALSE)/AD21)</f>
        <v>6.9584975325735791E-3</v>
      </c>
    </row>
    <row r="22" spans="1:38" s="32" customFormat="1" ht="14.1" customHeight="1" x14ac:dyDescent="0.2">
      <c r="A22" s="31" t="s">
        <v>48</v>
      </c>
      <c r="C22" s="33" t="s">
        <v>48</v>
      </c>
      <c r="D22" s="34" t="s">
        <v>49</v>
      </c>
      <c r="E22" s="35">
        <f>IF(ISNA(VLOOKUP($A22,[3]BDD_ActiviteInf!$1:$1048576,E$1,FALSE))=TRUE,0,VLOOKUP($A22,[3]BDD_ActiviteInf!$1:$1048576,E$1,FALSE))</f>
        <v>2145</v>
      </c>
      <c r="F22" s="36">
        <f>IF(ISNA(VLOOKUP($A22,[3]BDD_ActiviteInf!$1:$1048576,F$1,FALSE))=TRUE,0,VLOOKUP($A22,[3]BDD_ActiviteInf!$1:$1048576,F$1,FALSE))</f>
        <v>2607</v>
      </c>
      <c r="G22" s="37">
        <f t="shared" si="2"/>
        <v>0.21538461538461529</v>
      </c>
      <c r="H22" s="35">
        <f>IF(ISNA(VLOOKUP($A22,[3]BDD_ActiviteInf!$1:$1048576,H$1,FALSE))=TRUE,0,VLOOKUP($A22,[3]BDD_ActiviteInf!$1:$1048576,H$1,FALSE))</f>
        <v>60</v>
      </c>
      <c r="I22" s="36">
        <f>IF(ISNA(VLOOKUP($A22,[3]BDD_ActiviteInf!$1:$1048576,I$1,FALSE))=TRUE,0,VLOOKUP($A22,[3]BDD_ActiviteInf!$1:$1048576,I$1,FALSE))</f>
        <v>52</v>
      </c>
      <c r="J22" s="37">
        <f t="shared" si="3"/>
        <v>-0.1333333333333333</v>
      </c>
      <c r="K22" s="38">
        <f>IF(E22=0,"-",VLOOKUP(A22,[3]BDD_ActiviteInf!$1:$1048576,$K$1,FALSE)/E22)</f>
        <v>1</v>
      </c>
      <c r="L22" s="39">
        <f>IF(F22=0,"-",VLOOKUP(A22,[3]BDD_ActiviteInf!$1:$1048576,$L$1,FALSE)/F22)</f>
        <v>1</v>
      </c>
      <c r="M22" s="40">
        <f>IF(ISNA(VLOOKUP($A22,[3]BDD_ActiviteInf!$1:$1048576,E$1,FALSE))=TRUE,"-",IF(VLOOKUP($A22,[3]BDD_ActiviteInf!$1:$1048576,M$1,FALSE)=0,"-",VLOOKUP($A22,[3]BDD_ActiviteInf!$1:$1048576,K$1,FALSE)/VLOOKUP($A22,[3]BDD_ActiviteInf!$1:$1048576,M$1,FALSE)))</f>
        <v>35.75</v>
      </c>
      <c r="N22" s="41">
        <f>IF(ISNA(VLOOKUP($A22,[3]BDD_ActiviteInf!$1:$1048576,F$1,FALSE))=TRUE,"-",IF(VLOOKUP($A22,[3]BDD_ActiviteInf!$1:$1048576,N$1,FALSE)=0,"-",VLOOKUP($A22,[3]BDD_ActiviteInf!$1:$1048576,L$1,FALSE)/VLOOKUP($A22,[3]BDD_ActiviteInf!$1:$1048576,N$1,FALSE)))</f>
        <v>50.134615384615387</v>
      </c>
      <c r="O22" s="35">
        <f>IF(ISNA(VLOOKUP($A22,[3]BDD_ActiviteInf!$1:$1048576,O$1,FALSE))=TRUE,0,VLOOKUP($A22,[3]BDD_ActiviteInf!$1:$1048576,O$1,FALSE))</f>
        <v>6192</v>
      </c>
      <c r="P22" s="36">
        <f>IF(ISNA(VLOOKUP($A22,[3]BDD_ActiviteInf!$1:$1048576,P$1,FALSE))=TRUE,0,VLOOKUP($A22,[3]BDD_ActiviteInf!$1:$1048576,P$1,FALSE))</f>
        <v>5375</v>
      </c>
      <c r="Q22" s="37">
        <f t="shared" si="4"/>
        <v>-0.13194444444444442</v>
      </c>
      <c r="R22" s="35">
        <f>IF(ISNA(VLOOKUP($A22,[3]BDD_ActiviteInf!$1:$1048576,R$1,FALSE))=TRUE,0,VLOOKUP($A22,[3]BDD_ActiviteInf!$1:$1048576,R$1,FALSE))</f>
        <v>238</v>
      </c>
      <c r="S22" s="42">
        <f>IF(ISNA(VLOOKUP($A22,[3]BDD_ActiviteInf!$1:$1048576,S$1,FALSE))=TRUE,0,VLOOKUP($A22,[3]BDD_ActiviteInf!$1:$1048576,S$1,FALSE))</f>
        <v>260</v>
      </c>
      <c r="T22" s="37">
        <f t="shared" si="5"/>
        <v>9.243697478991586E-2</v>
      </c>
      <c r="U22" s="35">
        <f>IF(ISNA(VLOOKUP($A22,[3]BDD_ActiviteInf!$1:$1048576,U$1,FALSE))=TRUE,0,VLOOKUP($A22,[3]BDD_ActiviteInf!$1:$1048576,U$1,FALSE))</f>
        <v>772</v>
      </c>
      <c r="V22" s="42">
        <f>IF(ISNA(VLOOKUP($A22,[3]BDD_ActiviteInf!$1:$1048576,V$1,FALSE))=TRUE,0,VLOOKUP($A22,[3]BDD_ActiviteInf!$1:$1048576,V$1,FALSE))</f>
        <v>1188</v>
      </c>
      <c r="W22" s="37">
        <f t="shared" si="0"/>
        <v>0.53886010362694292</v>
      </c>
      <c r="X22" s="35">
        <f>IF(ISNA(VLOOKUP($A22,[3]BDD_ActiviteInf!$1:$1048576,X$1,FALSE))=TRUE,0,VLOOKUP($A22,[3]BDD_ActiviteInf!$1:$1048576,X$1,FALSE))</f>
        <v>10840</v>
      </c>
      <c r="Y22" s="42">
        <f>IF(ISNA(VLOOKUP($A22,[3]BDD_ActiviteInf!$1:$1048576,Y$1,FALSE))=TRUE,0,VLOOKUP($A22,[3]BDD_ActiviteInf!$1:$1048576,Y$1,FALSE))</f>
        <v>8374</v>
      </c>
      <c r="Z22" s="37">
        <f t="shared" si="1"/>
        <v>-0.22749077490774905</v>
      </c>
      <c r="AA22" s="38">
        <f>IF(O22=0,"-",VLOOKUP(A22,[3]BDD_ActiviteInf!$1:$1048576,$AA$1,FALSE)/O22)</f>
        <v>1</v>
      </c>
      <c r="AB22" s="39">
        <f>IF(P22=0,"-",VLOOKUP(A22,[3]BDD_ActiviteInf!$1:$1048576,$AB$1,FALSE)/P22)</f>
        <v>1</v>
      </c>
      <c r="AC22" s="35">
        <f>IF(ISNA(VLOOKUP($A22,[3]BDD_ActiviteInf!$1:$1048576,AC$1,FALSE))=TRUE,0,VLOOKUP($A22,[3]BDD_ActiviteInf!$1:$1048576,AC$1,FALSE))</f>
        <v>23483</v>
      </c>
      <c r="AD22" s="36">
        <f>IF(ISNA(VLOOKUP($A22,[3]BDD_ActiviteInf!$1:$1048576,AD$1,FALSE))=TRUE,0,VLOOKUP($A22,[3]BDD_ActiviteInf!$1:$1048576,AD$1,FALSE))</f>
        <v>23090</v>
      </c>
      <c r="AE22" s="37">
        <f t="shared" si="6"/>
        <v>-1.6735510795043207E-2</v>
      </c>
      <c r="AF22" s="35">
        <f>IF(ISNA(VLOOKUP($A22,[3]BDD_ActiviteInf!$1:$1048576,AF$1,FALSE))=TRUE,0,VLOOKUP($A22,[3]BDD_ActiviteInf!$1:$1048576,AF$1,FALSE))</f>
        <v>2084</v>
      </c>
      <c r="AG22" s="42">
        <f>IF(ISNA(VLOOKUP($A22,[3]BDD_ActiviteInf!$1:$1048576,AG$1,FALSE))=TRUE,0,VLOOKUP($A22,[3]BDD_ActiviteInf!$1:$1048576,AG$1,FALSE))</f>
        <v>2079</v>
      </c>
      <c r="AH22" s="37">
        <f t="shared" si="7"/>
        <v>-2.399232245681393E-3</v>
      </c>
      <c r="AI22" s="38">
        <f>IF(AC22=0,"-",VLOOKUP(A22,[3]BDD_ActiviteInf!$1:$1048576,$AI$1,FALSE)/AC22)</f>
        <v>0.59813482093429293</v>
      </c>
      <c r="AJ22" s="39">
        <f>IF(AD22=0,"-",VLOOKUP(A22,[3]BDD_ActiviteInf!$1:$1048576,$AJ$1,FALSE)/AD22)</f>
        <v>0.67176266782156779</v>
      </c>
      <c r="AK22" s="38">
        <f>IF(AC22=0,"-",VLOOKUP(A22,[3]BDD_ActiviteInf!$1:$1048576,$AK$1,FALSE)/AC22)</f>
        <v>0.28791040327045098</v>
      </c>
      <c r="AL22" s="43">
        <f>IF(AD22=0,"-",VLOOKUP(A22,[3]BDD_ActiviteInf!$1:$1048576,$AL$1,FALSE)/AD22)</f>
        <v>0.22650498051104373</v>
      </c>
    </row>
    <row r="23" spans="1:38" s="32" customFormat="1" ht="14.1" customHeight="1" x14ac:dyDescent="0.25">
      <c r="A23" s="49" t="s">
        <v>50</v>
      </c>
      <c r="C23" s="33" t="s">
        <v>50</v>
      </c>
      <c r="D23" s="34" t="s">
        <v>51</v>
      </c>
      <c r="E23" s="35">
        <f>IF(ISNA(VLOOKUP($A23,[3]BDD_ActiviteInf!$1:$1048576,E$1,FALSE))=TRUE,0,VLOOKUP($A23,[3]BDD_ActiviteInf!$1:$1048576,E$1,FALSE))</f>
        <v>0</v>
      </c>
      <c r="F23" s="36">
        <f>IF(ISNA(VLOOKUP($A23,[3]BDD_ActiviteInf!$1:$1048576,F$1,FALSE))=TRUE,0,VLOOKUP($A23,[3]BDD_ActiviteInf!$1:$1048576,F$1,FALSE))</f>
        <v>0</v>
      </c>
      <c r="G23" s="37" t="str">
        <f t="shared" si="2"/>
        <v>-</v>
      </c>
      <c r="H23" s="35">
        <f>IF(ISNA(VLOOKUP($A23,[3]BDD_ActiviteInf!$1:$1048576,H$1,FALSE))=TRUE,0,VLOOKUP($A23,[3]BDD_ActiviteInf!$1:$1048576,H$1,FALSE))</f>
        <v>0</v>
      </c>
      <c r="I23" s="36">
        <f>IF(ISNA(VLOOKUP($A23,[3]BDD_ActiviteInf!$1:$1048576,I$1,FALSE))=TRUE,0,VLOOKUP($A23,[3]BDD_ActiviteInf!$1:$1048576,I$1,FALSE))</f>
        <v>0</v>
      </c>
      <c r="J23" s="37" t="str">
        <f t="shared" si="3"/>
        <v>-</v>
      </c>
      <c r="K23" s="38" t="str">
        <f>IF(E23=0,"-",VLOOKUP(A23,[3]BDD_ActiviteInf!$1:$1048576,$K$1,FALSE)/E23)</f>
        <v>-</v>
      </c>
      <c r="L23" s="39" t="str">
        <f>IF(F23=0,"-",VLOOKUP(A23,[3]BDD_ActiviteInf!$1:$1048576,$L$1,FALSE)/F23)</f>
        <v>-</v>
      </c>
      <c r="M23" s="40" t="str">
        <f>IF(ISNA(VLOOKUP($A23,[3]BDD_ActiviteInf!$1:$1048576,E$1,FALSE))=TRUE,"-",IF(VLOOKUP($A23,[3]BDD_ActiviteInf!$1:$1048576,M$1,FALSE)=0,"-",VLOOKUP($A23,[3]BDD_ActiviteInf!$1:$1048576,K$1,FALSE)/VLOOKUP($A23,[3]BDD_ActiviteInf!$1:$1048576,M$1,FALSE)))</f>
        <v>-</v>
      </c>
      <c r="N23" s="41" t="str">
        <f>IF(ISNA(VLOOKUP($A23,[3]BDD_ActiviteInf!$1:$1048576,F$1,FALSE))=TRUE,"-",IF(VLOOKUP($A23,[3]BDD_ActiviteInf!$1:$1048576,N$1,FALSE)=0,"-",VLOOKUP($A23,[3]BDD_ActiviteInf!$1:$1048576,L$1,FALSE)/VLOOKUP($A23,[3]BDD_ActiviteInf!$1:$1048576,N$1,FALSE)))</f>
        <v>-</v>
      </c>
      <c r="O23" s="35">
        <f>IF(ISNA(VLOOKUP($A23,[3]BDD_ActiviteInf!$1:$1048576,O$1,FALSE))=TRUE,0,VLOOKUP($A23,[3]BDD_ActiviteInf!$1:$1048576,O$1,FALSE))</f>
        <v>0</v>
      </c>
      <c r="P23" s="36">
        <f>IF(ISNA(VLOOKUP($A23,[3]BDD_ActiviteInf!$1:$1048576,P$1,FALSE))=TRUE,0,VLOOKUP($A23,[3]BDD_ActiviteInf!$1:$1048576,P$1,FALSE))</f>
        <v>0</v>
      </c>
      <c r="Q23" s="37" t="str">
        <f t="shared" si="4"/>
        <v>-</v>
      </c>
      <c r="R23" s="35">
        <f>IF(ISNA(VLOOKUP($A23,[3]BDD_ActiviteInf!$1:$1048576,R$1,FALSE))=TRUE,0,VLOOKUP($A23,[3]BDD_ActiviteInf!$1:$1048576,R$1,FALSE))</f>
        <v>0</v>
      </c>
      <c r="S23" s="42">
        <f>IF(ISNA(VLOOKUP($A23,[3]BDD_ActiviteInf!$1:$1048576,S$1,FALSE))=TRUE,0,VLOOKUP($A23,[3]BDD_ActiviteInf!$1:$1048576,S$1,FALSE))</f>
        <v>0</v>
      </c>
      <c r="T23" s="37" t="str">
        <f t="shared" si="5"/>
        <v>-</v>
      </c>
      <c r="U23" s="35">
        <f>IF(ISNA(VLOOKUP($A23,[3]BDD_ActiviteInf!$1:$1048576,U$1,FALSE))=TRUE,0,VLOOKUP($A23,[3]BDD_ActiviteInf!$1:$1048576,U$1,FALSE))</f>
        <v>0</v>
      </c>
      <c r="V23" s="42">
        <f>IF(ISNA(VLOOKUP($A23,[3]BDD_ActiviteInf!$1:$1048576,V$1,FALSE))=TRUE,0,VLOOKUP($A23,[3]BDD_ActiviteInf!$1:$1048576,V$1,FALSE))</f>
        <v>0</v>
      </c>
      <c r="W23" s="37" t="str">
        <f t="shared" si="0"/>
        <v>-</v>
      </c>
      <c r="X23" s="35">
        <f>IF(ISNA(VLOOKUP($A23,[3]BDD_ActiviteInf!$1:$1048576,X$1,FALSE))=TRUE,0,VLOOKUP($A23,[3]BDD_ActiviteInf!$1:$1048576,X$1,FALSE))</f>
        <v>0</v>
      </c>
      <c r="Y23" s="42">
        <f>IF(ISNA(VLOOKUP($A23,[3]BDD_ActiviteInf!$1:$1048576,Y$1,FALSE))=TRUE,0,VLOOKUP($A23,[3]BDD_ActiviteInf!$1:$1048576,Y$1,FALSE))</f>
        <v>0</v>
      </c>
      <c r="Z23" s="37" t="str">
        <f t="shared" si="1"/>
        <v>-</v>
      </c>
      <c r="AA23" s="38" t="str">
        <f>IF(O23=0,"-",VLOOKUP(A23,[3]BDD_ActiviteInf!$1:$1048576,$AA$1,FALSE)/O23)</f>
        <v>-</v>
      </c>
      <c r="AB23" s="39" t="str">
        <f>IF(P23=0,"-",VLOOKUP(A23,[3]BDD_ActiviteInf!$1:$1048576,$AB$1,FALSE)/P23)</f>
        <v>-</v>
      </c>
      <c r="AC23" s="35">
        <f>IF(ISNA(VLOOKUP($A23,[3]BDD_ActiviteInf!$1:$1048576,AC$1,FALSE))=TRUE,0,VLOOKUP($A23,[3]BDD_ActiviteInf!$1:$1048576,AC$1,FALSE))</f>
        <v>0</v>
      </c>
      <c r="AD23" s="36">
        <f>IF(ISNA(VLOOKUP($A23,[3]BDD_ActiviteInf!$1:$1048576,AD$1,FALSE))=TRUE,0,VLOOKUP($A23,[3]BDD_ActiviteInf!$1:$1048576,AD$1,FALSE))</f>
        <v>0</v>
      </c>
      <c r="AE23" s="37" t="str">
        <f t="shared" si="6"/>
        <v>-</v>
      </c>
      <c r="AF23" s="35">
        <f>IF(ISNA(VLOOKUP($A23,[3]BDD_ActiviteInf!$1:$1048576,AF$1,FALSE))=TRUE,0,VLOOKUP($A23,[3]BDD_ActiviteInf!$1:$1048576,AF$1,FALSE))</f>
        <v>0</v>
      </c>
      <c r="AG23" s="42">
        <f>IF(ISNA(VLOOKUP($A23,[3]BDD_ActiviteInf!$1:$1048576,AG$1,FALSE))=TRUE,0,VLOOKUP($A23,[3]BDD_ActiviteInf!$1:$1048576,AG$1,FALSE))</f>
        <v>0</v>
      </c>
      <c r="AH23" s="37" t="str">
        <f t="shared" si="7"/>
        <v>-</v>
      </c>
      <c r="AI23" s="38" t="str">
        <f>IF(AC23=0,"-",VLOOKUP(A23,[3]BDD_ActiviteInf!$1:$1048576,$AI$1,FALSE)/AC23)</f>
        <v>-</v>
      </c>
      <c r="AJ23" s="39" t="str">
        <f>IF(AD23=0,"-",VLOOKUP(A23,[3]BDD_ActiviteInf!$1:$1048576,$AJ$1,FALSE)/AD23)</f>
        <v>-</v>
      </c>
      <c r="AK23" s="38" t="str">
        <f>IF(AC23=0,"-",VLOOKUP(A23,[3]BDD_ActiviteInf!$1:$1048576,$AK$1,FALSE)/AC23)</f>
        <v>-</v>
      </c>
      <c r="AL23" s="43" t="str">
        <f>IF(AD23=0,"-",VLOOKUP(A23,[3]BDD_ActiviteInf!$1:$1048576,$AL$1,FALSE)/AD23)</f>
        <v>-</v>
      </c>
    </row>
    <row r="24" spans="1:38" s="32" customFormat="1" ht="14.1" customHeight="1" x14ac:dyDescent="0.2">
      <c r="A24" s="31" t="s">
        <v>52</v>
      </c>
      <c r="C24" s="33" t="s">
        <v>52</v>
      </c>
      <c r="D24" s="34" t="s">
        <v>53</v>
      </c>
      <c r="E24" s="35">
        <f>IF(ISNA(VLOOKUP($A24,[3]BDD_ActiviteInf!$1:$1048576,E$1,FALSE))=TRUE,0,VLOOKUP($A24,[3]BDD_ActiviteInf!$1:$1048576,E$1,FALSE))</f>
        <v>0</v>
      </c>
      <c r="F24" s="50">
        <f>IF(ISNA(VLOOKUP($A24,[3]BDD_ActiviteInf!$1:$1048576,F$1,FALSE))=TRUE,0,VLOOKUP($A24,[3]BDD_ActiviteInf!$1:$1048576,F$1,FALSE))</f>
        <v>0</v>
      </c>
      <c r="G24" s="37" t="str">
        <f t="shared" si="2"/>
        <v>-</v>
      </c>
      <c r="H24" s="35">
        <f>IF(ISNA(VLOOKUP($A24,[3]BDD_ActiviteInf!$1:$1048576,H$1,FALSE))=TRUE,0,VLOOKUP($A24,[3]BDD_ActiviteInf!$1:$1048576,H$1,FALSE))</f>
        <v>0</v>
      </c>
      <c r="I24" s="50">
        <f>IF(ISNA(VLOOKUP($A24,[3]BDD_ActiviteInf!$1:$1048576,I$1,FALSE))=TRUE,0,VLOOKUP($A24,[3]BDD_ActiviteInf!$1:$1048576,I$1,FALSE))</f>
        <v>0</v>
      </c>
      <c r="J24" s="37" t="str">
        <f t="shared" si="3"/>
        <v>-</v>
      </c>
      <c r="K24" s="38" t="str">
        <f>IF(E24=0,"-",VLOOKUP(A24,[3]BDD_ActiviteInf!$1:$1048576,$K$1,FALSE)/E24)</f>
        <v>-</v>
      </c>
      <c r="L24" s="39" t="str">
        <f>IF(F24=0,"-",VLOOKUP(A24,[3]BDD_ActiviteInf!$1:$1048576,$L$1,FALSE)/F24)</f>
        <v>-</v>
      </c>
      <c r="M24" s="40" t="str">
        <f>IF(ISNA(VLOOKUP($A24,[3]BDD_ActiviteInf!$1:$1048576,E$1,FALSE))=TRUE,"-",IF(VLOOKUP($A24,[3]BDD_ActiviteInf!$1:$1048576,M$1,FALSE)=0,"-",VLOOKUP($A24,[3]BDD_ActiviteInf!$1:$1048576,K$1,FALSE)/VLOOKUP($A24,[3]BDD_ActiviteInf!$1:$1048576,M$1,FALSE)))</f>
        <v>-</v>
      </c>
      <c r="N24" s="41" t="str">
        <f>IF(ISNA(VLOOKUP($A24,[3]BDD_ActiviteInf!$1:$1048576,F$1,FALSE))=TRUE,"-",IF(VLOOKUP($A24,[3]BDD_ActiviteInf!$1:$1048576,N$1,FALSE)=0,"-",VLOOKUP($A24,[3]BDD_ActiviteInf!$1:$1048576,L$1,FALSE)/VLOOKUP($A24,[3]BDD_ActiviteInf!$1:$1048576,N$1,FALSE)))</f>
        <v>-</v>
      </c>
      <c r="O24" s="35">
        <f>IF(ISNA(VLOOKUP($A24,[3]BDD_ActiviteInf!$1:$1048576,O$1,FALSE))=TRUE,0,VLOOKUP($A24,[3]BDD_ActiviteInf!$1:$1048576,O$1,FALSE))</f>
        <v>0</v>
      </c>
      <c r="P24" s="50">
        <f>IF(ISNA(VLOOKUP($A24,[3]BDD_ActiviteInf!$1:$1048576,P$1,FALSE))=TRUE,0,VLOOKUP($A24,[3]BDD_ActiviteInf!$1:$1048576,P$1,FALSE))</f>
        <v>0</v>
      </c>
      <c r="Q24" s="37" t="str">
        <f t="shared" si="4"/>
        <v>-</v>
      </c>
      <c r="R24" s="35">
        <f>IF(ISNA(VLOOKUP($A24,[3]BDD_ActiviteInf!$1:$1048576,R$1,FALSE))=TRUE,0,VLOOKUP($A24,[3]BDD_ActiviteInf!$1:$1048576,R$1,FALSE))</f>
        <v>0</v>
      </c>
      <c r="S24" s="51">
        <f>IF(ISNA(VLOOKUP($A24,[3]BDD_ActiviteInf!$1:$1048576,S$1,FALSE))=TRUE,0,VLOOKUP($A24,[3]BDD_ActiviteInf!$1:$1048576,S$1,FALSE))</f>
        <v>0</v>
      </c>
      <c r="T24" s="37" t="str">
        <f t="shared" si="5"/>
        <v>-</v>
      </c>
      <c r="U24" s="35">
        <f>IF(ISNA(VLOOKUP($A24,[3]BDD_ActiviteInf!$1:$1048576,U$1,FALSE))=TRUE,0,VLOOKUP($A24,[3]BDD_ActiviteInf!$1:$1048576,U$1,FALSE))</f>
        <v>0</v>
      </c>
      <c r="V24" s="51">
        <f>IF(ISNA(VLOOKUP($A24,[3]BDD_ActiviteInf!$1:$1048576,V$1,FALSE))=TRUE,0,VLOOKUP($A24,[3]BDD_ActiviteInf!$1:$1048576,V$1,FALSE))</f>
        <v>0</v>
      </c>
      <c r="W24" s="37" t="str">
        <f t="shared" si="0"/>
        <v>-</v>
      </c>
      <c r="X24" s="35">
        <f>IF(ISNA(VLOOKUP($A24,[3]BDD_ActiviteInf!$1:$1048576,X$1,FALSE))=TRUE,0,VLOOKUP($A24,[3]BDD_ActiviteInf!$1:$1048576,X$1,FALSE))</f>
        <v>0</v>
      </c>
      <c r="Y24" s="51">
        <f>IF(ISNA(VLOOKUP($A24,[3]BDD_ActiviteInf!$1:$1048576,Y$1,FALSE))=TRUE,0,VLOOKUP($A24,[3]BDD_ActiviteInf!$1:$1048576,Y$1,FALSE))</f>
        <v>0</v>
      </c>
      <c r="Z24" s="37" t="str">
        <f t="shared" si="1"/>
        <v>-</v>
      </c>
      <c r="AA24" s="38" t="str">
        <f>IF(O24=0,"-",VLOOKUP(A24,[3]BDD_ActiviteInf!$1:$1048576,$AA$1,FALSE)/O24)</f>
        <v>-</v>
      </c>
      <c r="AB24" s="39" t="str">
        <f>IF(P24=0,"-",VLOOKUP(A24,[3]BDD_ActiviteInf!$1:$1048576,$AB$1,FALSE)/P24)</f>
        <v>-</v>
      </c>
      <c r="AC24" s="35">
        <f>IF(ISNA(VLOOKUP($A24,[3]BDD_ActiviteInf!$1:$1048576,AC$1,FALSE))=TRUE,0,VLOOKUP($A24,[3]BDD_ActiviteInf!$1:$1048576,AC$1,FALSE))</f>
        <v>0</v>
      </c>
      <c r="AD24" s="50">
        <f>IF(ISNA(VLOOKUP($A24,[3]BDD_ActiviteInf!$1:$1048576,AD$1,FALSE))=TRUE,0,VLOOKUP($A24,[3]BDD_ActiviteInf!$1:$1048576,AD$1,FALSE))</f>
        <v>0</v>
      </c>
      <c r="AE24" s="37" t="str">
        <f>IF(AC24=0,"-",AD24/AC24-1)</f>
        <v>-</v>
      </c>
      <c r="AF24" s="35">
        <f>IF(ISNA(VLOOKUP($A24,[3]BDD_ActiviteInf!$1:$1048576,AF$1,FALSE))=TRUE,0,VLOOKUP($A24,[3]BDD_ActiviteInf!$1:$1048576,AF$1,FALSE))</f>
        <v>0</v>
      </c>
      <c r="AG24" s="51">
        <f>IF(ISNA(VLOOKUP($A24,[3]BDD_ActiviteInf!$1:$1048576,AG$1,FALSE))=TRUE,0,VLOOKUP($A24,[3]BDD_ActiviteInf!$1:$1048576,AG$1,FALSE))</f>
        <v>0</v>
      </c>
      <c r="AH24" s="37" t="str">
        <f>IF(AF24=0,"-",AG24/AF24-1)</f>
        <v>-</v>
      </c>
      <c r="AI24" s="38" t="str">
        <f>IF(AC24=0,"-",VLOOKUP(A24,[3]BDD_ActiviteInf!$1:$1048576,$AI$1,FALSE)/AC24)</f>
        <v>-</v>
      </c>
      <c r="AJ24" s="39" t="str">
        <f>IF(AD24=0,"-",VLOOKUP(A24,[3]BDD_ActiviteInf!$1:$1048576,$AJ$1,FALSE)/AD24)</f>
        <v>-</v>
      </c>
      <c r="AK24" s="38" t="str">
        <f>IF(AC24=0,"-",VLOOKUP(A24,[3]BDD_ActiviteInf!$1:$1048576,$AK$1,FALSE)/AC24)</f>
        <v>-</v>
      </c>
      <c r="AL24" s="43" t="str">
        <f>IF(AD24=0,"-",VLOOKUP(A24,[3]BDD_ActiviteInf!$1:$1048576,$AL$1,FALSE)/AD24)</f>
        <v>-</v>
      </c>
    </row>
    <row r="25" spans="1:38" s="32" customFormat="1" ht="14.1" customHeight="1" x14ac:dyDescent="0.2">
      <c r="A25" s="46" t="s">
        <v>54</v>
      </c>
      <c r="C25" s="52" t="s">
        <v>54</v>
      </c>
      <c r="D25" s="53" t="s">
        <v>55</v>
      </c>
      <c r="E25" s="35">
        <f>IF(ISNA(VLOOKUP($A25,[3]BDD_ActiviteInf!$1:$1048576,E$1,FALSE))=TRUE,0,VLOOKUP($A25,[3]BDD_ActiviteInf!$1:$1048576,E$1,FALSE))</f>
        <v>0</v>
      </c>
      <c r="F25" s="36">
        <f>IF(ISNA(VLOOKUP($A25,[3]BDD_ActiviteInf!$1:$1048576,F$1,FALSE))=TRUE,0,VLOOKUP($A25,[3]BDD_ActiviteInf!$1:$1048576,F$1,FALSE))</f>
        <v>0</v>
      </c>
      <c r="G25" s="37" t="str">
        <f t="shared" si="2"/>
        <v>-</v>
      </c>
      <c r="H25" s="35">
        <f>IF(ISNA(VLOOKUP($A25,[3]BDD_ActiviteInf!$1:$1048576,H$1,FALSE))=TRUE,0,VLOOKUP($A25,[3]BDD_ActiviteInf!$1:$1048576,H$1,FALSE))</f>
        <v>0</v>
      </c>
      <c r="I25" s="36">
        <f>IF(ISNA(VLOOKUP($A25,[3]BDD_ActiviteInf!$1:$1048576,I$1,FALSE))=TRUE,0,VLOOKUP($A25,[3]BDD_ActiviteInf!$1:$1048576,I$1,FALSE))</f>
        <v>0</v>
      </c>
      <c r="J25" s="37" t="str">
        <f t="shared" si="3"/>
        <v>-</v>
      </c>
      <c r="K25" s="38" t="str">
        <f>IF(E25=0,"-",VLOOKUP(A25,[3]BDD_ActiviteInf!$1:$1048576,$K$1,FALSE)/E25)</f>
        <v>-</v>
      </c>
      <c r="L25" s="39" t="str">
        <f>IF(F25=0,"-",VLOOKUP(A25,[3]BDD_ActiviteInf!$1:$1048576,$L$1,FALSE)/F25)</f>
        <v>-</v>
      </c>
      <c r="M25" s="40" t="str">
        <f>IF(ISNA(VLOOKUP($A25,[3]BDD_ActiviteInf!$1:$1048576,E$1,FALSE))=TRUE,"-",IF(VLOOKUP($A25,[3]BDD_ActiviteInf!$1:$1048576,M$1,FALSE)=0,"-",VLOOKUP($A25,[3]BDD_ActiviteInf!$1:$1048576,K$1,FALSE)/VLOOKUP($A25,[3]BDD_ActiviteInf!$1:$1048576,M$1,FALSE)))</f>
        <v>-</v>
      </c>
      <c r="N25" s="41" t="str">
        <f>IF(ISNA(VLOOKUP($A25,[3]BDD_ActiviteInf!$1:$1048576,F$1,FALSE))=TRUE,"-",IF(VLOOKUP($A25,[3]BDD_ActiviteInf!$1:$1048576,N$1,FALSE)=0,"-",VLOOKUP($A25,[3]BDD_ActiviteInf!$1:$1048576,L$1,FALSE)/VLOOKUP($A25,[3]BDD_ActiviteInf!$1:$1048576,N$1,FALSE)))</f>
        <v>-</v>
      </c>
      <c r="O25" s="35">
        <f>IF(ISNA(VLOOKUP($A25,[3]BDD_ActiviteInf!$1:$1048576,O$1,FALSE))=TRUE,0,VLOOKUP($A25,[3]BDD_ActiviteInf!$1:$1048576,O$1,FALSE))</f>
        <v>0</v>
      </c>
      <c r="P25" s="36">
        <f>IF(ISNA(VLOOKUP($A25,[3]BDD_ActiviteInf!$1:$1048576,P$1,FALSE))=TRUE,0,VLOOKUP($A25,[3]BDD_ActiviteInf!$1:$1048576,P$1,FALSE))</f>
        <v>0</v>
      </c>
      <c r="Q25" s="37" t="str">
        <f t="shared" si="4"/>
        <v>-</v>
      </c>
      <c r="R25" s="35">
        <f>IF(ISNA(VLOOKUP($A25,[3]BDD_ActiviteInf!$1:$1048576,R$1,FALSE))=TRUE,0,VLOOKUP($A25,[3]BDD_ActiviteInf!$1:$1048576,R$1,FALSE))</f>
        <v>0</v>
      </c>
      <c r="S25" s="42">
        <f>IF(ISNA(VLOOKUP($A25,[3]BDD_ActiviteInf!$1:$1048576,S$1,FALSE))=TRUE,0,VLOOKUP($A25,[3]BDD_ActiviteInf!$1:$1048576,S$1,FALSE))</f>
        <v>0</v>
      </c>
      <c r="T25" s="37" t="str">
        <f t="shared" si="5"/>
        <v>-</v>
      </c>
      <c r="U25" s="35">
        <f>IF(ISNA(VLOOKUP($A25,[3]BDD_ActiviteInf!$1:$1048576,U$1,FALSE))=TRUE,0,VLOOKUP($A25,[3]BDD_ActiviteInf!$1:$1048576,U$1,FALSE))</f>
        <v>0</v>
      </c>
      <c r="V25" s="42">
        <f>IF(ISNA(VLOOKUP($A25,[3]BDD_ActiviteInf!$1:$1048576,V$1,FALSE))=TRUE,0,VLOOKUP($A25,[3]BDD_ActiviteInf!$1:$1048576,V$1,FALSE))</f>
        <v>0</v>
      </c>
      <c r="W25" s="37" t="str">
        <f t="shared" si="0"/>
        <v>-</v>
      </c>
      <c r="X25" s="35">
        <f>IF(ISNA(VLOOKUP($A25,[3]BDD_ActiviteInf!$1:$1048576,X$1,FALSE))=TRUE,0,VLOOKUP($A25,[3]BDD_ActiviteInf!$1:$1048576,X$1,FALSE))</f>
        <v>0</v>
      </c>
      <c r="Y25" s="42">
        <f>IF(ISNA(VLOOKUP($A25,[3]BDD_ActiviteInf!$1:$1048576,Y$1,FALSE))=TRUE,0,VLOOKUP($A25,[3]BDD_ActiviteInf!$1:$1048576,Y$1,FALSE))</f>
        <v>0</v>
      </c>
      <c r="Z25" s="37" t="str">
        <f t="shared" si="1"/>
        <v>-</v>
      </c>
      <c r="AA25" s="38" t="str">
        <f>IF(O25=0,"-",VLOOKUP(A25,[3]BDD_ActiviteInf!$1:$1048576,$AA$1,FALSE)/O25)</f>
        <v>-</v>
      </c>
      <c r="AB25" s="39" t="str">
        <f>IF(P25=0,"-",VLOOKUP(A25,[3]BDD_ActiviteInf!$1:$1048576,$AB$1,FALSE)/P25)</f>
        <v>-</v>
      </c>
      <c r="AC25" s="35">
        <f>IF(ISNA(VLOOKUP($A25,[3]BDD_ActiviteInf!$1:$1048576,AC$1,FALSE))=TRUE,0,VLOOKUP($A25,[3]BDD_ActiviteInf!$1:$1048576,AC$1,FALSE))</f>
        <v>0</v>
      </c>
      <c r="AD25" s="36">
        <f>IF(ISNA(VLOOKUP($A25,[3]BDD_ActiviteInf!$1:$1048576,AD$1,FALSE))=TRUE,0,VLOOKUP($A25,[3]BDD_ActiviteInf!$1:$1048576,AD$1,FALSE))</f>
        <v>0</v>
      </c>
      <c r="AE25" s="37" t="str">
        <f>IF(AC25=0,"-",AD25/AC25-1)</f>
        <v>-</v>
      </c>
      <c r="AF25" s="35">
        <f>IF(ISNA(VLOOKUP($A25,[3]BDD_ActiviteInf!$1:$1048576,AF$1,FALSE))=TRUE,0,VLOOKUP($A25,[3]BDD_ActiviteInf!$1:$1048576,AF$1,FALSE))</f>
        <v>0</v>
      </c>
      <c r="AG25" s="42">
        <f>IF(ISNA(VLOOKUP($A25,[3]BDD_ActiviteInf!$1:$1048576,AG$1,FALSE))=TRUE,0,VLOOKUP($A25,[3]BDD_ActiviteInf!$1:$1048576,AG$1,FALSE))</f>
        <v>0</v>
      </c>
      <c r="AH25" s="37" t="str">
        <f>IF(AF25=0,"-",AG25/AF25-1)</f>
        <v>-</v>
      </c>
      <c r="AI25" s="38" t="str">
        <f>IF(AC25=0,"-",VLOOKUP(A25,[3]BDD_ActiviteInf!$1:$1048576,$AI$1,FALSE)/AC25)</f>
        <v>-</v>
      </c>
      <c r="AJ25" s="39" t="str">
        <f>IF(AD25=0,"-",VLOOKUP(A25,[3]BDD_ActiviteInf!$1:$1048576,$AJ$1,FALSE)/AD25)</f>
        <v>-</v>
      </c>
      <c r="AK25" s="38" t="str">
        <f>IF(AC25=0,"-",VLOOKUP(A25,[3]BDD_ActiviteInf!$1:$1048576,$AK$1,FALSE)/AC25)</f>
        <v>-</v>
      </c>
      <c r="AL25" s="43" t="str">
        <f>IF(AD25=0,"-",VLOOKUP(A25,[3]BDD_ActiviteInf!$1:$1048576,$AL$1,FALSE)/AD25)</f>
        <v>-</v>
      </c>
    </row>
    <row r="26" spans="1:38" s="32" customFormat="1" ht="14.1" customHeight="1" thickBot="1" x14ac:dyDescent="0.25">
      <c r="A26" s="31" t="s">
        <v>56</v>
      </c>
      <c r="C26" s="54" t="s">
        <v>56</v>
      </c>
      <c r="D26" s="55" t="s">
        <v>57</v>
      </c>
      <c r="E26" s="56">
        <f>IF(ISNA(VLOOKUP($A26,[3]BDD_ActiviteInf!$1:$1048576,E$1,FALSE))=TRUE,0,VLOOKUP($A26,[3]BDD_ActiviteInf!$1:$1048576,E$1,FALSE))</f>
        <v>0</v>
      </c>
      <c r="F26" s="57">
        <f>IF(ISNA(VLOOKUP($A26,[3]BDD_ActiviteInf!$1:$1048576,F$1,FALSE))=TRUE,0,VLOOKUP($A26,[3]BDD_ActiviteInf!$1:$1048576,F$1,FALSE))</f>
        <v>0</v>
      </c>
      <c r="G26" s="58" t="str">
        <f t="shared" si="2"/>
        <v>-</v>
      </c>
      <c r="H26" s="56">
        <f>IF(ISNA(VLOOKUP($A26,[3]BDD_ActiviteInf!$1:$1048576,H$1,FALSE))=TRUE,0,VLOOKUP($A26,[3]BDD_ActiviteInf!$1:$1048576,H$1,FALSE))</f>
        <v>0</v>
      </c>
      <c r="I26" s="57">
        <f>IF(ISNA(VLOOKUP($A26,[3]BDD_ActiviteInf!$1:$1048576,I$1,FALSE))=TRUE,0,VLOOKUP($A26,[3]BDD_ActiviteInf!$1:$1048576,I$1,FALSE))</f>
        <v>0</v>
      </c>
      <c r="J26" s="58" t="str">
        <f t="shared" si="3"/>
        <v>-</v>
      </c>
      <c r="K26" s="59" t="str">
        <f>IF(E26=0,"-",VLOOKUP(A26,[3]BDD_ActiviteInf!$1:$1048576,$K$1,FALSE)/E26)</f>
        <v>-</v>
      </c>
      <c r="L26" s="60" t="str">
        <f>IF(F26=0,"-",VLOOKUP(A26,[3]BDD_ActiviteInf!$1:$1048576,$L$1,FALSE)/F26)</f>
        <v>-</v>
      </c>
      <c r="M26" s="61" t="str">
        <f>IF(ISNA(VLOOKUP($A26,[3]BDD_ActiviteInf!$1:$1048576,E$1,FALSE))=TRUE,"-",IF(VLOOKUP($A26,[3]BDD_ActiviteInf!$1:$1048576,M$1,FALSE)=0,"-",VLOOKUP($A26,[3]BDD_ActiviteInf!$1:$1048576,K$1,FALSE)/VLOOKUP($A26,[3]BDD_ActiviteInf!$1:$1048576,M$1,FALSE)))</f>
        <v>-</v>
      </c>
      <c r="N26" s="62" t="str">
        <f>IF(ISNA(VLOOKUP($A26,[3]BDD_ActiviteInf!$1:$1048576,F$1,FALSE))=TRUE,"-",IF(VLOOKUP($A26,[3]BDD_ActiviteInf!$1:$1048576,N$1,FALSE)=0,"-",VLOOKUP($A26,[3]BDD_ActiviteInf!$1:$1048576,L$1,FALSE)/VLOOKUP($A26,[3]BDD_ActiviteInf!$1:$1048576,N$1,FALSE)))</f>
        <v>-</v>
      </c>
      <c r="O26" s="56">
        <f>IF(ISNA(VLOOKUP($A26,[3]BDD_ActiviteInf!$1:$1048576,O$1,FALSE))=TRUE,0,VLOOKUP($A26,[3]BDD_ActiviteInf!$1:$1048576,O$1,FALSE))</f>
        <v>0</v>
      </c>
      <c r="P26" s="57">
        <f>IF(ISNA(VLOOKUP($A26,[3]BDD_ActiviteInf!$1:$1048576,P$1,FALSE))=TRUE,0,VLOOKUP($A26,[3]BDD_ActiviteInf!$1:$1048576,P$1,FALSE))</f>
        <v>0</v>
      </c>
      <c r="Q26" s="58" t="str">
        <f t="shared" si="4"/>
        <v>-</v>
      </c>
      <c r="R26" s="56">
        <f>IF(ISNA(VLOOKUP($A26,[3]BDD_ActiviteInf!$1:$1048576,R$1,FALSE))=TRUE,0,VLOOKUP($A26,[3]BDD_ActiviteInf!$1:$1048576,R$1,FALSE))</f>
        <v>0</v>
      </c>
      <c r="S26" s="63">
        <f>IF(ISNA(VLOOKUP($A26,[3]BDD_ActiviteInf!$1:$1048576,S$1,FALSE))=TRUE,0,VLOOKUP($A26,[3]BDD_ActiviteInf!$1:$1048576,S$1,FALSE))</f>
        <v>0</v>
      </c>
      <c r="T26" s="58" t="str">
        <f t="shared" si="5"/>
        <v>-</v>
      </c>
      <c r="U26" s="56">
        <f>IF(ISNA(VLOOKUP($A26,[3]BDD_ActiviteInf!$1:$1048576,U$1,FALSE))=TRUE,0,VLOOKUP($A26,[3]BDD_ActiviteInf!$1:$1048576,U$1,FALSE))</f>
        <v>0</v>
      </c>
      <c r="V26" s="63">
        <f>IF(ISNA(VLOOKUP($A26,[3]BDD_ActiviteInf!$1:$1048576,V$1,FALSE))=TRUE,0,VLOOKUP($A26,[3]BDD_ActiviteInf!$1:$1048576,V$1,FALSE))</f>
        <v>0</v>
      </c>
      <c r="W26" s="58" t="str">
        <f t="shared" si="0"/>
        <v>-</v>
      </c>
      <c r="X26" s="56">
        <f>IF(ISNA(VLOOKUP($A26,[3]BDD_ActiviteInf!$1:$1048576,X$1,FALSE))=TRUE,0,VLOOKUP($A26,[3]BDD_ActiviteInf!$1:$1048576,X$1,FALSE))</f>
        <v>0</v>
      </c>
      <c r="Y26" s="63">
        <f>IF(ISNA(VLOOKUP($A26,[3]BDD_ActiviteInf!$1:$1048576,Y$1,FALSE))=TRUE,0,VLOOKUP($A26,[3]BDD_ActiviteInf!$1:$1048576,Y$1,FALSE))</f>
        <v>0</v>
      </c>
      <c r="Z26" s="58" t="str">
        <f t="shared" si="1"/>
        <v>-</v>
      </c>
      <c r="AA26" s="59" t="str">
        <f>IF(O26=0,"-",VLOOKUP(A26,[3]BDD_ActiviteInf!$1:$1048576,$AA$1,FALSE)/O26)</f>
        <v>-</v>
      </c>
      <c r="AB26" s="60" t="str">
        <f>IF(P26=0,"-",VLOOKUP(A26,[3]BDD_ActiviteInf!$1:$1048576,$AB$1,FALSE)/P26)</f>
        <v>-</v>
      </c>
      <c r="AC26" s="56">
        <f>IF(ISNA(VLOOKUP($A26,[3]BDD_ActiviteInf!$1:$1048576,AC$1,FALSE))=TRUE,0,VLOOKUP($A26,[3]BDD_ActiviteInf!$1:$1048576,AC$1,FALSE))</f>
        <v>0</v>
      </c>
      <c r="AD26" s="57">
        <f>IF(ISNA(VLOOKUP($A26,[3]BDD_ActiviteInf!$1:$1048576,AD$1,FALSE))=TRUE,0,VLOOKUP($A26,[3]BDD_ActiviteInf!$1:$1048576,AD$1,FALSE))</f>
        <v>0</v>
      </c>
      <c r="AE26" s="58" t="str">
        <f>IF(AC26=0,"-",AD26/AC26-1)</f>
        <v>-</v>
      </c>
      <c r="AF26" s="56">
        <f>IF(ISNA(VLOOKUP($A26,[3]BDD_ActiviteInf!$1:$1048576,AF$1,FALSE))=TRUE,0,VLOOKUP($A26,[3]BDD_ActiviteInf!$1:$1048576,AF$1,FALSE))</f>
        <v>0</v>
      </c>
      <c r="AG26" s="63">
        <f>IF(ISNA(VLOOKUP($A26,[3]BDD_ActiviteInf!$1:$1048576,AG$1,FALSE))=TRUE,0,VLOOKUP($A26,[3]BDD_ActiviteInf!$1:$1048576,AG$1,FALSE))</f>
        <v>0</v>
      </c>
      <c r="AH26" s="58" t="str">
        <f>IF(AF26=0,"-",AG26/AF26-1)</f>
        <v>-</v>
      </c>
      <c r="AI26" s="59" t="str">
        <f>IF(AC26=0,"-",VLOOKUP(A26,[3]BDD_ActiviteInf!$1:$1048576,$AI$1,FALSE)/AC26)</f>
        <v>-</v>
      </c>
      <c r="AJ26" s="60" t="str">
        <f>IF(AD26=0,"-",VLOOKUP(A26,[3]BDD_ActiviteInf!$1:$1048576,$AJ$1,FALSE)/AD26)</f>
        <v>-</v>
      </c>
      <c r="AK26" s="59" t="str">
        <f>IF(AC26=0,"-",VLOOKUP(A26,[3]BDD_ActiviteInf!$1:$1048576,$AK$1,FALSE)/AC26)</f>
        <v>-</v>
      </c>
      <c r="AL26" s="64" t="str">
        <f>IF(AD26=0,"-",VLOOKUP(A26,[3]BDD_ActiviteInf!$1:$1048576,$AL$1,FALSE)/AD26)</f>
        <v>-</v>
      </c>
    </row>
    <row r="27" spans="1:38" s="65" customFormat="1" ht="14.1" customHeight="1" thickBot="1" x14ac:dyDescent="0.25">
      <c r="A27" s="31" t="s">
        <v>58</v>
      </c>
      <c r="C27" s="66" t="s">
        <v>59</v>
      </c>
      <c r="D27" s="67"/>
      <c r="E27" s="68">
        <f>IF(ISNA(VLOOKUP($A27,[3]BDD_ActiviteInf!$1:$1048576,E$1,FALSE))=TRUE,0,VLOOKUP($A27,[3]BDD_ActiviteInf!$1:$1048576,E$1,FALSE))</f>
        <v>22276</v>
      </c>
      <c r="F27" s="69">
        <f>IF(ISNA(VLOOKUP($A27,[3]BDD_ActiviteInf!$1:$1048576,F$1,FALSE))=TRUE,0,VLOOKUP($A27,[3]BDD_ActiviteInf!$1:$1048576,F$1,FALSE))</f>
        <v>23369</v>
      </c>
      <c r="G27" s="70">
        <f t="shared" si="2"/>
        <v>4.9066259651643129E-2</v>
      </c>
      <c r="H27" s="68">
        <f>IF(ISNA(VLOOKUP($A27,[3]BDD_ActiviteInf!$1:$1048576,H$1,FALSE))=TRUE,0,VLOOKUP($A27,[3]BDD_ActiviteInf!$1:$1048576,H$1,FALSE))</f>
        <v>1175</v>
      </c>
      <c r="I27" s="69">
        <f>IF(ISNA(VLOOKUP($A27,[3]BDD_ActiviteInf!$1:$1048576,I$1,FALSE))=TRUE,0,VLOOKUP($A27,[3]BDD_ActiviteInf!$1:$1048576,I$1,FALSE))</f>
        <v>1129</v>
      </c>
      <c r="J27" s="70">
        <f t="shared" si="3"/>
        <v>-3.9148936170212756E-2</v>
      </c>
      <c r="K27" s="71">
        <f>IF(E27=0,"-",VLOOKUP(A27,[3]BDD_ActiviteInf!$1:$1048576,$K$1,FALSE)/E27)</f>
        <v>0.99937152091937509</v>
      </c>
      <c r="L27" s="72">
        <f>IF(F27=0,"-",VLOOKUP(A27,[3]BDD_ActiviteInf!$1:$1048576,$L$1,FALSE)/F27)</f>
        <v>0.99567803500363727</v>
      </c>
      <c r="M27" s="73">
        <f>IF(ISNA(VLOOKUP($A27,[3]BDD_ActiviteInf!$1:$1048576,E$1,FALSE))=TRUE,"-",IF(VLOOKUP($A27,[3]BDD_ActiviteInf!$1:$1048576,M$1,FALSE)=0,"-",VLOOKUP($A27,[3]BDD_ActiviteInf!$1:$1048576,K$1,FALSE)/VLOOKUP($A27,[3]BDD_ActiviteInf!$1:$1048576,M$1,FALSE)))</f>
        <v>19.059931506849313</v>
      </c>
      <c r="N27" s="74">
        <f>IF(ISNA(VLOOKUP($A27,[3]BDD_ActiviteInf!$1:$1048576,F$1,FALSE))=TRUE,"-",IF(VLOOKUP($A27,[3]BDD_ActiviteInf!$1:$1048576,N$1,FALSE)=0,"-",VLOOKUP($A27,[3]BDD_ActiviteInf!$1:$1048576,L$1,FALSE)/VLOOKUP($A27,[3]BDD_ActiviteInf!$1:$1048576,N$1,FALSE)))</f>
        <v>21.504621072088725</v>
      </c>
      <c r="O27" s="68">
        <f>IF(ISNA(VLOOKUP($A27,[3]BDD_ActiviteInf!$1:$1048576,O$1,FALSE))=TRUE,0,VLOOKUP($A27,[3]BDD_ActiviteInf!$1:$1048576,O$1,FALSE))</f>
        <v>61577</v>
      </c>
      <c r="P27" s="69">
        <f>IF(ISNA(VLOOKUP($A27,[3]BDD_ActiviteInf!$1:$1048576,P$1,FALSE))=TRUE,0,VLOOKUP($A27,[3]BDD_ActiviteInf!$1:$1048576,P$1,FALSE))</f>
        <v>55506.5</v>
      </c>
      <c r="Q27" s="70">
        <f t="shared" si="4"/>
        <v>-9.8583886840865942E-2</v>
      </c>
      <c r="R27" s="68">
        <f>IF(ISNA(VLOOKUP($A27,[3]BDD_ActiviteInf!$1:$1048576,R$1,FALSE))=TRUE,0,VLOOKUP($A27,[3]BDD_ActiviteInf!$1:$1048576,R$1,FALSE))</f>
        <v>2119</v>
      </c>
      <c r="S27" s="75">
        <f>IF(ISNA(VLOOKUP($A27,[3]BDD_ActiviteInf!$1:$1048576,S$1,FALSE))=TRUE,0,VLOOKUP($A27,[3]BDD_ActiviteInf!$1:$1048576,S$1,FALSE))</f>
        <v>2051</v>
      </c>
      <c r="T27" s="70">
        <f t="shared" si="5"/>
        <v>-3.2090608777725294E-2</v>
      </c>
      <c r="U27" s="68">
        <f>IF(ISNA(VLOOKUP($A27,[3]BDD_ActiviteInf!$1:$1048576,U$1,FALSE))=TRUE,0,VLOOKUP($A27,[3]BDD_ActiviteInf!$1:$1048576,U$1,FALSE))</f>
        <v>32878</v>
      </c>
      <c r="V27" s="75">
        <f>IF(ISNA(VLOOKUP($A27,[3]BDD_ActiviteInf!$1:$1048576,V$1,FALSE))=TRUE,0,VLOOKUP($A27,[3]BDD_ActiviteInf!$1:$1048576,V$1,FALSE))</f>
        <v>31031</v>
      </c>
      <c r="W27" s="70">
        <f t="shared" si="0"/>
        <v>-5.6177383052497087E-2</v>
      </c>
      <c r="X27" s="68">
        <f>IF(ISNA(VLOOKUP($A27,[3]BDD_ActiviteInf!$1:$1048576,X$1,FALSE))=TRUE,0,VLOOKUP($A27,[3]BDD_ActiviteInf!$1:$1048576,X$1,FALSE))</f>
        <v>57398</v>
      </c>
      <c r="Y27" s="75">
        <f>IF(ISNA(VLOOKUP($A27,[3]BDD_ActiviteInf!$1:$1048576,Y$1,FALSE))=TRUE,0,VLOOKUP($A27,[3]BDD_ActiviteInf!$1:$1048576,Y$1,FALSE))</f>
        <v>48951</v>
      </c>
      <c r="Z27" s="70">
        <f t="shared" si="1"/>
        <v>-0.14716540646015541</v>
      </c>
      <c r="AA27" s="71">
        <f>IF(O27=0,"-",VLOOKUP(A27,[3]BDD_ActiviteInf!$1:$1048576,$AA$1,FALSE)/O27)</f>
        <v>0.99342286892833365</v>
      </c>
      <c r="AB27" s="72">
        <f>IF(P27=0,"-",VLOOKUP(A27,[3]BDD_ActiviteInf!$1:$1048576,$AB$1,FALSE)/P27)</f>
        <v>0.99347824128705642</v>
      </c>
      <c r="AC27" s="68">
        <f>IF(ISNA(VLOOKUP($A27,[3]BDD_ActiviteInf!$1:$1048576,AC$1,FALSE))=TRUE,0,VLOOKUP($A27,[3]BDD_ActiviteInf!$1:$1048576,AC$1,FALSE))</f>
        <v>294534</v>
      </c>
      <c r="AD27" s="69">
        <f>IF(ISNA(VLOOKUP($A27,[3]BDD_ActiviteInf!$1:$1048576,AD$1,FALSE))=TRUE,0,VLOOKUP($A27,[3]BDD_ActiviteInf!$1:$1048576,AD$1,FALSE))</f>
        <v>281267</v>
      </c>
      <c r="AE27" s="70">
        <f>IF(AC27=0,"-",AD27/AC27-1)</f>
        <v>-4.5044035663115323E-2</v>
      </c>
      <c r="AF27" s="68">
        <f>IF(ISNA(VLOOKUP($A27,[3]BDD_ActiviteInf!$1:$1048576,AF$1,FALSE))=TRUE,0,VLOOKUP($A27,[3]BDD_ActiviteInf!$1:$1048576,AF$1,FALSE))</f>
        <v>23754</v>
      </c>
      <c r="AG27" s="75">
        <f>IF(ISNA(VLOOKUP($A27,[3]BDD_ActiviteInf!$1:$1048576,AG$1,FALSE))=TRUE,0,VLOOKUP($A27,[3]BDD_ActiviteInf!$1:$1048576,AG$1,FALSE))</f>
        <v>23532</v>
      </c>
      <c r="AH27" s="70">
        <f>IF(AF27=0,"-",AG27/AF27-1)</f>
        <v>-9.3457943925233655E-3</v>
      </c>
      <c r="AI27" s="71">
        <f>IF(AC27=0,"-",VLOOKUP(A27,[3]BDD_ActiviteInf!$1:$1048576,$AI$1,FALSE)/AC27)</f>
        <v>0.69843549471368327</v>
      </c>
      <c r="AJ27" s="72">
        <f>IF(AD27=0,"-",VLOOKUP(A27,[3]BDD_ActiviteInf!$1:$1048576,$AJ$1,FALSE)/AD27)</f>
        <v>0.69996124678686089</v>
      </c>
      <c r="AK27" s="71">
        <f>IF(AC27=0,"-",VLOOKUP(A27,[3]BDD_ActiviteInf!$1:$1048576,$AK$1,FALSE)/AC27)</f>
        <v>6.9730489519036848E-2</v>
      </c>
      <c r="AL27" s="76">
        <f>IF(AD27=0,"-",VLOOKUP(A27,[3]BDD_ActiviteInf!$1:$1048576,$AL$1,FALSE)/AD27)</f>
        <v>6.8646517366061435E-2</v>
      </c>
    </row>
    <row r="28" spans="1:38" s="78" customFormat="1" ht="7.5" customHeight="1" thickBot="1" x14ac:dyDescent="0.25">
      <c r="A28" s="77"/>
      <c r="C28" s="79"/>
      <c r="D28" s="79"/>
      <c r="E28" s="79"/>
      <c r="F28" s="80"/>
      <c r="G28" s="81"/>
      <c r="H28" s="79"/>
      <c r="I28" s="80"/>
      <c r="J28" s="81"/>
      <c r="K28" s="81"/>
      <c r="L28" s="81"/>
      <c r="M28" s="82"/>
      <c r="N28" s="82"/>
      <c r="O28" s="79"/>
      <c r="P28" s="80"/>
      <c r="Q28" s="83"/>
      <c r="R28" s="79"/>
      <c r="S28" s="80"/>
      <c r="T28" s="81"/>
      <c r="U28" s="79"/>
      <c r="V28" s="80"/>
      <c r="W28" s="81"/>
      <c r="X28" s="79"/>
      <c r="Y28" s="80"/>
      <c r="Z28" s="81"/>
      <c r="AA28" s="81"/>
      <c r="AB28" s="81"/>
      <c r="AC28" s="79"/>
      <c r="AD28" s="80"/>
      <c r="AE28" s="81"/>
      <c r="AF28" s="79"/>
      <c r="AG28" s="80"/>
      <c r="AH28" s="81"/>
      <c r="AI28" s="81"/>
      <c r="AJ28" s="81"/>
      <c r="AK28" s="81"/>
      <c r="AL28" s="81"/>
    </row>
    <row r="29" spans="1:38" s="84" customFormat="1" ht="14.1" customHeight="1" x14ac:dyDescent="0.2">
      <c r="A29" s="31" t="s">
        <v>60</v>
      </c>
      <c r="C29" s="85" t="s">
        <v>60</v>
      </c>
      <c r="D29" s="86" t="s">
        <v>61</v>
      </c>
      <c r="E29" s="87">
        <f>IF(ISNA(VLOOKUP($A29,[3]BDD_ActiviteInf!$1:$1048576,E$1,FALSE))=TRUE,0,VLOOKUP($A29,[3]BDD_ActiviteInf!$1:$1048576,E$1,FALSE))</f>
        <v>0</v>
      </c>
      <c r="F29" s="88">
        <f>IF(ISNA(VLOOKUP($A29,[3]BDD_ActiviteInf!$1:$1048576,F$1,FALSE))=TRUE,0,VLOOKUP($A29,[3]BDD_ActiviteInf!$1:$1048576,F$1,FALSE))</f>
        <v>0</v>
      </c>
      <c r="G29" s="89" t="str">
        <f t="shared" si="2"/>
        <v>-</v>
      </c>
      <c r="H29" s="87">
        <f>IF(ISNA(VLOOKUP($A29,[3]BDD_ActiviteInf!$1:$1048576,H$1,FALSE))=TRUE,0,VLOOKUP($A29,[3]BDD_ActiviteInf!$1:$1048576,H$1,FALSE))</f>
        <v>0</v>
      </c>
      <c r="I29" s="88">
        <f>IF(ISNA(VLOOKUP($A29,[3]BDD_ActiviteInf!$1:$1048576,I$1,FALSE))=TRUE,0,VLOOKUP($A29,[3]BDD_ActiviteInf!$1:$1048576,I$1,FALSE))</f>
        <v>0</v>
      </c>
      <c r="J29" s="89" t="str">
        <f t="shared" si="3"/>
        <v>-</v>
      </c>
      <c r="K29" s="90" t="str">
        <f>IF(E29=0,"-",VLOOKUP(A29,[3]BDD_ActiviteInf!$1:$1048576,$K$1,FALSE)/E29)</f>
        <v>-</v>
      </c>
      <c r="L29" s="91" t="str">
        <f>IF(F29=0,"-",VLOOKUP(A29,[3]BDD_ActiviteInf!$1:$1048576,$L$1,FALSE)/F29)</f>
        <v>-</v>
      </c>
      <c r="M29" s="92" t="str">
        <f>IF(ISNA(VLOOKUP($A29,[3]BDD_ActiviteInf!$1:$1048576,E$1,FALSE))=TRUE,"-",IF(VLOOKUP($A29,[3]BDD_ActiviteInf!$1:$1048576,M$1,FALSE)=0,"-",VLOOKUP($A29,[3]BDD_ActiviteInf!$1:$1048576,K$1,FALSE)/VLOOKUP($A29,[3]BDD_ActiviteInf!$1:$1048576,M$1,FALSE)))</f>
        <v>-</v>
      </c>
      <c r="N29" s="93" t="str">
        <f>IF(ISNA(VLOOKUP($A29,[3]BDD_ActiviteInf!$1:$1048576,F$1,FALSE))=TRUE,"-",IF(VLOOKUP($A29,[3]BDD_ActiviteInf!$1:$1048576,N$1,FALSE)=0,"-",VLOOKUP($A29,[3]BDD_ActiviteInf!$1:$1048576,L$1,FALSE)/VLOOKUP($A29,[3]BDD_ActiviteInf!$1:$1048576,N$1,FALSE)))</f>
        <v>-</v>
      </c>
      <c r="O29" s="87">
        <f>IF(ISNA(VLOOKUP($A29,[3]BDD_ActiviteInf!$1:$1048576,O$1,FALSE))=TRUE,0,VLOOKUP($A29,[3]BDD_ActiviteInf!$1:$1048576,O$1,FALSE))</f>
        <v>0</v>
      </c>
      <c r="P29" s="88">
        <f>IF(ISNA(VLOOKUP($A29,[3]BDD_ActiviteInf!$1:$1048576,P$1,FALSE))=TRUE,0,VLOOKUP($A29,[3]BDD_ActiviteInf!$1:$1048576,P$1,FALSE))</f>
        <v>0</v>
      </c>
      <c r="Q29" s="89" t="str">
        <f t="shared" si="4"/>
        <v>-</v>
      </c>
      <c r="R29" s="87">
        <f>IF(ISNA(VLOOKUP($A29,[3]BDD_ActiviteInf!$1:$1048576,R$1,FALSE))=TRUE,0,VLOOKUP($A29,[3]BDD_ActiviteInf!$1:$1048576,R$1,FALSE))</f>
        <v>0</v>
      </c>
      <c r="S29" s="94">
        <f>IF(ISNA(VLOOKUP($A29,[3]BDD_ActiviteInf!$1:$1048576,S$1,FALSE))=TRUE,0,VLOOKUP($A29,[3]BDD_ActiviteInf!$1:$1048576,S$1,FALSE))</f>
        <v>0</v>
      </c>
      <c r="T29" s="58" t="str">
        <f t="shared" si="5"/>
        <v>-</v>
      </c>
      <c r="U29" s="87">
        <f>IF(ISNA(VLOOKUP($A29,[3]BDD_ActiviteInf!$1:$1048576,U$1,FALSE))=TRUE,0,VLOOKUP($A29,[3]BDD_ActiviteInf!$1:$1048576,U$1,FALSE))</f>
        <v>0</v>
      </c>
      <c r="V29" s="94">
        <f>IF(ISNA(VLOOKUP($A29,[3]BDD_ActiviteInf!$1:$1048576,V$1,FALSE))=TRUE,0,VLOOKUP($A29,[3]BDD_ActiviteInf!$1:$1048576,V$1,FALSE))</f>
        <v>0</v>
      </c>
      <c r="W29" s="58" t="str">
        <f t="shared" ref="W29:W39" si="8">IF(U29=0,"-",V29/U29-1)</f>
        <v>-</v>
      </c>
      <c r="X29" s="87">
        <f>IF(ISNA(VLOOKUP($A29,[3]BDD_ActiviteInf!$1:$1048576,X$1,FALSE))=TRUE,0,VLOOKUP($A29,[3]BDD_ActiviteInf!$1:$1048576,X$1,FALSE))</f>
        <v>0</v>
      </c>
      <c r="Y29" s="94">
        <f>IF(ISNA(VLOOKUP($A29,[3]BDD_ActiviteInf!$1:$1048576,Y$1,FALSE))=TRUE,0,VLOOKUP($A29,[3]BDD_ActiviteInf!$1:$1048576,Y$1,FALSE))</f>
        <v>0</v>
      </c>
      <c r="Z29" s="58" t="str">
        <f t="shared" ref="Z29:Z39" si="9">IF(X29=0,"-",Y29/X29-1)</f>
        <v>-</v>
      </c>
      <c r="AA29" s="90" t="str">
        <f>IF(O29=0,"-",VLOOKUP(A29,[3]BDD_ActiviteInf!$1:$1048576,$AA$1,FALSE)/O29)</f>
        <v>-</v>
      </c>
      <c r="AB29" s="95" t="str">
        <f>IF(P29=0,"-",VLOOKUP(A29,[3]BDD_ActiviteInf!$1:$1048576,$AB$1,FALSE)/P29)</f>
        <v>-</v>
      </c>
      <c r="AC29" s="87">
        <f>IF(ISNA(VLOOKUP($A29,[3]BDD_ActiviteInf!$1:$1048576,AC$1,FALSE))=TRUE,0,VLOOKUP($A29,[3]BDD_ActiviteInf!$1:$1048576,AC$1,FALSE))</f>
        <v>0</v>
      </c>
      <c r="AD29" s="88">
        <f>IF(ISNA(VLOOKUP($A29,[3]BDD_ActiviteInf!$1:$1048576,AD$1,FALSE))=TRUE,0,VLOOKUP($A29,[3]BDD_ActiviteInf!$1:$1048576,AD$1,FALSE))</f>
        <v>0</v>
      </c>
      <c r="AE29" s="89" t="str">
        <f t="shared" ref="AE29:AE39" si="10">IF(AC29=0,"-",AD29/AC29-1)</f>
        <v>-</v>
      </c>
      <c r="AF29" s="87">
        <f>IF(ISNA(VLOOKUP($A29,[3]BDD_ActiviteInf!$1:$1048576,AF$1,FALSE))=TRUE,0,VLOOKUP($A29,[3]BDD_ActiviteInf!$1:$1048576,AF$1,FALSE))</f>
        <v>0</v>
      </c>
      <c r="AG29" s="96">
        <f>IF(ISNA(VLOOKUP($A29,[3]BDD_ActiviteInf!$1:$1048576,AG$1,FALSE))=TRUE,0,VLOOKUP($A29,[3]BDD_ActiviteInf!$1:$1048576,AG$1,FALSE))</f>
        <v>0</v>
      </c>
      <c r="AH29" s="97" t="str">
        <f t="shared" ref="AH29:AH39" si="11">IF(AF29=0,"-",AG29/AF29-1)</f>
        <v>-</v>
      </c>
      <c r="AI29" s="90" t="str">
        <f>IF(AC29=0,"-",VLOOKUP(A29,[3]BDD_ActiviteInf!$1:$1048576,$AI$1,FALSE)/AC29)</f>
        <v>-</v>
      </c>
      <c r="AJ29" s="89" t="str">
        <f>IF(AD29=0,"-",VLOOKUP(A29,[3]BDD_ActiviteInf!$1:$1048576,$AJ$1,FALSE)/AD29)</f>
        <v>-</v>
      </c>
      <c r="AK29" s="90" t="str">
        <f>IF(AC29=0,"-",VLOOKUP(A29,[3]BDD_ActiviteInf!$1:$1048576,$AK$1,FALSE)/AC29)</f>
        <v>-</v>
      </c>
      <c r="AL29" s="95" t="str">
        <f>IF(AD29=0,"-",VLOOKUP(A29,[3]BDD_ActiviteInf!$1:$1048576,$AL$1,FALSE)/AD29)</f>
        <v>-</v>
      </c>
    </row>
    <row r="30" spans="1:38" s="98" customFormat="1" ht="14.1" customHeight="1" x14ac:dyDescent="0.2">
      <c r="A30" s="31" t="s">
        <v>62</v>
      </c>
      <c r="C30" s="33" t="s">
        <v>62</v>
      </c>
      <c r="D30" s="34" t="s">
        <v>63</v>
      </c>
      <c r="E30" s="99">
        <f>IF(ISNA(VLOOKUP($A30,[3]BDD_ActiviteInf!$1:$1048576,E$1,FALSE))=TRUE,0,VLOOKUP($A30,[3]BDD_ActiviteInf!$1:$1048576,E$1,FALSE))</f>
        <v>0</v>
      </c>
      <c r="F30" s="100">
        <f>IF(ISNA(VLOOKUP($A30,[3]BDD_ActiviteInf!$1:$1048576,F$1,FALSE))=TRUE,0,VLOOKUP($A30,[3]BDD_ActiviteInf!$1:$1048576,F$1,FALSE))</f>
        <v>0</v>
      </c>
      <c r="G30" s="58" t="str">
        <f t="shared" si="2"/>
        <v>-</v>
      </c>
      <c r="H30" s="99">
        <f>IF(ISNA(VLOOKUP($A30,[3]BDD_ActiviteInf!$1:$1048576,H$1,FALSE))=TRUE,0,VLOOKUP($A30,[3]BDD_ActiviteInf!$1:$1048576,H$1,FALSE))</f>
        <v>0</v>
      </c>
      <c r="I30" s="100">
        <f>IF(ISNA(VLOOKUP($A30,[3]BDD_ActiviteInf!$1:$1048576,I$1,FALSE))=TRUE,0,VLOOKUP($A30,[3]BDD_ActiviteInf!$1:$1048576,I$1,FALSE))</f>
        <v>0</v>
      </c>
      <c r="J30" s="58" t="str">
        <f t="shared" si="3"/>
        <v>-</v>
      </c>
      <c r="K30" s="59" t="str">
        <f>IF(E30=0,"-",VLOOKUP(A30,[3]BDD_ActiviteInf!$1:$1048576,$K$1,FALSE)/E30)</f>
        <v>-</v>
      </c>
      <c r="L30" s="60" t="str">
        <f>IF(F30=0,"-",VLOOKUP(A30,[3]BDD_ActiviteInf!$1:$1048576,$L$1,FALSE)/F30)</f>
        <v>-</v>
      </c>
      <c r="M30" s="61" t="str">
        <f>IF(ISNA(VLOOKUP($A30,[3]BDD_ActiviteInf!$1:$1048576,E$1,FALSE))=TRUE,"-",IF(VLOOKUP($A30,[3]BDD_ActiviteInf!$1:$1048576,M$1,FALSE)=0,"-",VLOOKUP($A30,[3]BDD_ActiviteInf!$1:$1048576,K$1,FALSE)/VLOOKUP($A30,[3]BDD_ActiviteInf!$1:$1048576,M$1,FALSE)))</f>
        <v>-</v>
      </c>
      <c r="N30" s="62" t="str">
        <f>IF(ISNA(VLOOKUP($A30,[3]BDD_ActiviteInf!$1:$1048576,F$1,FALSE))=TRUE,"-",IF(VLOOKUP($A30,[3]BDD_ActiviteInf!$1:$1048576,N$1,FALSE)=0,"-",VLOOKUP($A30,[3]BDD_ActiviteInf!$1:$1048576,L$1,FALSE)/VLOOKUP($A30,[3]BDD_ActiviteInf!$1:$1048576,N$1,FALSE)))</f>
        <v>-</v>
      </c>
      <c r="O30" s="99">
        <f>IF(ISNA(VLOOKUP($A30,[3]BDD_ActiviteInf!$1:$1048576,O$1,FALSE))=TRUE,0,VLOOKUP($A30,[3]BDD_ActiviteInf!$1:$1048576,O$1,FALSE))</f>
        <v>0</v>
      </c>
      <c r="P30" s="100">
        <f>IF(ISNA(VLOOKUP($A30,[3]BDD_ActiviteInf!$1:$1048576,P$1,FALSE))=TRUE,0,VLOOKUP($A30,[3]BDD_ActiviteInf!$1:$1048576,P$1,FALSE))</f>
        <v>0</v>
      </c>
      <c r="Q30" s="58" t="str">
        <f t="shared" si="4"/>
        <v>-</v>
      </c>
      <c r="R30" s="99">
        <f>IF(ISNA(VLOOKUP($A30,[3]BDD_ActiviteInf!$1:$1048576,R$1,FALSE))=TRUE,0,VLOOKUP($A30,[3]BDD_ActiviteInf!$1:$1048576,R$1,FALSE))</f>
        <v>0</v>
      </c>
      <c r="S30" s="94">
        <f>IF(ISNA(VLOOKUP($A30,[3]BDD_ActiviteInf!$1:$1048576,S$1,FALSE))=TRUE,0,VLOOKUP($A30,[3]BDD_ActiviteInf!$1:$1048576,S$1,FALSE))</f>
        <v>0</v>
      </c>
      <c r="T30" s="58" t="str">
        <f t="shared" si="5"/>
        <v>-</v>
      </c>
      <c r="U30" s="99">
        <f>IF(ISNA(VLOOKUP($A30,[3]BDD_ActiviteInf!$1:$1048576,U$1,FALSE))=TRUE,0,VLOOKUP($A30,[3]BDD_ActiviteInf!$1:$1048576,U$1,FALSE))</f>
        <v>0</v>
      </c>
      <c r="V30" s="94">
        <f>IF(ISNA(VLOOKUP($A30,[3]BDD_ActiviteInf!$1:$1048576,V$1,FALSE))=TRUE,0,VLOOKUP($A30,[3]BDD_ActiviteInf!$1:$1048576,V$1,FALSE))</f>
        <v>0</v>
      </c>
      <c r="W30" s="58" t="str">
        <f t="shared" si="8"/>
        <v>-</v>
      </c>
      <c r="X30" s="99">
        <f>IF(ISNA(VLOOKUP($A30,[3]BDD_ActiviteInf!$1:$1048576,X$1,FALSE))=TRUE,0,VLOOKUP($A30,[3]BDD_ActiviteInf!$1:$1048576,X$1,FALSE))</f>
        <v>0</v>
      </c>
      <c r="Y30" s="94">
        <f>IF(ISNA(VLOOKUP($A30,[3]BDD_ActiviteInf!$1:$1048576,Y$1,FALSE))=TRUE,0,VLOOKUP($A30,[3]BDD_ActiviteInf!$1:$1048576,Y$1,FALSE))</f>
        <v>0</v>
      </c>
      <c r="Z30" s="58" t="str">
        <f t="shared" si="9"/>
        <v>-</v>
      </c>
      <c r="AA30" s="59" t="str">
        <f>IF(O30=0,"-",VLOOKUP(A30,[3]BDD_ActiviteInf!$1:$1048576,$AA$1,FALSE)/O30)</f>
        <v>-</v>
      </c>
      <c r="AB30" s="64" t="str">
        <f>IF(P30=0,"-",VLOOKUP(A30,[3]BDD_ActiviteInf!$1:$1048576,$AB$1,FALSE)/P30)</f>
        <v>-</v>
      </c>
      <c r="AC30" s="99">
        <f>IF(ISNA(VLOOKUP($A30,[3]BDD_ActiviteInf!$1:$1048576,AC$1,FALSE))=TRUE,0,VLOOKUP($A30,[3]BDD_ActiviteInf!$1:$1048576,AC$1,FALSE))</f>
        <v>0</v>
      </c>
      <c r="AD30" s="100">
        <f>IF(ISNA(VLOOKUP($A30,[3]BDD_ActiviteInf!$1:$1048576,AD$1,FALSE))=TRUE,0,VLOOKUP($A30,[3]BDD_ActiviteInf!$1:$1048576,AD$1,FALSE))</f>
        <v>0</v>
      </c>
      <c r="AE30" s="58" t="str">
        <f t="shared" si="10"/>
        <v>-</v>
      </c>
      <c r="AF30" s="99">
        <f>IF(ISNA(VLOOKUP($A30,[3]BDD_ActiviteInf!$1:$1048576,AF$1,FALSE))=TRUE,0,VLOOKUP($A30,[3]BDD_ActiviteInf!$1:$1048576,AF$1,FALSE))</f>
        <v>0</v>
      </c>
      <c r="AG30" s="94">
        <f>IF(ISNA(VLOOKUP($A30,[3]BDD_ActiviteInf!$1:$1048576,AG$1,FALSE))=TRUE,0,VLOOKUP($A30,[3]BDD_ActiviteInf!$1:$1048576,AG$1,FALSE))</f>
        <v>0</v>
      </c>
      <c r="AH30" s="58" t="str">
        <f t="shared" si="11"/>
        <v>-</v>
      </c>
      <c r="AI30" s="59" t="str">
        <f>IF(AC30=0,"-",VLOOKUP(A30,[3]BDD_ActiviteInf!$1:$1048576,$AI$1,FALSE)/AC30)</f>
        <v>-</v>
      </c>
      <c r="AJ30" s="58" t="str">
        <f>IF(AD30=0,"-",VLOOKUP(A30,[3]BDD_ActiviteInf!$1:$1048576,$AJ$1,FALSE)/AD30)</f>
        <v>-</v>
      </c>
      <c r="AK30" s="59" t="str">
        <f>IF(AC30=0,"-",VLOOKUP(A30,[3]BDD_ActiviteInf!$1:$1048576,$AK$1,FALSE)/AC30)</f>
        <v>-</v>
      </c>
      <c r="AL30" s="64" t="str">
        <f>IF(AD30=0,"-",VLOOKUP(A30,[3]BDD_ActiviteInf!$1:$1048576,$AL$1,FALSE)/AD30)</f>
        <v>-</v>
      </c>
    </row>
    <row r="31" spans="1:38" s="98" customFormat="1" ht="14.1" customHeight="1" x14ac:dyDescent="0.25">
      <c r="A31" s="49" t="s">
        <v>64</v>
      </c>
      <c r="C31" s="33" t="s">
        <v>64</v>
      </c>
      <c r="D31" s="34" t="s">
        <v>65</v>
      </c>
      <c r="E31" s="99">
        <f>IF(ISNA(VLOOKUP($A31,[3]BDD_ActiviteInf!$1:$1048576,E$1,FALSE))=TRUE,0,VLOOKUP($A31,[3]BDD_ActiviteInf!$1:$1048576,E$1,FALSE))</f>
        <v>8</v>
      </c>
      <c r="F31" s="100">
        <f>IF(ISNA(VLOOKUP($A31,[3]BDD_ActiviteInf!$1:$1048576,F$1,FALSE))=TRUE,0,VLOOKUP($A31,[3]BDD_ActiviteInf!$1:$1048576,F$1,FALSE))</f>
        <v>0</v>
      </c>
      <c r="G31" s="58">
        <f t="shared" si="2"/>
        <v>-1</v>
      </c>
      <c r="H31" s="99">
        <f>IF(ISNA(VLOOKUP($A31,[3]BDD_ActiviteInf!$1:$1048576,H$1,FALSE))=TRUE,0,VLOOKUP($A31,[3]BDD_ActiviteInf!$1:$1048576,H$1,FALSE))</f>
        <v>1</v>
      </c>
      <c r="I31" s="100">
        <f>IF(ISNA(VLOOKUP($A31,[3]BDD_ActiviteInf!$1:$1048576,I$1,FALSE))=TRUE,0,VLOOKUP($A31,[3]BDD_ActiviteInf!$1:$1048576,I$1,FALSE))</f>
        <v>0</v>
      </c>
      <c r="J31" s="58">
        <f t="shared" si="3"/>
        <v>-1</v>
      </c>
      <c r="K31" s="59">
        <f>IF(E31=0,"-",VLOOKUP(A31,[3]BDD_ActiviteInf!$1:$1048576,$K$1,FALSE)/E31)</f>
        <v>1</v>
      </c>
      <c r="L31" s="60" t="str">
        <f>IF(F31=0,"-",VLOOKUP(A31,[3]BDD_ActiviteInf!$1:$1048576,$L$1,FALSE)/F31)</f>
        <v>-</v>
      </c>
      <c r="M31" s="61">
        <f>IF(ISNA(VLOOKUP($A31,[3]BDD_ActiviteInf!$1:$1048576,E$1,FALSE))=TRUE,"-",IF(VLOOKUP($A31,[3]BDD_ActiviteInf!$1:$1048576,M$1,FALSE)=0,"-",VLOOKUP($A31,[3]BDD_ActiviteInf!$1:$1048576,K$1,FALSE)/VLOOKUP($A31,[3]BDD_ActiviteInf!$1:$1048576,M$1,FALSE)))</f>
        <v>8</v>
      </c>
      <c r="N31" s="62" t="str">
        <f>IF(ISNA(VLOOKUP($A31,[3]BDD_ActiviteInf!$1:$1048576,F$1,FALSE))=TRUE,"-",IF(VLOOKUP($A31,[3]BDD_ActiviteInf!$1:$1048576,N$1,FALSE)=0,"-",VLOOKUP($A31,[3]BDD_ActiviteInf!$1:$1048576,L$1,FALSE)/VLOOKUP($A31,[3]BDD_ActiviteInf!$1:$1048576,N$1,FALSE)))</f>
        <v>-</v>
      </c>
      <c r="O31" s="99">
        <f>IF(ISNA(VLOOKUP($A31,[3]BDD_ActiviteInf!$1:$1048576,O$1,FALSE))=TRUE,0,VLOOKUP($A31,[3]BDD_ActiviteInf!$1:$1048576,O$1,FALSE))</f>
        <v>0</v>
      </c>
      <c r="P31" s="100">
        <f>IF(ISNA(VLOOKUP($A31,[3]BDD_ActiviteInf!$1:$1048576,P$1,FALSE))=TRUE,0,VLOOKUP($A31,[3]BDD_ActiviteInf!$1:$1048576,P$1,FALSE))</f>
        <v>0</v>
      </c>
      <c r="Q31" s="58" t="str">
        <f t="shared" si="4"/>
        <v>-</v>
      </c>
      <c r="R31" s="99">
        <f>IF(ISNA(VLOOKUP($A31,[3]BDD_ActiviteInf!$1:$1048576,R$1,FALSE))=TRUE,0,VLOOKUP($A31,[3]BDD_ActiviteInf!$1:$1048576,R$1,FALSE))</f>
        <v>0</v>
      </c>
      <c r="S31" s="94">
        <f>IF(ISNA(VLOOKUP($A31,[3]BDD_ActiviteInf!$1:$1048576,S$1,FALSE))=TRUE,0,VLOOKUP($A31,[3]BDD_ActiviteInf!$1:$1048576,S$1,FALSE))</f>
        <v>0</v>
      </c>
      <c r="T31" s="58" t="str">
        <f t="shared" si="5"/>
        <v>-</v>
      </c>
      <c r="U31" s="99">
        <f>IF(ISNA(VLOOKUP($A31,[3]BDD_ActiviteInf!$1:$1048576,U$1,FALSE))=TRUE,0,VLOOKUP($A31,[3]BDD_ActiviteInf!$1:$1048576,U$1,FALSE))</f>
        <v>0</v>
      </c>
      <c r="V31" s="94">
        <f>IF(ISNA(VLOOKUP($A31,[3]BDD_ActiviteInf!$1:$1048576,V$1,FALSE))=TRUE,0,VLOOKUP($A31,[3]BDD_ActiviteInf!$1:$1048576,V$1,FALSE))</f>
        <v>0</v>
      </c>
      <c r="W31" s="58" t="str">
        <f t="shared" si="8"/>
        <v>-</v>
      </c>
      <c r="X31" s="99">
        <f>IF(ISNA(VLOOKUP($A31,[3]BDD_ActiviteInf!$1:$1048576,X$1,FALSE))=TRUE,0,VLOOKUP($A31,[3]BDD_ActiviteInf!$1:$1048576,X$1,FALSE))</f>
        <v>0</v>
      </c>
      <c r="Y31" s="94">
        <f>IF(ISNA(VLOOKUP($A31,[3]BDD_ActiviteInf!$1:$1048576,Y$1,FALSE))=TRUE,0,VLOOKUP($A31,[3]BDD_ActiviteInf!$1:$1048576,Y$1,FALSE))</f>
        <v>0</v>
      </c>
      <c r="Z31" s="58" t="str">
        <f t="shared" si="9"/>
        <v>-</v>
      </c>
      <c r="AA31" s="59" t="str">
        <f>IF(O31=0,"-",VLOOKUP(A31,[3]BDD_ActiviteInf!$1:$1048576,$AA$1,FALSE)/O31)</f>
        <v>-</v>
      </c>
      <c r="AB31" s="64" t="str">
        <f>IF(P31=0,"-",VLOOKUP(A31,[3]BDD_ActiviteInf!$1:$1048576,$AB$1,FALSE)/P31)</f>
        <v>-</v>
      </c>
      <c r="AC31" s="99">
        <f>IF(ISNA(VLOOKUP($A31,[3]BDD_ActiviteInf!$1:$1048576,AC$1,FALSE))=TRUE,0,VLOOKUP($A31,[3]BDD_ActiviteInf!$1:$1048576,AC$1,FALSE))</f>
        <v>0</v>
      </c>
      <c r="AD31" s="100">
        <f>IF(ISNA(VLOOKUP($A31,[3]BDD_ActiviteInf!$1:$1048576,AD$1,FALSE))=TRUE,0,VLOOKUP($A31,[3]BDD_ActiviteInf!$1:$1048576,AD$1,FALSE))</f>
        <v>0</v>
      </c>
      <c r="AE31" s="58" t="str">
        <f t="shared" si="10"/>
        <v>-</v>
      </c>
      <c r="AF31" s="99">
        <f>IF(ISNA(VLOOKUP($A31,[3]BDD_ActiviteInf!$1:$1048576,AF$1,FALSE))=TRUE,0,VLOOKUP($A31,[3]BDD_ActiviteInf!$1:$1048576,AF$1,FALSE))</f>
        <v>0</v>
      </c>
      <c r="AG31" s="94">
        <f>IF(ISNA(VLOOKUP($A31,[3]BDD_ActiviteInf!$1:$1048576,AG$1,FALSE))=TRUE,0,VLOOKUP($A31,[3]BDD_ActiviteInf!$1:$1048576,AG$1,FALSE))</f>
        <v>0</v>
      </c>
      <c r="AH31" s="58" t="str">
        <f t="shared" si="11"/>
        <v>-</v>
      </c>
      <c r="AI31" s="59" t="str">
        <f>IF(AC31=0,"-",VLOOKUP(A31,[3]BDD_ActiviteInf!$1:$1048576,$AI$1,FALSE)/AC31)</f>
        <v>-</v>
      </c>
      <c r="AJ31" s="58" t="str">
        <f>IF(AD31=0,"-",VLOOKUP(A31,[3]BDD_ActiviteInf!$1:$1048576,$AJ$1,FALSE)/AD31)</f>
        <v>-</v>
      </c>
      <c r="AK31" s="59" t="str">
        <f>IF(AC31=0,"-",VLOOKUP(A31,[3]BDD_ActiviteInf!$1:$1048576,$AK$1,FALSE)/AC31)</f>
        <v>-</v>
      </c>
      <c r="AL31" s="64" t="str">
        <f>IF(AD31=0,"-",VLOOKUP(A31,[3]BDD_ActiviteInf!$1:$1048576,$AL$1,FALSE)/AD31)</f>
        <v>-</v>
      </c>
    </row>
    <row r="32" spans="1:38" s="101" customFormat="1" ht="14.1" customHeight="1" x14ac:dyDescent="0.2">
      <c r="A32" s="31" t="s">
        <v>66</v>
      </c>
      <c r="C32" s="33" t="s">
        <v>66</v>
      </c>
      <c r="D32" s="34" t="s">
        <v>67</v>
      </c>
      <c r="E32" s="99">
        <f>IF(ISNA(VLOOKUP($A32,[3]BDD_ActiviteInf!$1:$1048576,E$1,FALSE))=TRUE,0,VLOOKUP($A32,[3]BDD_ActiviteInf!$1:$1048576,E$1,FALSE))</f>
        <v>0</v>
      </c>
      <c r="F32" s="100">
        <f>IF(ISNA(VLOOKUP($A32,[3]BDD_ActiviteInf!$1:$1048576,F$1,FALSE))=TRUE,0,VLOOKUP($A32,[3]BDD_ActiviteInf!$1:$1048576,F$1,FALSE))</f>
        <v>30</v>
      </c>
      <c r="G32" s="58" t="str">
        <f t="shared" si="2"/>
        <v>-</v>
      </c>
      <c r="H32" s="99">
        <f>IF(ISNA(VLOOKUP($A32,[3]BDD_ActiviteInf!$1:$1048576,H$1,FALSE))=TRUE,0,VLOOKUP($A32,[3]BDD_ActiviteInf!$1:$1048576,H$1,FALSE))</f>
        <v>0</v>
      </c>
      <c r="I32" s="100">
        <f>IF(ISNA(VLOOKUP($A32,[3]BDD_ActiviteInf!$1:$1048576,I$1,FALSE))=TRUE,0,VLOOKUP($A32,[3]BDD_ActiviteInf!$1:$1048576,I$1,FALSE))</f>
        <v>2</v>
      </c>
      <c r="J32" s="58" t="str">
        <f t="shared" si="3"/>
        <v>-</v>
      </c>
      <c r="K32" s="59" t="str">
        <f>IF(E32=0,"-",VLOOKUP(A32,[3]BDD_ActiviteInf!$1:$1048576,$K$1,FALSE)/E32)</f>
        <v>-</v>
      </c>
      <c r="L32" s="60">
        <f>IF(F32=0,"-",VLOOKUP(A32,[3]BDD_ActiviteInf!$1:$1048576,$L$1,FALSE)/F32)</f>
        <v>1</v>
      </c>
      <c r="M32" s="61" t="str">
        <f>IF(ISNA(VLOOKUP($A32,[3]BDD_ActiviteInf!$1:$1048576,E$1,FALSE))=TRUE,"-",IF(VLOOKUP($A32,[3]BDD_ActiviteInf!$1:$1048576,M$1,FALSE)=0,"-",VLOOKUP($A32,[3]BDD_ActiviteInf!$1:$1048576,K$1,FALSE)/VLOOKUP($A32,[3]BDD_ActiviteInf!$1:$1048576,M$1,FALSE)))</f>
        <v>-</v>
      </c>
      <c r="N32" s="62">
        <f>IF(ISNA(VLOOKUP($A32,[3]BDD_ActiviteInf!$1:$1048576,F$1,FALSE))=TRUE,"-",IF(VLOOKUP($A32,[3]BDD_ActiviteInf!$1:$1048576,N$1,FALSE)=0,"-",VLOOKUP($A32,[3]BDD_ActiviteInf!$1:$1048576,L$1,FALSE)/VLOOKUP($A32,[3]BDD_ActiviteInf!$1:$1048576,N$1,FALSE)))</f>
        <v>15</v>
      </c>
      <c r="O32" s="99">
        <f>IF(ISNA(VLOOKUP($A32,[3]BDD_ActiviteInf!$1:$1048576,O$1,FALSE))=TRUE,0,VLOOKUP($A32,[3]BDD_ActiviteInf!$1:$1048576,O$1,FALSE))</f>
        <v>0</v>
      </c>
      <c r="P32" s="100">
        <f>IF(ISNA(VLOOKUP($A32,[3]BDD_ActiviteInf!$1:$1048576,P$1,FALSE))=TRUE,0,VLOOKUP($A32,[3]BDD_ActiviteInf!$1:$1048576,P$1,FALSE))</f>
        <v>0</v>
      </c>
      <c r="Q32" s="58" t="str">
        <f t="shared" si="4"/>
        <v>-</v>
      </c>
      <c r="R32" s="99">
        <f>IF(ISNA(VLOOKUP($A32,[3]BDD_ActiviteInf!$1:$1048576,R$1,FALSE))=TRUE,0,VLOOKUP($A32,[3]BDD_ActiviteInf!$1:$1048576,R$1,FALSE))</f>
        <v>0</v>
      </c>
      <c r="S32" s="94">
        <f>IF(ISNA(VLOOKUP($A32,[3]BDD_ActiviteInf!$1:$1048576,S$1,FALSE))=TRUE,0,VLOOKUP($A32,[3]BDD_ActiviteInf!$1:$1048576,S$1,FALSE))</f>
        <v>0</v>
      </c>
      <c r="T32" s="58" t="str">
        <f t="shared" si="5"/>
        <v>-</v>
      </c>
      <c r="U32" s="99">
        <f>IF(ISNA(VLOOKUP($A32,[3]BDD_ActiviteInf!$1:$1048576,U$1,FALSE))=TRUE,0,VLOOKUP($A32,[3]BDD_ActiviteInf!$1:$1048576,U$1,FALSE))</f>
        <v>0</v>
      </c>
      <c r="V32" s="94">
        <f>IF(ISNA(VLOOKUP($A32,[3]BDD_ActiviteInf!$1:$1048576,V$1,FALSE))=TRUE,0,VLOOKUP($A32,[3]BDD_ActiviteInf!$1:$1048576,V$1,FALSE))</f>
        <v>0</v>
      </c>
      <c r="W32" s="58" t="str">
        <f t="shared" si="8"/>
        <v>-</v>
      </c>
      <c r="X32" s="99">
        <f>IF(ISNA(VLOOKUP($A32,[3]BDD_ActiviteInf!$1:$1048576,X$1,FALSE))=TRUE,0,VLOOKUP($A32,[3]BDD_ActiviteInf!$1:$1048576,X$1,FALSE))</f>
        <v>0</v>
      </c>
      <c r="Y32" s="94">
        <f>IF(ISNA(VLOOKUP($A32,[3]BDD_ActiviteInf!$1:$1048576,Y$1,FALSE))=TRUE,0,VLOOKUP($A32,[3]BDD_ActiviteInf!$1:$1048576,Y$1,FALSE))</f>
        <v>0</v>
      </c>
      <c r="Z32" s="58" t="str">
        <f t="shared" si="9"/>
        <v>-</v>
      </c>
      <c r="AA32" s="59" t="str">
        <f>IF(O32=0,"-",VLOOKUP(A32,[3]BDD_ActiviteInf!$1:$1048576,$AA$1,FALSE)/O32)</f>
        <v>-</v>
      </c>
      <c r="AB32" s="64" t="str">
        <f>IF(P32=0,"-",VLOOKUP(A32,[3]BDD_ActiviteInf!$1:$1048576,$AB$1,FALSE)/P32)</f>
        <v>-</v>
      </c>
      <c r="AC32" s="99">
        <f>IF(ISNA(VLOOKUP($A32,[3]BDD_ActiviteInf!$1:$1048576,AC$1,FALSE))=TRUE,0,VLOOKUP($A32,[3]BDD_ActiviteInf!$1:$1048576,AC$1,FALSE))</f>
        <v>0</v>
      </c>
      <c r="AD32" s="100">
        <f>IF(ISNA(VLOOKUP($A32,[3]BDD_ActiviteInf!$1:$1048576,AD$1,FALSE))=TRUE,0,VLOOKUP($A32,[3]BDD_ActiviteInf!$1:$1048576,AD$1,FALSE))</f>
        <v>0</v>
      </c>
      <c r="AE32" s="58" t="str">
        <f t="shared" si="10"/>
        <v>-</v>
      </c>
      <c r="AF32" s="99">
        <f>IF(ISNA(VLOOKUP($A32,[3]BDD_ActiviteInf!$1:$1048576,AF$1,FALSE))=TRUE,0,VLOOKUP($A32,[3]BDD_ActiviteInf!$1:$1048576,AF$1,FALSE))</f>
        <v>0</v>
      </c>
      <c r="AG32" s="94">
        <f>IF(ISNA(VLOOKUP($A32,[3]BDD_ActiviteInf!$1:$1048576,AG$1,FALSE))=TRUE,0,VLOOKUP($A32,[3]BDD_ActiviteInf!$1:$1048576,AG$1,FALSE))</f>
        <v>0</v>
      </c>
      <c r="AH32" s="58" t="str">
        <f t="shared" si="11"/>
        <v>-</v>
      </c>
      <c r="AI32" s="59" t="str">
        <f>IF(AC32=0,"-",VLOOKUP(A32,[3]BDD_ActiviteInf!$1:$1048576,$AI$1,FALSE)/AC32)</f>
        <v>-</v>
      </c>
      <c r="AJ32" s="58" t="str">
        <f>IF(AD32=0,"-",VLOOKUP(A32,[3]BDD_ActiviteInf!$1:$1048576,$AJ$1,FALSE)/AD32)</f>
        <v>-</v>
      </c>
      <c r="AK32" s="59" t="str">
        <f>IF(AC32=0,"-",VLOOKUP(A32,[3]BDD_ActiviteInf!$1:$1048576,$AK$1,FALSE)/AC32)</f>
        <v>-</v>
      </c>
      <c r="AL32" s="64" t="str">
        <f>IF(AD32=0,"-",VLOOKUP(A32,[3]BDD_ActiviteInf!$1:$1048576,$AL$1,FALSE)/AD32)</f>
        <v>-</v>
      </c>
    </row>
    <row r="33" spans="1:38" s="101" customFormat="1" ht="14.1" customHeight="1" x14ac:dyDescent="0.2">
      <c r="A33" s="31" t="s">
        <v>68</v>
      </c>
      <c r="C33" s="33" t="s">
        <v>68</v>
      </c>
      <c r="D33" s="34" t="s">
        <v>69</v>
      </c>
      <c r="E33" s="99">
        <f>IF(ISNA(VLOOKUP($A33,[3]BDD_ActiviteInf!$1:$1048576,E$1,FALSE))=TRUE,0,VLOOKUP($A33,[3]BDD_ActiviteInf!$1:$1048576,E$1,FALSE))</f>
        <v>0</v>
      </c>
      <c r="F33" s="100">
        <f>IF(ISNA(VLOOKUP($A33,[3]BDD_ActiviteInf!$1:$1048576,F$1,FALSE))=TRUE,0,VLOOKUP($A33,[3]BDD_ActiviteInf!$1:$1048576,F$1,FALSE))</f>
        <v>0</v>
      </c>
      <c r="G33" s="58" t="str">
        <f t="shared" si="2"/>
        <v>-</v>
      </c>
      <c r="H33" s="99">
        <f>IF(ISNA(VLOOKUP($A33,[3]BDD_ActiviteInf!$1:$1048576,H$1,FALSE))=TRUE,0,VLOOKUP($A33,[3]BDD_ActiviteInf!$1:$1048576,H$1,FALSE))</f>
        <v>0</v>
      </c>
      <c r="I33" s="100">
        <f>IF(ISNA(VLOOKUP($A33,[3]BDD_ActiviteInf!$1:$1048576,I$1,FALSE))=TRUE,0,VLOOKUP($A33,[3]BDD_ActiviteInf!$1:$1048576,I$1,FALSE))</f>
        <v>0</v>
      </c>
      <c r="J33" s="58" t="str">
        <f t="shared" si="3"/>
        <v>-</v>
      </c>
      <c r="K33" s="59" t="str">
        <f>IF(E33=0,"-",VLOOKUP(A33,[3]BDD_ActiviteInf!$1:$1048576,$K$1,FALSE)/E33)</f>
        <v>-</v>
      </c>
      <c r="L33" s="60" t="str">
        <f>IF(F33=0,"-",VLOOKUP(A33,[3]BDD_ActiviteInf!$1:$1048576,$L$1,FALSE)/F33)</f>
        <v>-</v>
      </c>
      <c r="M33" s="61" t="str">
        <f>IF(ISNA(VLOOKUP($A33,[3]BDD_ActiviteInf!$1:$1048576,E$1,FALSE))=TRUE,"-",IF(VLOOKUP($A33,[3]BDD_ActiviteInf!$1:$1048576,M$1,FALSE)=0,"-",VLOOKUP($A33,[3]BDD_ActiviteInf!$1:$1048576,K$1,FALSE)/VLOOKUP($A33,[3]BDD_ActiviteInf!$1:$1048576,M$1,FALSE)))</f>
        <v>-</v>
      </c>
      <c r="N33" s="62" t="str">
        <f>IF(ISNA(VLOOKUP($A33,[3]BDD_ActiviteInf!$1:$1048576,F$1,FALSE))=TRUE,"-",IF(VLOOKUP($A33,[3]BDD_ActiviteInf!$1:$1048576,N$1,FALSE)=0,"-",VLOOKUP($A33,[3]BDD_ActiviteInf!$1:$1048576,L$1,FALSE)/VLOOKUP($A33,[3]BDD_ActiviteInf!$1:$1048576,N$1,FALSE)))</f>
        <v>-</v>
      </c>
      <c r="O33" s="99">
        <f>IF(ISNA(VLOOKUP($A33,[3]BDD_ActiviteInf!$1:$1048576,O$1,FALSE))=TRUE,0,VLOOKUP($A33,[3]BDD_ActiviteInf!$1:$1048576,O$1,FALSE))</f>
        <v>0</v>
      </c>
      <c r="P33" s="100">
        <f>IF(ISNA(VLOOKUP($A33,[3]BDD_ActiviteInf!$1:$1048576,P$1,FALSE))=TRUE,0,VLOOKUP($A33,[3]BDD_ActiviteInf!$1:$1048576,P$1,FALSE))</f>
        <v>0</v>
      </c>
      <c r="Q33" s="58" t="str">
        <f t="shared" si="4"/>
        <v>-</v>
      </c>
      <c r="R33" s="99">
        <f>IF(ISNA(VLOOKUP($A33,[3]BDD_ActiviteInf!$1:$1048576,R$1,FALSE))=TRUE,0,VLOOKUP($A33,[3]BDD_ActiviteInf!$1:$1048576,R$1,FALSE))</f>
        <v>0</v>
      </c>
      <c r="S33" s="94">
        <f>IF(ISNA(VLOOKUP($A33,[3]BDD_ActiviteInf!$1:$1048576,S$1,FALSE))=TRUE,0,VLOOKUP($A33,[3]BDD_ActiviteInf!$1:$1048576,S$1,FALSE))</f>
        <v>0</v>
      </c>
      <c r="T33" s="58" t="str">
        <f t="shared" si="5"/>
        <v>-</v>
      </c>
      <c r="U33" s="99">
        <f>IF(ISNA(VLOOKUP($A33,[3]BDD_ActiviteInf!$1:$1048576,U$1,FALSE))=TRUE,0,VLOOKUP($A33,[3]BDD_ActiviteInf!$1:$1048576,U$1,FALSE))</f>
        <v>0</v>
      </c>
      <c r="V33" s="94">
        <f>IF(ISNA(VLOOKUP($A33,[3]BDD_ActiviteInf!$1:$1048576,V$1,FALSE))=TRUE,0,VLOOKUP($A33,[3]BDD_ActiviteInf!$1:$1048576,V$1,FALSE))</f>
        <v>0</v>
      </c>
      <c r="W33" s="58" t="str">
        <f t="shared" si="8"/>
        <v>-</v>
      </c>
      <c r="X33" s="99">
        <f>IF(ISNA(VLOOKUP($A33,[3]BDD_ActiviteInf!$1:$1048576,X$1,FALSE))=TRUE,0,VLOOKUP($A33,[3]BDD_ActiviteInf!$1:$1048576,X$1,FALSE))</f>
        <v>0</v>
      </c>
      <c r="Y33" s="94">
        <f>IF(ISNA(VLOOKUP($A33,[3]BDD_ActiviteInf!$1:$1048576,Y$1,FALSE))=TRUE,0,VLOOKUP($A33,[3]BDD_ActiviteInf!$1:$1048576,Y$1,FALSE))</f>
        <v>0</v>
      </c>
      <c r="Z33" s="58" t="str">
        <f t="shared" si="9"/>
        <v>-</v>
      </c>
      <c r="AA33" s="59" t="str">
        <f>IF(O33=0,"-",VLOOKUP(A33,[3]BDD_ActiviteInf!$1:$1048576,$AA$1,FALSE)/O33)</f>
        <v>-</v>
      </c>
      <c r="AB33" s="64" t="str">
        <f>IF(P33=0,"-",VLOOKUP(A33,[3]BDD_ActiviteInf!$1:$1048576,$AB$1,FALSE)/P33)</f>
        <v>-</v>
      </c>
      <c r="AC33" s="99">
        <f>IF(ISNA(VLOOKUP($A33,[3]BDD_ActiviteInf!$1:$1048576,AC$1,FALSE))=TRUE,0,VLOOKUP($A33,[3]BDD_ActiviteInf!$1:$1048576,AC$1,FALSE))</f>
        <v>0</v>
      </c>
      <c r="AD33" s="100">
        <f>IF(ISNA(VLOOKUP($A33,[3]BDD_ActiviteInf!$1:$1048576,AD$1,FALSE))=TRUE,0,VLOOKUP($A33,[3]BDD_ActiviteInf!$1:$1048576,AD$1,FALSE))</f>
        <v>0</v>
      </c>
      <c r="AE33" s="58" t="str">
        <f t="shared" si="10"/>
        <v>-</v>
      </c>
      <c r="AF33" s="99">
        <f>IF(ISNA(VLOOKUP($A33,[3]BDD_ActiviteInf!$1:$1048576,AF$1,FALSE))=TRUE,0,VLOOKUP($A33,[3]BDD_ActiviteInf!$1:$1048576,AF$1,FALSE))</f>
        <v>0</v>
      </c>
      <c r="AG33" s="94">
        <f>IF(ISNA(VLOOKUP($A33,[3]BDD_ActiviteInf!$1:$1048576,AG$1,FALSE))=TRUE,0,VLOOKUP($A33,[3]BDD_ActiviteInf!$1:$1048576,AG$1,FALSE))</f>
        <v>0</v>
      </c>
      <c r="AH33" s="58" t="str">
        <f t="shared" si="11"/>
        <v>-</v>
      </c>
      <c r="AI33" s="59" t="str">
        <f>IF(AC33=0,"-",VLOOKUP(A33,[3]BDD_ActiviteInf!$1:$1048576,$AI$1,FALSE)/AC33)</f>
        <v>-</v>
      </c>
      <c r="AJ33" s="58" t="str">
        <f>IF(AD33=0,"-",VLOOKUP(A33,[3]BDD_ActiviteInf!$1:$1048576,$AJ$1,FALSE)/AD33)</f>
        <v>-</v>
      </c>
      <c r="AK33" s="59" t="str">
        <f>IF(AC33=0,"-",VLOOKUP(A33,[3]BDD_ActiviteInf!$1:$1048576,$AK$1,FALSE)/AC33)</f>
        <v>-</v>
      </c>
      <c r="AL33" s="64" t="str">
        <f>IF(AD33=0,"-",VLOOKUP(A33,[3]BDD_ActiviteInf!$1:$1048576,$AL$1,FALSE)/AD33)</f>
        <v>-</v>
      </c>
    </row>
    <row r="34" spans="1:38" s="101" customFormat="1" ht="14.1" customHeight="1" x14ac:dyDescent="0.2">
      <c r="A34" s="31" t="s">
        <v>70</v>
      </c>
      <c r="C34" s="33" t="s">
        <v>70</v>
      </c>
      <c r="D34" s="34" t="s">
        <v>71</v>
      </c>
      <c r="E34" s="99">
        <f>IF(ISNA(VLOOKUP($A34,[3]BDD_ActiviteInf!$1:$1048576,E$1,FALSE))=TRUE,0,VLOOKUP($A34,[3]BDD_ActiviteInf!$1:$1048576,E$1,FALSE))</f>
        <v>0</v>
      </c>
      <c r="F34" s="100">
        <f>IF(ISNA(VLOOKUP($A34,[3]BDD_ActiviteInf!$1:$1048576,F$1,FALSE))=TRUE,0,VLOOKUP($A34,[3]BDD_ActiviteInf!$1:$1048576,F$1,FALSE))</f>
        <v>0</v>
      </c>
      <c r="G34" s="58" t="str">
        <f t="shared" si="2"/>
        <v>-</v>
      </c>
      <c r="H34" s="99">
        <f>IF(ISNA(VLOOKUP($A34,[3]BDD_ActiviteInf!$1:$1048576,H$1,FALSE))=TRUE,0,VLOOKUP($A34,[3]BDD_ActiviteInf!$1:$1048576,H$1,FALSE))</f>
        <v>0</v>
      </c>
      <c r="I34" s="100">
        <f>IF(ISNA(VLOOKUP($A34,[3]BDD_ActiviteInf!$1:$1048576,I$1,FALSE))=TRUE,0,VLOOKUP($A34,[3]BDD_ActiviteInf!$1:$1048576,I$1,FALSE))</f>
        <v>0</v>
      </c>
      <c r="J34" s="58" t="str">
        <f t="shared" si="3"/>
        <v>-</v>
      </c>
      <c r="K34" s="59" t="str">
        <f>IF(E34=0,"-",VLOOKUP(A34,[3]BDD_ActiviteInf!$1:$1048576,$K$1,FALSE)/E34)</f>
        <v>-</v>
      </c>
      <c r="L34" s="60" t="str">
        <f>IF(F34=0,"-",VLOOKUP(A34,[3]BDD_ActiviteInf!$1:$1048576,$L$1,FALSE)/F34)</f>
        <v>-</v>
      </c>
      <c r="M34" s="61" t="str">
        <f>IF(ISNA(VLOOKUP($A34,[3]BDD_ActiviteInf!$1:$1048576,E$1,FALSE))=TRUE,"-",IF(VLOOKUP($A34,[3]BDD_ActiviteInf!$1:$1048576,M$1,FALSE)=0,"-",VLOOKUP($A34,[3]BDD_ActiviteInf!$1:$1048576,K$1,FALSE)/VLOOKUP($A34,[3]BDD_ActiviteInf!$1:$1048576,M$1,FALSE)))</f>
        <v>-</v>
      </c>
      <c r="N34" s="62" t="str">
        <f>IF(ISNA(VLOOKUP($A34,[3]BDD_ActiviteInf!$1:$1048576,F$1,FALSE))=TRUE,"-",IF(VLOOKUP($A34,[3]BDD_ActiviteInf!$1:$1048576,N$1,FALSE)=0,"-",VLOOKUP($A34,[3]BDD_ActiviteInf!$1:$1048576,L$1,FALSE)/VLOOKUP($A34,[3]BDD_ActiviteInf!$1:$1048576,N$1,FALSE)))</f>
        <v>-</v>
      </c>
      <c r="O34" s="99">
        <f>IF(ISNA(VLOOKUP($A34,[3]BDD_ActiviteInf!$1:$1048576,O$1,FALSE))=TRUE,0,VLOOKUP($A34,[3]BDD_ActiviteInf!$1:$1048576,O$1,FALSE))</f>
        <v>0</v>
      </c>
      <c r="P34" s="100">
        <f>IF(ISNA(VLOOKUP($A34,[3]BDD_ActiviteInf!$1:$1048576,P$1,FALSE))=TRUE,0,VLOOKUP($A34,[3]BDD_ActiviteInf!$1:$1048576,P$1,FALSE))</f>
        <v>0</v>
      </c>
      <c r="Q34" s="58" t="str">
        <f t="shared" si="4"/>
        <v>-</v>
      </c>
      <c r="R34" s="99">
        <f>IF(ISNA(VLOOKUP($A34,[3]BDD_ActiviteInf!$1:$1048576,R$1,FALSE))=TRUE,0,VLOOKUP($A34,[3]BDD_ActiviteInf!$1:$1048576,R$1,FALSE))</f>
        <v>0</v>
      </c>
      <c r="S34" s="94">
        <f>IF(ISNA(VLOOKUP($A34,[3]BDD_ActiviteInf!$1:$1048576,S$1,FALSE))=TRUE,0,VLOOKUP($A34,[3]BDD_ActiviteInf!$1:$1048576,S$1,FALSE))</f>
        <v>0</v>
      </c>
      <c r="T34" s="58" t="str">
        <f t="shared" si="5"/>
        <v>-</v>
      </c>
      <c r="U34" s="99">
        <f>IF(ISNA(VLOOKUP($A34,[3]BDD_ActiviteInf!$1:$1048576,U$1,FALSE))=TRUE,0,VLOOKUP($A34,[3]BDD_ActiviteInf!$1:$1048576,U$1,FALSE))</f>
        <v>0</v>
      </c>
      <c r="V34" s="94">
        <f>IF(ISNA(VLOOKUP($A34,[3]BDD_ActiviteInf!$1:$1048576,V$1,FALSE))=TRUE,0,VLOOKUP($A34,[3]BDD_ActiviteInf!$1:$1048576,V$1,FALSE))</f>
        <v>0</v>
      </c>
      <c r="W34" s="58" t="str">
        <f t="shared" si="8"/>
        <v>-</v>
      </c>
      <c r="X34" s="99">
        <f>IF(ISNA(VLOOKUP($A34,[3]BDD_ActiviteInf!$1:$1048576,X$1,FALSE))=TRUE,0,VLOOKUP($A34,[3]BDD_ActiviteInf!$1:$1048576,X$1,FALSE))</f>
        <v>0</v>
      </c>
      <c r="Y34" s="94">
        <f>IF(ISNA(VLOOKUP($A34,[3]BDD_ActiviteInf!$1:$1048576,Y$1,FALSE))=TRUE,0,VLOOKUP($A34,[3]BDD_ActiviteInf!$1:$1048576,Y$1,FALSE))</f>
        <v>0</v>
      </c>
      <c r="Z34" s="58" t="str">
        <f t="shared" si="9"/>
        <v>-</v>
      </c>
      <c r="AA34" s="59" t="str">
        <f>IF(O34=0,"-",VLOOKUP(A34,[3]BDD_ActiviteInf!$1:$1048576,$AA$1,FALSE)/O34)</f>
        <v>-</v>
      </c>
      <c r="AB34" s="64" t="str">
        <f>IF(P34=0,"-",VLOOKUP(A34,[3]BDD_ActiviteInf!$1:$1048576,$AB$1,FALSE)/P34)</f>
        <v>-</v>
      </c>
      <c r="AC34" s="99">
        <f>IF(ISNA(VLOOKUP($A34,[3]BDD_ActiviteInf!$1:$1048576,AC$1,FALSE))=TRUE,0,VLOOKUP($A34,[3]BDD_ActiviteInf!$1:$1048576,AC$1,FALSE))</f>
        <v>0</v>
      </c>
      <c r="AD34" s="100">
        <f>IF(ISNA(VLOOKUP($A34,[3]BDD_ActiviteInf!$1:$1048576,AD$1,FALSE))=TRUE,0,VLOOKUP($A34,[3]BDD_ActiviteInf!$1:$1048576,AD$1,FALSE))</f>
        <v>0</v>
      </c>
      <c r="AE34" s="58" t="str">
        <f t="shared" si="10"/>
        <v>-</v>
      </c>
      <c r="AF34" s="99">
        <f>IF(ISNA(VLOOKUP($A34,[3]BDD_ActiviteInf!$1:$1048576,AF$1,FALSE))=TRUE,0,VLOOKUP($A34,[3]BDD_ActiviteInf!$1:$1048576,AF$1,FALSE))</f>
        <v>0</v>
      </c>
      <c r="AG34" s="94">
        <f>IF(ISNA(VLOOKUP($A34,[3]BDD_ActiviteInf!$1:$1048576,AG$1,FALSE))=TRUE,0,VLOOKUP($A34,[3]BDD_ActiviteInf!$1:$1048576,AG$1,FALSE))</f>
        <v>0</v>
      </c>
      <c r="AH34" s="58" t="str">
        <f t="shared" si="11"/>
        <v>-</v>
      </c>
      <c r="AI34" s="59" t="str">
        <f>IF(AC34=0,"-",VLOOKUP(A34,[3]BDD_ActiviteInf!$1:$1048576,$AI$1,FALSE)/AC34)</f>
        <v>-</v>
      </c>
      <c r="AJ34" s="58" t="str">
        <f>IF(AD34=0,"-",VLOOKUP(A34,[3]BDD_ActiviteInf!$1:$1048576,$AJ$1,FALSE)/AD34)</f>
        <v>-</v>
      </c>
      <c r="AK34" s="59" t="str">
        <f>IF(AC34=0,"-",VLOOKUP(A34,[3]BDD_ActiviteInf!$1:$1048576,$AK$1,FALSE)/AC34)</f>
        <v>-</v>
      </c>
      <c r="AL34" s="64" t="str">
        <f>IF(AD34=0,"-",VLOOKUP(A34,[3]BDD_ActiviteInf!$1:$1048576,$AL$1,FALSE)/AD34)</f>
        <v>-</v>
      </c>
    </row>
    <row r="35" spans="1:38" s="101" customFormat="1" ht="14.1" customHeight="1" x14ac:dyDescent="0.2">
      <c r="A35" s="31" t="s">
        <v>72</v>
      </c>
      <c r="C35" s="33" t="s">
        <v>72</v>
      </c>
      <c r="D35" s="34" t="s">
        <v>73</v>
      </c>
      <c r="E35" s="99">
        <f>IF(ISNA(VLOOKUP($A35,[3]BDD_ActiviteInf!$1:$1048576,E$1,FALSE))=TRUE,0,VLOOKUP($A35,[3]BDD_ActiviteInf!$1:$1048576,E$1,FALSE))</f>
        <v>0</v>
      </c>
      <c r="F35" s="100">
        <f>IF(ISNA(VLOOKUP($A35,[3]BDD_ActiviteInf!$1:$1048576,F$1,FALSE))=TRUE,0,VLOOKUP($A35,[3]BDD_ActiviteInf!$1:$1048576,F$1,FALSE))</f>
        <v>0</v>
      </c>
      <c r="G35" s="58" t="str">
        <f t="shared" si="2"/>
        <v>-</v>
      </c>
      <c r="H35" s="99">
        <f>IF(ISNA(VLOOKUP($A35,[3]BDD_ActiviteInf!$1:$1048576,H$1,FALSE))=TRUE,0,VLOOKUP($A35,[3]BDD_ActiviteInf!$1:$1048576,H$1,FALSE))</f>
        <v>0</v>
      </c>
      <c r="I35" s="100">
        <f>IF(ISNA(VLOOKUP($A35,[3]BDD_ActiviteInf!$1:$1048576,I$1,FALSE))=TRUE,0,VLOOKUP($A35,[3]BDD_ActiviteInf!$1:$1048576,I$1,FALSE))</f>
        <v>0</v>
      </c>
      <c r="J35" s="58" t="str">
        <f t="shared" si="3"/>
        <v>-</v>
      </c>
      <c r="K35" s="59" t="str">
        <f>IF(E35=0,"-",VLOOKUP(A35,[3]BDD_ActiviteInf!$1:$1048576,$K$1,FALSE)/E35)</f>
        <v>-</v>
      </c>
      <c r="L35" s="60" t="str">
        <f>IF(F35=0,"-",VLOOKUP(A35,[3]BDD_ActiviteInf!$1:$1048576,$L$1,FALSE)/F35)</f>
        <v>-</v>
      </c>
      <c r="M35" s="61" t="str">
        <f>IF(ISNA(VLOOKUP($A35,[3]BDD_ActiviteInf!$1:$1048576,E$1,FALSE))=TRUE,"-",IF(VLOOKUP($A35,[3]BDD_ActiviteInf!$1:$1048576,M$1,FALSE)=0,"-",VLOOKUP($A35,[3]BDD_ActiviteInf!$1:$1048576,K$1,FALSE)/VLOOKUP($A35,[3]BDD_ActiviteInf!$1:$1048576,M$1,FALSE)))</f>
        <v>-</v>
      </c>
      <c r="N35" s="62" t="str">
        <f>IF(ISNA(VLOOKUP($A35,[3]BDD_ActiviteInf!$1:$1048576,F$1,FALSE))=TRUE,"-",IF(VLOOKUP($A35,[3]BDD_ActiviteInf!$1:$1048576,N$1,FALSE)=0,"-",VLOOKUP($A35,[3]BDD_ActiviteInf!$1:$1048576,L$1,FALSE)/VLOOKUP($A35,[3]BDD_ActiviteInf!$1:$1048576,N$1,FALSE)))</f>
        <v>-</v>
      </c>
      <c r="O35" s="99">
        <f>IF(ISNA(VLOOKUP($A35,[3]BDD_ActiviteInf!$1:$1048576,O$1,FALSE))=TRUE,0,VLOOKUP($A35,[3]BDD_ActiviteInf!$1:$1048576,O$1,FALSE))</f>
        <v>0</v>
      </c>
      <c r="P35" s="100">
        <f>IF(ISNA(VLOOKUP($A35,[3]BDD_ActiviteInf!$1:$1048576,P$1,FALSE))=TRUE,0,VLOOKUP($A35,[3]BDD_ActiviteInf!$1:$1048576,P$1,FALSE))</f>
        <v>0</v>
      </c>
      <c r="Q35" s="58" t="str">
        <f t="shared" si="4"/>
        <v>-</v>
      </c>
      <c r="R35" s="99">
        <f>IF(ISNA(VLOOKUP($A35,[3]BDD_ActiviteInf!$1:$1048576,R$1,FALSE))=TRUE,0,VLOOKUP($A35,[3]BDD_ActiviteInf!$1:$1048576,R$1,FALSE))</f>
        <v>0</v>
      </c>
      <c r="S35" s="94">
        <f>IF(ISNA(VLOOKUP($A35,[3]BDD_ActiviteInf!$1:$1048576,S$1,FALSE))=TRUE,0,VLOOKUP($A35,[3]BDD_ActiviteInf!$1:$1048576,S$1,FALSE))</f>
        <v>0</v>
      </c>
      <c r="T35" s="58" t="str">
        <f t="shared" si="5"/>
        <v>-</v>
      </c>
      <c r="U35" s="99">
        <f>IF(ISNA(VLOOKUP($A35,[3]BDD_ActiviteInf!$1:$1048576,U$1,FALSE))=TRUE,0,VLOOKUP($A35,[3]BDD_ActiviteInf!$1:$1048576,U$1,FALSE))</f>
        <v>0</v>
      </c>
      <c r="V35" s="94">
        <f>IF(ISNA(VLOOKUP($A35,[3]BDD_ActiviteInf!$1:$1048576,V$1,FALSE))=TRUE,0,VLOOKUP($A35,[3]BDD_ActiviteInf!$1:$1048576,V$1,FALSE))</f>
        <v>0</v>
      </c>
      <c r="W35" s="58" t="str">
        <f t="shared" si="8"/>
        <v>-</v>
      </c>
      <c r="X35" s="99">
        <f>IF(ISNA(VLOOKUP($A35,[3]BDD_ActiviteInf!$1:$1048576,X$1,FALSE))=TRUE,0,VLOOKUP($A35,[3]BDD_ActiviteInf!$1:$1048576,X$1,FALSE))</f>
        <v>0</v>
      </c>
      <c r="Y35" s="94">
        <f>IF(ISNA(VLOOKUP($A35,[3]BDD_ActiviteInf!$1:$1048576,Y$1,FALSE))=TRUE,0,VLOOKUP($A35,[3]BDD_ActiviteInf!$1:$1048576,Y$1,FALSE))</f>
        <v>0</v>
      </c>
      <c r="Z35" s="58" t="str">
        <f t="shared" si="9"/>
        <v>-</v>
      </c>
      <c r="AA35" s="59" t="str">
        <f>IF(O35=0,"-",VLOOKUP(A35,[3]BDD_ActiviteInf!$1:$1048576,$AA$1,FALSE)/O35)</f>
        <v>-</v>
      </c>
      <c r="AB35" s="64" t="str">
        <f>IF(P35=0,"-",VLOOKUP(A35,[3]BDD_ActiviteInf!$1:$1048576,$AB$1,FALSE)/P35)</f>
        <v>-</v>
      </c>
      <c r="AC35" s="99">
        <f>IF(ISNA(VLOOKUP($A35,[3]BDD_ActiviteInf!$1:$1048576,AC$1,FALSE))=TRUE,0,VLOOKUP($A35,[3]BDD_ActiviteInf!$1:$1048576,AC$1,FALSE))</f>
        <v>0</v>
      </c>
      <c r="AD35" s="100">
        <f>IF(ISNA(VLOOKUP($A35,[3]BDD_ActiviteInf!$1:$1048576,AD$1,FALSE))=TRUE,0,VLOOKUP($A35,[3]BDD_ActiviteInf!$1:$1048576,AD$1,FALSE))</f>
        <v>0</v>
      </c>
      <c r="AE35" s="58" t="str">
        <f t="shared" si="10"/>
        <v>-</v>
      </c>
      <c r="AF35" s="99">
        <f>IF(ISNA(VLOOKUP($A35,[3]BDD_ActiviteInf!$1:$1048576,AF$1,FALSE))=TRUE,0,VLOOKUP($A35,[3]BDD_ActiviteInf!$1:$1048576,AF$1,FALSE))</f>
        <v>0</v>
      </c>
      <c r="AG35" s="94">
        <f>IF(ISNA(VLOOKUP($A35,[3]BDD_ActiviteInf!$1:$1048576,AG$1,FALSE))=TRUE,0,VLOOKUP($A35,[3]BDD_ActiviteInf!$1:$1048576,AG$1,FALSE))</f>
        <v>0</v>
      </c>
      <c r="AH35" s="58" t="str">
        <f t="shared" si="11"/>
        <v>-</v>
      </c>
      <c r="AI35" s="59" t="str">
        <f>IF(AC35=0,"-",VLOOKUP(A35,[3]BDD_ActiviteInf!$1:$1048576,$AI$1,FALSE)/AC35)</f>
        <v>-</v>
      </c>
      <c r="AJ35" s="58" t="str">
        <f>IF(AD35=0,"-",VLOOKUP(A35,[3]BDD_ActiviteInf!$1:$1048576,$AJ$1,FALSE)/AD35)</f>
        <v>-</v>
      </c>
      <c r="AK35" s="59" t="str">
        <f>IF(AC35=0,"-",VLOOKUP(A35,[3]BDD_ActiviteInf!$1:$1048576,$AK$1,FALSE)/AC35)</f>
        <v>-</v>
      </c>
      <c r="AL35" s="64" t="str">
        <f>IF(AD35=0,"-",VLOOKUP(A35,[3]BDD_ActiviteInf!$1:$1048576,$AL$1,FALSE)/AD35)</f>
        <v>-</v>
      </c>
    </row>
    <row r="36" spans="1:38" s="101" customFormat="1" ht="14.1" customHeight="1" x14ac:dyDescent="0.25">
      <c r="A36" s="49" t="s">
        <v>74</v>
      </c>
      <c r="C36" s="33" t="s">
        <v>74</v>
      </c>
      <c r="D36" s="34" t="s">
        <v>75</v>
      </c>
      <c r="E36" s="99">
        <f>IF(ISNA(VLOOKUP($A36,[3]BDD_ActiviteInf!$1:$1048576,E$1,FALSE))=TRUE,0,VLOOKUP($A36,[3]BDD_ActiviteInf!$1:$1048576,E$1,FALSE))</f>
        <v>0</v>
      </c>
      <c r="F36" s="100">
        <f>IF(ISNA(VLOOKUP($A36,[3]BDD_ActiviteInf!$1:$1048576,F$1,FALSE))=TRUE,0,VLOOKUP($A36,[3]BDD_ActiviteInf!$1:$1048576,F$1,FALSE))</f>
        <v>0</v>
      </c>
      <c r="G36" s="58" t="str">
        <f t="shared" si="2"/>
        <v>-</v>
      </c>
      <c r="H36" s="99">
        <f>IF(ISNA(VLOOKUP($A36,[3]BDD_ActiviteInf!$1:$1048576,H$1,FALSE))=TRUE,0,VLOOKUP($A36,[3]BDD_ActiviteInf!$1:$1048576,H$1,FALSE))</f>
        <v>0</v>
      </c>
      <c r="I36" s="100">
        <f>IF(ISNA(VLOOKUP($A36,[3]BDD_ActiviteInf!$1:$1048576,I$1,FALSE))=TRUE,0,VLOOKUP($A36,[3]BDD_ActiviteInf!$1:$1048576,I$1,FALSE))</f>
        <v>0</v>
      </c>
      <c r="J36" s="58" t="str">
        <f t="shared" si="3"/>
        <v>-</v>
      </c>
      <c r="K36" s="59" t="str">
        <f>IF(E36=0,"-",VLOOKUP(A36,[3]BDD_ActiviteInf!$1:$1048576,$K$1,FALSE)/E36)</f>
        <v>-</v>
      </c>
      <c r="L36" s="60" t="str">
        <f>IF(F36=0,"-",VLOOKUP(A36,[3]BDD_ActiviteInf!$1:$1048576,$L$1,FALSE)/F36)</f>
        <v>-</v>
      </c>
      <c r="M36" s="61" t="str">
        <f>IF(ISNA(VLOOKUP($A36,[3]BDD_ActiviteInf!$1:$1048576,E$1,FALSE))=TRUE,"-",IF(VLOOKUP($A36,[3]BDD_ActiviteInf!$1:$1048576,M$1,FALSE)=0,"-",VLOOKUP($A36,[3]BDD_ActiviteInf!$1:$1048576,K$1,FALSE)/VLOOKUP($A36,[3]BDD_ActiviteInf!$1:$1048576,M$1,FALSE)))</f>
        <v>-</v>
      </c>
      <c r="N36" s="62" t="str">
        <f>IF(ISNA(VLOOKUP($A36,[3]BDD_ActiviteInf!$1:$1048576,F$1,FALSE))=TRUE,"-",IF(VLOOKUP($A36,[3]BDD_ActiviteInf!$1:$1048576,N$1,FALSE)=0,"-",VLOOKUP($A36,[3]BDD_ActiviteInf!$1:$1048576,L$1,FALSE)/VLOOKUP($A36,[3]BDD_ActiviteInf!$1:$1048576,N$1,FALSE)))</f>
        <v>-</v>
      </c>
      <c r="O36" s="99">
        <f>IF(ISNA(VLOOKUP($A36,[3]BDD_ActiviteInf!$1:$1048576,O$1,FALSE))=TRUE,0,VLOOKUP($A36,[3]BDD_ActiviteInf!$1:$1048576,O$1,FALSE))</f>
        <v>0</v>
      </c>
      <c r="P36" s="100">
        <f>IF(ISNA(VLOOKUP($A36,[3]BDD_ActiviteInf!$1:$1048576,P$1,FALSE))=TRUE,0,VLOOKUP($A36,[3]BDD_ActiviteInf!$1:$1048576,P$1,FALSE))</f>
        <v>0</v>
      </c>
      <c r="Q36" s="58" t="str">
        <f t="shared" si="4"/>
        <v>-</v>
      </c>
      <c r="R36" s="99">
        <f>IF(ISNA(VLOOKUP($A36,[3]BDD_ActiviteInf!$1:$1048576,R$1,FALSE))=TRUE,0,VLOOKUP($A36,[3]BDD_ActiviteInf!$1:$1048576,R$1,FALSE))</f>
        <v>0</v>
      </c>
      <c r="S36" s="94">
        <f>IF(ISNA(VLOOKUP($A36,[3]BDD_ActiviteInf!$1:$1048576,S$1,FALSE))=TRUE,0,VLOOKUP($A36,[3]BDD_ActiviteInf!$1:$1048576,S$1,FALSE))</f>
        <v>0</v>
      </c>
      <c r="T36" s="58" t="str">
        <f t="shared" si="5"/>
        <v>-</v>
      </c>
      <c r="U36" s="99">
        <f>IF(ISNA(VLOOKUP($A36,[3]BDD_ActiviteInf!$1:$1048576,U$1,FALSE))=TRUE,0,VLOOKUP($A36,[3]BDD_ActiviteInf!$1:$1048576,U$1,FALSE))</f>
        <v>0</v>
      </c>
      <c r="V36" s="94">
        <f>IF(ISNA(VLOOKUP($A36,[3]BDD_ActiviteInf!$1:$1048576,V$1,FALSE))=TRUE,0,VLOOKUP($A36,[3]BDD_ActiviteInf!$1:$1048576,V$1,FALSE))</f>
        <v>0</v>
      </c>
      <c r="W36" s="58" t="str">
        <f t="shared" si="8"/>
        <v>-</v>
      </c>
      <c r="X36" s="99">
        <f>IF(ISNA(VLOOKUP($A36,[3]BDD_ActiviteInf!$1:$1048576,X$1,FALSE))=TRUE,0,VLOOKUP($A36,[3]BDD_ActiviteInf!$1:$1048576,X$1,FALSE))</f>
        <v>0</v>
      </c>
      <c r="Y36" s="94">
        <f>IF(ISNA(VLOOKUP($A36,[3]BDD_ActiviteInf!$1:$1048576,Y$1,FALSE))=TRUE,0,VLOOKUP($A36,[3]BDD_ActiviteInf!$1:$1048576,Y$1,FALSE))</f>
        <v>0</v>
      </c>
      <c r="Z36" s="58" t="str">
        <f t="shared" si="9"/>
        <v>-</v>
      </c>
      <c r="AA36" s="59" t="str">
        <f>IF(O36=0,"-",VLOOKUP(A36,[3]BDD_ActiviteInf!$1:$1048576,$AA$1,FALSE)/O36)</f>
        <v>-</v>
      </c>
      <c r="AB36" s="64" t="str">
        <f>IF(P36=0,"-",VLOOKUP(A36,[3]BDD_ActiviteInf!$1:$1048576,$AB$1,FALSE)/P36)</f>
        <v>-</v>
      </c>
      <c r="AC36" s="99">
        <f>IF(ISNA(VLOOKUP($A36,[3]BDD_ActiviteInf!$1:$1048576,AC$1,FALSE))=TRUE,0,VLOOKUP($A36,[3]BDD_ActiviteInf!$1:$1048576,AC$1,FALSE))</f>
        <v>0</v>
      </c>
      <c r="AD36" s="100">
        <f>IF(ISNA(VLOOKUP($A36,[3]BDD_ActiviteInf!$1:$1048576,AD$1,FALSE))=TRUE,0,VLOOKUP($A36,[3]BDD_ActiviteInf!$1:$1048576,AD$1,FALSE))</f>
        <v>0</v>
      </c>
      <c r="AE36" s="58" t="str">
        <f t="shared" si="10"/>
        <v>-</v>
      </c>
      <c r="AF36" s="99">
        <f>IF(ISNA(VLOOKUP($A36,[3]BDD_ActiviteInf!$1:$1048576,AF$1,FALSE))=TRUE,0,VLOOKUP($A36,[3]BDD_ActiviteInf!$1:$1048576,AF$1,FALSE))</f>
        <v>0</v>
      </c>
      <c r="AG36" s="94">
        <f>IF(ISNA(VLOOKUP($A36,[3]BDD_ActiviteInf!$1:$1048576,AG$1,FALSE))=TRUE,0,VLOOKUP($A36,[3]BDD_ActiviteInf!$1:$1048576,AG$1,FALSE))</f>
        <v>0</v>
      </c>
      <c r="AH36" s="58" t="str">
        <f t="shared" si="11"/>
        <v>-</v>
      </c>
      <c r="AI36" s="59" t="str">
        <f>IF(AC36=0,"-",VLOOKUP(A36,[3]BDD_ActiviteInf!$1:$1048576,$AI$1,FALSE)/AC36)</f>
        <v>-</v>
      </c>
      <c r="AJ36" s="58" t="str">
        <f>IF(AD36=0,"-",VLOOKUP(A36,[3]BDD_ActiviteInf!$1:$1048576,$AJ$1,FALSE)/AD36)</f>
        <v>-</v>
      </c>
      <c r="AK36" s="59" t="str">
        <f>IF(AC36=0,"-",VLOOKUP(A36,[3]BDD_ActiviteInf!$1:$1048576,$AK$1,FALSE)/AC36)</f>
        <v>-</v>
      </c>
      <c r="AL36" s="64" t="str">
        <f>IF(AD36=0,"-",VLOOKUP(A36,[3]BDD_ActiviteInf!$1:$1048576,$AL$1,FALSE)/AD36)</f>
        <v>-</v>
      </c>
    </row>
    <row r="37" spans="1:38" s="101" customFormat="1" ht="14.1" customHeight="1" x14ac:dyDescent="0.2">
      <c r="A37" s="31" t="s">
        <v>76</v>
      </c>
      <c r="C37" s="33" t="s">
        <v>76</v>
      </c>
      <c r="D37" s="34" t="s">
        <v>77</v>
      </c>
      <c r="E37" s="99">
        <f>IF(ISNA(VLOOKUP($A37,[3]BDD_ActiviteInf!$1:$1048576,E$1,FALSE))=TRUE,0,VLOOKUP($A37,[3]BDD_ActiviteInf!$1:$1048576,E$1,FALSE))</f>
        <v>0</v>
      </c>
      <c r="F37" s="100">
        <f>IF(ISNA(VLOOKUP($A37,[3]BDD_ActiviteInf!$1:$1048576,F$1,FALSE))=TRUE,0,VLOOKUP($A37,[3]BDD_ActiviteInf!$1:$1048576,F$1,FALSE))</f>
        <v>0</v>
      </c>
      <c r="G37" s="58" t="str">
        <f t="shared" si="2"/>
        <v>-</v>
      </c>
      <c r="H37" s="99">
        <f>IF(ISNA(VLOOKUP($A37,[3]BDD_ActiviteInf!$1:$1048576,H$1,FALSE))=TRUE,0,VLOOKUP($A37,[3]BDD_ActiviteInf!$1:$1048576,H$1,FALSE))</f>
        <v>0</v>
      </c>
      <c r="I37" s="100">
        <f>IF(ISNA(VLOOKUP($A37,[3]BDD_ActiviteInf!$1:$1048576,I$1,FALSE))=TRUE,0,VLOOKUP($A37,[3]BDD_ActiviteInf!$1:$1048576,I$1,FALSE))</f>
        <v>0</v>
      </c>
      <c r="J37" s="58" t="str">
        <f t="shared" si="3"/>
        <v>-</v>
      </c>
      <c r="K37" s="59" t="str">
        <f>IF(E37=0,"-",VLOOKUP(A37,[3]BDD_ActiviteInf!$1:$1048576,$K$1,FALSE)/E37)</f>
        <v>-</v>
      </c>
      <c r="L37" s="60" t="str">
        <f>IF(F37=0,"-",VLOOKUP(A37,[3]BDD_ActiviteInf!$1:$1048576,$L$1,FALSE)/F37)</f>
        <v>-</v>
      </c>
      <c r="M37" s="61" t="str">
        <f>IF(ISNA(VLOOKUP($A37,[3]BDD_ActiviteInf!$1:$1048576,E$1,FALSE))=TRUE,"-",IF(VLOOKUP($A37,[3]BDD_ActiviteInf!$1:$1048576,M$1,FALSE)=0,"-",VLOOKUP($A37,[3]BDD_ActiviteInf!$1:$1048576,K$1,FALSE)/VLOOKUP($A37,[3]BDD_ActiviteInf!$1:$1048576,M$1,FALSE)))</f>
        <v>-</v>
      </c>
      <c r="N37" s="62" t="str">
        <f>IF(ISNA(VLOOKUP($A37,[3]BDD_ActiviteInf!$1:$1048576,F$1,FALSE))=TRUE,"-",IF(VLOOKUP($A37,[3]BDD_ActiviteInf!$1:$1048576,N$1,FALSE)=0,"-",VLOOKUP($A37,[3]BDD_ActiviteInf!$1:$1048576,L$1,FALSE)/VLOOKUP($A37,[3]BDD_ActiviteInf!$1:$1048576,N$1,FALSE)))</f>
        <v>-</v>
      </c>
      <c r="O37" s="99">
        <f>IF(ISNA(VLOOKUP($A37,[3]BDD_ActiviteInf!$1:$1048576,O$1,FALSE))=TRUE,0,VLOOKUP($A37,[3]BDD_ActiviteInf!$1:$1048576,O$1,FALSE))</f>
        <v>0</v>
      </c>
      <c r="P37" s="100">
        <f>IF(ISNA(VLOOKUP($A37,[3]BDD_ActiviteInf!$1:$1048576,P$1,FALSE))=TRUE,0,VLOOKUP($A37,[3]BDD_ActiviteInf!$1:$1048576,P$1,FALSE))</f>
        <v>0</v>
      </c>
      <c r="Q37" s="58" t="str">
        <f t="shared" si="4"/>
        <v>-</v>
      </c>
      <c r="R37" s="99">
        <f>IF(ISNA(VLOOKUP($A37,[3]BDD_ActiviteInf!$1:$1048576,R$1,FALSE))=TRUE,0,VLOOKUP($A37,[3]BDD_ActiviteInf!$1:$1048576,R$1,FALSE))</f>
        <v>0</v>
      </c>
      <c r="S37" s="94">
        <f>IF(ISNA(VLOOKUP($A37,[3]BDD_ActiviteInf!$1:$1048576,S$1,FALSE))=TRUE,0,VLOOKUP($A37,[3]BDD_ActiviteInf!$1:$1048576,S$1,FALSE))</f>
        <v>0</v>
      </c>
      <c r="T37" s="58" t="str">
        <f t="shared" si="5"/>
        <v>-</v>
      </c>
      <c r="U37" s="99">
        <f>IF(ISNA(VLOOKUP($A37,[3]BDD_ActiviteInf!$1:$1048576,U$1,FALSE))=TRUE,0,VLOOKUP($A37,[3]BDD_ActiviteInf!$1:$1048576,U$1,FALSE))</f>
        <v>0</v>
      </c>
      <c r="V37" s="94">
        <f>IF(ISNA(VLOOKUP($A37,[3]BDD_ActiviteInf!$1:$1048576,V$1,FALSE))=TRUE,0,VLOOKUP($A37,[3]BDD_ActiviteInf!$1:$1048576,V$1,FALSE))</f>
        <v>0</v>
      </c>
      <c r="W37" s="58" t="str">
        <f t="shared" si="8"/>
        <v>-</v>
      </c>
      <c r="X37" s="99">
        <f>IF(ISNA(VLOOKUP($A37,[3]BDD_ActiviteInf!$1:$1048576,X$1,FALSE))=TRUE,0,VLOOKUP($A37,[3]BDD_ActiviteInf!$1:$1048576,X$1,FALSE))</f>
        <v>0</v>
      </c>
      <c r="Y37" s="94">
        <f>IF(ISNA(VLOOKUP($A37,[3]BDD_ActiviteInf!$1:$1048576,Y$1,FALSE))=TRUE,0,VLOOKUP($A37,[3]BDD_ActiviteInf!$1:$1048576,Y$1,FALSE))</f>
        <v>0</v>
      </c>
      <c r="Z37" s="58" t="str">
        <f t="shared" si="9"/>
        <v>-</v>
      </c>
      <c r="AA37" s="59" t="str">
        <f>IF(O37=0,"-",VLOOKUP(A37,[3]BDD_ActiviteInf!$1:$1048576,$AA$1,FALSE)/O37)</f>
        <v>-</v>
      </c>
      <c r="AB37" s="64" t="str">
        <f>IF(P37=0,"-",VLOOKUP(A37,[3]BDD_ActiviteInf!$1:$1048576,$AB$1,FALSE)/P37)</f>
        <v>-</v>
      </c>
      <c r="AC37" s="99">
        <f>IF(ISNA(VLOOKUP($A37,[3]BDD_ActiviteInf!$1:$1048576,AC$1,FALSE))=TRUE,0,VLOOKUP($A37,[3]BDD_ActiviteInf!$1:$1048576,AC$1,FALSE))</f>
        <v>0</v>
      </c>
      <c r="AD37" s="100">
        <f>IF(ISNA(VLOOKUP($A37,[3]BDD_ActiviteInf!$1:$1048576,AD$1,FALSE))=TRUE,0,VLOOKUP($A37,[3]BDD_ActiviteInf!$1:$1048576,AD$1,FALSE))</f>
        <v>0</v>
      </c>
      <c r="AE37" s="58" t="str">
        <f t="shared" si="10"/>
        <v>-</v>
      </c>
      <c r="AF37" s="99">
        <f>IF(ISNA(VLOOKUP($A37,[3]BDD_ActiviteInf!$1:$1048576,AF$1,FALSE))=TRUE,0,VLOOKUP($A37,[3]BDD_ActiviteInf!$1:$1048576,AF$1,FALSE))</f>
        <v>0</v>
      </c>
      <c r="AG37" s="94">
        <f>IF(ISNA(VLOOKUP($A37,[3]BDD_ActiviteInf!$1:$1048576,AG$1,FALSE))=TRUE,0,VLOOKUP($A37,[3]BDD_ActiviteInf!$1:$1048576,AG$1,FALSE))</f>
        <v>0</v>
      </c>
      <c r="AH37" s="58" t="str">
        <f t="shared" si="11"/>
        <v>-</v>
      </c>
      <c r="AI37" s="59" t="str">
        <f>IF(AC37=0,"-",VLOOKUP(A37,[3]BDD_ActiviteInf!$1:$1048576,$AI$1,FALSE)/AC37)</f>
        <v>-</v>
      </c>
      <c r="AJ37" s="58" t="str">
        <f>IF(AD37=0,"-",VLOOKUP(A37,[3]BDD_ActiviteInf!$1:$1048576,$AJ$1,FALSE)/AD37)</f>
        <v>-</v>
      </c>
      <c r="AK37" s="59" t="str">
        <f>IF(AC37=0,"-",VLOOKUP(A37,[3]BDD_ActiviteInf!$1:$1048576,$AK$1,FALSE)/AC37)</f>
        <v>-</v>
      </c>
      <c r="AL37" s="64" t="str">
        <f>IF(AD37=0,"-",VLOOKUP(A37,[3]BDD_ActiviteInf!$1:$1048576,$AL$1,FALSE)/AD37)</f>
        <v>-</v>
      </c>
    </row>
    <row r="38" spans="1:38" s="101" customFormat="1" ht="14.1" customHeight="1" thickBot="1" x14ac:dyDescent="0.25">
      <c r="A38" s="31" t="s">
        <v>78</v>
      </c>
      <c r="C38" s="52" t="s">
        <v>78</v>
      </c>
      <c r="D38" s="53" t="s">
        <v>79</v>
      </c>
      <c r="E38" s="99">
        <f>IF(ISNA(VLOOKUP($A38,[3]BDD_ActiviteInf!$1:$1048576,E$1,FALSE))=TRUE,0,VLOOKUP($A38,[3]BDD_ActiviteInf!$1:$1048576,E$1,FALSE))</f>
        <v>25</v>
      </c>
      <c r="F38" s="100">
        <f>IF(ISNA(VLOOKUP($A38,[3]BDD_ActiviteInf!$1:$1048576,F$1,FALSE))=TRUE,0,VLOOKUP($A38,[3]BDD_ActiviteInf!$1:$1048576,F$1,FALSE))</f>
        <v>0</v>
      </c>
      <c r="G38" s="58">
        <f t="shared" si="2"/>
        <v>-1</v>
      </c>
      <c r="H38" s="99">
        <f>IF(ISNA(VLOOKUP($A38,[3]BDD_ActiviteInf!$1:$1048576,H$1,FALSE))=TRUE,0,VLOOKUP($A38,[3]BDD_ActiviteInf!$1:$1048576,H$1,FALSE))</f>
        <v>1</v>
      </c>
      <c r="I38" s="100">
        <f>IF(ISNA(VLOOKUP($A38,[3]BDD_ActiviteInf!$1:$1048576,I$1,FALSE))=TRUE,0,VLOOKUP($A38,[3]BDD_ActiviteInf!$1:$1048576,I$1,FALSE))</f>
        <v>0</v>
      </c>
      <c r="J38" s="58">
        <f t="shared" si="3"/>
        <v>-1</v>
      </c>
      <c r="K38" s="59">
        <f>IF(E38=0,"-",VLOOKUP(A38,[3]BDD_ActiviteInf!$1:$1048576,$K$1,FALSE)/E38)</f>
        <v>1</v>
      </c>
      <c r="L38" s="60" t="str">
        <f>IF(F38=0,"-",VLOOKUP(A38,[3]BDD_ActiviteInf!$1:$1048576,$L$1,FALSE)/F38)</f>
        <v>-</v>
      </c>
      <c r="M38" s="61">
        <f>IF(ISNA(VLOOKUP($A38,[3]BDD_ActiviteInf!$1:$1048576,E$1,FALSE))=TRUE,"-",IF(VLOOKUP($A38,[3]BDD_ActiviteInf!$1:$1048576,M$1,FALSE)=0,"-",VLOOKUP($A38,[3]BDD_ActiviteInf!$1:$1048576,K$1,FALSE)/VLOOKUP($A38,[3]BDD_ActiviteInf!$1:$1048576,M$1,FALSE)))</f>
        <v>25</v>
      </c>
      <c r="N38" s="62" t="str">
        <f>IF(ISNA(VLOOKUP($A38,[3]BDD_ActiviteInf!$1:$1048576,F$1,FALSE))=TRUE,"-",IF(VLOOKUP($A38,[3]BDD_ActiviteInf!$1:$1048576,N$1,FALSE)=0,"-",VLOOKUP($A38,[3]BDD_ActiviteInf!$1:$1048576,L$1,FALSE)/VLOOKUP($A38,[3]BDD_ActiviteInf!$1:$1048576,N$1,FALSE)))</f>
        <v>-</v>
      </c>
      <c r="O38" s="99">
        <f>IF(ISNA(VLOOKUP($A38,[3]BDD_ActiviteInf!$1:$1048576,O$1,FALSE))=TRUE,0,VLOOKUP($A38,[3]BDD_ActiviteInf!$1:$1048576,O$1,FALSE))</f>
        <v>0</v>
      </c>
      <c r="P38" s="100">
        <f>IF(ISNA(VLOOKUP($A38,[3]BDD_ActiviteInf!$1:$1048576,P$1,FALSE))=TRUE,0,VLOOKUP($A38,[3]BDD_ActiviteInf!$1:$1048576,P$1,FALSE))</f>
        <v>0</v>
      </c>
      <c r="Q38" s="58" t="str">
        <f t="shared" si="4"/>
        <v>-</v>
      </c>
      <c r="R38" s="99">
        <f>IF(ISNA(VLOOKUP($A38,[3]BDD_ActiviteInf!$1:$1048576,R$1,FALSE))=TRUE,0,VLOOKUP($A38,[3]BDD_ActiviteInf!$1:$1048576,R$1,FALSE))</f>
        <v>0</v>
      </c>
      <c r="S38" s="94">
        <f>IF(ISNA(VLOOKUP($A38,[3]BDD_ActiviteInf!$1:$1048576,S$1,FALSE))=TRUE,0,VLOOKUP($A38,[3]BDD_ActiviteInf!$1:$1048576,S$1,FALSE))</f>
        <v>0</v>
      </c>
      <c r="T38" s="58" t="str">
        <f t="shared" si="5"/>
        <v>-</v>
      </c>
      <c r="U38" s="99">
        <f>IF(ISNA(VLOOKUP($A38,[3]BDD_ActiviteInf!$1:$1048576,U$1,FALSE))=TRUE,0,VLOOKUP($A38,[3]BDD_ActiviteInf!$1:$1048576,U$1,FALSE))</f>
        <v>0</v>
      </c>
      <c r="V38" s="94">
        <f>IF(ISNA(VLOOKUP($A38,[3]BDD_ActiviteInf!$1:$1048576,V$1,FALSE))=TRUE,0,VLOOKUP($A38,[3]BDD_ActiviteInf!$1:$1048576,V$1,FALSE))</f>
        <v>0</v>
      </c>
      <c r="W38" s="58" t="str">
        <f t="shared" si="8"/>
        <v>-</v>
      </c>
      <c r="X38" s="99">
        <f>IF(ISNA(VLOOKUP($A38,[3]BDD_ActiviteInf!$1:$1048576,X$1,FALSE))=TRUE,0,VLOOKUP($A38,[3]BDD_ActiviteInf!$1:$1048576,X$1,FALSE))</f>
        <v>0</v>
      </c>
      <c r="Y38" s="94">
        <f>IF(ISNA(VLOOKUP($A38,[3]BDD_ActiviteInf!$1:$1048576,Y$1,FALSE))=TRUE,0,VLOOKUP($A38,[3]BDD_ActiviteInf!$1:$1048576,Y$1,FALSE))</f>
        <v>0</v>
      </c>
      <c r="Z38" s="58" t="str">
        <f t="shared" si="9"/>
        <v>-</v>
      </c>
      <c r="AA38" s="59" t="str">
        <f>IF(O38=0,"-",VLOOKUP(A38,[3]BDD_ActiviteInf!$1:$1048576,$AA$1,FALSE)/O38)</f>
        <v>-</v>
      </c>
      <c r="AB38" s="64" t="str">
        <f>IF(P38=0,"-",VLOOKUP(A38,[3]BDD_ActiviteInf!$1:$1048576,$AB$1,FALSE)/P38)</f>
        <v>-</v>
      </c>
      <c r="AC38" s="99">
        <f>IF(ISNA(VLOOKUP($A38,[3]BDD_ActiviteInf!$1:$1048576,AC$1,FALSE))=TRUE,0,VLOOKUP($A38,[3]BDD_ActiviteInf!$1:$1048576,AC$1,FALSE))</f>
        <v>0</v>
      </c>
      <c r="AD38" s="100">
        <f>IF(ISNA(VLOOKUP($A38,[3]BDD_ActiviteInf!$1:$1048576,AD$1,FALSE))=TRUE,0,VLOOKUP($A38,[3]BDD_ActiviteInf!$1:$1048576,AD$1,FALSE))</f>
        <v>0</v>
      </c>
      <c r="AE38" s="58" t="str">
        <f t="shared" si="10"/>
        <v>-</v>
      </c>
      <c r="AF38" s="99">
        <f>IF(ISNA(VLOOKUP($A38,[3]BDD_ActiviteInf!$1:$1048576,AF$1,FALSE))=TRUE,0,VLOOKUP($A38,[3]BDD_ActiviteInf!$1:$1048576,AF$1,FALSE))</f>
        <v>0</v>
      </c>
      <c r="AG38" s="94">
        <f>IF(ISNA(VLOOKUP($A38,[3]BDD_ActiviteInf!$1:$1048576,AG$1,FALSE))=TRUE,0,VLOOKUP($A38,[3]BDD_ActiviteInf!$1:$1048576,AG$1,FALSE))</f>
        <v>0</v>
      </c>
      <c r="AH38" s="58" t="str">
        <f t="shared" si="11"/>
        <v>-</v>
      </c>
      <c r="AI38" s="59" t="str">
        <f>IF(AC38=0,"-",VLOOKUP(A38,[3]BDD_ActiviteInf!$1:$1048576,$AI$1,FALSE)/AC38)</f>
        <v>-</v>
      </c>
      <c r="AJ38" s="58" t="str">
        <f>IF(AD38=0,"-",VLOOKUP(A38,[3]BDD_ActiviteInf!$1:$1048576,$AJ$1,FALSE)/AD38)</f>
        <v>-</v>
      </c>
      <c r="AK38" s="59" t="str">
        <f>IF(AC38=0,"-",VLOOKUP(A38,[3]BDD_ActiviteInf!$1:$1048576,$AK$1,FALSE)/AC38)</f>
        <v>-</v>
      </c>
      <c r="AL38" s="64" t="str">
        <f>IF(AD38=0,"-",VLOOKUP(A38,[3]BDD_ActiviteInf!$1:$1048576,$AL$1,FALSE)/AD38)</f>
        <v>-</v>
      </c>
    </row>
    <row r="39" spans="1:38" s="101" customFormat="1" ht="15" customHeight="1" thickBot="1" x14ac:dyDescent="0.25">
      <c r="A39" s="31" t="s">
        <v>80</v>
      </c>
      <c r="C39" s="102" t="s">
        <v>81</v>
      </c>
      <c r="D39" s="102"/>
      <c r="E39" s="102">
        <f>IF(ISNA(VLOOKUP($A39,[3]BDD_ActiviteInf!$1:$1048576,E$1,FALSE))=TRUE,0,VLOOKUP($A39,[3]BDD_ActiviteInf!$1:$1048576,E$1,FALSE))</f>
        <v>33</v>
      </c>
      <c r="F39" s="69">
        <f>IF(ISNA(VLOOKUP($A39,[3]BDD_ActiviteInf!$1:$1048576,F$1,FALSE))=TRUE,0,VLOOKUP($A39,[3]BDD_ActiviteInf!$1:$1048576,F$1,FALSE))</f>
        <v>30</v>
      </c>
      <c r="G39" s="70">
        <f t="shared" si="2"/>
        <v>-9.0909090909090939E-2</v>
      </c>
      <c r="H39" s="102">
        <f>IF(ISNA(VLOOKUP($A39,[3]BDD_ActiviteInf!$1:$1048576,H$1,FALSE))=TRUE,0,VLOOKUP($A39,[3]BDD_ActiviteInf!$1:$1048576,H$1,FALSE))</f>
        <v>2</v>
      </c>
      <c r="I39" s="69">
        <f>IF(ISNA(VLOOKUP($A39,[3]BDD_ActiviteInf!$1:$1048576,I$1,FALSE))=TRUE,0,VLOOKUP($A39,[3]BDD_ActiviteInf!$1:$1048576,I$1,FALSE))</f>
        <v>2</v>
      </c>
      <c r="J39" s="70">
        <f t="shared" si="3"/>
        <v>0</v>
      </c>
      <c r="K39" s="71">
        <f>IF(E39=0,"-",VLOOKUP(A39,[3]BDD_ActiviteInf!$1:$1048576,$K$1,FALSE)/E39)</f>
        <v>1</v>
      </c>
      <c r="L39" s="72">
        <f>IF(F39=0,"-",VLOOKUP(A39,[3]BDD_ActiviteInf!$1:$1048576,$L$1,FALSE)/F39)</f>
        <v>1</v>
      </c>
      <c r="M39" s="73">
        <f>IF(ISNA(VLOOKUP($A39,[3]BDD_ActiviteInf!$1:$1048576,E$1,FALSE))=TRUE,"-",IF(VLOOKUP($A39,[3]BDD_ActiviteInf!$1:$1048576,M$1,FALSE)=0,"-",VLOOKUP($A39,[3]BDD_ActiviteInf!$1:$1048576,K$1,FALSE)/VLOOKUP($A39,[3]BDD_ActiviteInf!$1:$1048576,M$1,FALSE)))</f>
        <v>16.5</v>
      </c>
      <c r="N39" s="74">
        <f>IF(ISNA(VLOOKUP($A39,[3]BDD_ActiviteInf!$1:$1048576,F$1,FALSE))=TRUE,"-",IF(VLOOKUP($A39,[3]BDD_ActiviteInf!$1:$1048576,N$1,FALSE)=0,"-",VLOOKUP($A39,[3]BDD_ActiviteInf!$1:$1048576,L$1,FALSE)/VLOOKUP($A39,[3]BDD_ActiviteInf!$1:$1048576,N$1,FALSE)))</f>
        <v>15</v>
      </c>
      <c r="O39" s="102">
        <f>IF(ISNA(VLOOKUP($A39,[3]BDD_ActiviteInf!$1:$1048576,O$1,FALSE))=TRUE,0,VLOOKUP($A39,[3]BDD_ActiviteInf!$1:$1048576,O$1,FALSE))</f>
        <v>0</v>
      </c>
      <c r="P39" s="69">
        <f>IF(ISNA(VLOOKUP($A39,[3]BDD_ActiviteInf!$1:$1048576,P$1,FALSE))=TRUE,0,VLOOKUP($A39,[3]BDD_ActiviteInf!$1:$1048576,P$1,FALSE))</f>
        <v>0</v>
      </c>
      <c r="Q39" s="70" t="str">
        <f t="shared" si="4"/>
        <v>-</v>
      </c>
      <c r="R39" s="102">
        <f>IF(ISNA(VLOOKUP($A39,[3]BDD_ActiviteInf!$1:$1048576,R$1,FALSE))=TRUE,0,VLOOKUP($A39,[3]BDD_ActiviteInf!$1:$1048576,R$1,FALSE))</f>
        <v>0</v>
      </c>
      <c r="S39" s="75">
        <f>IF(ISNA(VLOOKUP($A39,[3]BDD_ActiviteInf!$1:$1048576,S$1,FALSE))=TRUE,0,VLOOKUP($A39,[3]BDD_ActiviteInf!$1:$1048576,S$1,FALSE))</f>
        <v>0</v>
      </c>
      <c r="T39" s="70" t="str">
        <f t="shared" si="5"/>
        <v>-</v>
      </c>
      <c r="U39" s="103">
        <f>IF(ISNA(VLOOKUP($A39,[3]BDD_ActiviteInf!$1:$1048576,U$1,FALSE))=TRUE,0,VLOOKUP($A39,[3]BDD_ActiviteInf!$1:$1048576,U$1,FALSE))</f>
        <v>0</v>
      </c>
      <c r="V39" s="75">
        <f>IF(ISNA(VLOOKUP($A39,[3]BDD_ActiviteInf!$1:$1048576,V$1,FALSE))=TRUE,0,VLOOKUP($A39,[3]BDD_ActiviteInf!$1:$1048576,V$1,FALSE))</f>
        <v>0</v>
      </c>
      <c r="W39" s="70" t="str">
        <f t="shared" si="8"/>
        <v>-</v>
      </c>
      <c r="X39" s="103">
        <f>IF(ISNA(VLOOKUP($A39,[3]BDD_ActiviteInf!$1:$1048576,X$1,FALSE))=TRUE,0,VLOOKUP($A39,[3]BDD_ActiviteInf!$1:$1048576,X$1,FALSE))</f>
        <v>0</v>
      </c>
      <c r="Y39" s="75">
        <f>IF(ISNA(VLOOKUP($A39,[3]BDD_ActiviteInf!$1:$1048576,Y$1,FALSE))=TRUE,0,VLOOKUP($A39,[3]BDD_ActiviteInf!$1:$1048576,Y$1,FALSE))</f>
        <v>0</v>
      </c>
      <c r="Z39" s="70" t="str">
        <f t="shared" si="9"/>
        <v>-</v>
      </c>
      <c r="AA39" s="71" t="str">
        <f>IF(O39=0,"-",VLOOKUP(A39,[3]BDD_ActiviteInf!$1:$1048576,$AA$1,FALSE)/O39)</f>
        <v>-</v>
      </c>
      <c r="AB39" s="72" t="str">
        <f>IF(P39=0,"-",VLOOKUP(A39,[3]BDD_ActiviteInf!$1:$1048576,$AB$1,FALSE)/P39)</f>
        <v>-</v>
      </c>
      <c r="AC39" s="102">
        <f>IF(ISNA(VLOOKUP($A39,[3]BDD_ActiviteInf!$1:$1048576,AC$1,FALSE))=TRUE,0,VLOOKUP($A39,[3]BDD_ActiviteInf!$1:$1048576,AC$1,FALSE))</f>
        <v>0</v>
      </c>
      <c r="AD39" s="69">
        <f>IF(ISNA(VLOOKUP($A39,[3]BDD_ActiviteInf!$1:$1048576,AD$1,FALSE))=TRUE,0,VLOOKUP($A39,[3]BDD_ActiviteInf!$1:$1048576,AD$1,FALSE))</f>
        <v>0</v>
      </c>
      <c r="AE39" s="70" t="str">
        <f t="shared" si="10"/>
        <v>-</v>
      </c>
      <c r="AF39" s="102">
        <f>IF(ISNA(VLOOKUP($A39,[3]BDD_ActiviteInf!$1:$1048576,AF$1,FALSE))=TRUE,0,VLOOKUP($A39,[3]BDD_ActiviteInf!$1:$1048576,AF$1,FALSE))</f>
        <v>0</v>
      </c>
      <c r="AG39" s="75">
        <f>IF(ISNA(VLOOKUP($A39,[3]BDD_ActiviteInf!$1:$1048576,AG$1,FALSE))=TRUE,0,VLOOKUP($A39,[3]BDD_ActiviteInf!$1:$1048576,AG$1,FALSE))</f>
        <v>0</v>
      </c>
      <c r="AH39" s="70" t="str">
        <f t="shared" si="11"/>
        <v>-</v>
      </c>
      <c r="AI39" s="71" t="str">
        <f>IF(AC39=0,"-",VLOOKUP(A39,[3]BDD_ActiviteInf!$1:$1048576,$AI$1,FALSE)/AC39)</f>
        <v>-</v>
      </c>
      <c r="AJ39" s="72" t="str">
        <f>IF(AD39=0,"-",VLOOKUP(A39,[3]BDD_ActiviteInf!$1:$1048576,$AJ$1,FALSE)/AD39)</f>
        <v>-</v>
      </c>
      <c r="AK39" s="71" t="str">
        <f>IF(AC39=0,"-",VLOOKUP(A39,[3]BDD_ActiviteInf!$1:$1048576,$AK$1,FALSE)/AC39)</f>
        <v>-</v>
      </c>
      <c r="AL39" s="76" t="str">
        <f>IF(AD39=0,"-",VLOOKUP(A39,[3]BDD_ActiviteInf!$1:$1048576,$AL$1,FALSE)/AD39)</f>
        <v>-</v>
      </c>
    </row>
    <row r="40" spans="1:38" s="78" customFormat="1" ht="7.5" customHeight="1" thickBot="1" x14ac:dyDescent="0.25">
      <c r="A40" s="77"/>
      <c r="C40" s="79"/>
      <c r="D40" s="79"/>
      <c r="E40" s="79"/>
      <c r="F40" s="80"/>
      <c r="G40" s="81"/>
      <c r="H40" s="79"/>
      <c r="I40" s="80"/>
      <c r="J40" s="81"/>
      <c r="K40" s="81"/>
      <c r="L40" s="81"/>
      <c r="M40" s="104"/>
      <c r="N40" s="104"/>
      <c r="O40" s="79"/>
      <c r="P40" s="80"/>
      <c r="Q40" s="83"/>
      <c r="R40" s="79"/>
      <c r="S40" s="80"/>
      <c r="T40" s="81"/>
      <c r="U40" s="79"/>
      <c r="V40" s="80"/>
      <c r="W40" s="81"/>
      <c r="X40" s="79"/>
      <c r="Y40" s="80"/>
      <c r="Z40" s="81"/>
      <c r="AA40" s="81"/>
      <c r="AB40" s="81"/>
      <c r="AC40" s="79"/>
      <c r="AD40" s="80"/>
      <c r="AE40" s="81"/>
      <c r="AF40" s="79"/>
      <c r="AG40" s="80"/>
      <c r="AH40" s="81"/>
      <c r="AI40" s="81"/>
      <c r="AJ40" s="81"/>
      <c r="AK40" s="81"/>
      <c r="AL40" s="81"/>
    </row>
    <row r="41" spans="1:38" s="98" customFormat="1" x14ac:dyDescent="0.2">
      <c r="A41" s="31" t="s">
        <v>82</v>
      </c>
      <c r="C41" s="105" t="s">
        <v>83</v>
      </c>
      <c r="D41" s="106"/>
      <c r="E41" s="107">
        <f>IF(ISNA(VLOOKUP($A41,[3]BDD_ActiviteInf!$1:$1048576,E$1,FALSE))=TRUE,0,VLOOKUP($A41,[3]BDD_ActiviteInf!$1:$1048576,E$1,FALSE))</f>
        <v>2619</v>
      </c>
      <c r="F41" s="108">
        <f>IF(ISNA(VLOOKUP($A41,[3]BDD_ActiviteInf!$1:$1048576,F$1,FALSE))=TRUE,0,VLOOKUP($A41,[3]BDD_ActiviteInf!$1:$1048576,F$1,FALSE))</f>
        <v>2232</v>
      </c>
      <c r="G41" s="109">
        <f t="shared" si="2"/>
        <v>-0.14776632302405501</v>
      </c>
      <c r="H41" s="107">
        <f>IF(ISNA(VLOOKUP($A41,[3]BDD_ActiviteInf!$1:$1048576,H$1,FALSE))=TRUE,0,VLOOKUP($A41,[3]BDD_ActiviteInf!$1:$1048576,H$1,FALSE))</f>
        <v>130</v>
      </c>
      <c r="I41" s="108">
        <f>IF(ISNA(VLOOKUP($A41,[3]BDD_ActiviteInf!$1:$1048576,I$1,FALSE))=TRUE,0,VLOOKUP($A41,[3]BDD_ActiviteInf!$1:$1048576,I$1,FALSE))</f>
        <v>140</v>
      </c>
      <c r="J41" s="109">
        <f t="shared" si="3"/>
        <v>7.6923076923076872E-2</v>
      </c>
      <c r="K41" s="110">
        <f>IF(E41=0,"-",VLOOKUP(A41,[3]BDD_ActiviteInf!$1:$1048576,$K$1,FALSE)/E41)</f>
        <v>1</v>
      </c>
      <c r="L41" s="111">
        <f>IF(F41=0,"-",VLOOKUP(A41,[3]BDD_ActiviteInf!$1:$1048576,$L$1,FALSE)/F41)</f>
        <v>0.98655913978494625</v>
      </c>
      <c r="M41" s="112">
        <f>IF(ISNA(VLOOKUP($A41,[3]BDD_ActiviteInf!$1:$1048576,E$1,FALSE))=TRUE,"-",IF(VLOOKUP($A41,[3]BDD_ActiviteInf!$1:$1048576,M$1,FALSE)=0,"-",VLOOKUP($A41,[3]BDD_ActiviteInf!$1:$1048576,K$1,FALSE)/VLOOKUP($A41,[3]BDD_ActiviteInf!$1:$1048576,M$1,FALSE)))</f>
        <v>20.146153846153847</v>
      </c>
      <c r="N41" s="113">
        <f>IF(ISNA(VLOOKUP($A41,[3]BDD_ActiviteInf!$1:$1048576,F$1,FALSE))=TRUE,"-",IF(VLOOKUP($A41,[3]BDD_ActiviteInf!$1:$1048576,N$1,FALSE)=0,"-",VLOOKUP($A41,[3]BDD_ActiviteInf!$1:$1048576,L$1,FALSE)/VLOOKUP($A41,[3]BDD_ActiviteInf!$1:$1048576,N$1,FALSE)))</f>
        <v>17.616</v>
      </c>
      <c r="O41" s="107">
        <f>IF(ISNA(VLOOKUP($A41,[3]BDD_ActiviteInf!$1:$1048576,O$1,FALSE))=TRUE,0,VLOOKUP($A41,[3]BDD_ActiviteInf!$1:$1048576,O$1,FALSE))</f>
        <v>11216</v>
      </c>
      <c r="P41" s="108">
        <f>IF(ISNA(VLOOKUP($A41,[3]BDD_ActiviteInf!$1:$1048576,P$1,FALSE))=TRUE,0,VLOOKUP($A41,[3]BDD_ActiviteInf!$1:$1048576,P$1,FALSE))</f>
        <v>12362.5</v>
      </c>
      <c r="Q41" s="114">
        <f t="shared" si="4"/>
        <v>0.10222004279600561</v>
      </c>
      <c r="R41" s="107">
        <f>IF(ISNA(VLOOKUP($A41,[3]BDD_ActiviteInf!$1:$1048576,R$1,FALSE))=TRUE,0,VLOOKUP($A41,[3]BDD_ActiviteInf!$1:$1048576,R$1,FALSE))</f>
        <v>312</v>
      </c>
      <c r="S41" s="115">
        <f>IF(ISNA(VLOOKUP($A41,[3]BDD_ActiviteInf!$1:$1048576,S$1,FALSE))=TRUE,0,VLOOKUP($A41,[3]BDD_ActiviteInf!$1:$1048576,S$1,FALSE))</f>
        <v>344</v>
      </c>
      <c r="T41" s="116">
        <f t="shared" si="5"/>
        <v>0.10256410256410264</v>
      </c>
      <c r="U41" s="107">
        <f>IF(ISNA(VLOOKUP($A41,[3]BDD_ActiviteInf!$1:$1048576,U$1,FALSE))=TRUE,0,VLOOKUP($A41,[3]BDD_ActiviteInf!$1:$1048576,U$1,FALSE))</f>
        <v>6072</v>
      </c>
      <c r="V41" s="115">
        <f>IF(ISNA(VLOOKUP($A41,[3]BDD_ActiviteInf!$1:$1048576,V$1,FALSE))=TRUE,0,VLOOKUP($A41,[3]BDD_ActiviteInf!$1:$1048576,V$1,FALSE))</f>
        <v>8239</v>
      </c>
      <c r="W41" s="117">
        <f>IF(U41=0,"-",V41/U41-1)</f>
        <v>0.35688405797101441</v>
      </c>
      <c r="X41" s="107">
        <f>IF(ISNA(VLOOKUP($A41,[3]BDD_ActiviteInf!$1:$1048576,X$1,FALSE))=TRUE,0,VLOOKUP($A41,[3]BDD_ActiviteInf!$1:$1048576,X$1,FALSE))</f>
        <v>10288</v>
      </c>
      <c r="Y41" s="115">
        <f>IF(ISNA(VLOOKUP($A41,[3]BDD_ActiviteInf!$1:$1048576,Y$1,FALSE))=TRUE,0,VLOOKUP($A41,[3]BDD_ActiviteInf!$1:$1048576,Y$1,FALSE))</f>
        <v>8247</v>
      </c>
      <c r="Z41" s="117">
        <f>IF(X41=0,"-",Y41/X41-1)</f>
        <v>-0.1983864696734059</v>
      </c>
      <c r="AA41" s="118">
        <f>IF(O41=0,"-",VLOOKUP(A41,[3]BDD_ActiviteInf!$1:$1048576,$AA$1,FALSE)/O41)</f>
        <v>1</v>
      </c>
      <c r="AB41" s="119">
        <f>IF(P41=0,"-",VLOOKUP(A41,[3]BDD_ActiviteInf!$1:$1048576,$AB$1,FALSE)/P41)</f>
        <v>1</v>
      </c>
      <c r="AC41" s="107">
        <f>IF(ISNA(VLOOKUP($A41,[3]BDD_ActiviteInf!$1:$1048576,AC$1,FALSE))=TRUE,0,VLOOKUP($A41,[3]BDD_ActiviteInf!$1:$1048576,AC$1,FALSE))</f>
        <v>75540</v>
      </c>
      <c r="AD41" s="108">
        <f>IF(ISNA(VLOOKUP($A41,[3]BDD_ActiviteInf!$1:$1048576,AD$1,FALSE))=TRUE,0,VLOOKUP($A41,[3]BDD_ActiviteInf!$1:$1048576,AD$1,FALSE))</f>
        <v>70450</v>
      </c>
      <c r="AE41" s="114">
        <f>IF(AC41=0,"-",AD41/AC41-1)</f>
        <v>-6.738151972464923E-2</v>
      </c>
      <c r="AF41" s="107">
        <f>IF(ISNA(VLOOKUP($A41,[3]BDD_ActiviteInf!$1:$1048576,AF$1,FALSE))=TRUE,0,VLOOKUP($A41,[3]BDD_ActiviteInf!$1:$1048576,AF$1,FALSE))</f>
        <v>6588</v>
      </c>
      <c r="AG41" s="120">
        <f>IF(ISNA(VLOOKUP($A41,[3]BDD_ActiviteInf!$1:$1048576,AG$1,FALSE))=TRUE,0,VLOOKUP($A41,[3]BDD_ActiviteInf!$1:$1048576,AG$1,FALSE))</f>
        <v>6423</v>
      </c>
      <c r="AH41" s="109">
        <f>IF(AF41=0,"-",AG41/AF41-1)</f>
        <v>-2.5045537340619317E-2</v>
      </c>
      <c r="AI41" s="118">
        <f>IF(AC41=0,"-",VLOOKUP(A41,[3]BDD_ActiviteInf!$1:$1048576,$AI$1,FALSE)/AC41)</f>
        <v>0.76244373841673285</v>
      </c>
      <c r="AJ41" s="114">
        <f>IF(AD41=0,"-",VLOOKUP(A41,[3]BDD_ActiviteInf!$1:$1048576,$AJ$1,FALSE)/AD41)</f>
        <v>0.75660752306600421</v>
      </c>
      <c r="AK41" s="118">
        <f>IF(AC41=0,"-",VLOOKUP(A41,[3]BDD_ActiviteInf!$1:$1048576,$AK$1,FALSE)/AC41)</f>
        <v>7.8263171829494313E-2</v>
      </c>
      <c r="AL41" s="119">
        <f>IF(AD41=0,"-",VLOOKUP(A41,[3]BDD_ActiviteInf!$1:$1048576,$AL$1,FALSE)/AD41)</f>
        <v>0.10373314407381122</v>
      </c>
    </row>
    <row r="42" spans="1:38" s="98" customFormat="1" x14ac:dyDescent="0.2">
      <c r="A42" s="31" t="s">
        <v>84</v>
      </c>
      <c r="C42" s="121" t="s">
        <v>85</v>
      </c>
      <c r="D42" s="122"/>
      <c r="E42" s="123">
        <f>IF(ISNA(VLOOKUP($A42,[3]BDD_ActiviteInf!$1:$1048576,E$1,FALSE))=TRUE,0,VLOOKUP($A42,[3]BDD_ActiviteInf!$1:$1048576,E$1,FALSE))</f>
        <v>6692</v>
      </c>
      <c r="F42" s="124">
        <f>IF(ISNA(VLOOKUP($A42,[3]BDD_ActiviteInf!$1:$1048576,F$1,FALSE))=TRUE,0,VLOOKUP($A42,[3]BDD_ActiviteInf!$1:$1048576,F$1,FALSE))</f>
        <v>6904</v>
      </c>
      <c r="G42" s="117">
        <f t="shared" si="2"/>
        <v>3.1679617453675979E-2</v>
      </c>
      <c r="H42" s="123">
        <f>IF(ISNA(VLOOKUP($A42,[3]BDD_ActiviteInf!$1:$1048576,H$1,FALSE))=TRUE,0,VLOOKUP($A42,[3]BDD_ActiviteInf!$1:$1048576,H$1,FALSE))</f>
        <v>364</v>
      </c>
      <c r="I42" s="124">
        <f>IF(ISNA(VLOOKUP($A42,[3]BDD_ActiviteInf!$1:$1048576,I$1,FALSE))=TRUE,0,VLOOKUP($A42,[3]BDD_ActiviteInf!$1:$1048576,I$1,FALSE))</f>
        <v>343</v>
      </c>
      <c r="J42" s="117">
        <f t="shared" si="3"/>
        <v>-5.7692307692307709E-2</v>
      </c>
      <c r="K42" s="125">
        <f>IF(E42=0,"-",VLOOKUP(A42,[3]BDD_ActiviteInf!$1:$1048576,$K$1,FALSE)/E42)</f>
        <v>0.997907949790795</v>
      </c>
      <c r="L42" s="126">
        <f>IF(F42=0,"-",VLOOKUP(A42,[3]BDD_ActiviteInf!$1:$1048576,$L$1,FALSE)/F42)</f>
        <v>0.99942062572421786</v>
      </c>
      <c r="M42" s="127">
        <f>IF(ISNA(VLOOKUP($A42,[3]BDD_ActiviteInf!$1:$1048576,E$1,FALSE))=TRUE,"-",IF(VLOOKUP($A42,[3]BDD_ActiviteInf!$1:$1048576,M$1,FALSE)=0,"-",VLOOKUP($A42,[3]BDD_ActiviteInf!$1:$1048576,K$1,FALSE)/VLOOKUP($A42,[3]BDD_ActiviteInf!$1:$1048576,M$1,FALSE)))</f>
        <v>18.705882352941178</v>
      </c>
      <c r="N42" s="128">
        <f>IF(ISNA(VLOOKUP($A42,[3]BDD_ActiviteInf!$1:$1048576,F$1,FALSE))=TRUE,"-",IF(VLOOKUP($A42,[3]BDD_ActiviteInf!$1:$1048576,N$1,FALSE)=0,"-",VLOOKUP($A42,[3]BDD_ActiviteInf!$1:$1048576,L$1,FALSE)/VLOOKUP($A42,[3]BDD_ActiviteInf!$1:$1048576,N$1,FALSE)))</f>
        <v>20.11661807580175</v>
      </c>
      <c r="O42" s="123">
        <f>IF(ISNA(VLOOKUP($A42,[3]BDD_ActiviteInf!$1:$1048576,O$1,FALSE))=TRUE,0,VLOOKUP($A42,[3]BDD_ActiviteInf!$1:$1048576,O$1,FALSE))</f>
        <v>17050</v>
      </c>
      <c r="P42" s="124">
        <f>IF(ISNA(VLOOKUP($A42,[3]BDD_ActiviteInf!$1:$1048576,P$1,FALSE))=TRUE,0,VLOOKUP($A42,[3]BDD_ActiviteInf!$1:$1048576,P$1,FALSE))</f>
        <v>13653.5</v>
      </c>
      <c r="Q42" s="117">
        <f t="shared" si="4"/>
        <v>-0.19920821114369502</v>
      </c>
      <c r="R42" s="123">
        <f>IF(ISNA(VLOOKUP($A42,[3]BDD_ActiviteInf!$1:$1048576,R$1,FALSE))=TRUE,0,VLOOKUP($A42,[3]BDD_ActiviteInf!$1:$1048576,R$1,FALSE))</f>
        <v>674</v>
      </c>
      <c r="S42" s="115">
        <f>IF(ISNA(VLOOKUP($A42,[3]BDD_ActiviteInf!$1:$1048576,S$1,FALSE))=TRUE,0,VLOOKUP($A42,[3]BDD_ActiviteInf!$1:$1048576,S$1,FALSE))</f>
        <v>619</v>
      </c>
      <c r="T42" s="117">
        <f t="shared" si="5"/>
        <v>-8.1602373887240343E-2</v>
      </c>
      <c r="U42" s="123">
        <f>IF(ISNA(VLOOKUP($A42,[3]BDD_ActiviteInf!$1:$1048576,U$1,FALSE))=TRUE,0,VLOOKUP($A42,[3]BDD_ActiviteInf!$1:$1048576,U$1,FALSE))</f>
        <v>11060</v>
      </c>
      <c r="V42" s="115">
        <f>IF(ISNA(VLOOKUP($A42,[3]BDD_ActiviteInf!$1:$1048576,V$1,FALSE))=TRUE,0,VLOOKUP($A42,[3]BDD_ActiviteInf!$1:$1048576,V$1,FALSE))</f>
        <v>8310</v>
      </c>
      <c r="W42" s="117">
        <f>IF(U42=0,"-",V42/U42-1)</f>
        <v>-0.24864376130198917</v>
      </c>
      <c r="X42" s="123">
        <f>IF(ISNA(VLOOKUP($A42,[3]BDD_ActiviteInf!$1:$1048576,X$1,FALSE))=TRUE,0,VLOOKUP($A42,[3]BDD_ActiviteInf!$1:$1048576,X$1,FALSE))</f>
        <v>11980</v>
      </c>
      <c r="Y42" s="115">
        <f>IF(ISNA(VLOOKUP($A42,[3]BDD_ActiviteInf!$1:$1048576,Y$1,FALSE))=TRUE,0,VLOOKUP($A42,[3]BDD_ActiviteInf!$1:$1048576,Y$1,FALSE))</f>
        <v>10687</v>
      </c>
      <c r="Z42" s="117">
        <f>IF(X42=0,"-",Y42/X42-1)</f>
        <v>-0.10792988313856422</v>
      </c>
      <c r="AA42" s="125">
        <f>IF(O42=0,"-",VLOOKUP(A42,[3]BDD_ActiviteInf!$1:$1048576,$AA$1,FALSE)/O42)</f>
        <v>0.97624633431085039</v>
      </c>
      <c r="AB42" s="129">
        <f>IF(P42=0,"-",VLOOKUP(A42,[3]BDD_ActiviteInf!$1:$1048576,$AB$1,FALSE)/P42)</f>
        <v>0.97355989306771162</v>
      </c>
      <c r="AC42" s="123">
        <f>IF(ISNA(VLOOKUP($A42,[3]BDD_ActiviteInf!$1:$1048576,AC$1,FALSE))=TRUE,0,VLOOKUP($A42,[3]BDD_ActiviteInf!$1:$1048576,AC$1,FALSE))</f>
        <v>66201</v>
      </c>
      <c r="AD42" s="124">
        <f>IF(ISNA(VLOOKUP($A42,[3]BDD_ActiviteInf!$1:$1048576,AD$1,FALSE))=TRUE,0,VLOOKUP($A42,[3]BDD_ActiviteInf!$1:$1048576,AD$1,FALSE))</f>
        <v>67325</v>
      </c>
      <c r="AE42" s="117">
        <f>IF(AC42=0,"-",AD42/AC42-1)</f>
        <v>1.6978595489494097E-2</v>
      </c>
      <c r="AF42" s="123">
        <f>IF(ISNA(VLOOKUP($A42,[3]BDD_ActiviteInf!$1:$1048576,AF$1,FALSE))=TRUE,0,VLOOKUP($A42,[3]BDD_ActiviteInf!$1:$1048576,AF$1,FALSE))</f>
        <v>4702</v>
      </c>
      <c r="AG42" s="115">
        <f>IF(ISNA(VLOOKUP($A42,[3]BDD_ActiviteInf!$1:$1048576,AG$1,FALSE))=TRUE,0,VLOOKUP($A42,[3]BDD_ActiviteInf!$1:$1048576,AG$1,FALSE))</f>
        <v>4781</v>
      </c>
      <c r="AH42" s="117">
        <f>IF(AF42=0,"-",AG42/AF42-1)</f>
        <v>1.6801361122926517E-2</v>
      </c>
      <c r="AI42" s="125">
        <f>IF(AC42=0,"-",VLOOKUP(A42,[3]BDD_ActiviteInf!$1:$1048576,$AI$1,FALSE)/AC42)</f>
        <v>0.50206190238818149</v>
      </c>
      <c r="AJ42" s="117">
        <f>IF(AD42=0,"-",VLOOKUP(A42,[3]BDD_ActiviteInf!$1:$1048576,$AJ$1,FALSE)/AD42)</f>
        <v>0.52625324916450056</v>
      </c>
      <c r="AK42" s="125">
        <f>IF(AC42=0,"-",VLOOKUP(A42,[3]BDD_ActiviteInf!$1:$1048576,$AK$1,FALSE)/AC42)</f>
        <v>6.5270917357743846E-2</v>
      </c>
      <c r="AL42" s="129">
        <f>IF(AD42=0,"-",VLOOKUP(A42,[3]BDD_ActiviteInf!$1:$1048576,$AL$1,FALSE)/AD42)</f>
        <v>6.1195692536204979E-2</v>
      </c>
    </row>
    <row r="43" spans="1:38" s="98" customFormat="1" x14ac:dyDescent="0.2">
      <c r="A43" s="31" t="s">
        <v>86</v>
      </c>
      <c r="C43" s="121" t="s">
        <v>87</v>
      </c>
      <c r="D43" s="122"/>
      <c r="E43" s="123">
        <f>IF(ISNA(VLOOKUP($A43,[3]BDD_ActiviteInf!$1:$1048576,E$1,FALSE))=TRUE,0,VLOOKUP($A43,[3]BDD_ActiviteInf!$1:$1048576,E$1,FALSE))</f>
        <v>7878</v>
      </c>
      <c r="F43" s="124">
        <f>IF(ISNA(VLOOKUP($A43,[3]BDD_ActiviteInf!$1:$1048576,F$1,FALSE))=TRUE,0,VLOOKUP($A43,[3]BDD_ActiviteInf!$1:$1048576,F$1,FALSE))</f>
        <v>8558</v>
      </c>
      <c r="G43" s="117">
        <f t="shared" si="2"/>
        <v>8.631632394008637E-2</v>
      </c>
      <c r="H43" s="123">
        <f>IF(ISNA(VLOOKUP($A43,[3]BDD_ActiviteInf!$1:$1048576,H$1,FALSE))=TRUE,0,VLOOKUP($A43,[3]BDD_ActiviteInf!$1:$1048576,H$1,FALSE))</f>
        <v>485</v>
      </c>
      <c r="I43" s="124">
        <f>IF(ISNA(VLOOKUP($A43,[3]BDD_ActiviteInf!$1:$1048576,I$1,FALSE))=TRUE,0,VLOOKUP($A43,[3]BDD_ActiviteInf!$1:$1048576,I$1,FALSE))</f>
        <v>456</v>
      </c>
      <c r="J43" s="117">
        <f t="shared" si="3"/>
        <v>-5.97938144329897E-2</v>
      </c>
      <c r="K43" s="125">
        <f>IF(E43=0,"-",VLOOKUP(A43,[3]BDD_ActiviteInf!$1:$1048576,$K$1,FALSE)/E43)</f>
        <v>1</v>
      </c>
      <c r="L43" s="126">
        <f>IF(F43=0,"-",VLOOKUP(A43,[3]BDD_ActiviteInf!$1:$1048576,$L$1,FALSE)/F43)</f>
        <v>0.99217106800654353</v>
      </c>
      <c r="M43" s="127">
        <f>IF(ISNA(VLOOKUP($A43,[3]BDD_ActiviteInf!$1:$1048576,E$1,FALSE))=TRUE,"-",IF(VLOOKUP($A43,[3]BDD_ActiviteInf!$1:$1048576,M$1,FALSE)=0,"-",VLOOKUP($A43,[3]BDD_ActiviteInf!$1:$1048576,K$1,FALSE)/VLOOKUP($A43,[3]BDD_ActiviteInf!$1:$1048576,M$1,FALSE)))</f>
        <v>16.243298969072164</v>
      </c>
      <c r="N43" s="128">
        <f>IF(ISNA(VLOOKUP($A43,[3]BDD_ActiviteInf!$1:$1048576,F$1,FALSE))=TRUE,"-",IF(VLOOKUP($A43,[3]BDD_ActiviteInf!$1:$1048576,N$1,FALSE)=0,"-",VLOOKUP($A43,[3]BDD_ActiviteInf!$1:$1048576,L$1,FALSE)/VLOOKUP($A43,[3]BDD_ActiviteInf!$1:$1048576,N$1,FALSE)))</f>
        <v>20.025943396226417</v>
      </c>
      <c r="O43" s="123">
        <f>IF(ISNA(VLOOKUP($A43,[3]BDD_ActiviteInf!$1:$1048576,O$1,FALSE))=TRUE,0,VLOOKUP($A43,[3]BDD_ActiviteInf!$1:$1048576,O$1,FALSE))</f>
        <v>17696</v>
      </c>
      <c r="P43" s="124">
        <f>IF(ISNA(VLOOKUP($A43,[3]BDD_ActiviteInf!$1:$1048576,P$1,FALSE))=TRUE,0,VLOOKUP($A43,[3]BDD_ActiviteInf!$1:$1048576,P$1,FALSE))</f>
        <v>15234.5</v>
      </c>
      <c r="Q43" s="117">
        <f t="shared" si="4"/>
        <v>-0.13909923146473779</v>
      </c>
      <c r="R43" s="123">
        <f>IF(ISNA(VLOOKUP($A43,[3]BDD_ActiviteInf!$1:$1048576,R$1,FALSE))=TRUE,0,VLOOKUP($A43,[3]BDD_ActiviteInf!$1:$1048576,R$1,FALSE))</f>
        <v>536</v>
      </c>
      <c r="S43" s="115">
        <f>IF(ISNA(VLOOKUP($A43,[3]BDD_ActiviteInf!$1:$1048576,S$1,FALSE))=TRUE,0,VLOOKUP($A43,[3]BDD_ActiviteInf!$1:$1048576,S$1,FALSE))</f>
        <v>490</v>
      </c>
      <c r="T43" s="117">
        <f t="shared" si="5"/>
        <v>-8.582089552238803E-2</v>
      </c>
      <c r="U43" s="123">
        <f>IF(ISNA(VLOOKUP($A43,[3]BDD_ActiviteInf!$1:$1048576,U$1,FALSE))=TRUE,0,VLOOKUP($A43,[3]BDD_ActiviteInf!$1:$1048576,U$1,FALSE))</f>
        <v>8573</v>
      </c>
      <c r="V43" s="115">
        <f>IF(ISNA(VLOOKUP($A43,[3]BDD_ActiviteInf!$1:$1048576,V$1,FALSE))=TRUE,0,VLOOKUP($A43,[3]BDD_ActiviteInf!$1:$1048576,V$1,FALSE))</f>
        <v>7454</v>
      </c>
      <c r="W43" s="117">
        <f>IF(U43=0,"-",V43/U43-1)</f>
        <v>-0.13052607022045959</v>
      </c>
      <c r="X43" s="123">
        <f>IF(ISNA(VLOOKUP($A43,[3]BDD_ActiviteInf!$1:$1048576,X$1,FALSE))=TRUE,0,VLOOKUP($A43,[3]BDD_ActiviteInf!$1:$1048576,X$1,FALSE))</f>
        <v>18246</v>
      </c>
      <c r="Y43" s="115">
        <f>IF(ISNA(VLOOKUP($A43,[3]BDD_ActiviteInf!$1:$1048576,Y$1,FALSE))=TRUE,0,VLOOKUP($A43,[3]BDD_ActiviteInf!$1:$1048576,Y$1,FALSE))</f>
        <v>15561</v>
      </c>
      <c r="Z43" s="117">
        <f>IF(X43=0,"-",Y43/X43-1)</f>
        <v>-0.14715554094048011</v>
      </c>
      <c r="AA43" s="125">
        <f>IF(O43=0,"-",VLOOKUP(A43,[3]BDD_ActiviteInf!$1:$1048576,$AA$1,FALSE)/O43)</f>
        <v>1</v>
      </c>
      <c r="AB43" s="129">
        <f>IF(P43=0,"-",VLOOKUP(A43,[3]BDD_ActiviteInf!$1:$1048576,$AB$1,FALSE)/P43)</f>
        <v>1</v>
      </c>
      <c r="AC43" s="123">
        <f>IF(ISNA(VLOOKUP($A43,[3]BDD_ActiviteInf!$1:$1048576,AC$1,FALSE))=TRUE,0,VLOOKUP($A43,[3]BDD_ActiviteInf!$1:$1048576,AC$1,FALSE))</f>
        <v>92431</v>
      </c>
      <c r="AD43" s="124">
        <f>IF(ISNA(VLOOKUP($A43,[3]BDD_ActiviteInf!$1:$1048576,AD$1,FALSE))=TRUE,0,VLOOKUP($A43,[3]BDD_ActiviteInf!$1:$1048576,AD$1,FALSE))</f>
        <v>82051</v>
      </c>
      <c r="AE43" s="117">
        <f>IF(AC43=0,"-",AD43/AC43-1)</f>
        <v>-0.11229998593545454</v>
      </c>
      <c r="AF43" s="123">
        <f>IF(ISNA(VLOOKUP($A43,[3]BDD_ActiviteInf!$1:$1048576,AF$1,FALSE))=TRUE,0,VLOOKUP($A43,[3]BDD_ActiviteInf!$1:$1048576,AF$1,FALSE))</f>
        <v>6999</v>
      </c>
      <c r="AG43" s="115">
        <f>IF(ISNA(VLOOKUP($A43,[3]BDD_ActiviteInf!$1:$1048576,AG$1,FALSE))=TRUE,0,VLOOKUP($A43,[3]BDD_ActiviteInf!$1:$1048576,AG$1,FALSE))</f>
        <v>6934</v>
      </c>
      <c r="AH43" s="117">
        <f>IF(AF43=0,"-",AG43/AF43-1)</f>
        <v>-9.2870410058579766E-3</v>
      </c>
      <c r="AI43" s="125">
        <f>IF(AC43=0,"-",VLOOKUP(A43,[3]BDD_ActiviteInf!$1:$1048576,$AI$1,FALSE)/AC43)</f>
        <v>0.74877476171414348</v>
      </c>
      <c r="AJ43" s="117">
        <f>IF(AD43=0,"-",VLOOKUP(A43,[3]BDD_ActiviteInf!$1:$1048576,$AJ$1,FALSE)/AD43)</f>
        <v>0.75628572473217881</v>
      </c>
      <c r="AK43" s="125">
        <f>IF(AC43=0,"-",VLOOKUP(A43,[3]BDD_ActiviteInf!$1:$1048576,$AK$1,FALSE)/AC43)</f>
        <v>2.9535545433891228E-2</v>
      </c>
      <c r="AL43" s="129">
        <f>IF(AD43=0,"-",VLOOKUP(A43,[3]BDD_ActiviteInf!$1:$1048576,$AL$1,FALSE)/AD43)</f>
        <v>2.8567598201118816E-2</v>
      </c>
    </row>
    <row r="44" spans="1:38" s="98" customFormat="1" ht="13.8" thickBot="1" x14ac:dyDescent="0.25">
      <c r="A44" s="31" t="s">
        <v>88</v>
      </c>
      <c r="C44" s="130" t="s">
        <v>89</v>
      </c>
      <c r="D44" s="131"/>
      <c r="E44" s="132">
        <f>IF(ISNA(VLOOKUP($A44,[3]BDD_ActiviteInf!$1:$1048576,E$1,FALSE))=TRUE,0,VLOOKUP($A44,[3]BDD_ActiviteInf!$1:$1048576,E$1,FALSE))</f>
        <v>5120</v>
      </c>
      <c r="F44" s="133">
        <f>IF(ISNA(VLOOKUP($A44,[3]BDD_ActiviteInf!$1:$1048576,F$1,FALSE))=TRUE,0,VLOOKUP($A44,[3]BDD_ActiviteInf!$1:$1048576,F$1,FALSE))</f>
        <v>5705</v>
      </c>
      <c r="G44" s="134">
        <f t="shared" si="2"/>
        <v>0.1142578125</v>
      </c>
      <c r="H44" s="132">
        <f>IF(ISNA(VLOOKUP($A44,[3]BDD_ActiviteInf!$1:$1048576,H$1,FALSE))=TRUE,0,VLOOKUP($A44,[3]BDD_ActiviteInf!$1:$1048576,H$1,FALSE))</f>
        <v>208</v>
      </c>
      <c r="I44" s="133">
        <f>IF(ISNA(VLOOKUP($A44,[3]BDD_ActiviteInf!$1:$1048576,I$1,FALSE))=TRUE,0,VLOOKUP($A44,[3]BDD_ActiviteInf!$1:$1048576,I$1,FALSE))</f>
        <v>197</v>
      </c>
      <c r="J44" s="134">
        <f t="shared" si="3"/>
        <v>-5.2884615384615419E-2</v>
      </c>
      <c r="K44" s="135">
        <f>IF(E44=0,"-",VLOOKUP(A44,[3]BDD_ActiviteInf!$1:$1048576,$K$1,FALSE)/E44)</f>
        <v>1</v>
      </c>
      <c r="L44" s="136">
        <f>IF(F44=0,"-",VLOOKUP(A44,[3]BDD_ActiviteInf!$1:$1048576,$L$1,FALSE)/F44)</f>
        <v>1</v>
      </c>
      <c r="M44" s="137">
        <f>IF(ISNA(VLOOKUP($A44,[3]BDD_ActiviteInf!$1:$1048576,E$1,FALSE))=TRUE,"-",IF(VLOOKUP($A44,[3]BDD_ActiviteInf!$1:$1048576,M$1,FALSE)=0,"-",VLOOKUP($A44,[3]BDD_ActiviteInf!$1:$1048576,K$1,FALSE)/VLOOKUP($A44,[3]BDD_ActiviteInf!$1:$1048576,M$1,FALSE)))</f>
        <v>24.615384615384617</v>
      </c>
      <c r="N44" s="138">
        <f>IF(ISNA(VLOOKUP($A44,[3]BDD_ActiviteInf!$1:$1048576,F$1,FALSE))=TRUE,"-",IF(VLOOKUP($A44,[3]BDD_ActiviteInf!$1:$1048576,N$1,FALSE)=0,"-",VLOOKUP($A44,[3]BDD_ActiviteInf!$1:$1048576,L$1,FALSE)/VLOOKUP($A44,[3]BDD_ActiviteInf!$1:$1048576,N$1,FALSE)))</f>
        <v>28.959390862944161</v>
      </c>
      <c r="O44" s="132">
        <f>IF(ISNA(VLOOKUP($A44,[3]BDD_ActiviteInf!$1:$1048576,O$1,FALSE))=TRUE,0,VLOOKUP($A44,[3]BDD_ActiviteInf!$1:$1048576,O$1,FALSE))</f>
        <v>15615</v>
      </c>
      <c r="P44" s="133">
        <f>IF(ISNA(VLOOKUP($A44,[3]BDD_ActiviteInf!$1:$1048576,P$1,FALSE))=TRUE,0,VLOOKUP($A44,[3]BDD_ActiviteInf!$1:$1048576,P$1,FALSE))</f>
        <v>14256</v>
      </c>
      <c r="Q44" s="134">
        <f t="shared" si="4"/>
        <v>-8.703170028818441E-2</v>
      </c>
      <c r="R44" s="132">
        <f>IF(ISNA(VLOOKUP($A44,[3]BDD_ActiviteInf!$1:$1048576,R$1,FALSE))=TRUE,0,VLOOKUP($A44,[3]BDD_ActiviteInf!$1:$1048576,R$1,FALSE))</f>
        <v>597</v>
      </c>
      <c r="S44" s="139">
        <f>IF(ISNA(VLOOKUP($A44,[3]BDD_ActiviteInf!$1:$1048576,S$1,FALSE))=TRUE,0,VLOOKUP($A44,[3]BDD_ActiviteInf!$1:$1048576,S$1,FALSE))</f>
        <v>600</v>
      </c>
      <c r="T44" s="134">
        <f t="shared" si="5"/>
        <v>5.0251256281406143E-3</v>
      </c>
      <c r="U44" s="132">
        <f>IF(ISNA(VLOOKUP($A44,[3]BDD_ActiviteInf!$1:$1048576,U$1,FALSE))=TRUE,0,VLOOKUP($A44,[3]BDD_ActiviteInf!$1:$1048576,U$1,FALSE))</f>
        <v>7173</v>
      </c>
      <c r="V44" s="140">
        <f>IF(ISNA(VLOOKUP($A44,[3]BDD_ActiviteInf!$1:$1048576,V$1,FALSE))=TRUE,0,VLOOKUP($A44,[3]BDD_ActiviteInf!$1:$1048576,V$1,FALSE))</f>
        <v>7028</v>
      </c>
      <c r="W44" s="141">
        <f>IF(U44=0,"-",V44/U44-1)</f>
        <v>-2.0214693991356447E-2</v>
      </c>
      <c r="X44" s="132">
        <f>IF(ISNA(VLOOKUP($A44,[3]BDD_ActiviteInf!$1:$1048576,X$1,FALSE))=TRUE,0,VLOOKUP($A44,[3]BDD_ActiviteInf!$1:$1048576,X$1,FALSE))</f>
        <v>16884</v>
      </c>
      <c r="Y44" s="139">
        <f>IF(ISNA(VLOOKUP($A44,[3]BDD_ActiviteInf!$1:$1048576,Y$1,FALSE))=TRUE,0,VLOOKUP($A44,[3]BDD_ActiviteInf!$1:$1048576,Y$1,FALSE))</f>
        <v>14456</v>
      </c>
      <c r="Z44" s="134">
        <f>IF(X44=0,"-",Y44/X44-1)</f>
        <v>-0.14380478559583032</v>
      </c>
      <c r="AA44" s="135">
        <f>IF(O44=0,"-",VLOOKUP(A44,[3]BDD_ActiviteInf!$1:$1048576,$AA$1,FALSE)/O44)</f>
        <v>1</v>
      </c>
      <c r="AB44" s="142">
        <f>IF(P44=0,"-",VLOOKUP(A44,[3]BDD_ActiviteInf!$1:$1048576,$AB$1,FALSE)/P44)</f>
        <v>0.9999298540965208</v>
      </c>
      <c r="AC44" s="132">
        <f>IF(ISNA(VLOOKUP($A44,[3]BDD_ActiviteInf!$1:$1048576,AC$1,FALSE))=TRUE,0,VLOOKUP($A44,[3]BDD_ActiviteInf!$1:$1048576,AC$1,FALSE))</f>
        <v>60362</v>
      </c>
      <c r="AD44" s="133">
        <f>IF(ISNA(VLOOKUP($A44,[3]BDD_ActiviteInf!$1:$1048576,AD$1,FALSE))=TRUE,0,VLOOKUP($A44,[3]BDD_ActiviteInf!$1:$1048576,AD$1,FALSE))</f>
        <v>61441</v>
      </c>
      <c r="AE44" s="134">
        <f>IF(AC44=0,"-",AD44/AC44-1)</f>
        <v>1.78754845763891E-2</v>
      </c>
      <c r="AF44" s="132">
        <f>IF(ISNA(VLOOKUP($A44,[3]BDD_ActiviteInf!$1:$1048576,AF$1,FALSE))=TRUE,0,VLOOKUP($A44,[3]BDD_ActiviteInf!$1:$1048576,AF$1,FALSE))</f>
        <v>5604</v>
      </c>
      <c r="AG44" s="139">
        <f>IF(ISNA(VLOOKUP($A44,[3]BDD_ActiviteInf!$1:$1048576,AG$1,FALSE))=TRUE,0,VLOOKUP($A44,[3]BDD_ActiviteInf!$1:$1048576,AG$1,FALSE))</f>
        <v>5543</v>
      </c>
      <c r="AH44" s="134">
        <f>IF(AF44=0,"-",AG44/AF44-1)</f>
        <v>-1.0885082084225561E-2</v>
      </c>
      <c r="AI44" s="135">
        <f>IF(AC44=0,"-",VLOOKUP(A44,[3]BDD_ActiviteInf!$1:$1048576,$AI$1,FALSE)/AC44)</f>
        <v>0.75661840230608657</v>
      </c>
      <c r="AJ44" s="134">
        <f>IF(AD44=0,"-",VLOOKUP(A44,[3]BDD_ActiviteInf!$1:$1048576,$AJ$1,FALSE)/AD44)</f>
        <v>0.7501342751582819</v>
      </c>
      <c r="AK44" s="135">
        <f>IF(AC44=0,"-",VLOOKUP(A44,[3]BDD_ActiviteInf!$1:$1048576,$AK$1,FALSE)/AC44)</f>
        <v>0.12549285974619795</v>
      </c>
      <c r="AL44" s="142">
        <f>IF(AD44=0,"-",VLOOKUP(A44,[3]BDD_ActiviteInf!$1:$1048576,$AL$1,FALSE)/AD44)</f>
        <v>9.010270015136472E-2</v>
      </c>
    </row>
    <row r="45" spans="1:38" s="78" customFormat="1" ht="7.5" customHeight="1" thickBot="1" x14ac:dyDescent="0.25">
      <c r="A45" s="77"/>
      <c r="C45" s="79"/>
      <c r="D45" s="79"/>
      <c r="E45" s="79"/>
      <c r="F45" s="80"/>
      <c r="G45" s="81"/>
      <c r="H45" s="79"/>
      <c r="I45" s="80"/>
      <c r="J45" s="81"/>
      <c r="K45" s="81"/>
      <c r="L45" s="81"/>
      <c r="M45" s="104"/>
      <c r="N45" s="104"/>
      <c r="O45" s="79"/>
      <c r="P45" s="80"/>
      <c r="Q45" s="83"/>
      <c r="R45" s="79"/>
      <c r="S45" s="80"/>
      <c r="T45" s="81"/>
      <c r="U45" s="79"/>
      <c r="V45" s="143"/>
      <c r="W45" s="144"/>
      <c r="X45" s="79"/>
      <c r="Y45" s="80"/>
      <c r="Z45" s="81"/>
      <c r="AA45" s="81"/>
      <c r="AB45" s="81"/>
      <c r="AC45" s="79"/>
      <c r="AD45" s="80"/>
      <c r="AE45" s="81"/>
      <c r="AF45" s="79"/>
      <c r="AG45" s="80"/>
      <c r="AH45" s="81"/>
      <c r="AI45" s="81"/>
      <c r="AJ45" s="81"/>
      <c r="AK45" s="81"/>
      <c r="AL45" s="81"/>
    </row>
    <row r="46" spans="1:38" s="98" customFormat="1" ht="11.25" customHeight="1" x14ac:dyDescent="0.2">
      <c r="A46" s="31" t="s">
        <v>90</v>
      </c>
      <c r="C46" s="105" t="s">
        <v>91</v>
      </c>
      <c r="D46" s="106"/>
      <c r="E46" s="107">
        <f>IF(ISNA(VLOOKUP($A46,[3]BDD_ActiviteInf!$1:$1048576,E$1,FALSE))=TRUE,0,VLOOKUP($A46,[3]BDD_ActiviteInf!$1:$1048576,E$1,FALSE))</f>
        <v>6692</v>
      </c>
      <c r="F46" s="108">
        <f>IF(ISNA(VLOOKUP($A46,[3]BDD_ActiviteInf!$1:$1048576,F$1,FALSE))=TRUE,0,VLOOKUP($A46,[3]BDD_ActiviteInf!$1:$1048576,F$1,FALSE))</f>
        <v>6904</v>
      </c>
      <c r="G46" s="109">
        <f t="shared" si="2"/>
        <v>3.1679617453675979E-2</v>
      </c>
      <c r="H46" s="107">
        <f>IF(ISNA(VLOOKUP($A46,[3]BDD_ActiviteInf!$1:$1048576,H$1,FALSE))=TRUE,0,VLOOKUP($A46,[3]BDD_ActiviteInf!$1:$1048576,H$1,FALSE))</f>
        <v>364</v>
      </c>
      <c r="I46" s="108">
        <f>IF(ISNA(VLOOKUP($A46,[3]BDD_ActiviteInf!$1:$1048576,I$1,FALSE))=TRUE,0,VLOOKUP($A46,[3]BDD_ActiviteInf!$1:$1048576,I$1,FALSE))</f>
        <v>343</v>
      </c>
      <c r="J46" s="109">
        <f t="shared" si="3"/>
        <v>-5.7692307692307709E-2</v>
      </c>
      <c r="K46" s="110">
        <f>IF(E46=0,"-",VLOOKUP(A46,[3]BDD_ActiviteInf!$1:$1048576,$K$1,FALSE)/E46)</f>
        <v>0.997907949790795</v>
      </c>
      <c r="L46" s="111">
        <f>IF(F46=0,"-",VLOOKUP(A46,[3]BDD_ActiviteInf!$1:$1048576,$L$1,FALSE)/F46)</f>
        <v>0.99942062572421786</v>
      </c>
      <c r="M46" s="112">
        <f>IF(ISNA(VLOOKUP($A46,[3]BDD_ActiviteInf!$1:$1048576,E$1,FALSE))=TRUE,"-",IF(VLOOKUP($A46,[3]BDD_ActiviteInf!$1:$1048576,M$1,FALSE)=0,"-",VLOOKUP($A46,[3]BDD_ActiviteInf!$1:$1048576,K$1,FALSE)/VLOOKUP($A46,[3]BDD_ActiviteInf!$1:$1048576,M$1,FALSE)))</f>
        <v>18.705882352941178</v>
      </c>
      <c r="N46" s="113">
        <f>IF(ISNA(VLOOKUP($A46,[3]BDD_ActiviteInf!$1:$1048576,F$1,FALSE))=TRUE,"-",IF(VLOOKUP($A46,[3]BDD_ActiviteInf!$1:$1048576,N$1,FALSE)=0,"-",VLOOKUP($A46,[3]BDD_ActiviteInf!$1:$1048576,L$1,FALSE)/VLOOKUP($A46,[3]BDD_ActiviteInf!$1:$1048576,N$1,FALSE)))</f>
        <v>20.11661807580175</v>
      </c>
      <c r="O46" s="107">
        <f>IF(ISNA(VLOOKUP($A46,[3]BDD_ActiviteInf!$1:$1048576,O$1,FALSE))=TRUE,0,VLOOKUP($A46,[3]BDD_ActiviteInf!$1:$1048576,O$1,FALSE))</f>
        <v>17050</v>
      </c>
      <c r="P46" s="108">
        <f>IF(ISNA(VLOOKUP($A46,[3]BDD_ActiviteInf!$1:$1048576,P$1,FALSE))=TRUE,0,VLOOKUP($A46,[3]BDD_ActiviteInf!$1:$1048576,P$1,FALSE))</f>
        <v>13653.5</v>
      </c>
      <c r="Q46" s="114">
        <f t="shared" si="4"/>
        <v>-0.19920821114369502</v>
      </c>
      <c r="R46" s="107">
        <f>IF(ISNA(VLOOKUP($A46,[3]BDD_ActiviteInf!$1:$1048576,R$1,FALSE))=TRUE,0,VLOOKUP($A46,[3]BDD_ActiviteInf!$1:$1048576,R$1,FALSE))</f>
        <v>674</v>
      </c>
      <c r="S46" s="115">
        <f>IF(ISNA(VLOOKUP($A46,[3]BDD_ActiviteInf!$1:$1048576,S$1,FALSE))=TRUE,0,VLOOKUP($A46,[3]BDD_ActiviteInf!$1:$1048576,S$1,FALSE))</f>
        <v>619</v>
      </c>
      <c r="T46" s="116">
        <f t="shared" si="5"/>
        <v>-8.1602373887240343E-2</v>
      </c>
      <c r="U46" s="107">
        <f>IF(ISNA(VLOOKUP($A46,[3]BDD_ActiviteInf!$1:$1048576,U$1,FALSE))=TRUE,0,VLOOKUP($A46,[3]BDD_ActiviteInf!$1:$1048576,U$1,FALSE))</f>
        <v>11060</v>
      </c>
      <c r="V46" s="120">
        <f>IF(ISNA(VLOOKUP($A46,[3]BDD_ActiviteInf!$1:$1048576,V$1,FALSE))=TRUE,0,VLOOKUP($A46,[3]BDD_ActiviteInf!$1:$1048576,V$1,FALSE))</f>
        <v>8310</v>
      </c>
      <c r="W46" s="114">
        <f t="shared" ref="W46:W52" si="12">IF(U46=0,"-",V46/U46-1)</f>
        <v>-0.24864376130198917</v>
      </c>
      <c r="X46" s="107">
        <f>IF(ISNA(VLOOKUP($A46,[3]BDD_ActiviteInf!$1:$1048576,X$1,FALSE))=TRUE,0,VLOOKUP($A46,[3]BDD_ActiviteInf!$1:$1048576,X$1,FALSE))</f>
        <v>11980</v>
      </c>
      <c r="Y46" s="115">
        <f>IF(ISNA(VLOOKUP($A46,[3]BDD_ActiviteInf!$1:$1048576,Y$1,FALSE))=TRUE,0,VLOOKUP($A46,[3]BDD_ActiviteInf!$1:$1048576,Y$1,FALSE))</f>
        <v>10687</v>
      </c>
      <c r="Z46" s="117">
        <f t="shared" ref="Z46:Z52" si="13">IF(X46=0,"-",Y46/X46-1)</f>
        <v>-0.10792988313856422</v>
      </c>
      <c r="AA46" s="118">
        <f>IF(O46=0,"-",VLOOKUP(A46,[3]BDD_ActiviteInf!$1:$1048576,$AA$1,FALSE)/O46)</f>
        <v>0.97624633431085039</v>
      </c>
      <c r="AB46" s="119">
        <f>IF(P46=0,"-",VLOOKUP(A46,[3]BDD_ActiviteInf!$1:$1048576,$AB$1,FALSE)/P46)</f>
        <v>0.97355989306771162</v>
      </c>
      <c r="AC46" s="107">
        <f>IF(ISNA(VLOOKUP($A46,[3]BDD_ActiviteInf!$1:$1048576,AC$1,FALSE))=TRUE,0,VLOOKUP($A46,[3]BDD_ActiviteInf!$1:$1048576,AC$1,FALSE))</f>
        <v>66201</v>
      </c>
      <c r="AD46" s="108">
        <f>IF(ISNA(VLOOKUP($A46,[3]BDD_ActiviteInf!$1:$1048576,AD$1,FALSE))=TRUE,0,VLOOKUP($A46,[3]BDD_ActiviteInf!$1:$1048576,AD$1,FALSE))</f>
        <v>67325</v>
      </c>
      <c r="AE46" s="114">
        <f t="shared" ref="AE46:AE52" si="14">IF(AC46=0,"-",AD46/AC46-1)</f>
        <v>1.6978595489494097E-2</v>
      </c>
      <c r="AF46" s="107">
        <f>IF(ISNA(VLOOKUP($A46,[3]BDD_ActiviteInf!$1:$1048576,AF$1,FALSE))=TRUE,0,VLOOKUP($A46,[3]BDD_ActiviteInf!$1:$1048576,AF$1,FALSE))</f>
        <v>4702</v>
      </c>
      <c r="AG46" s="120">
        <f>IF(ISNA(VLOOKUP($A46,[3]BDD_ActiviteInf!$1:$1048576,AG$1,FALSE))=TRUE,0,VLOOKUP($A46,[3]BDD_ActiviteInf!$1:$1048576,AG$1,FALSE))</f>
        <v>4781</v>
      </c>
      <c r="AH46" s="109">
        <f t="shared" ref="AH46:AH52" si="15">IF(AF46=0,"-",AG46/AF46-1)</f>
        <v>1.6801361122926517E-2</v>
      </c>
      <c r="AI46" s="118">
        <f>IF(AC46=0,"-",VLOOKUP(A46,[3]BDD_ActiviteInf!$1:$1048576,$AI$1,FALSE)/AC46)</f>
        <v>0.50206190238818149</v>
      </c>
      <c r="AJ46" s="114">
        <f>IF(AD46=0,"-",VLOOKUP(A46,[3]BDD_ActiviteInf!$1:$1048576,$AJ$1,FALSE)/AD46)</f>
        <v>0.52625324916450056</v>
      </c>
      <c r="AK46" s="118">
        <f>IF(AC46=0,"-",VLOOKUP(A46,[3]BDD_ActiviteInf!$1:$1048576,$AK$1,FALSE)/AC46)</f>
        <v>6.5270917357743846E-2</v>
      </c>
      <c r="AL46" s="119">
        <f>IF(AD46=0,"-",VLOOKUP(A46,[3]BDD_ActiviteInf!$1:$1048576,$AL$1,FALSE)/AD46)</f>
        <v>6.1195692536204979E-2</v>
      </c>
    </row>
    <row r="47" spans="1:38" s="98" customFormat="1" x14ac:dyDescent="0.2">
      <c r="A47" s="31" t="s">
        <v>92</v>
      </c>
      <c r="C47" s="121" t="s">
        <v>93</v>
      </c>
      <c r="D47" s="122"/>
      <c r="E47" s="123">
        <f>IF(ISNA(VLOOKUP($A47,[3]BDD_ActiviteInf!$1:$1048576,E$1,FALSE))=TRUE,0,VLOOKUP($A47,[3]BDD_ActiviteInf!$1:$1048576,E$1,FALSE))</f>
        <v>2170</v>
      </c>
      <c r="F47" s="124">
        <f>IF(ISNA(VLOOKUP($A47,[3]BDD_ActiviteInf!$1:$1048576,F$1,FALSE))=TRUE,0,VLOOKUP($A47,[3]BDD_ActiviteInf!$1:$1048576,F$1,FALSE))</f>
        <v>2607</v>
      </c>
      <c r="G47" s="117">
        <f t="shared" si="2"/>
        <v>0.20138248847926277</v>
      </c>
      <c r="H47" s="123">
        <f>IF(ISNA(VLOOKUP($A47,[3]BDD_ActiviteInf!$1:$1048576,H$1,FALSE))=TRUE,0,VLOOKUP($A47,[3]BDD_ActiviteInf!$1:$1048576,H$1,FALSE))</f>
        <v>60</v>
      </c>
      <c r="I47" s="124">
        <f>IF(ISNA(VLOOKUP($A47,[3]BDD_ActiviteInf!$1:$1048576,I$1,FALSE))=TRUE,0,VLOOKUP($A47,[3]BDD_ActiviteInf!$1:$1048576,I$1,FALSE))</f>
        <v>52</v>
      </c>
      <c r="J47" s="117">
        <f t="shared" si="3"/>
        <v>-0.1333333333333333</v>
      </c>
      <c r="K47" s="125">
        <f>IF(E47=0,"-",VLOOKUP(A47,[3]BDD_ActiviteInf!$1:$1048576,$K$1,FALSE)/E47)</f>
        <v>1</v>
      </c>
      <c r="L47" s="126">
        <f>IF(F47=0,"-",VLOOKUP(A47,[3]BDD_ActiviteInf!$1:$1048576,$L$1,FALSE)/F47)</f>
        <v>1</v>
      </c>
      <c r="M47" s="127">
        <f>IF(ISNA(VLOOKUP($A47,[3]BDD_ActiviteInf!$1:$1048576,E$1,FALSE))=TRUE,"-",IF(VLOOKUP($A47,[3]BDD_ActiviteInf!$1:$1048576,M$1,FALSE)=0,"-",VLOOKUP($A47,[3]BDD_ActiviteInf!$1:$1048576,K$1,FALSE)/VLOOKUP($A47,[3]BDD_ActiviteInf!$1:$1048576,M$1,FALSE)))</f>
        <v>36.166666666666664</v>
      </c>
      <c r="N47" s="128">
        <f>IF(ISNA(VLOOKUP($A47,[3]BDD_ActiviteInf!$1:$1048576,F$1,FALSE))=TRUE,"-",IF(VLOOKUP($A47,[3]BDD_ActiviteInf!$1:$1048576,N$1,FALSE)=0,"-",VLOOKUP($A47,[3]BDD_ActiviteInf!$1:$1048576,L$1,FALSE)/VLOOKUP($A47,[3]BDD_ActiviteInf!$1:$1048576,N$1,FALSE)))</f>
        <v>50.134615384615387</v>
      </c>
      <c r="O47" s="123">
        <f>IF(ISNA(VLOOKUP($A47,[3]BDD_ActiviteInf!$1:$1048576,O$1,FALSE))=TRUE,0,VLOOKUP($A47,[3]BDD_ActiviteInf!$1:$1048576,O$1,FALSE))</f>
        <v>6192</v>
      </c>
      <c r="P47" s="124">
        <f>IF(ISNA(VLOOKUP($A47,[3]BDD_ActiviteInf!$1:$1048576,P$1,FALSE))=TRUE,0,VLOOKUP($A47,[3]BDD_ActiviteInf!$1:$1048576,P$1,FALSE))</f>
        <v>5375</v>
      </c>
      <c r="Q47" s="117">
        <f t="shared" si="4"/>
        <v>-0.13194444444444442</v>
      </c>
      <c r="R47" s="123">
        <f>IF(ISNA(VLOOKUP($A47,[3]BDD_ActiviteInf!$1:$1048576,R$1,FALSE))=TRUE,0,VLOOKUP($A47,[3]BDD_ActiviteInf!$1:$1048576,R$1,FALSE))</f>
        <v>238</v>
      </c>
      <c r="S47" s="115">
        <f>IF(ISNA(VLOOKUP($A47,[3]BDD_ActiviteInf!$1:$1048576,S$1,FALSE))=TRUE,0,VLOOKUP($A47,[3]BDD_ActiviteInf!$1:$1048576,S$1,FALSE))</f>
        <v>260</v>
      </c>
      <c r="T47" s="117">
        <f t="shared" si="5"/>
        <v>9.243697478991586E-2</v>
      </c>
      <c r="U47" s="123">
        <f>IF(ISNA(VLOOKUP($A47,[3]BDD_ActiviteInf!$1:$1048576,U$1,FALSE))=TRUE,0,VLOOKUP($A47,[3]BDD_ActiviteInf!$1:$1048576,U$1,FALSE))</f>
        <v>772</v>
      </c>
      <c r="V47" s="115">
        <f>IF(ISNA(VLOOKUP($A47,[3]BDD_ActiviteInf!$1:$1048576,V$1,FALSE))=TRUE,0,VLOOKUP($A47,[3]BDD_ActiviteInf!$1:$1048576,V$1,FALSE))</f>
        <v>1188</v>
      </c>
      <c r="W47" s="117">
        <f t="shared" si="12"/>
        <v>0.53886010362694292</v>
      </c>
      <c r="X47" s="123">
        <f>IF(ISNA(VLOOKUP($A47,[3]BDD_ActiviteInf!$1:$1048576,X$1,FALSE))=TRUE,0,VLOOKUP($A47,[3]BDD_ActiviteInf!$1:$1048576,X$1,FALSE))</f>
        <v>10840</v>
      </c>
      <c r="Y47" s="115">
        <f>IF(ISNA(VLOOKUP($A47,[3]BDD_ActiviteInf!$1:$1048576,Y$1,FALSE))=TRUE,0,VLOOKUP($A47,[3]BDD_ActiviteInf!$1:$1048576,Y$1,FALSE))</f>
        <v>8374</v>
      </c>
      <c r="Z47" s="117">
        <f t="shared" si="13"/>
        <v>-0.22749077490774905</v>
      </c>
      <c r="AA47" s="125">
        <f>IF(O47=0,"-",VLOOKUP(A47,[3]BDD_ActiviteInf!$1:$1048576,$AA$1,FALSE)/O47)</f>
        <v>1</v>
      </c>
      <c r="AB47" s="129">
        <f>IF(P47=0,"-",VLOOKUP(A47,[3]BDD_ActiviteInf!$1:$1048576,$AB$1,FALSE)/P47)</f>
        <v>1</v>
      </c>
      <c r="AC47" s="123">
        <f>IF(ISNA(VLOOKUP($A47,[3]BDD_ActiviteInf!$1:$1048576,AC$1,FALSE))=TRUE,0,VLOOKUP($A47,[3]BDD_ActiviteInf!$1:$1048576,AC$1,FALSE))</f>
        <v>23483</v>
      </c>
      <c r="AD47" s="124">
        <f>IF(ISNA(VLOOKUP($A47,[3]BDD_ActiviteInf!$1:$1048576,AD$1,FALSE))=TRUE,0,VLOOKUP($A47,[3]BDD_ActiviteInf!$1:$1048576,AD$1,FALSE))</f>
        <v>23090</v>
      </c>
      <c r="AE47" s="117">
        <f t="shared" si="14"/>
        <v>-1.6735510795043207E-2</v>
      </c>
      <c r="AF47" s="123">
        <f>IF(ISNA(VLOOKUP($A47,[3]BDD_ActiviteInf!$1:$1048576,AF$1,FALSE))=TRUE,0,VLOOKUP($A47,[3]BDD_ActiviteInf!$1:$1048576,AF$1,FALSE))</f>
        <v>2084</v>
      </c>
      <c r="AG47" s="115">
        <f>IF(ISNA(VLOOKUP($A47,[3]BDD_ActiviteInf!$1:$1048576,AG$1,FALSE))=TRUE,0,VLOOKUP($A47,[3]BDD_ActiviteInf!$1:$1048576,AG$1,FALSE))</f>
        <v>2079</v>
      </c>
      <c r="AH47" s="117">
        <f t="shared" si="15"/>
        <v>-2.399232245681393E-3</v>
      </c>
      <c r="AI47" s="125">
        <f>IF(AC47=0,"-",VLOOKUP(A47,[3]BDD_ActiviteInf!$1:$1048576,$AI$1,FALSE)/AC47)</f>
        <v>0.59813482093429293</v>
      </c>
      <c r="AJ47" s="117">
        <f>IF(AD47=0,"-",VLOOKUP(A47,[3]BDD_ActiviteInf!$1:$1048576,$AJ$1,FALSE)/AD47)</f>
        <v>0.67176266782156779</v>
      </c>
      <c r="AK47" s="125">
        <f>IF(AC47=0,"-",VLOOKUP(A47,[3]BDD_ActiviteInf!$1:$1048576,$AK$1,FALSE)/AC47)</f>
        <v>0.28791040327045098</v>
      </c>
      <c r="AL47" s="129">
        <f>IF(AD47=0,"-",VLOOKUP(A47,[3]BDD_ActiviteInf!$1:$1048576,$AL$1,FALSE)/AD47)</f>
        <v>0.22650498051104373</v>
      </c>
    </row>
    <row r="48" spans="1:38" s="98" customFormat="1" x14ac:dyDescent="0.2">
      <c r="A48" s="31" t="s">
        <v>94</v>
      </c>
      <c r="C48" s="121" t="s">
        <v>95</v>
      </c>
      <c r="D48" s="122"/>
      <c r="E48" s="123">
        <f>IF(ISNA(VLOOKUP($A48,[3]BDD_ActiviteInf!$1:$1048576,E$1,FALSE))=TRUE,0,VLOOKUP($A48,[3]BDD_ActiviteInf!$1:$1048576,E$1,FALSE))</f>
        <v>2950</v>
      </c>
      <c r="F48" s="124">
        <f>IF(ISNA(VLOOKUP($A48,[3]BDD_ActiviteInf!$1:$1048576,F$1,FALSE))=TRUE,0,VLOOKUP($A48,[3]BDD_ActiviteInf!$1:$1048576,F$1,FALSE))</f>
        <v>3098</v>
      </c>
      <c r="G48" s="117">
        <f t="shared" si="2"/>
        <v>5.0169491525423826E-2</v>
      </c>
      <c r="H48" s="123">
        <f>IF(ISNA(VLOOKUP($A48,[3]BDD_ActiviteInf!$1:$1048576,H$1,FALSE))=TRUE,0,VLOOKUP($A48,[3]BDD_ActiviteInf!$1:$1048576,H$1,FALSE))</f>
        <v>149</v>
      </c>
      <c r="I48" s="124">
        <f>IF(ISNA(VLOOKUP($A48,[3]BDD_ActiviteInf!$1:$1048576,I$1,FALSE))=TRUE,0,VLOOKUP($A48,[3]BDD_ActiviteInf!$1:$1048576,I$1,FALSE))</f>
        <v>146</v>
      </c>
      <c r="J48" s="117">
        <f t="shared" si="3"/>
        <v>-2.0134228187919434E-2</v>
      </c>
      <c r="K48" s="125">
        <f>IF(E48=0,"-",VLOOKUP(A48,[3]BDD_ActiviteInf!$1:$1048576,$K$1,FALSE)/E48)</f>
        <v>1</v>
      </c>
      <c r="L48" s="126">
        <f>IF(F48=0,"-",VLOOKUP(A48,[3]BDD_ActiviteInf!$1:$1048576,$L$1,FALSE)/F48)</f>
        <v>1</v>
      </c>
      <c r="M48" s="127">
        <f>IF(ISNA(VLOOKUP($A48,[3]BDD_ActiviteInf!$1:$1048576,E$1,FALSE))=TRUE,"-",IF(VLOOKUP($A48,[3]BDD_ActiviteInf!$1:$1048576,M$1,FALSE)=0,"-",VLOOKUP($A48,[3]BDD_ActiviteInf!$1:$1048576,K$1,FALSE)/VLOOKUP($A48,[3]BDD_ActiviteInf!$1:$1048576,M$1,FALSE)))</f>
        <v>19.798657718120804</v>
      </c>
      <c r="N48" s="128">
        <f>IF(ISNA(VLOOKUP($A48,[3]BDD_ActiviteInf!$1:$1048576,F$1,FALSE))=TRUE,"-",IF(VLOOKUP($A48,[3]BDD_ActiviteInf!$1:$1048576,N$1,FALSE)=0,"-",VLOOKUP($A48,[3]BDD_ActiviteInf!$1:$1048576,L$1,FALSE)/VLOOKUP($A48,[3]BDD_ActiviteInf!$1:$1048576,N$1,FALSE)))</f>
        <v>21.219178082191782</v>
      </c>
      <c r="O48" s="123">
        <f>IF(ISNA(VLOOKUP($A48,[3]BDD_ActiviteInf!$1:$1048576,O$1,FALSE))=TRUE,0,VLOOKUP($A48,[3]BDD_ActiviteInf!$1:$1048576,O$1,FALSE))</f>
        <v>8079.5</v>
      </c>
      <c r="P48" s="124">
        <f>IF(ISNA(VLOOKUP($A48,[3]BDD_ActiviteInf!$1:$1048576,P$1,FALSE))=TRUE,0,VLOOKUP($A48,[3]BDD_ActiviteInf!$1:$1048576,P$1,FALSE))</f>
        <v>7656.5</v>
      </c>
      <c r="Q48" s="117">
        <f>IF(O48=0,"-",P48/O48-1)</f>
        <v>-5.2354724921096607E-2</v>
      </c>
      <c r="R48" s="123">
        <f>IF(ISNA(VLOOKUP($A48,[3]BDD_ActiviteInf!$1:$1048576,R$1,FALSE))=TRUE,0,VLOOKUP($A48,[3]BDD_ActiviteInf!$1:$1048576,R$1,FALSE))</f>
        <v>316</v>
      </c>
      <c r="S48" s="115">
        <f>IF(ISNA(VLOOKUP($A48,[3]BDD_ActiviteInf!$1:$1048576,S$1,FALSE))=TRUE,0,VLOOKUP($A48,[3]BDD_ActiviteInf!$1:$1048576,S$1,FALSE))</f>
        <v>290</v>
      </c>
      <c r="T48" s="117">
        <f t="shared" si="5"/>
        <v>-8.2278481012658222E-2</v>
      </c>
      <c r="U48" s="123">
        <f>IF(ISNA(VLOOKUP($A48,[3]BDD_ActiviteInf!$1:$1048576,U$1,FALSE))=TRUE,0,VLOOKUP($A48,[3]BDD_ActiviteInf!$1:$1048576,U$1,FALSE))</f>
        <v>6006</v>
      </c>
      <c r="V48" s="115">
        <f>IF(ISNA(VLOOKUP($A48,[3]BDD_ActiviteInf!$1:$1048576,V$1,FALSE))=TRUE,0,VLOOKUP($A48,[3]BDD_ActiviteInf!$1:$1048576,V$1,FALSE))</f>
        <v>5571</v>
      </c>
      <c r="W48" s="117">
        <f t="shared" si="12"/>
        <v>-7.2427572427572473E-2</v>
      </c>
      <c r="X48" s="123">
        <f>IF(ISNA(VLOOKUP($A48,[3]BDD_ActiviteInf!$1:$1048576,X$1,FALSE))=TRUE,0,VLOOKUP($A48,[3]BDD_ActiviteInf!$1:$1048576,X$1,FALSE))</f>
        <v>4147</v>
      </c>
      <c r="Y48" s="115">
        <f>IF(ISNA(VLOOKUP($A48,[3]BDD_ActiviteInf!$1:$1048576,Y$1,FALSE))=TRUE,0,VLOOKUP($A48,[3]BDD_ActiviteInf!$1:$1048576,Y$1,FALSE))</f>
        <v>4171</v>
      </c>
      <c r="Z48" s="117">
        <f t="shared" si="13"/>
        <v>5.7873161321437827E-3</v>
      </c>
      <c r="AA48" s="125">
        <f>IF(O48=0,"-",VLOOKUP(A48,[3]BDD_ActiviteInf!$1:$1048576,$AA$1,FALSE)/O48)</f>
        <v>1</v>
      </c>
      <c r="AB48" s="129">
        <f>IF(P48=0,"-",VLOOKUP(A48,[3]BDD_ActiviteInf!$1:$1048576,$AB$1,FALSE)/P48)</f>
        <v>0.99986939201985237</v>
      </c>
      <c r="AC48" s="123">
        <f>IF(ISNA(VLOOKUP($A48,[3]BDD_ActiviteInf!$1:$1048576,AC$1,FALSE))=TRUE,0,VLOOKUP($A48,[3]BDD_ActiviteInf!$1:$1048576,AC$1,FALSE))</f>
        <v>29085</v>
      </c>
      <c r="AD48" s="124">
        <f>IF(ISNA(VLOOKUP($A48,[3]BDD_ActiviteInf!$1:$1048576,AD$1,FALSE))=TRUE,0,VLOOKUP($A48,[3]BDD_ActiviteInf!$1:$1048576,AD$1,FALSE))</f>
        <v>28167</v>
      </c>
      <c r="AE48" s="117">
        <f t="shared" si="14"/>
        <v>-3.1562661165549288E-2</v>
      </c>
      <c r="AF48" s="123">
        <f>IF(ISNA(VLOOKUP($A48,[3]BDD_ActiviteInf!$1:$1048576,AF$1,FALSE))=TRUE,0,VLOOKUP($A48,[3]BDD_ActiviteInf!$1:$1048576,AF$1,FALSE))</f>
        <v>2767</v>
      </c>
      <c r="AG48" s="115">
        <f>IF(ISNA(VLOOKUP($A48,[3]BDD_ActiviteInf!$1:$1048576,AG$1,FALSE))=TRUE,0,VLOOKUP($A48,[3]BDD_ActiviteInf!$1:$1048576,AG$1,FALSE))</f>
        <v>2665</v>
      </c>
      <c r="AH48" s="117">
        <f t="shared" si="15"/>
        <v>-3.6863028550777055E-2</v>
      </c>
      <c r="AI48" s="125">
        <f>IF(AC48=0,"-",VLOOKUP(A48,[3]BDD_ActiviteInf!$1:$1048576,$AI$1,FALSE)/AC48)</f>
        <v>0.89300326628846483</v>
      </c>
      <c r="AJ48" s="117">
        <f>IF(AD48=0,"-",VLOOKUP(A48,[3]BDD_ActiviteInf!$1:$1048576,$AJ$1,FALSE)/AD48)</f>
        <v>0.86729151134306104</v>
      </c>
      <c r="AK48" s="125">
        <f>IF(AC48=0,"-",VLOOKUP(A48,[3]BDD_ActiviteInf!$1:$1048576,$AK$1,FALSE)/AC48)</f>
        <v>2.5098848203541343E-2</v>
      </c>
      <c r="AL48" s="129">
        <f>IF(AD48=0,"-",VLOOKUP(A48,[3]BDD_ActiviteInf!$1:$1048576,$AL$1,FALSE)/AD48)</f>
        <v>6.9584975325735791E-3</v>
      </c>
    </row>
    <row r="49" spans="1:39" s="98" customFormat="1" x14ac:dyDescent="0.2">
      <c r="A49" s="31" t="s">
        <v>96</v>
      </c>
      <c r="C49" s="121" t="s">
        <v>97</v>
      </c>
      <c r="D49" s="122"/>
      <c r="E49" s="123">
        <f>IF(ISNA(VLOOKUP($A49,[3]BDD_ActiviteInf!$1:$1048576,E$1,FALSE))=TRUE,0,VLOOKUP($A49,[3]BDD_ActiviteInf!$1:$1048576,E$1,FALSE))</f>
        <v>5638</v>
      </c>
      <c r="F49" s="124">
        <f>IF(ISNA(VLOOKUP($A49,[3]BDD_ActiviteInf!$1:$1048576,F$1,FALSE))=TRUE,0,VLOOKUP($A49,[3]BDD_ActiviteInf!$1:$1048576,F$1,FALSE))</f>
        <v>5479</v>
      </c>
      <c r="G49" s="117">
        <f t="shared" si="2"/>
        <v>-2.8201489890031906E-2</v>
      </c>
      <c r="H49" s="123">
        <f>IF(ISNA(VLOOKUP($A49,[3]BDD_ActiviteInf!$1:$1048576,H$1,FALSE))=TRUE,0,VLOOKUP($A49,[3]BDD_ActiviteInf!$1:$1048576,H$1,FALSE))</f>
        <v>370</v>
      </c>
      <c r="I49" s="124">
        <f>IF(ISNA(VLOOKUP($A49,[3]BDD_ActiviteInf!$1:$1048576,I$1,FALSE))=TRUE,0,VLOOKUP($A49,[3]BDD_ActiviteInf!$1:$1048576,I$1,FALSE))</f>
        <v>287</v>
      </c>
      <c r="J49" s="117">
        <f t="shared" si="3"/>
        <v>-0.22432432432432436</v>
      </c>
      <c r="K49" s="125">
        <f>IF(E49=0,"-",VLOOKUP(A49,[3]BDD_ActiviteInf!$1:$1048576,$K$1,FALSE)/E49)</f>
        <v>1</v>
      </c>
      <c r="L49" s="126">
        <f>IF(F49=0,"-",VLOOKUP(A49,[3]BDD_ActiviteInf!$1:$1048576,$L$1,FALSE)/F49)</f>
        <v>0.98923161160795769</v>
      </c>
      <c r="M49" s="127">
        <f>IF(ISNA(VLOOKUP($A49,[3]BDD_ActiviteInf!$1:$1048576,E$1,FALSE))=TRUE,"-",IF(VLOOKUP($A49,[3]BDD_ActiviteInf!$1:$1048576,M$1,FALSE)=0,"-",VLOOKUP($A49,[3]BDD_ActiviteInf!$1:$1048576,K$1,FALSE)/VLOOKUP($A49,[3]BDD_ActiviteInf!$1:$1048576,M$1,FALSE)))</f>
        <v>15.237837837837837</v>
      </c>
      <c r="N49" s="128">
        <f>IF(ISNA(VLOOKUP($A49,[3]BDD_ActiviteInf!$1:$1048576,F$1,FALSE))=TRUE,"-",IF(VLOOKUP($A49,[3]BDD_ActiviteInf!$1:$1048576,N$1,FALSE)=0,"-",VLOOKUP($A49,[3]BDD_ActiviteInf!$1:$1048576,L$1,FALSE)/VLOOKUP($A49,[3]BDD_ActiviteInf!$1:$1048576,N$1,FALSE)))</f>
        <v>20.608365019011408</v>
      </c>
      <c r="O49" s="123">
        <f>IF(ISNA(VLOOKUP($A49,[3]BDD_ActiviteInf!$1:$1048576,O$1,FALSE))=TRUE,0,VLOOKUP($A49,[3]BDD_ActiviteInf!$1:$1048576,O$1,FALSE))</f>
        <v>15173.5</v>
      </c>
      <c r="P49" s="124">
        <f>IF(ISNA(VLOOKUP($A49,[3]BDD_ActiviteInf!$1:$1048576,P$1,FALSE))=TRUE,0,VLOOKUP($A49,[3]BDD_ActiviteInf!$1:$1048576,P$1,FALSE))</f>
        <v>13001.5</v>
      </c>
      <c r="Q49" s="117">
        <f t="shared" si="4"/>
        <v>-0.14314429762414738</v>
      </c>
      <c r="R49" s="123">
        <f>IF(ISNA(VLOOKUP($A49,[3]BDD_ActiviteInf!$1:$1048576,R$1,FALSE))=TRUE,0,VLOOKUP($A49,[3]BDD_ActiviteInf!$1:$1048576,R$1,FALSE))</f>
        <v>500</v>
      </c>
      <c r="S49" s="115">
        <f>IF(ISNA(VLOOKUP($A49,[3]BDD_ActiviteInf!$1:$1048576,S$1,FALSE))=TRUE,0,VLOOKUP($A49,[3]BDD_ActiviteInf!$1:$1048576,S$1,FALSE))</f>
        <v>446</v>
      </c>
      <c r="T49" s="117">
        <f t="shared" si="5"/>
        <v>-0.10799999999999998</v>
      </c>
      <c r="U49" s="123">
        <f>IF(ISNA(VLOOKUP($A49,[3]BDD_ActiviteInf!$1:$1048576,U$1,FALSE))=TRUE,0,VLOOKUP($A49,[3]BDD_ActiviteInf!$1:$1048576,U$1,FALSE))</f>
        <v>7411</v>
      </c>
      <c r="V49" s="115">
        <f>IF(ISNA(VLOOKUP($A49,[3]BDD_ActiviteInf!$1:$1048576,V$1,FALSE))=TRUE,0,VLOOKUP($A49,[3]BDD_ActiviteInf!$1:$1048576,V$1,FALSE))</f>
        <v>6646</v>
      </c>
      <c r="W49" s="117">
        <f t="shared" si="12"/>
        <v>-0.1032249359060855</v>
      </c>
      <c r="X49" s="123">
        <f>IF(ISNA(VLOOKUP($A49,[3]BDD_ActiviteInf!$1:$1048576,X$1,FALSE))=TRUE,0,VLOOKUP($A49,[3]BDD_ActiviteInf!$1:$1048576,X$1,FALSE))</f>
        <v>15525</v>
      </c>
      <c r="Y49" s="115">
        <f>IF(ISNA(VLOOKUP($A49,[3]BDD_ActiviteInf!$1:$1048576,Y$1,FALSE))=TRUE,0,VLOOKUP($A49,[3]BDD_ActiviteInf!$1:$1048576,Y$1,FALSE))</f>
        <v>12711</v>
      </c>
      <c r="Z49" s="117">
        <f t="shared" si="13"/>
        <v>-0.18125603864734297</v>
      </c>
      <c r="AA49" s="125">
        <f>IF(O49=0,"-",VLOOKUP(A49,[3]BDD_ActiviteInf!$1:$1048576,$AA$1,FALSE)/O49)</f>
        <v>1</v>
      </c>
      <c r="AB49" s="129">
        <f>IF(P49=0,"-",VLOOKUP(A49,[3]BDD_ActiviteInf!$1:$1048576,$AB$1,FALSE)/P49)</f>
        <v>1</v>
      </c>
      <c r="AC49" s="123">
        <f>IF(ISNA(VLOOKUP($A49,[3]BDD_ActiviteInf!$1:$1048576,AC$1,FALSE))=TRUE,0,VLOOKUP($A49,[3]BDD_ActiviteInf!$1:$1048576,AC$1,FALSE))</f>
        <v>70704</v>
      </c>
      <c r="AD49" s="124">
        <f>IF(ISNA(VLOOKUP($A49,[3]BDD_ActiviteInf!$1:$1048576,AD$1,FALSE))=TRUE,0,VLOOKUP($A49,[3]BDD_ActiviteInf!$1:$1048576,AD$1,FALSE))</f>
        <v>61472</v>
      </c>
      <c r="AE49" s="117">
        <f t="shared" si="14"/>
        <v>-0.13057252772120387</v>
      </c>
      <c r="AF49" s="123">
        <f>IF(ISNA(VLOOKUP($A49,[3]BDD_ActiviteInf!$1:$1048576,AF$1,FALSE))=TRUE,0,VLOOKUP($A49,[3]BDD_ActiviteInf!$1:$1048576,AF$1,FALSE))</f>
        <v>5022</v>
      </c>
      <c r="AG49" s="115">
        <f>IF(ISNA(VLOOKUP($A49,[3]BDD_ActiviteInf!$1:$1048576,AG$1,FALSE))=TRUE,0,VLOOKUP($A49,[3]BDD_ActiviteInf!$1:$1048576,AG$1,FALSE))</f>
        <v>5000</v>
      </c>
      <c r="AH49" s="117">
        <f t="shared" si="15"/>
        <v>-4.3807248108322927E-3</v>
      </c>
      <c r="AI49" s="125">
        <f>IF(AC49=0,"-",VLOOKUP(A49,[3]BDD_ActiviteInf!$1:$1048576,$AI$1,FALSE)/AC49)</f>
        <v>0.71168533604887985</v>
      </c>
      <c r="AJ49" s="117">
        <f>IF(AD49=0,"-",VLOOKUP(A49,[3]BDD_ActiviteInf!$1:$1048576,$AJ$1,FALSE)/AD49)</f>
        <v>0.72716033315981254</v>
      </c>
      <c r="AK49" s="125">
        <f>IF(AC49=0,"-",VLOOKUP(A49,[3]BDD_ActiviteInf!$1:$1048576,$AK$1,FALSE)/AC49)</f>
        <v>3.4552500565738851E-2</v>
      </c>
      <c r="AL49" s="129">
        <f>IF(AD49=0,"-",VLOOKUP(A49,[3]BDD_ActiviteInf!$1:$1048576,$AL$1,FALSE)/AD49)</f>
        <v>3.3348516397709527E-2</v>
      </c>
    </row>
    <row r="50" spans="1:39" s="98" customFormat="1" x14ac:dyDescent="0.2">
      <c r="A50" s="31" t="s">
        <v>98</v>
      </c>
      <c r="C50" s="121" t="s">
        <v>99</v>
      </c>
      <c r="D50" s="122"/>
      <c r="E50" s="123">
        <f>IF(ISNA(VLOOKUP($A50,[3]BDD_ActiviteInf!$1:$1048576,E$1,FALSE))=TRUE,0,VLOOKUP($A50,[3]BDD_ActiviteInf!$1:$1048576,E$1,FALSE))</f>
        <v>2240</v>
      </c>
      <c r="F50" s="124">
        <f>IF(ISNA(VLOOKUP($A50,[3]BDD_ActiviteInf!$1:$1048576,F$1,FALSE))=TRUE,0,VLOOKUP($A50,[3]BDD_ActiviteInf!$1:$1048576,F$1,FALSE))</f>
        <v>3079</v>
      </c>
      <c r="G50" s="117">
        <f t="shared" si="2"/>
        <v>0.37455357142857149</v>
      </c>
      <c r="H50" s="123">
        <f>IF(ISNA(VLOOKUP($A50,[3]BDD_ActiviteInf!$1:$1048576,H$1,FALSE))=TRUE,0,VLOOKUP($A50,[3]BDD_ActiviteInf!$1:$1048576,H$1,FALSE))</f>
        <v>119</v>
      </c>
      <c r="I50" s="124">
        <f>IF(ISNA(VLOOKUP($A50,[3]BDD_ActiviteInf!$1:$1048576,I$1,FALSE))=TRUE,0,VLOOKUP($A50,[3]BDD_ActiviteInf!$1:$1048576,I$1,FALSE))</f>
        <v>169</v>
      </c>
      <c r="J50" s="117">
        <f t="shared" si="3"/>
        <v>0.42016806722689082</v>
      </c>
      <c r="K50" s="125">
        <f>IF(E50=0,"-",VLOOKUP(A50,[3]BDD_ActiviteInf!$1:$1048576,$K$1,FALSE)/E50)</f>
        <v>1</v>
      </c>
      <c r="L50" s="126">
        <f>IF(F50=0,"-",VLOOKUP(A50,[3]BDD_ActiviteInf!$1:$1048576,$L$1,FALSE)/F50)</f>
        <v>0.99740175381617413</v>
      </c>
      <c r="M50" s="127">
        <f>IF(ISNA(VLOOKUP($A50,[3]BDD_ActiviteInf!$1:$1048576,E$1,FALSE))=TRUE,"-",IF(VLOOKUP($A50,[3]BDD_ActiviteInf!$1:$1048576,M$1,FALSE)=0,"-",VLOOKUP($A50,[3]BDD_ActiviteInf!$1:$1048576,K$1,FALSE)/VLOOKUP($A50,[3]BDD_ActiviteInf!$1:$1048576,M$1,FALSE)))</f>
        <v>18.823529411764707</v>
      </c>
      <c r="N50" s="128">
        <f>IF(ISNA(VLOOKUP($A50,[3]BDD_ActiviteInf!$1:$1048576,F$1,FALSE))=TRUE,"-",IF(VLOOKUP($A50,[3]BDD_ActiviteInf!$1:$1048576,N$1,FALSE)=0,"-",VLOOKUP($A50,[3]BDD_ActiviteInf!$1:$1048576,L$1,FALSE)/VLOOKUP($A50,[3]BDD_ActiviteInf!$1:$1048576,N$1,FALSE)))</f>
        <v>19.074534161490682</v>
      </c>
      <c r="O50" s="123">
        <f>IF(ISNA(VLOOKUP($A50,[3]BDD_ActiviteInf!$1:$1048576,O$1,FALSE))=TRUE,0,VLOOKUP($A50,[3]BDD_ActiviteInf!$1:$1048576,O$1,FALSE))</f>
        <v>4359</v>
      </c>
      <c r="P50" s="124">
        <f>IF(ISNA(VLOOKUP($A50,[3]BDD_ActiviteInf!$1:$1048576,P$1,FALSE))=TRUE,0,VLOOKUP($A50,[3]BDD_ActiviteInf!$1:$1048576,P$1,FALSE))</f>
        <v>4043</v>
      </c>
      <c r="Q50" s="117">
        <f t="shared" si="4"/>
        <v>-7.2493691213581068E-2</v>
      </c>
      <c r="R50" s="123">
        <f>IF(ISNA(VLOOKUP($A50,[3]BDD_ActiviteInf!$1:$1048576,R$1,FALSE))=TRUE,0,VLOOKUP($A50,[3]BDD_ActiviteInf!$1:$1048576,R$1,FALSE))</f>
        <v>62</v>
      </c>
      <c r="S50" s="115">
        <f>IF(ISNA(VLOOKUP($A50,[3]BDD_ActiviteInf!$1:$1048576,S$1,FALSE))=TRUE,0,VLOOKUP($A50,[3]BDD_ActiviteInf!$1:$1048576,S$1,FALSE))</f>
        <v>68</v>
      </c>
      <c r="T50" s="117">
        <f t="shared" si="5"/>
        <v>9.6774193548387011E-2</v>
      </c>
      <c r="U50" s="123">
        <f>IF(ISNA(VLOOKUP($A50,[3]BDD_ActiviteInf!$1:$1048576,U$1,FALSE))=TRUE,0,VLOOKUP($A50,[3]BDD_ActiviteInf!$1:$1048576,U$1,FALSE))</f>
        <v>1899</v>
      </c>
      <c r="V50" s="115">
        <f>IF(ISNA(VLOOKUP($A50,[3]BDD_ActiviteInf!$1:$1048576,V$1,FALSE))=TRUE,0,VLOOKUP($A50,[3]BDD_ActiviteInf!$1:$1048576,V$1,FALSE))</f>
        <v>1583</v>
      </c>
      <c r="W50" s="117">
        <f t="shared" si="12"/>
        <v>-0.16640337019483942</v>
      </c>
      <c r="X50" s="123">
        <f>IF(ISNA(VLOOKUP($A50,[3]BDD_ActiviteInf!$1:$1048576,X$1,FALSE))=TRUE,0,VLOOKUP($A50,[3]BDD_ActiviteInf!$1:$1048576,X$1,FALSE))</f>
        <v>4920</v>
      </c>
      <c r="Y50" s="115">
        <f>IF(ISNA(VLOOKUP($A50,[3]BDD_ActiviteInf!$1:$1048576,Y$1,FALSE))=TRUE,0,VLOOKUP($A50,[3]BDD_ActiviteInf!$1:$1048576,Y$1,FALSE))</f>
        <v>4920</v>
      </c>
      <c r="Z50" s="117">
        <f t="shared" si="13"/>
        <v>0</v>
      </c>
      <c r="AA50" s="125">
        <f>IF(O50=0,"-",VLOOKUP(A50,[3]BDD_ActiviteInf!$1:$1048576,$AA$1,FALSE)/O50)</f>
        <v>1</v>
      </c>
      <c r="AB50" s="129">
        <f>IF(P50=0,"-",VLOOKUP(A50,[3]BDD_ActiviteInf!$1:$1048576,$AB$1,FALSE)/P50)</f>
        <v>1</v>
      </c>
      <c r="AC50" s="123">
        <f>IF(ISNA(VLOOKUP($A50,[3]BDD_ActiviteInf!$1:$1048576,AC$1,FALSE))=TRUE,0,VLOOKUP($A50,[3]BDD_ActiviteInf!$1:$1048576,AC$1,FALSE))</f>
        <v>39843</v>
      </c>
      <c r="AD50" s="124">
        <f>IF(ISNA(VLOOKUP($A50,[3]BDD_ActiviteInf!$1:$1048576,AD$1,FALSE))=TRUE,0,VLOOKUP($A50,[3]BDD_ActiviteInf!$1:$1048576,AD$1,FALSE))</f>
        <v>33762</v>
      </c>
      <c r="AE50" s="117">
        <f t="shared" si="14"/>
        <v>-0.15262404939387098</v>
      </c>
      <c r="AF50" s="123">
        <f>IF(ISNA(VLOOKUP($A50,[3]BDD_ActiviteInf!$1:$1048576,AF$1,FALSE))=TRUE,0,VLOOKUP($A50,[3]BDD_ActiviteInf!$1:$1048576,AF$1,FALSE))</f>
        <v>2976</v>
      </c>
      <c r="AG50" s="115">
        <f>IF(ISNA(VLOOKUP($A50,[3]BDD_ActiviteInf!$1:$1048576,AG$1,FALSE))=TRUE,0,VLOOKUP($A50,[3]BDD_ActiviteInf!$1:$1048576,AG$1,FALSE))</f>
        <v>2870</v>
      </c>
      <c r="AH50" s="117">
        <f t="shared" si="15"/>
        <v>-3.5618279569892497E-2</v>
      </c>
      <c r="AI50" s="125">
        <f>IF(AC50=0,"-",VLOOKUP(A50,[3]BDD_ActiviteInf!$1:$1048576,$AI$1,FALSE)/AC50)</f>
        <v>0.82943051477047414</v>
      </c>
      <c r="AJ50" s="117">
        <f>IF(AD50=0,"-",VLOOKUP(A50,[3]BDD_ActiviteInf!$1:$1048576,$AJ$1,FALSE)/AD50)</f>
        <v>0.84138972809667678</v>
      </c>
      <c r="AK50" s="125">
        <f>IF(AC50=0,"-",VLOOKUP(A50,[3]BDD_ActiviteInf!$1:$1048576,$AK$1,FALSE)/AC50)</f>
        <v>2.6704816404387221E-2</v>
      </c>
      <c r="AL50" s="129">
        <f>IF(AD50=0,"-",VLOOKUP(A50,[3]BDD_ActiviteInf!$1:$1048576,$AL$1,FALSE)/AD50)</f>
        <v>3.5157869794443457E-2</v>
      </c>
    </row>
    <row r="51" spans="1:39" s="98" customFormat="1" x14ac:dyDescent="0.2">
      <c r="A51" s="31" t="s">
        <v>100</v>
      </c>
      <c r="C51" s="121" t="s">
        <v>101</v>
      </c>
      <c r="D51" s="122"/>
      <c r="E51" s="123">
        <f>IF(ISNA(VLOOKUP($A51,[3]BDD_ActiviteInf!$1:$1048576,E$1,FALSE))=TRUE,0,VLOOKUP($A51,[3]BDD_ActiviteInf!$1:$1048576,E$1,FALSE))</f>
        <v>2619</v>
      </c>
      <c r="F51" s="124">
        <f>IF(ISNA(VLOOKUP($A51,[3]BDD_ActiviteInf!$1:$1048576,F$1,FALSE))=TRUE,0,VLOOKUP($A51,[3]BDD_ActiviteInf!$1:$1048576,F$1,FALSE))</f>
        <v>2232</v>
      </c>
      <c r="G51" s="117">
        <f t="shared" si="2"/>
        <v>-0.14776632302405501</v>
      </c>
      <c r="H51" s="123">
        <f>IF(ISNA(VLOOKUP($A51,[3]BDD_ActiviteInf!$1:$1048576,H$1,FALSE))=TRUE,0,VLOOKUP($A51,[3]BDD_ActiviteInf!$1:$1048576,H$1,FALSE))</f>
        <v>130</v>
      </c>
      <c r="I51" s="124">
        <f>IF(ISNA(VLOOKUP($A51,[3]BDD_ActiviteInf!$1:$1048576,I$1,FALSE))=TRUE,0,VLOOKUP($A51,[3]BDD_ActiviteInf!$1:$1048576,I$1,FALSE))</f>
        <v>140</v>
      </c>
      <c r="J51" s="117">
        <f t="shared" si="3"/>
        <v>7.6923076923076872E-2</v>
      </c>
      <c r="K51" s="125">
        <f>IF(E51=0,"-",VLOOKUP(A51,[3]BDD_ActiviteInf!$1:$1048576,$K$1,FALSE)/E51)</f>
        <v>1</v>
      </c>
      <c r="L51" s="126">
        <f>IF(F51=0,"-",VLOOKUP(A51,[3]BDD_ActiviteInf!$1:$1048576,$L$1,FALSE)/F51)</f>
        <v>0.98655913978494625</v>
      </c>
      <c r="M51" s="127">
        <f>IF(ISNA(VLOOKUP($A51,[3]BDD_ActiviteInf!$1:$1048576,E$1,FALSE))=TRUE,"-",IF(VLOOKUP($A51,[3]BDD_ActiviteInf!$1:$1048576,M$1,FALSE)=0,"-",VLOOKUP($A51,[3]BDD_ActiviteInf!$1:$1048576,K$1,FALSE)/VLOOKUP($A51,[3]BDD_ActiviteInf!$1:$1048576,M$1,FALSE)))</f>
        <v>20.146153846153847</v>
      </c>
      <c r="N51" s="128">
        <f>IF(ISNA(VLOOKUP($A51,[3]BDD_ActiviteInf!$1:$1048576,F$1,FALSE))=TRUE,"-",IF(VLOOKUP($A51,[3]BDD_ActiviteInf!$1:$1048576,N$1,FALSE)=0,"-",VLOOKUP($A51,[3]BDD_ActiviteInf!$1:$1048576,L$1,FALSE)/VLOOKUP($A51,[3]BDD_ActiviteInf!$1:$1048576,N$1,FALSE)))</f>
        <v>17.616</v>
      </c>
      <c r="O51" s="123">
        <f>IF(ISNA(VLOOKUP($A51,[3]BDD_ActiviteInf!$1:$1048576,O$1,FALSE))=TRUE,0,VLOOKUP($A51,[3]BDD_ActiviteInf!$1:$1048576,O$1,FALSE))</f>
        <v>8152.5</v>
      </c>
      <c r="P51" s="124">
        <f>IF(ISNA(VLOOKUP($A51,[3]BDD_ActiviteInf!$1:$1048576,P$1,FALSE))=TRUE,0,VLOOKUP($A51,[3]BDD_ActiviteInf!$1:$1048576,P$1,FALSE))</f>
        <v>9725.5</v>
      </c>
      <c r="Q51" s="117">
        <f t="shared" si="4"/>
        <v>0.19294694878871521</v>
      </c>
      <c r="R51" s="123">
        <f>IF(ISNA(VLOOKUP($A51,[3]BDD_ActiviteInf!$1:$1048576,R$1,FALSE))=TRUE,0,VLOOKUP($A51,[3]BDD_ActiviteInf!$1:$1048576,R$1,FALSE))</f>
        <v>249</v>
      </c>
      <c r="S51" s="115">
        <f>IF(ISNA(VLOOKUP($A51,[3]BDD_ActiviteInf!$1:$1048576,S$1,FALSE))=TRUE,0,VLOOKUP($A51,[3]BDD_ActiviteInf!$1:$1048576,S$1,FALSE))</f>
        <v>290</v>
      </c>
      <c r="T51" s="117">
        <f t="shared" si="5"/>
        <v>0.16465863453815266</v>
      </c>
      <c r="U51" s="123">
        <f>IF(ISNA(VLOOKUP($A51,[3]BDD_ActiviteInf!$1:$1048576,U$1,FALSE))=TRUE,0,VLOOKUP($A51,[3]BDD_ActiviteInf!$1:$1048576,U$1,FALSE))</f>
        <v>4551</v>
      </c>
      <c r="V51" s="115">
        <f>IF(ISNA(VLOOKUP($A51,[3]BDD_ActiviteInf!$1:$1048576,V$1,FALSE))=TRUE,0,VLOOKUP($A51,[3]BDD_ActiviteInf!$1:$1048576,V$1,FALSE))</f>
        <v>7057</v>
      </c>
      <c r="W51" s="117">
        <f t="shared" si="12"/>
        <v>0.55064820918479462</v>
      </c>
      <c r="X51" s="123">
        <f>IF(ISNA(VLOOKUP($A51,[3]BDD_ActiviteInf!$1:$1048576,X$1,FALSE))=TRUE,0,VLOOKUP($A51,[3]BDD_ActiviteInf!$1:$1048576,X$1,FALSE))</f>
        <v>7203</v>
      </c>
      <c r="Y51" s="115">
        <f>IF(ISNA(VLOOKUP($A51,[3]BDD_ActiviteInf!$1:$1048576,Y$1,FALSE))=TRUE,0,VLOOKUP($A51,[3]BDD_ActiviteInf!$1:$1048576,Y$1,FALSE))</f>
        <v>5337</v>
      </c>
      <c r="Z51" s="117">
        <f t="shared" si="13"/>
        <v>-0.25905872553102871</v>
      </c>
      <c r="AA51" s="125">
        <f>IF(O51=0,"-",VLOOKUP(A51,[3]BDD_ActiviteInf!$1:$1048576,$AA$1,FALSE)/O51)</f>
        <v>1</v>
      </c>
      <c r="AB51" s="129">
        <f>IF(P51=0,"-",VLOOKUP(A51,[3]BDD_ActiviteInf!$1:$1048576,$AB$1,FALSE)/P51)</f>
        <v>1</v>
      </c>
      <c r="AC51" s="123">
        <f>IF(ISNA(VLOOKUP($A51,[3]BDD_ActiviteInf!$1:$1048576,AC$1,FALSE))=TRUE,0,VLOOKUP($A51,[3]BDD_ActiviteInf!$1:$1048576,AC$1,FALSE))</f>
        <v>48986</v>
      </c>
      <c r="AD51" s="124">
        <f>IF(ISNA(VLOOKUP($A51,[3]BDD_ActiviteInf!$1:$1048576,AD$1,FALSE))=TRUE,0,VLOOKUP($A51,[3]BDD_ActiviteInf!$1:$1048576,AD$1,FALSE))</f>
        <v>45204</v>
      </c>
      <c r="AE51" s="117">
        <f t="shared" si="14"/>
        <v>-7.7205732250030579E-2</v>
      </c>
      <c r="AF51" s="123">
        <f>IF(ISNA(VLOOKUP($A51,[3]BDD_ActiviteInf!$1:$1048576,AF$1,FALSE))=TRUE,0,VLOOKUP($A51,[3]BDD_ActiviteInf!$1:$1048576,AF$1,FALSE))</f>
        <v>4763</v>
      </c>
      <c r="AG51" s="115">
        <f>IF(ISNA(VLOOKUP($A51,[3]BDD_ActiviteInf!$1:$1048576,AG$1,FALSE))=TRUE,0,VLOOKUP($A51,[3]BDD_ActiviteInf!$1:$1048576,AG$1,FALSE))</f>
        <v>4604</v>
      </c>
      <c r="AH51" s="117">
        <f t="shared" si="15"/>
        <v>-3.3382322065924841E-2</v>
      </c>
      <c r="AI51" s="125">
        <f>IF(AC51=0,"-",VLOOKUP(A51,[3]BDD_ActiviteInf!$1:$1048576,$AI$1,FALSE)/AC51)</f>
        <v>0.76936267505001432</v>
      </c>
      <c r="AJ51" s="117">
        <f>IF(AD51=0,"-",VLOOKUP(A51,[3]BDD_ActiviteInf!$1:$1048576,$AJ$1,FALSE)/AD51)</f>
        <v>0.77738695690646842</v>
      </c>
      <c r="AK51" s="125">
        <f>IF(AC51=0,"-",VLOOKUP(A51,[3]BDD_ActiviteInf!$1:$1048576,$AK$1,FALSE)/AC51)</f>
        <v>9.8130077981464087E-2</v>
      </c>
      <c r="AL51" s="129">
        <f>IF(AD51=0,"-",VLOOKUP(A51,[3]BDD_ActiviteInf!$1:$1048576,$AL$1,FALSE)/AD51)</f>
        <v>0.10271214936731263</v>
      </c>
    </row>
    <row r="52" spans="1:39" s="98" customFormat="1" ht="13.8" thickBot="1" x14ac:dyDescent="0.25">
      <c r="A52" s="31" t="s">
        <v>102</v>
      </c>
      <c r="C52" s="130" t="s">
        <v>103</v>
      </c>
      <c r="D52" s="131"/>
      <c r="E52" s="132">
        <f>IF(ISNA(VLOOKUP($A52,[3]BDD_ActiviteInf!$1:$1048576,E$1,FALSE))=TRUE,0,VLOOKUP($A52,[3]BDD_ActiviteInf!$1:$1048576,E$1,FALSE))</f>
        <v>0</v>
      </c>
      <c r="F52" s="133">
        <f>IF(ISNA(VLOOKUP($A52,[3]BDD_ActiviteInf!$1:$1048576,F$1,FALSE))=TRUE,0,VLOOKUP($A52,[3]BDD_ActiviteInf!$1:$1048576,F$1,FALSE))</f>
        <v>0</v>
      </c>
      <c r="G52" s="134" t="str">
        <f t="shared" si="2"/>
        <v>-</v>
      </c>
      <c r="H52" s="132">
        <f>IF(ISNA(VLOOKUP($A52,[3]BDD_ActiviteInf!$1:$1048576,H$1,FALSE))=TRUE,0,VLOOKUP($A52,[3]BDD_ActiviteInf!$1:$1048576,H$1,FALSE))</f>
        <v>0</v>
      </c>
      <c r="I52" s="133">
        <f>IF(ISNA(VLOOKUP($A52,[3]BDD_ActiviteInf!$1:$1048576,I$1,FALSE))=TRUE,0,VLOOKUP($A52,[3]BDD_ActiviteInf!$1:$1048576,I$1,FALSE))</f>
        <v>0</v>
      </c>
      <c r="J52" s="134" t="str">
        <f t="shared" si="3"/>
        <v>-</v>
      </c>
      <c r="K52" s="135" t="str">
        <f>IF(E52=0,"-",VLOOKUP(A52,[3]BDD_ActiviteInf!$1:$1048576,$K$1,FALSE)/E52)</f>
        <v>-</v>
      </c>
      <c r="L52" s="136" t="str">
        <f>IF(F52=0,"-",VLOOKUP(A52,[3]BDD_ActiviteInf!$1:$1048576,$L$1,FALSE)/F52)</f>
        <v>-</v>
      </c>
      <c r="M52" s="137" t="str">
        <f>IF(ISNA(VLOOKUP($A52,[3]BDD_ActiviteInf!$1:$1048576,E$1,FALSE))=TRUE,"-",IF(VLOOKUP($A52,[3]BDD_ActiviteInf!$1:$1048576,M$1,FALSE)=0,"-",VLOOKUP($A52,[3]BDD_ActiviteInf!$1:$1048576,K$1,FALSE)/VLOOKUP($A52,[3]BDD_ActiviteInf!$1:$1048576,M$1,FALSE)))</f>
        <v>-</v>
      </c>
      <c r="N52" s="138" t="str">
        <f>IF(ISNA(VLOOKUP($A52,[3]BDD_ActiviteInf!$1:$1048576,F$1,FALSE))=TRUE,"-",IF(VLOOKUP($A52,[3]BDD_ActiviteInf!$1:$1048576,N$1,FALSE)=0,"-",VLOOKUP($A52,[3]BDD_ActiviteInf!$1:$1048576,L$1,FALSE)/VLOOKUP($A52,[3]BDD_ActiviteInf!$1:$1048576,N$1,FALSE)))</f>
        <v>-</v>
      </c>
      <c r="O52" s="132">
        <f>IF(ISNA(VLOOKUP($A52,[3]BDD_ActiviteInf!$1:$1048576,O$1,FALSE))=TRUE,0,VLOOKUP($A52,[3]BDD_ActiviteInf!$1:$1048576,O$1,FALSE))</f>
        <v>2570.5</v>
      </c>
      <c r="P52" s="133">
        <f>IF(ISNA(VLOOKUP($A52,[3]BDD_ActiviteInf!$1:$1048576,P$1,FALSE))=TRUE,0,VLOOKUP($A52,[3]BDD_ActiviteInf!$1:$1048576,P$1,FALSE))</f>
        <v>2051.5</v>
      </c>
      <c r="Q52" s="134">
        <f t="shared" si="4"/>
        <v>-0.2019062439214161</v>
      </c>
      <c r="R52" s="132">
        <f>IF(ISNA(VLOOKUP($A52,[3]BDD_ActiviteInf!$1:$1048576,R$1,FALSE))=TRUE,0,VLOOKUP($A52,[3]BDD_ActiviteInf!$1:$1048576,R$1,FALSE))</f>
        <v>80</v>
      </c>
      <c r="S52" s="139">
        <f>IF(ISNA(VLOOKUP($A52,[3]BDD_ActiviteInf!$1:$1048576,S$1,FALSE))=TRUE,0,VLOOKUP($A52,[3]BDD_ActiviteInf!$1:$1048576,S$1,FALSE))</f>
        <v>79</v>
      </c>
      <c r="T52" s="134">
        <f t="shared" si="5"/>
        <v>-1.2499999999999956E-2</v>
      </c>
      <c r="U52" s="132">
        <f>IF(ISNA(VLOOKUP($A52,[3]BDD_ActiviteInf!$1:$1048576,U$1,FALSE))=TRUE,0,VLOOKUP($A52,[3]BDD_ActiviteInf!$1:$1048576,U$1,FALSE))</f>
        <v>1179</v>
      </c>
      <c r="V52" s="139">
        <f>IF(ISNA(VLOOKUP($A52,[3]BDD_ActiviteInf!$1:$1048576,V$1,FALSE))=TRUE,0,VLOOKUP($A52,[3]BDD_ActiviteInf!$1:$1048576,V$1,FALSE))</f>
        <v>676</v>
      </c>
      <c r="W52" s="134">
        <f t="shared" si="12"/>
        <v>-0.42663273960983883</v>
      </c>
      <c r="X52" s="132">
        <f>IF(ISNA(VLOOKUP($A52,[3]BDD_ActiviteInf!$1:$1048576,X$1,FALSE))=TRUE,0,VLOOKUP($A52,[3]BDD_ActiviteInf!$1:$1048576,X$1,FALSE))</f>
        <v>2783</v>
      </c>
      <c r="Y52" s="139">
        <f>IF(ISNA(VLOOKUP($A52,[3]BDD_ActiviteInf!$1:$1048576,Y$1,FALSE))=TRUE,0,VLOOKUP($A52,[3]BDD_ActiviteInf!$1:$1048576,Y$1,FALSE))</f>
        <v>2751</v>
      </c>
      <c r="Z52" s="134">
        <f t="shared" si="13"/>
        <v>-1.1498383039885041E-2</v>
      </c>
      <c r="AA52" s="135">
        <f>IF(O52=0,"-",VLOOKUP(A52,[3]BDD_ActiviteInf!$1:$1048576,$AA$1,FALSE)/O52)</f>
        <v>1</v>
      </c>
      <c r="AB52" s="142">
        <f>IF(P52=0,"-",VLOOKUP(A52,[3]BDD_ActiviteInf!$1:$1048576,$AB$1,FALSE)/P52)</f>
        <v>1</v>
      </c>
      <c r="AC52" s="132">
        <f>IF(ISNA(VLOOKUP($A52,[3]BDD_ActiviteInf!$1:$1048576,AC$1,FALSE))=TRUE,0,VLOOKUP($A52,[3]BDD_ActiviteInf!$1:$1048576,AC$1,FALSE))</f>
        <v>16232</v>
      </c>
      <c r="AD52" s="133">
        <f>IF(ISNA(VLOOKUP($A52,[3]BDD_ActiviteInf!$1:$1048576,AD$1,FALSE))=TRUE,0,VLOOKUP($A52,[3]BDD_ActiviteInf!$1:$1048576,AD$1,FALSE))</f>
        <v>22247</v>
      </c>
      <c r="AE52" s="134">
        <f t="shared" si="14"/>
        <v>0.37056431739773288</v>
      </c>
      <c r="AF52" s="132">
        <f>IF(ISNA(VLOOKUP($A52,[3]BDD_ActiviteInf!$1:$1048576,AF$1,FALSE))=TRUE,0,VLOOKUP($A52,[3]BDD_ActiviteInf!$1:$1048576,AF$1,FALSE))</f>
        <v>1528</v>
      </c>
      <c r="AG52" s="139">
        <f>IF(ISNA(VLOOKUP($A52,[3]BDD_ActiviteInf!$1:$1048576,AG$1,FALSE))=TRUE,0,VLOOKUP($A52,[3]BDD_ActiviteInf!$1:$1048576,AG$1,FALSE))</f>
        <v>1616</v>
      </c>
      <c r="AH52" s="134">
        <f t="shared" si="15"/>
        <v>5.7591623036649109E-2</v>
      </c>
      <c r="AI52" s="135">
        <f>IF(AC52=0,"-",VLOOKUP(A52,[3]BDD_ActiviteInf!$1:$1048576,$AI$1,FALSE)/AC52)</f>
        <v>0.70250123213405613</v>
      </c>
      <c r="AJ52" s="134">
        <f>IF(AD52=0,"-",VLOOKUP(A52,[3]BDD_ActiviteInf!$1:$1048576,$AJ$1,FALSE)/AD52)</f>
        <v>0.59594552074437002</v>
      </c>
      <c r="AK52" s="135">
        <f>IF(AC52=0,"-",VLOOKUP(A52,[3]BDD_ActiviteInf!$1:$1048576,$AK$1,FALSE)/AC52)</f>
        <v>2.5381961557417447E-2</v>
      </c>
      <c r="AL52" s="142">
        <f>IF(AD52=0,"-",VLOOKUP(A52,[3]BDD_ActiviteInf!$1:$1048576,$AL$1,FALSE)/AD52)</f>
        <v>8.4595675821459076E-2</v>
      </c>
    </row>
    <row r="53" spans="1:39" s="78" customFormat="1" ht="7.5" customHeight="1" thickBot="1" x14ac:dyDescent="0.25">
      <c r="A53" s="77"/>
      <c r="C53" s="79"/>
      <c r="D53" s="79"/>
      <c r="E53" s="79"/>
      <c r="F53" s="80"/>
      <c r="G53" s="81"/>
      <c r="H53" s="79"/>
      <c r="I53" s="80"/>
      <c r="J53" s="81"/>
      <c r="K53" s="81"/>
      <c r="L53" s="81"/>
      <c r="M53" s="104"/>
      <c r="N53" s="104"/>
      <c r="O53" s="79"/>
      <c r="P53" s="80"/>
      <c r="Q53" s="83"/>
      <c r="R53" s="79"/>
      <c r="S53" s="80"/>
      <c r="T53" s="81"/>
      <c r="U53" s="79"/>
      <c r="V53" s="80"/>
      <c r="W53" s="81"/>
      <c r="X53" s="79"/>
      <c r="Y53" s="80"/>
      <c r="Z53" s="81"/>
      <c r="AA53" s="81"/>
      <c r="AB53" s="81"/>
      <c r="AC53" s="79"/>
      <c r="AD53" s="80"/>
      <c r="AE53" s="81"/>
      <c r="AF53" s="79"/>
      <c r="AG53" s="80"/>
      <c r="AH53" s="81"/>
      <c r="AI53" s="81"/>
      <c r="AJ53" s="81"/>
      <c r="AK53" s="81"/>
      <c r="AL53" s="81"/>
    </row>
    <row r="54" spans="1:39" s="98" customFormat="1" ht="13.8" thickBot="1" x14ac:dyDescent="0.25">
      <c r="A54" s="31" t="s">
        <v>104</v>
      </c>
      <c r="C54" s="145" t="s">
        <v>105</v>
      </c>
      <c r="D54" s="146"/>
      <c r="E54" s="68">
        <f>IF(ISNA(VLOOKUP($A54,[3]BDD_ActiviteInf!$1:$1048576,E$1,FALSE))=TRUE,0,VLOOKUP($A54,[3]BDD_ActiviteInf!$1:$1048576,E$1,FALSE))</f>
        <v>22309</v>
      </c>
      <c r="F54" s="147">
        <f>IF(ISNA(VLOOKUP($A54,[3]BDD_ActiviteInf!$1:$1048576,F$1,FALSE))=TRUE,0,VLOOKUP($A54,[3]BDD_ActiviteInf!$1:$1048576,F$1,FALSE))</f>
        <v>23399</v>
      </c>
      <c r="G54" s="148">
        <f t="shared" si="2"/>
        <v>4.8859204805235645E-2</v>
      </c>
      <c r="H54" s="68">
        <f>IF(ISNA(VLOOKUP($A54,[3]BDD_ActiviteInf!$1:$1048576,H$1,FALSE))=TRUE,0,VLOOKUP($A54,[3]BDD_ActiviteInf!$1:$1048576,H$1,FALSE))</f>
        <v>1176</v>
      </c>
      <c r="I54" s="147">
        <f>IF(ISNA(VLOOKUP($A54,[3]BDD_ActiviteInf!$1:$1048576,I$1,FALSE))=TRUE,0,VLOOKUP($A54,[3]BDD_ActiviteInf!$1:$1048576,I$1,FALSE))</f>
        <v>1130</v>
      </c>
      <c r="J54" s="148">
        <f t="shared" si="3"/>
        <v>-3.9115646258503389E-2</v>
      </c>
      <c r="K54" s="149">
        <f>IF(E54=0,"-",VLOOKUP(A54,[3]BDD_ActiviteInf!$1:$1048576,$K$1,FALSE)/E54)</f>
        <v>0.99937245058048318</v>
      </c>
      <c r="L54" s="150">
        <f>IF(F54=0,"-",VLOOKUP(A54,[3]BDD_ActiviteInf!$1:$1048576,$L$1,FALSE)/F54)</f>
        <v>0.99568357622120607</v>
      </c>
      <c r="M54" s="151">
        <f>IF(ISNA(VLOOKUP($A54,[3]BDD_ActiviteInf!$1:$1048576,E$1,FALSE))=TRUE,"-",IF(VLOOKUP($A54,[3]BDD_ActiviteInf!$1:$1048576,M$1,FALSE)=0,"-",VLOOKUP($A54,[3]BDD_ActiviteInf!$1:$1048576,K$1,FALSE)/VLOOKUP($A54,[3]BDD_ActiviteInf!$1:$1048576,M$1,FALSE)))</f>
        <v>19.071856287425149</v>
      </c>
      <c r="N54" s="152">
        <f>IF(ISNA(VLOOKUP($A54,[3]BDD_ActiviteInf!$1:$1048576,F$1,FALSE))=TRUE,"-",IF(VLOOKUP($A54,[3]BDD_ActiviteInf!$1:$1048576,N$1,FALSE)=0,"-",VLOOKUP($A54,[3]BDD_ActiviteInf!$1:$1048576,L$1,FALSE)/VLOOKUP($A54,[3]BDD_ActiviteInf!$1:$1048576,N$1,FALSE)))</f>
        <v>21.51246537396122</v>
      </c>
      <c r="O54" s="68">
        <f>IF(ISNA(VLOOKUP($A54,[3]BDD_ActiviteInf!$1:$1048576,O$1,FALSE))=TRUE,0,VLOOKUP($A54,[3]BDD_ActiviteInf!$1:$1048576,O$1,FALSE))</f>
        <v>61577</v>
      </c>
      <c r="P54" s="147">
        <f>IF(ISNA(VLOOKUP($A54,[3]BDD_ActiviteInf!$1:$1048576,P$1,FALSE))=TRUE,0,VLOOKUP($A54,[3]BDD_ActiviteInf!$1:$1048576,P$1,FALSE))</f>
        <v>55506.5</v>
      </c>
      <c r="Q54" s="148">
        <f t="shared" si="4"/>
        <v>-9.8583886840865942E-2</v>
      </c>
      <c r="R54" s="68">
        <f>IF(ISNA(VLOOKUP($A54,[3]BDD_ActiviteInf!$1:$1048576,R$1,FALSE))=TRUE,0,VLOOKUP($A54,[3]BDD_ActiviteInf!$1:$1048576,R$1,FALSE))</f>
        <v>2119</v>
      </c>
      <c r="S54" s="153">
        <f>IF(ISNA(VLOOKUP($A54,[3]BDD_ActiviteInf!$1:$1048576,S$1,FALSE))=TRUE,0,VLOOKUP($A54,[3]BDD_ActiviteInf!$1:$1048576,S$1,FALSE))</f>
        <v>2051</v>
      </c>
      <c r="T54" s="154">
        <f t="shared" si="5"/>
        <v>-3.2090608777725294E-2</v>
      </c>
      <c r="U54" s="68">
        <f>IF(ISNA(VLOOKUP($A54,[3]BDD_ActiviteInf!$1:$1048576,U$1,FALSE))=TRUE,0,VLOOKUP($A54,[3]BDD_ActiviteInf!$1:$1048576,U$1,FALSE))</f>
        <v>32878</v>
      </c>
      <c r="V54" s="153">
        <f>IF(ISNA(VLOOKUP($A54,[3]BDD_ActiviteInf!$1:$1048576,V$1,FALSE))=TRUE,0,VLOOKUP($A54,[3]BDD_ActiviteInf!$1:$1048576,V$1,FALSE))</f>
        <v>31031</v>
      </c>
      <c r="W54" s="154">
        <f>IF(U54=0,"-",V54/U54-1)</f>
        <v>-5.6177383052497087E-2</v>
      </c>
      <c r="X54" s="68">
        <f>IF(ISNA(VLOOKUP($A54,[3]BDD_ActiviteInf!$1:$1048576,X$1,FALSE))=TRUE,0,VLOOKUP($A54,[3]BDD_ActiviteInf!$1:$1048576,X$1,FALSE))</f>
        <v>57398</v>
      </c>
      <c r="Y54" s="153">
        <f>IF(ISNA(VLOOKUP($A54,[3]BDD_ActiviteInf!$1:$1048576,Y$1,FALSE))=TRUE,0,VLOOKUP($A54,[3]BDD_ActiviteInf!$1:$1048576,Y$1,FALSE))</f>
        <v>48951</v>
      </c>
      <c r="Z54" s="154">
        <f>IF(X54=0,"-",Y54/X54-1)</f>
        <v>-0.14716540646015541</v>
      </c>
      <c r="AA54" s="155">
        <f>IF(O54=0,"-",VLOOKUP(A54,[3]BDD_ActiviteInf!$1:$1048576,$AA$1,FALSE)/O54)</f>
        <v>0.99342286892833365</v>
      </c>
      <c r="AB54" s="156">
        <f>IF(P54=0,"-",VLOOKUP(A54,[3]BDD_ActiviteInf!$1:$1048576,$AB$1,FALSE)/P54)</f>
        <v>0.99347824128705642</v>
      </c>
      <c r="AC54" s="68">
        <f>IF(ISNA(VLOOKUP($A54,[3]BDD_ActiviteInf!$1:$1048576,AC$1,FALSE))=TRUE,0,VLOOKUP($A54,[3]BDD_ActiviteInf!$1:$1048576,AC$1,FALSE))</f>
        <v>294534</v>
      </c>
      <c r="AD54" s="147">
        <f>IF(ISNA(VLOOKUP($A54,[3]BDD_ActiviteInf!$1:$1048576,AD$1,FALSE))=TRUE,0,VLOOKUP($A54,[3]BDD_ActiviteInf!$1:$1048576,AD$1,FALSE))</f>
        <v>281267</v>
      </c>
      <c r="AE54" s="148">
        <f>IF(AC54=0,"-",AD54/AC54-1)</f>
        <v>-4.5044035663115323E-2</v>
      </c>
      <c r="AF54" s="68">
        <f>IF(ISNA(VLOOKUP($A54,[3]BDD_ActiviteInf!$1:$1048576,AF$1,FALSE))=TRUE,0,VLOOKUP($A54,[3]BDD_ActiviteInf!$1:$1048576,AF$1,FALSE))</f>
        <v>23754</v>
      </c>
      <c r="AG54" s="157">
        <f>IF(ISNA(VLOOKUP($A54,[3]BDD_ActiviteInf!$1:$1048576,AG$1,FALSE))=TRUE,0,VLOOKUP($A54,[3]BDD_ActiviteInf!$1:$1048576,AG$1,FALSE))</f>
        <v>23532</v>
      </c>
      <c r="AH54" s="148">
        <f>IF(AF54=0,"-",AG54/AF54-1)</f>
        <v>-9.3457943925233655E-3</v>
      </c>
      <c r="AI54" s="149">
        <f>IF(AC54=0,"-",VLOOKUP(A54,[3]BDD_ActiviteInf!$1:$1048576,$AI$1,FALSE)/AC54)</f>
        <v>0.69843549471368327</v>
      </c>
      <c r="AJ54" s="148">
        <f>IF(AD54=0,"-",VLOOKUP(A54,[3]BDD_ActiviteInf!$1:$1048576,$AJ$1,FALSE)/AD54)</f>
        <v>0.69996124678686089</v>
      </c>
      <c r="AK54" s="149">
        <f>IF(AC54=0,"-",VLOOKUP(A54,[3]BDD_ActiviteInf!$1:$1048576,$AK$1,FALSE)/AC54)</f>
        <v>6.9730489519036848E-2</v>
      </c>
      <c r="AL54" s="156">
        <f>IF(AD54=0,"-",VLOOKUP(A54,[3]BDD_ActiviteInf!$1:$1048576,$AL$1,FALSE)/AD54)</f>
        <v>6.8646517366061435E-2</v>
      </c>
      <c r="AM54" s="101"/>
    </row>
    <row r="55" spans="1:39" s="78" customFormat="1" ht="16.5" customHeight="1" thickBot="1" x14ac:dyDescent="0.25">
      <c r="A55" s="77"/>
      <c r="C55" s="79"/>
      <c r="D55" s="79"/>
      <c r="E55" s="79"/>
      <c r="F55" s="80"/>
      <c r="G55" s="81"/>
      <c r="H55" s="79"/>
      <c r="I55" s="80"/>
      <c r="J55" s="81"/>
      <c r="K55" s="81"/>
      <c r="L55" s="81"/>
      <c r="M55" s="158"/>
      <c r="N55" s="158"/>
      <c r="O55" s="79"/>
      <c r="P55" s="80"/>
      <c r="Q55" s="83"/>
      <c r="R55" s="79"/>
      <c r="S55" s="80"/>
      <c r="T55" s="81"/>
      <c r="U55" s="79"/>
      <c r="V55" s="80"/>
      <c r="W55" s="81"/>
      <c r="X55" s="79"/>
      <c r="Y55" s="80"/>
      <c r="Z55" s="81"/>
      <c r="AA55" s="81"/>
      <c r="AB55" s="81"/>
      <c r="AC55" s="79"/>
      <c r="AD55" s="80"/>
      <c r="AE55" s="81"/>
      <c r="AF55" s="79"/>
      <c r="AG55" s="80"/>
      <c r="AH55" s="81"/>
      <c r="AI55" s="81"/>
      <c r="AJ55" s="81"/>
      <c r="AK55" s="81"/>
      <c r="AL55" s="81"/>
    </row>
    <row r="56" spans="1:39" s="98" customFormat="1" x14ac:dyDescent="0.2">
      <c r="A56" s="31" t="s">
        <v>106</v>
      </c>
      <c r="C56" s="159" t="s">
        <v>107</v>
      </c>
      <c r="D56" s="160"/>
      <c r="E56" s="161">
        <f>IF(ISNA(VLOOKUP($A56,[3]BDD_ActiviteInf!$1:$1048576,E$1,FALSE))=TRUE,0,VLOOKUP($A56,[3]BDD_ActiviteInf!$1:$1048576,E$1,FALSE))</f>
        <v>688485</v>
      </c>
      <c r="F56" s="162">
        <f>IF(ISNA(VLOOKUP($A56,[3]BDD_ActiviteInf!$1:$1048576,F$1,FALSE))=TRUE,0,VLOOKUP($A56,[3]BDD_ActiviteInf!$1:$1048576,F$1,FALSE))</f>
        <v>677864</v>
      </c>
      <c r="G56" s="163">
        <f t="shared" si="2"/>
        <v>-1.5426625126182869E-2</v>
      </c>
      <c r="H56" s="161">
        <f>IF(ISNA(VLOOKUP($A56,[3]BDD_ActiviteInf!$1:$1048576,H$1,FALSE))=TRUE,0,VLOOKUP($A56,[3]BDD_ActiviteInf!$1:$1048576,H$1,FALSE))</f>
        <v>17450</v>
      </c>
      <c r="I56" s="162">
        <f>IF(ISNA(VLOOKUP($A56,[3]BDD_ActiviteInf!$1:$1048576,I$1,FALSE))=TRUE,0,VLOOKUP($A56,[3]BDD_ActiviteInf!$1:$1048576,I$1,FALSE))</f>
        <v>18635</v>
      </c>
      <c r="J56" s="163">
        <f t="shared" si="3"/>
        <v>6.7908309455587457E-2</v>
      </c>
      <c r="K56" s="164">
        <f>IF(E56=0,"-",VLOOKUP(A56,[3]BDD_ActiviteInf!$1:$1048576,$K$1,FALSE)/E56)</f>
        <v>0.83503562169110435</v>
      </c>
      <c r="L56" s="165">
        <f>IF(F56=0,"-",VLOOKUP(A56,[3]BDD_ActiviteInf!$1:$1048576,$L$1,FALSE)/F56)</f>
        <v>0.82570397601878842</v>
      </c>
      <c r="M56" s="166">
        <f>IF(ISNA(VLOOKUP($A56,[3]BDD_ActiviteInf!$1:$1048576,E$1,FALSE))=TRUE,"-",IF(VLOOKUP($A56,[3]BDD_ActiviteInf!$1:$1048576,M$1,FALSE)=0,"-",VLOOKUP($A56,[3]BDD_ActiviteInf!$1:$1048576,K$1,FALSE)/VLOOKUP($A56,[3]BDD_ActiviteInf!$1:$1048576,M$1,FALSE)))</f>
        <v>36.928924717368965</v>
      </c>
      <c r="N56" s="167">
        <f>IF(ISNA(VLOOKUP($A56,[3]BDD_ActiviteInf!$1:$1048576,F$1,FALSE))=TRUE,"-",IF(VLOOKUP($A56,[3]BDD_ActiviteInf!$1:$1048576,N$1,FALSE)=0,"-",VLOOKUP($A56,[3]BDD_ActiviteInf!$1:$1048576,L$1,FALSE)/VLOOKUP($A56,[3]BDD_ActiviteInf!$1:$1048576,N$1,FALSE)))</f>
        <v>35.458663287931579</v>
      </c>
      <c r="O56" s="161">
        <f>IF(ISNA(VLOOKUP($A56,[3]BDD_ActiviteInf!$1:$1048576,O$1,FALSE))=TRUE,0,VLOOKUP($A56,[3]BDD_ActiviteInf!$1:$1048576,O$1,FALSE))</f>
        <v>1046249</v>
      </c>
      <c r="P56" s="162">
        <f>IF(ISNA(VLOOKUP($A56,[3]BDD_ActiviteInf!$1:$1048576,P$1,FALSE))=TRUE,0,VLOOKUP($A56,[3]BDD_ActiviteInf!$1:$1048576,P$1,FALSE))</f>
        <v>1130278.5</v>
      </c>
      <c r="Q56" s="163">
        <f t="shared" si="4"/>
        <v>8.0315011053774032E-2</v>
      </c>
      <c r="R56" s="161">
        <f>IF(ISNA(VLOOKUP($A56,[3]BDD_ActiviteInf!$1:$1048576,R$1,FALSE))=TRUE,0,VLOOKUP($A56,[3]BDD_ActiviteInf!$1:$1048576,R$1,FALSE))</f>
        <v>33385</v>
      </c>
      <c r="S56" s="162">
        <f>IF(ISNA(VLOOKUP($A56,[3]BDD_ActiviteInf!$1:$1048576,S$1,FALSE))=TRUE,0,VLOOKUP($A56,[3]BDD_ActiviteInf!$1:$1048576,S$1,FALSE))</f>
        <v>34367</v>
      </c>
      <c r="T56" s="163">
        <f t="shared" si="5"/>
        <v>2.9414407668114428E-2</v>
      </c>
      <c r="U56" s="161">
        <f>IF(ISNA(VLOOKUP($A56,[3]BDD_ActiviteInf!$1:$1048576,U$1,FALSE))=TRUE,0,VLOOKUP($A56,[3]BDD_ActiviteInf!$1:$1048576,U$1,FALSE))</f>
        <v>712108</v>
      </c>
      <c r="V56" s="168">
        <f>IF(ISNA(VLOOKUP($A56,[3]BDD_ActiviteInf!$1:$1048576,V$1,FALSE))=TRUE,0,VLOOKUP($A56,[3]BDD_ActiviteInf!$1:$1048576,V$1,FALSE))</f>
        <v>814370</v>
      </c>
      <c r="W56" s="169">
        <f>IF(U56=0,"-",V56/U56-1)</f>
        <v>0.14360462177085509</v>
      </c>
      <c r="X56" s="161">
        <f>IF(ISNA(VLOOKUP($A56,[3]BDD_ActiviteInf!$1:$1048576,X$1,FALSE))=TRUE,0,VLOOKUP($A56,[3]BDD_ActiviteInf!$1:$1048576,X$1,FALSE))</f>
        <v>668282</v>
      </c>
      <c r="Y56" s="168">
        <f>IF(ISNA(VLOOKUP($A56,[3]BDD_ActiviteInf!$1:$1048576,Y$1,FALSE))=TRUE,0,VLOOKUP($A56,[3]BDD_ActiviteInf!$1:$1048576,Y$1,FALSE))</f>
        <v>631817</v>
      </c>
      <c r="Z56" s="169">
        <f>IF(X56=0,"-",Y56/X56-1)</f>
        <v>-5.4565288306433479E-2</v>
      </c>
      <c r="AA56" s="164">
        <f>IF(O56=0,"-",VLOOKUP(A56,[3]BDD_ActiviteInf!$1:$1048576,$AA$1,FALSE)/O56)</f>
        <v>0.98881002514697747</v>
      </c>
      <c r="AB56" s="170">
        <f>IF(P56=0,"-",VLOOKUP(A56,[3]BDD_ActiviteInf!$1:$1048576,$AB$1,FALSE)/P56)</f>
        <v>0.99202674385118361</v>
      </c>
      <c r="AC56" s="161">
        <f>IF(ISNA(VLOOKUP($A56,[3]BDD_ActiviteInf!$1:$1048576,AC$1,FALSE))=TRUE,0,VLOOKUP($A56,[3]BDD_ActiviteInf!$1:$1048576,AC$1,FALSE))</f>
        <v>5905258</v>
      </c>
      <c r="AD56" s="162">
        <f>IF(ISNA(VLOOKUP($A56,[3]BDD_ActiviteInf!$1:$1048576,AD$1,FALSE))=TRUE,0,VLOOKUP($A56,[3]BDD_ActiviteInf!$1:$1048576,AD$1,FALSE))</f>
        <v>5847891</v>
      </c>
      <c r="AE56" s="163">
        <f>IF(AC56=0,"-",AD56/AC56-1)</f>
        <v>-9.7145628522919969E-3</v>
      </c>
      <c r="AF56" s="161">
        <f>IF(ISNA(VLOOKUP($A56,[3]BDD_ActiviteInf!$1:$1048576,AF$1,FALSE))=TRUE,0,VLOOKUP($A56,[3]BDD_ActiviteInf!$1:$1048576,AF$1,FALSE))</f>
        <v>468302</v>
      </c>
      <c r="AG56" s="171">
        <f>IF(ISNA(VLOOKUP($A56,[3]BDD_ActiviteInf!$1:$1048576,AG$1,FALSE))=TRUE,0,VLOOKUP($A56,[3]BDD_ActiviteInf!$1:$1048576,AG$1,FALSE))</f>
        <v>475539</v>
      </c>
      <c r="AH56" s="163">
        <f>IF(AF56=0,"-",AG56/AF56-1)</f>
        <v>1.5453702952368253E-2</v>
      </c>
      <c r="AI56" s="164">
        <f>IF(AC56=0,"-",VLOOKUP(A56,[3]BDD_ActiviteInf!$1:$1048576,$AI$1,FALSE)/AC56)</f>
        <v>0.72007370380769142</v>
      </c>
      <c r="AJ56" s="163">
        <f>IF(AD56=0,"-",VLOOKUP(A56,[3]BDD_ActiviteInf!$1:$1048576,$AJ$1,FALSE)/AD56)</f>
        <v>0.70824319399934099</v>
      </c>
      <c r="AK56" s="164">
        <f>IF(AC56=0,"-",VLOOKUP(A56,[3]BDD_ActiviteInf!$1:$1048576,$AK$1,FALSE)/AC56)</f>
        <v>0.11409594635831322</v>
      </c>
      <c r="AL56" s="170">
        <f>IF(AD56=0,"-",VLOOKUP(A56,[3]BDD_ActiviteInf!$1:$1048576,$AL$1,FALSE)/AD56)</f>
        <v>0.11244686332217889</v>
      </c>
      <c r="AM56" s="101"/>
    </row>
    <row r="57" spans="1:39" s="65" customFormat="1" ht="14.1" customHeight="1" x14ac:dyDescent="0.2">
      <c r="A57" s="172" t="s">
        <v>108</v>
      </c>
      <c r="C57" s="173" t="s">
        <v>59</v>
      </c>
      <c r="D57" s="174"/>
      <c r="E57" s="175">
        <f>IF(ISNA(VLOOKUP($A57,[3]BDD_ActiviteInf!$1:$1048576,E$1,FALSE))=TRUE,0,VLOOKUP($A57,[3]BDD_ActiviteInf!$1:$1048576,E$1,FALSE))</f>
        <v>601469</v>
      </c>
      <c r="F57" s="176">
        <f>IF(ISNA(VLOOKUP($A57,[3]BDD_ActiviteInf!$1:$1048576,F$1,FALSE))=TRUE,0,VLOOKUP($A57,[3]BDD_ActiviteInf!$1:$1048576,F$1,FALSE))</f>
        <v>584816</v>
      </c>
      <c r="G57" s="116">
        <f>IF(E57=0,"-",F57/E57-1)</f>
        <v>-2.768721247479089E-2</v>
      </c>
      <c r="H57" s="175">
        <f>IF(ISNA(VLOOKUP($A57,[3]BDD_ActiviteInf!$1:$1048576,H$1,FALSE))=TRUE,0,VLOOKUP($A57,[3]BDD_ActiviteInf!$1:$1048576,H$1,FALSE))</f>
        <v>16002</v>
      </c>
      <c r="I57" s="176">
        <f>IF(ISNA(VLOOKUP($A57,[3]BDD_ActiviteInf!$1:$1048576,I$1,FALSE))=TRUE,0,VLOOKUP($A57,[3]BDD_ActiviteInf!$1:$1048576,I$1,FALSE))</f>
        <v>17062</v>
      </c>
      <c r="J57" s="116">
        <f>IF(H57=0,"-",I57/H57-1)</f>
        <v>6.6241719785026909E-2</v>
      </c>
      <c r="K57" s="177">
        <f>IF(E57=0,"-",VLOOKUP(A57,[3]BDD_ActiviteInf!$1:$1048576,$K$1,FALSE)/E57)</f>
        <v>0.8117650286215915</v>
      </c>
      <c r="L57" s="178">
        <f>IF(F57=0,"-",VLOOKUP(A57,[3]BDD_ActiviteInf!$1:$1048576,$L$1,FALSE)/F57)</f>
        <v>0.80196506251538946</v>
      </c>
      <c r="M57" s="179">
        <f>IF(ISNA(VLOOKUP($A57,[3]BDD_ActiviteInf!$1:$1048576,E$1,FALSE))=TRUE,"-",IF(VLOOKUP($A57,[3]BDD_ActiviteInf!$1:$1048576,M$1,FALSE)=0,"-",VLOOKUP($A57,[3]BDD_ActiviteInf!$1:$1048576,K$1,FALSE)/VLOOKUP($A57,[3]BDD_ActiviteInf!$1:$1048576,M$1,FALSE)))</f>
        <v>34.699132968516807</v>
      </c>
      <c r="N57" s="180">
        <f>IF(ISNA(VLOOKUP($A57,[3]BDD_ActiviteInf!$1:$1048576,F$1,FALSE))=TRUE,"-",IF(VLOOKUP($A57,[3]BDD_ActiviteInf!$1:$1048576,N$1,FALSE)=0,"-",VLOOKUP($A57,[3]BDD_ActiviteInf!$1:$1048576,L$1,FALSE)/VLOOKUP($A57,[3]BDD_ActiviteInf!$1:$1048576,N$1,FALSE)))</f>
        <v>33.086560846560843</v>
      </c>
      <c r="O57" s="175">
        <f>IF(ISNA(VLOOKUP($A57,[3]BDD_ActiviteInf!$1:$1048576,O$1,FALSE))=TRUE,0,VLOOKUP($A57,[3]BDD_ActiviteInf!$1:$1048576,O$1,FALSE))</f>
        <v>970320.5</v>
      </c>
      <c r="P57" s="176">
        <f>IF(ISNA(VLOOKUP($A57,[3]BDD_ActiviteInf!$1:$1048576,P$1,FALSE))=TRUE,0,VLOOKUP($A57,[3]BDD_ActiviteInf!$1:$1048576,P$1,FALSE))</f>
        <v>1081132</v>
      </c>
      <c r="Q57" s="116">
        <f>IF(O57=0,"-",P57/O57-1)</f>
        <v>0.11420092639493862</v>
      </c>
      <c r="R57" s="175">
        <f>IF(ISNA(VLOOKUP($A57,[3]BDD_ActiviteInf!$1:$1048576,R$1,FALSE))=TRUE,0,VLOOKUP($A57,[3]BDD_ActiviteInf!$1:$1048576,R$1,FALSE))</f>
        <v>31572</v>
      </c>
      <c r="S57" s="181">
        <f>IF(ISNA(VLOOKUP($A57,[3]BDD_ActiviteInf!$1:$1048576,S$1,FALSE))=TRUE,0,VLOOKUP($A57,[3]BDD_ActiviteInf!$1:$1048576,S$1,FALSE))</f>
        <v>32278</v>
      </c>
      <c r="T57" s="116">
        <f>IF(R57=0,"-",S57/R57-1)</f>
        <v>2.2361586215634111E-2</v>
      </c>
      <c r="U57" s="175">
        <f>IF(ISNA(VLOOKUP($A57,[3]BDD_ActiviteInf!$1:$1048576,U$1,FALSE))=TRUE,0,VLOOKUP($A57,[3]BDD_ActiviteInf!$1:$1048576,U$1,FALSE))</f>
        <v>649597</v>
      </c>
      <c r="V57" s="181">
        <f>IF(ISNA(VLOOKUP($A57,[3]BDD_ActiviteInf!$1:$1048576,V$1,FALSE))=TRUE,0,VLOOKUP($A57,[3]BDD_ActiviteInf!$1:$1048576,V$1,FALSE))</f>
        <v>779978</v>
      </c>
      <c r="W57" s="116">
        <f>IF(U57=0,"-",V57/U57-1)</f>
        <v>0.20071059441469097</v>
      </c>
      <c r="X57" s="175">
        <f>IF(ISNA(VLOOKUP($A57,[3]BDD_ActiviteInf!$1:$1048576,X$1,FALSE))=TRUE,0,VLOOKUP($A57,[3]BDD_ActiviteInf!$1:$1048576,X$1,FALSE))</f>
        <v>641447</v>
      </c>
      <c r="Y57" s="181">
        <f>IF(ISNA(VLOOKUP($A57,[3]BDD_ActiviteInf!$1:$1048576,Y$1,FALSE))=TRUE,0,VLOOKUP($A57,[3]BDD_ActiviteInf!$1:$1048576,Y$1,FALSE))</f>
        <v>602308</v>
      </c>
      <c r="Z57" s="116">
        <f>IF(X57=0,"-",Y57/X57-1)</f>
        <v>-6.1016732481405378E-2</v>
      </c>
      <c r="AA57" s="177">
        <f>IF(O57=0,"-",VLOOKUP(A57,[3]BDD_ActiviteInf!$1:$1048576,$AA$1,FALSE)/O57)</f>
        <v>0.9880364271392803</v>
      </c>
      <c r="AB57" s="178">
        <f>IF(P57=0,"-",VLOOKUP(A57,[3]BDD_ActiviteInf!$1:$1048576,$AB$1,FALSE)/P57)</f>
        <v>0.99212399595979028</v>
      </c>
      <c r="AC57" s="175">
        <f>IF(ISNA(VLOOKUP($A57,[3]BDD_ActiviteInf!$1:$1048576,AC$1,FALSE))=TRUE,0,VLOOKUP($A57,[3]BDD_ActiviteInf!$1:$1048576,AC$1,FALSE))</f>
        <v>5905258</v>
      </c>
      <c r="AD57" s="176">
        <f>IF(ISNA(VLOOKUP($A57,[3]BDD_ActiviteInf!$1:$1048576,AD$1,FALSE))=TRUE,0,VLOOKUP($A57,[3]BDD_ActiviteInf!$1:$1048576,AD$1,FALSE))</f>
        <v>5847891</v>
      </c>
      <c r="AE57" s="116">
        <f>IF(AC57=0,"-",AD57/AC57-1)</f>
        <v>-9.7145628522919969E-3</v>
      </c>
      <c r="AF57" s="175">
        <f>IF(ISNA(VLOOKUP($A57,[3]BDD_ActiviteInf!$1:$1048576,AF$1,FALSE))=TRUE,0,VLOOKUP($A57,[3]BDD_ActiviteInf!$1:$1048576,AF$1,FALSE))</f>
        <v>468302</v>
      </c>
      <c r="AG57" s="181">
        <f>IF(ISNA(VLOOKUP($A57,[3]BDD_ActiviteInf!$1:$1048576,AG$1,FALSE))=TRUE,0,VLOOKUP($A57,[3]BDD_ActiviteInf!$1:$1048576,AG$1,FALSE))</f>
        <v>475539</v>
      </c>
      <c r="AH57" s="116">
        <f>IF(AF57=0,"-",AG57/AF57-1)</f>
        <v>1.5453702952368253E-2</v>
      </c>
      <c r="AI57" s="177">
        <f>IF(AC57=0,"-",VLOOKUP(A57,[3]BDD_ActiviteInf!$1:$1048576,$AI$1,FALSE)/AC57)</f>
        <v>0.72007370380769142</v>
      </c>
      <c r="AJ57" s="178">
        <f>IF(AD57=0,"-",VLOOKUP(A57,[3]BDD_ActiviteInf!$1:$1048576,$AJ$1,FALSE)/AD57)</f>
        <v>0.70824319399934099</v>
      </c>
      <c r="AK57" s="177">
        <f>IF(AC57=0,"-",VLOOKUP(A57,[3]BDD_ActiviteInf!$1:$1048576,$AK$1,FALSE)/AC57)</f>
        <v>0.11409594635831322</v>
      </c>
      <c r="AL57" s="182">
        <f>IF(AD57=0,"-",VLOOKUP(A57,[3]BDD_ActiviteInf!$1:$1048576,$AL$1,FALSE)/AD57)</f>
        <v>0.11244686332217889</v>
      </c>
    </row>
    <row r="58" spans="1:39" s="101" customFormat="1" ht="15" customHeight="1" thickBot="1" x14ac:dyDescent="0.25">
      <c r="A58" s="172" t="s">
        <v>109</v>
      </c>
      <c r="C58" s="183" t="s">
        <v>81</v>
      </c>
      <c r="D58" s="183"/>
      <c r="E58" s="183">
        <f>IF(ISNA(VLOOKUP($A58,[3]BDD_ActiviteInf!$1:$1048576,E$1,FALSE))=TRUE,0,VLOOKUP($A58,[3]BDD_ActiviteInf!$1:$1048576,E$1,FALSE))</f>
        <v>87016</v>
      </c>
      <c r="F58" s="184">
        <f>IF(ISNA(VLOOKUP($A58,[3]BDD_ActiviteInf!$1:$1048576,F$1,FALSE))=TRUE,0,VLOOKUP($A58,[3]BDD_ActiviteInf!$1:$1048576,F$1,FALSE))</f>
        <v>93048</v>
      </c>
      <c r="G58" s="185">
        <f>IF(E58=0,"-",F58/E58-1)</f>
        <v>6.9320584720051537E-2</v>
      </c>
      <c r="H58" s="183">
        <f>IF(ISNA(VLOOKUP($A58,[3]BDD_ActiviteInf!$1:$1048576,H$1,FALSE))=TRUE,0,VLOOKUP($A58,[3]BDD_ActiviteInf!$1:$1048576,H$1,FALSE))</f>
        <v>1703</v>
      </c>
      <c r="I58" s="184">
        <f>IF(ISNA(VLOOKUP($A58,[3]BDD_ActiviteInf!$1:$1048576,I$1,FALSE))=TRUE,0,VLOOKUP($A58,[3]BDD_ActiviteInf!$1:$1048576,I$1,FALSE))</f>
        <v>1846</v>
      </c>
      <c r="J58" s="185">
        <f>IF(H58=0,"-",I58/H58-1)</f>
        <v>8.3969465648854991E-2</v>
      </c>
      <c r="K58" s="186">
        <f>IF(E58=0,"-",VLOOKUP(A58,[3]BDD_ActiviteInf!$1:$1048576,$K$1,FALSE)/E58)</f>
        <v>0.99588581410315347</v>
      </c>
      <c r="L58" s="187">
        <f>IF(F58=0,"-",VLOOKUP(A58,[3]BDD_ActiviteInf!$1:$1048576,$L$1,FALSE)/F58)</f>
        <v>0.97490542515690826</v>
      </c>
      <c r="M58" s="188">
        <f>IF(ISNA(VLOOKUP($A58,[3]BDD_ActiviteInf!$1:$1048576,E$1,FALSE))=TRUE,"-",IF(VLOOKUP($A58,[3]BDD_ActiviteInf!$1:$1048576,M$1,FALSE)=0,"-",VLOOKUP($A58,[3]BDD_ActiviteInf!$1:$1048576,K$1,FALSE)/VLOOKUP($A58,[3]BDD_ActiviteInf!$1:$1048576,M$1,FALSE)))</f>
        <v>51.125663716814159</v>
      </c>
      <c r="N58" s="189">
        <f>IF(ISNA(VLOOKUP($A58,[3]BDD_ActiviteInf!$1:$1048576,F$1,FALSE))=TRUE,"-",IF(VLOOKUP($A58,[3]BDD_ActiviteInf!$1:$1048576,N$1,FALSE)=0,"-",VLOOKUP($A58,[3]BDD_ActiviteInf!$1:$1048576,L$1,FALSE)/VLOOKUP($A58,[3]BDD_ActiviteInf!$1:$1048576,N$1,FALSE)))</f>
        <v>50.173119469026545</v>
      </c>
      <c r="O58" s="183">
        <f>IF(ISNA(VLOOKUP($A58,[3]BDD_ActiviteInf!$1:$1048576,O$1,FALSE))=TRUE,0,VLOOKUP($A58,[3]BDD_ActiviteInf!$1:$1048576,O$1,FALSE))</f>
        <v>75928.5</v>
      </c>
      <c r="P58" s="184">
        <f>IF(ISNA(VLOOKUP($A58,[3]BDD_ActiviteInf!$1:$1048576,P$1,FALSE))=TRUE,0,VLOOKUP($A58,[3]BDD_ActiviteInf!$1:$1048576,P$1,FALSE))</f>
        <v>49146.5</v>
      </c>
      <c r="Q58" s="185">
        <f>IF(O58=0,"-",P58/O58-1)</f>
        <v>-0.35272657829405296</v>
      </c>
      <c r="R58" s="183">
        <f>IF(ISNA(VLOOKUP($A58,[3]BDD_ActiviteInf!$1:$1048576,R$1,FALSE))=TRUE,0,VLOOKUP($A58,[3]BDD_ActiviteInf!$1:$1048576,R$1,FALSE))</f>
        <v>1878</v>
      </c>
      <c r="S58" s="190">
        <f>IF(ISNA(VLOOKUP($A58,[3]BDD_ActiviteInf!$1:$1048576,S$1,FALSE))=TRUE,0,VLOOKUP($A58,[3]BDD_ActiviteInf!$1:$1048576,S$1,FALSE))</f>
        <v>2161</v>
      </c>
      <c r="T58" s="185">
        <f>IF(R58=0,"-",S58/R58-1)</f>
        <v>0.15069222577209795</v>
      </c>
      <c r="U58" s="191">
        <f>IF(ISNA(VLOOKUP($A58,[3]BDD_ActiviteInf!$1:$1048576,U$1,FALSE))=TRUE,0,VLOOKUP($A58,[3]BDD_ActiviteInf!$1:$1048576,U$1,FALSE))</f>
        <v>62511</v>
      </c>
      <c r="V58" s="190">
        <f>IF(ISNA(VLOOKUP($A58,[3]BDD_ActiviteInf!$1:$1048576,V$1,FALSE))=TRUE,0,VLOOKUP($A58,[3]BDD_ActiviteInf!$1:$1048576,V$1,FALSE))</f>
        <v>34392</v>
      </c>
      <c r="W58" s="185">
        <f>IF(U58=0,"-",V58/U58-1)</f>
        <v>-0.44982483082977398</v>
      </c>
      <c r="X58" s="191">
        <f>IF(ISNA(VLOOKUP($A58,[3]BDD_ActiviteInf!$1:$1048576,X$1,FALSE))=TRUE,0,VLOOKUP($A58,[3]BDD_ActiviteInf!$1:$1048576,X$1,FALSE))</f>
        <v>26835</v>
      </c>
      <c r="Y58" s="190">
        <f>IF(ISNA(VLOOKUP($A58,[3]BDD_ActiviteInf!$1:$1048576,Y$1,FALSE))=TRUE,0,VLOOKUP($A58,[3]BDD_ActiviteInf!$1:$1048576,Y$1,FALSE))</f>
        <v>29509</v>
      </c>
      <c r="Z58" s="185">
        <f>IF(X58=0,"-",Y58/X58-1)</f>
        <v>9.9645984721445924E-2</v>
      </c>
      <c r="AA58" s="186">
        <f>IF(O58=0,"-",VLOOKUP(A58,[3]BDD_ActiviteInf!$1:$1048576,$AA$1,FALSE)/O58)</f>
        <v>0.99869614176494992</v>
      </c>
      <c r="AB58" s="187">
        <f>IF(P58=0,"-",VLOOKUP(A58,[3]BDD_ActiviteInf!$1:$1048576,$AB$1,FALSE)/P58)</f>
        <v>0.98988737753451417</v>
      </c>
      <c r="AC58" s="183">
        <f>IF(ISNA(VLOOKUP($A58,[3]BDD_ActiviteInf!$1:$1048576,AC$1,FALSE))=TRUE,0,VLOOKUP($A58,[3]BDD_ActiviteInf!$1:$1048576,AC$1,FALSE))</f>
        <v>0</v>
      </c>
      <c r="AD58" s="184">
        <f>IF(ISNA(VLOOKUP($A58,[3]BDD_ActiviteInf!$1:$1048576,AD$1,FALSE))=TRUE,0,VLOOKUP($A58,[3]BDD_ActiviteInf!$1:$1048576,AD$1,FALSE))</f>
        <v>0</v>
      </c>
      <c r="AE58" s="185" t="str">
        <f>IF(AC58=0,"-",AD58/AC58-1)</f>
        <v>-</v>
      </c>
      <c r="AF58" s="183">
        <f>IF(ISNA(VLOOKUP($A58,[3]BDD_ActiviteInf!$1:$1048576,AF$1,FALSE))=TRUE,0,VLOOKUP($A58,[3]BDD_ActiviteInf!$1:$1048576,AF$1,FALSE))</f>
        <v>0</v>
      </c>
      <c r="AG58" s="190">
        <f>IF(ISNA(VLOOKUP($A58,[3]BDD_ActiviteInf!$1:$1048576,AG$1,FALSE))=TRUE,0,VLOOKUP($A58,[3]BDD_ActiviteInf!$1:$1048576,AG$1,FALSE))</f>
        <v>0</v>
      </c>
      <c r="AH58" s="185" t="str">
        <f>IF(AF58=0,"-",AG58/AF58-1)</f>
        <v>-</v>
      </c>
      <c r="AI58" s="186" t="str">
        <f>IF(AC58=0,"-",VLOOKUP(A58,[3]BDD_ActiviteInf!$1:$1048576,$AI$1,FALSE)/AC58)</f>
        <v>-</v>
      </c>
      <c r="AJ58" s="187" t="str">
        <f>IF(AD58=0,"-",VLOOKUP(A58,[3]BDD_ActiviteInf!$1:$1048576,$AJ$1,FALSE)/AD58)</f>
        <v>-</v>
      </c>
      <c r="AK58" s="186" t="str">
        <f>IF(AC58=0,"-",VLOOKUP(A58,[3]BDD_ActiviteInf!$1:$1048576,$AK$1,FALSE)/AC58)</f>
        <v>-</v>
      </c>
      <c r="AL58" s="192" t="str">
        <f>IF(AD58=0,"-",VLOOKUP(A58,[3]BDD_ActiviteInf!$1:$1048576,$AL$1,FALSE)/AD58)</f>
        <v>-</v>
      </c>
    </row>
    <row r="59" spans="1:39" ht="8.25" customHeight="1" x14ac:dyDescent="0.25"/>
    <row r="60" spans="1:39" x14ac:dyDescent="0.25">
      <c r="C60" s="65" t="s">
        <v>110</v>
      </c>
      <c r="D60" s="201" t="str">
        <f>CONCATENATE(" RIMP ",[3]Onglet_OutilAnnexe!$B$3," - ",[3]Onglet_OutilAnnexe!$B$2,)</f>
        <v xml:space="preserve"> RIMP 2021 - 2022</v>
      </c>
      <c r="E60" s="98"/>
      <c r="F60" s="202" t="s">
        <v>111</v>
      </c>
      <c r="G60" s="101"/>
      <c r="H60" s="98"/>
      <c r="I60" s="193"/>
      <c r="J60" s="98"/>
      <c r="K60" s="98"/>
      <c r="L60" s="98"/>
      <c r="M60" s="98"/>
      <c r="N60" s="98"/>
      <c r="O60" s="203"/>
      <c r="P60" s="98"/>
      <c r="Q60" s="98"/>
      <c r="R60" s="98"/>
      <c r="S60" s="98"/>
      <c r="T60" s="98"/>
      <c r="U60" s="98"/>
      <c r="V60" s="193"/>
      <c r="W60" s="193"/>
      <c r="X60" s="204"/>
      <c r="Y60" s="193"/>
      <c r="Z60" s="193"/>
    </row>
    <row r="61" spans="1:39" x14ac:dyDescent="0.25">
      <c r="C61" s="65"/>
      <c r="D61" s="201"/>
      <c r="E61" s="98"/>
      <c r="F61" s="205" t="s">
        <v>112</v>
      </c>
      <c r="G61" s="193"/>
      <c r="H61" s="98"/>
      <c r="I61" s="98"/>
      <c r="J61" s="98"/>
      <c r="K61" s="98"/>
      <c r="L61" s="98"/>
      <c r="M61" s="98"/>
      <c r="N61" s="98"/>
      <c r="O61" s="203"/>
      <c r="P61" s="98"/>
      <c r="Q61" s="98"/>
      <c r="R61" s="98"/>
      <c r="S61" s="98"/>
      <c r="T61" s="98"/>
      <c r="U61" s="98"/>
      <c r="V61" s="193"/>
      <c r="W61" s="193"/>
      <c r="X61" s="204"/>
      <c r="Y61" s="193"/>
      <c r="Z61" s="193"/>
    </row>
    <row r="62" spans="1:39" x14ac:dyDescent="0.25">
      <c r="C62" s="65"/>
      <c r="D62" s="201"/>
      <c r="E62" s="98"/>
      <c r="F62" s="205" t="s">
        <v>113</v>
      </c>
      <c r="G62" s="193"/>
      <c r="H62" s="98"/>
      <c r="I62" s="98"/>
      <c r="J62" s="98"/>
      <c r="K62" s="98"/>
      <c r="L62" s="98"/>
      <c r="M62" s="98"/>
      <c r="N62" s="98"/>
      <c r="O62" s="203"/>
      <c r="P62" s="98"/>
      <c r="Q62" s="98"/>
      <c r="R62" s="98"/>
      <c r="S62" s="98"/>
      <c r="T62" s="98"/>
      <c r="U62" s="98"/>
      <c r="V62" s="193"/>
      <c r="W62" s="193"/>
      <c r="X62" s="204"/>
      <c r="Y62" s="193"/>
      <c r="Z62" s="193"/>
    </row>
    <row r="63" spans="1:39" ht="7.5" customHeight="1" x14ac:dyDescent="0.25">
      <c r="C63" s="201"/>
      <c r="D63" s="201"/>
      <c r="E63" s="206"/>
      <c r="F63" s="201"/>
      <c r="G63" s="201"/>
      <c r="H63" s="206"/>
      <c r="I63" s="206"/>
      <c r="J63" s="206"/>
      <c r="K63" s="206"/>
      <c r="L63" s="206"/>
      <c r="M63" s="206"/>
      <c r="N63" s="206"/>
      <c r="O63" s="207"/>
      <c r="P63" s="206"/>
      <c r="Q63" s="206"/>
      <c r="R63" s="206"/>
      <c r="S63" s="206"/>
      <c r="T63" s="206"/>
      <c r="U63" s="206"/>
      <c r="V63" s="193"/>
      <c r="W63" s="193"/>
      <c r="X63" s="204"/>
      <c r="Y63" s="193"/>
      <c r="Z63" s="193"/>
    </row>
    <row r="64" spans="1:39" ht="23.25" customHeight="1" x14ac:dyDescent="0.25">
      <c r="C64" s="1083" t="s">
        <v>114</v>
      </c>
      <c r="D64" s="1083"/>
      <c r="E64" s="1083"/>
      <c r="F64" s="1083"/>
      <c r="G64" s="1083"/>
      <c r="H64" s="1083"/>
      <c r="I64" s="1083"/>
      <c r="J64" s="1083"/>
      <c r="K64" s="1083"/>
      <c r="L64" s="1083"/>
      <c r="M64" s="1083"/>
      <c r="N64" s="1083"/>
      <c r="O64" s="1083"/>
      <c r="P64" s="1083"/>
      <c r="Q64" s="1083"/>
      <c r="R64" s="1083"/>
      <c r="S64" s="1083"/>
      <c r="T64" s="1083"/>
      <c r="U64" s="1083"/>
      <c r="V64" s="1083"/>
      <c r="W64" s="1083"/>
      <c r="X64" s="1083"/>
      <c r="Y64" s="1083"/>
      <c r="Z64" s="1083"/>
    </row>
    <row r="65" spans="3:26" x14ac:dyDescent="0.25">
      <c r="C65" s="208" t="s">
        <v>115</v>
      </c>
      <c r="D65" s="202"/>
      <c r="E65" s="209"/>
      <c r="F65" s="210"/>
      <c r="G65" s="210"/>
      <c r="H65" s="210"/>
      <c r="I65" s="210"/>
      <c r="J65" s="210"/>
      <c r="K65" s="210"/>
      <c r="L65" s="210"/>
      <c r="M65" s="210"/>
      <c r="N65" s="210"/>
      <c r="O65" s="211"/>
      <c r="P65" s="211"/>
      <c r="Q65" s="212"/>
      <c r="R65" s="211"/>
      <c r="S65" s="212"/>
      <c r="T65" s="211"/>
      <c r="U65" s="211"/>
      <c r="V65" s="211"/>
      <c r="W65" s="211"/>
      <c r="X65" s="211"/>
      <c r="Y65" s="212"/>
      <c r="Z65" s="211"/>
    </row>
    <row r="66" spans="3:26" x14ac:dyDescent="0.25">
      <c r="C66" s="208" t="s">
        <v>116</v>
      </c>
      <c r="D66" s="202"/>
      <c r="E66" s="209"/>
      <c r="F66" s="210"/>
      <c r="G66" s="210"/>
      <c r="H66" s="210"/>
      <c r="I66" s="210"/>
      <c r="J66" s="210"/>
      <c r="K66" s="210"/>
      <c r="L66" s="210"/>
      <c r="M66" s="210"/>
      <c r="N66" s="210"/>
      <c r="O66" s="211"/>
      <c r="P66" s="211"/>
      <c r="Q66" s="212"/>
      <c r="R66" s="211"/>
      <c r="S66" s="212"/>
      <c r="T66" s="211"/>
      <c r="U66" s="211"/>
      <c r="V66" s="211"/>
      <c r="W66" s="211"/>
      <c r="X66" s="211"/>
      <c r="Y66" s="212"/>
      <c r="Z66" s="211"/>
    </row>
    <row r="67" spans="3:26" ht="7.5" customHeight="1" x14ac:dyDescent="0.25">
      <c r="C67" s="208"/>
      <c r="D67" s="202"/>
      <c r="E67" s="209"/>
      <c r="F67" s="210"/>
      <c r="G67" s="210"/>
      <c r="H67" s="210"/>
      <c r="I67" s="210"/>
      <c r="J67" s="210"/>
      <c r="K67" s="210"/>
      <c r="L67" s="210"/>
      <c r="M67" s="210"/>
      <c r="N67" s="210"/>
      <c r="O67" s="211"/>
      <c r="P67" s="211"/>
      <c r="Q67" s="212"/>
      <c r="R67" s="211"/>
      <c r="S67" s="212"/>
      <c r="T67" s="211"/>
      <c r="U67" s="211"/>
      <c r="V67" s="211"/>
      <c r="W67" s="211"/>
      <c r="X67" s="211"/>
      <c r="Y67" s="212"/>
      <c r="Z67" s="211"/>
    </row>
    <row r="68" spans="3:26" ht="24" customHeight="1" x14ac:dyDescent="0.25">
      <c r="C68" s="1084" t="s">
        <v>117</v>
      </c>
      <c r="D68" s="1084"/>
      <c r="E68" s="1084"/>
      <c r="F68" s="1084"/>
      <c r="G68" s="1084"/>
      <c r="H68" s="1084"/>
      <c r="I68" s="1084"/>
      <c r="J68" s="1084"/>
      <c r="K68" s="1084"/>
      <c r="L68" s="1084"/>
      <c r="M68" s="1084"/>
      <c r="N68" s="1084"/>
      <c r="O68" s="1084"/>
      <c r="P68" s="1084"/>
      <c r="Q68" s="1084"/>
      <c r="R68" s="1084"/>
      <c r="S68" s="1084"/>
      <c r="T68" s="1084"/>
      <c r="U68" s="1084"/>
      <c r="V68" s="1084"/>
      <c r="W68" s="1084"/>
      <c r="X68" s="1084"/>
      <c r="Y68" s="1084"/>
      <c r="Z68" s="1084"/>
    </row>
    <row r="69" spans="3:26" x14ac:dyDescent="0.25">
      <c r="E69" s="193"/>
      <c r="F69" s="213"/>
      <c r="G69" s="193"/>
      <c r="H69" s="193"/>
      <c r="I69" s="193"/>
      <c r="J69" s="193"/>
      <c r="K69" s="193"/>
      <c r="L69" s="193"/>
      <c r="M69" s="193"/>
      <c r="N69" s="193"/>
      <c r="O69" s="193"/>
      <c r="P69" s="193"/>
      <c r="Q69" s="193"/>
      <c r="R69" s="193"/>
      <c r="S69" s="193"/>
      <c r="T69" s="193"/>
      <c r="U69" s="193"/>
      <c r="V69" s="193"/>
      <c r="W69" s="193"/>
      <c r="X69" s="204"/>
      <c r="Y69" s="193"/>
      <c r="Z69" s="193"/>
    </row>
    <row r="70" spans="3:26" x14ac:dyDescent="0.25">
      <c r="C70" s="214"/>
      <c r="E70" s="193"/>
      <c r="F70" s="213"/>
      <c r="G70" s="193"/>
      <c r="H70" s="193"/>
      <c r="I70" s="193"/>
      <c r="J70" s="193"/>
      <c r="K70" s="193"/>
      <c r="L70" s="193"/>
      <c r="M70" s="193"/>
      <c r="N70" s="193"/>
      <c r="O70" s="193"/>
      <c r="P70" s="193"/>
      <c r="Q70" s="193"/>
      <c r="R70" s="193"/>
      <c r="S70" s="193"/>
      <c r="T70" s="193"/>
      <c r="U70" s="193"/>
      <c r="V70" s="193"/>
      <c r="W70" s="193"/>
      <c r="X70" s="204"/>
      <c r="Y70" s="193"/>
      <c r="Z70" s="193"/>
    </row>
  </sheetData>
  <mergeCells count="21">
    <mergeCell ref="C64:Z64"/>
    <mergeCell ref="C68:Z68"/>
    <mergeCell ref="P5:Q5"/>
    <mergeCell ref="S5:T5"/>
    <mergeCell ref="V5:W5"/>
    <mergeCell ref="Y5:Z5"/>
    <mergeCell ref="C2:AL2"/>
    <mergeCell ref="C4:C6"/>
    <mergeCell ref="D4:D6"/>
    <mergeCell ref="F4:N4"/>
    <mergeCell ref="P4:AB4"/>
    <mergeCell ref="AD4:AL4"/>
    <mergeCell ref="F5:G5"/>
    <mergeCell ref="I5:J5"/>
    <mergeCell ref="K5:L5"/>
    <mergeCell ref="M5:N5"/>
    <mergeCell ref="AG5:AH5"/>
    <mergeCell ref="AI5:AJ5"/>
    <mergeCell ref="AK5:AL5"/>
    <mergeCell ref="AA5:AB5"/>
    <mergeCell ref="AD5:AE5"/>
  </mergeCells>
  <pageMargins left="0.19685039370078741" right="0.15748031496062992" top="0.19685039370078741" bottom="0.51181102362204722" header="0.31496062992125984" footer="0.27559055118110237"/>
  <pageSetup paperSize="9" scale="59" orientation="landscape" r:id="rId1"/>
  <headerFooter alignWithMargins="0">
    <oddFooter>&amp;L&amp;"Arial,Italique"&amp;7
&amp;CPsychiatrie (RIM-P) – Bilan PMSI 2022</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N69"/>
  <sheetViews>
    <sheetView showZeros="0" view="pageBreakPreview" topLeftCell="C2" zoomScale="60" zoomScaleNormal="100" zoomScalePageLayoutView="85" workbookViewId="0">
      <selection activeCell="Y22" sqref="Y22"/>
    </sheetView>
  </sheetViews>
  <sheetFormatPr baseColWidth="10" defaultColWidth="11.5546875" defaultRowHeight="13.2" x14ac:dyDescent="0.25"/>
  <cols>
    <col min="1" max="1" width="8" style="49" hidden="1" customWidth="1"/>
    <col min="2" max="2" width="2.77734375" style="193" hidden="1" customWidth="1"/>
    <col min="3" max="3" width="9.44140625" style="194" customWidth="1"/>
    <col min="4" max="4" width="18.33203125" style="195" customWidth="1"/>
    <col min="5" max="5" width="10.5546875" style="219" hidden="1" customWidth="1"/>
    <col min="6" max="6" width="9.21875" style="378" customWidth="1"/>
    <col min="7" max="7" width="7.5546875" style="195" customWidth="1"/>
    <col min="8" max="8" width="10.21875" style="219" hidden="1" customWidth="1"/>
    <col min="9" max="9" width="10" style="378" customWidth="1"/>
    <col min="10" max="10" width="7.5546875" style="195" customWidth="1"/>
    <col min="11" max="11" width="8.77734375" style="193" customWidth="1"/>
    <col min="12" max="12" width="7.77734375" style="193" customWidth="1"/>
    <col min="13" max="18" width="7.77734375" style="379" customWidth="1"/>
    <col min="19" max="19" width="8.44140625" style="379" customWidth="1"/>
    <col min="20" max="22" width="7.77734375" style="379" customWidth="1"/>
    <col min="23" max="26" width="7.77734375" style="381" customWidth="1"/>
    <col min="27" max="34" width="6.6640625" style="381" customWidth="1"/>
    <col min="35" max="16384" width="11.5546875" style="193"/>
  </cols>
  <sheetData>
    <row r="1" spans="1:36" s="216" customFormat="1" hidden="1" x14ac:dyDescent="0.25">
      <c r="A1" s="215"/>
      <c r="C1" s="217"/>
      <c r="D1" s="218"/>
      <c r="E1" s="219"/>
      <c r="F1" s="219"/>
      <c r="G1" s="218"/>
      <c r="H1" s="219"/>
      <c r="I1" s="219"/>
      <c r="J1" s="218"/>
      <c r="K1" s="216">
        <v>2</v>
      </c>
      <c r="L1" s="216">
        <f>K1+36</f>
        <v>38</v>
      </c>
      <c r="M1" s="220">
        <f>K1+1</f>
        <v>3</v>
      </c>
      <c r="N1" s="220">
        <f>L1+1</f>
        <v>39</v>
      </c>
      <c r="O1" s="220">
        <f t="shared" ref="O1:AH1" si="0">M1+1</f>
        <v>4</v>
      </c>
      <c r="P1" s="220">
        <f t="shared" si="0"/>
        <v>40</v>
      </c>
      <c r="Q1" s="220">
        <f t="shared" si="0"/>
        <v>5</v>
      </c>
      <c r="R1" s="220">
        <f t="shared" si="0"/>
        <v>41</v>
      </c>
      <c r="S1" s="220">
        <f t="shared" si="0"/>
        <v>6</v>
      </c>
      <c r="T1" s="220">
        <f t="shared" si="0"/>
        <v>42</v>
      </c>
      <c r="U1" s="220">
        <f t="shared" si="0"/>
        <v>7</v>
      </c>
      <c r="V1" s="220">
        <f t="shared" si="0"/>
        <v>43</v>
      </c>
      <c r="W1" s="220">
        <f t="shared" si="0"/>
        <v>8</v>
      </c>
      <c r="X1" s="220">
        <f t="shared" si="0"/>
        <v>44</v>
      </c>
      <c r="Y1" s="220">
        <f t="shared" si="0"/>
        <v>9</v>
      </c>
      <c r="Z1" s="220">
        <f t="shared" si="0"/>
        <v>45</v>
      </c>
      <c r="AA1" s="220">
        <f t="shared" si="0"/>
        <v>10</v>
      </c>
      <c r="AB1" s="220">
        <f t="shared" si="0"/>
        <v>46</v>
      </c>
      <c r="AC1" s="220">
        <f t="shared" si="0"/>
        <v>11</v>
      </c>
      <c r="AD1" s="220">
        <f t="shared" si="0"/>
        <v>47</v>
      </c>
      <c r="AE1" s="220">
        <f t="shared" si="0"/>
        <v>12</v>
      </c>
      <c r="AF1" s="220">
        <f t="shared" si="0"/>
        <v>48</v>
      </c>
      <c r="AG1" s="220">
        <f t="shared" si="0"/>
        <v>13</v>
      </c>
      <c r="AH1" s="220">
        <f t="shared" si="0"/>
        <v>49</v>
      </c>
    </row>
    <row r="2" spans="1:36" s="10" customFormat="1" ht="30" customHeight="1" x14ac:dyDescent="0.25">
      <c r="A2" s="9"/>
      <c r="C2" s="1087" t="s">
        <v>118</v>
      </c>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221"/>
      <c r="AJ2" s="221"/>
    </row>
    <row r="3" spans="1:36" s="12" customFormat="1" ht="9" customHeight="1" thickBot="1" x14ac:dyDescent="0.3">
      <c r="A3" s="11"/>
      <c r="C3" s="11"/>
      <c r="D3" s="222"/>
      <c r="E3" s="11"/>
      <c r="G3" s="11"/>
      <c r="I3" s="11"/>
      <c r="K3" s="11"/>
      <c r="M3" s="11"/>
      <c r="O3" s="11"/>
      <c r="Q3" s="11"/>
      <c r="S3" s="11"/>
      <c r="U3" s="11"/>
      <c r="W3" s="11"/>
      <c r="Y3" s="11"/>
      <c r="AA3" s="223"/>
      <c r="AB3" s="223"/>
      <c r="AC3" s="223"/>
    </row>
    <row r="4" spans="1:36" ht="29.25" customHeight="1" x14ac:dyDescent="0.25">
      <c r="C4" s="1088" t="s">
        <v>3</v>
      </c>
      <c r="D4" s="1148" t="s">
        <v>4</v>
      </c>
      <c r="E4" s="224"/>
      <c r="F4" s="1150" t="s">
        <v>9</v>
      </c>
      <c r="G4" s="1151"/>
      <c r="H4" s="225"/>
      <c r="I4" s="1156" t="s">
        <v>15</v>
      </c>
      <c r="J4" s="1157"/>
      <c r="K4" s="1162" t="s">
        <v>119</v>
      </c>
      <c r="L4" s="1163"/>
      <c r="M4" s="1163"/>
      <c r="N4" s="1163"/>
      <c r="O4" s="1163"/>
      <c r="P4" s="1163"/>
      <c r="Q4" s="1163"/>
      <c r="R4" s="1163"/>
      <c r="S4" s="1163"/>
      <c r="T4" s="1163"/>
      <c r="U4" s="1163"/>
      <c r="V4" s="1163"/>
      <c r="W4" s="1163"/>
      <c r="X4" s="1163"/>
      <c r="Y4" s="1163"/>
      <c r="Z4" s="1164"/>
      <c r="AA4" s="1165" t="s">
        <v>120</v>
      </c>
      <c r="AB4" s="1166"/>
      <c r="AC4" s="1166"/>
      <c r="AD4" s="1167"/>
      <c r="AE4" s="1165" t="s">
        <v>121</v>
      </c>
      <c r="AF4" s="1166"/>
      <c r="AG4" s="1166"/>
      <c r="AH4" s="1167"/>
    </row>
    <row r="5" spans="1:36" s="14" customFormat="1" ht="17.25" customHeight="1" x14ac:dyDescent="0.25">
      <c r="A5" s="13"/>
      <c r="C5" s="1089"/>
      <c r="D5" s="1149"/>
      <c r="E5" s="226"/>
      <c r="F5" s="1152"/>
      <c r="G5" s="1153"/>
      <c r="H5" s="227"/>
      <c r="I5" s="1158"/>
      <c r="J5" s="1159"/>
      <c r="K5" s="1171" t="s">
        <v>122</v>
      </c>
      <c r="L5" s="1146"/>
      <c r="M5" s="1146"/>
      <c r="N5" s="1146"/>
      <c r="O5" s="1183" t="s">
        <v>123</v>
      </c>
      <c r="P5" s="1146"/>
      <c r="Q5" s="1146"/>
      <c r="R5" s="1146"/>
      <c r="S5" s="1146" t="s">
        <v>124</v>
      </c>
      <c r="T5" s="1146"/>
      <c r="U5" s="1146"/>
      <c r="V5" s="1172"/>
      <c r="W5" s="1146" t="s">
        <v>125</v>
      </c>
      <c r="X5" s="1146"/>
      <c r="Y5" s="1146"/>
      <c r="Z5" s="1147"/>
      <c r="AA5" s="1168"/>
      <c r="AB5" s="1169"/>
      <c r="AC5" s="1169"/>
      <c r="AD5" s="1170"/>
      <c r="AE5" s="1168"/>
      <c r="AF5" s="1169"/>
      <c r="AG5" s="1169"/>
      <c r="AH5" s="1170"/>
    </row>
    <row r="6" spans="1:36" s="14" customFormat="1" ht="18.75" customHeight="1" x14ac:dyDescent="0.25">
      <c r="A6" s="13"/>
      <c r="C6" s="1089"/>
      <c r="D6" s="1149"/>
      <c r="E6" s="226"/>
      <c r="F6" s="1154"/>
      <c r="G6" s="1155"/>
      <c r="H6" s="228"/>
      <c r="I6" s="1160"/>
      <c r="J6" s="1161"/>
      <c r="K6" s="1138" t="s">
        <v>126</v>
      </c>
      <c r="L6" s="1139"/>
      <c r="M6" s="1140" t="s">
        <v>127</v>
      </c>
      <c r="N6" s="1141"/>
      <c r="O6" s="1140" t="s">
        <v>126</v>
      </c>
      <c r="P6" s="1139"/>
      <c r="Q6" s="1140" t="s">
        <v>127</v>
      </c>
      <c r="R6" s="1141"/>
      <c r="S6" s="1140" t="s">
        <v>126</v>
      </c>
      <c r="T6" s="1139"/>
      <c r="U6" s="1140" t="s">
        <v>127</v>
      </c>
      <c r="V6" s="1141"/>
      <c r="W6" s="1140" t="s">
        <v>126</v>
      </c>
      <c r="X6" s="1139"/>
      <c r="Y6" s="1140" t="s">
        <v>127</v>
      </c>
      <c r="Z6" s="1141"/>
      <c r="AA6" s="1138" t="s">
        <v>126</v>
      </c>
      <c r="AB6" s="1139"/>
      <c r="AC6" s="1140" t="s">
        <v>127</v>
      </c>
      <c r="AD6" s="1141"/>
      <c r="AE6" s="1138" t="s">
        <v>126</v>
      </c>
      <c r="AF6" s="1139"/>
      <c r="AG6" s="1140" t="s">
        <v>127</v>
      </c>
      <c r="AH6" s="1142"/>
    </row>
    <row r="7" spans="1:36" s="14" customFormat="1" ht="18.75" customHeight="1" x14ac:dyDescent="0.25">
      <c r="A7" s="13"/>
      <c r="C7" s="1189"/>
      <c r="D7" s="1190"/>
      <c r="E7" s="229" t="str">
        <f>[3]Onglet_OutilAnnexe!$B$3</f>
        <v>2021</v>
      </c>
      <c r="F7" s="22" t="str">
        <f>[3]Onglet_OutilAnnexe!$B$2</f>
        <v>2022</v>
      </c>
      <c r="G7" s="27" t="str">
        <f>CONCATENATE("Evol. / ",[3]Onglet_OutilAnnexe!$B$3)</f>
        <v>Evol. / 2021</v>
      </c>
      <c r="H7" s="230" t="str">
        <f>[3]Onglet_OutilAnnexe!$B$3</f>
        <v>2021</v>
      </c>
      <c r="I7" s="22" t="str">
        <f>[3]Onglet_OutilAnnexe!$B$2</f>
        <v>2022</v>
      </c>
      <c r="J7" s="27" t="str">
        <f>CONCATENATE("Evol. / ",[3]Onglet_OutilAnnexe!$B$3)</f>
        <v>Evol. / 2021</v>
      </c>
      <c r="K7" s="231" t="str">
        <f>[3]Onglet_OutilAnnexe!$B$3</f>
        <v>2021</v>
      </c>
      <c r="L7" s="232" t="str">
        <f>[3]Onglet_OutilAnnexe!$B$2</f>
        <v>2022</v>
      </c>
      <c r="M7" s="233" t="str">
        <f>[3]Onglet_OutilAnnexe!$B$3</f>
        <v>2021</v>
      </c>
      <c r="N7" s="234" t="str">
        <f>[3]Onglet_OutilAnnexe!$B$2</f>
        <v>2022</v>
      </c>
      <c r="O7" s="233" t="str">
        <f>[3]Onglet_OutilAnnexe!$B$3</f>
        <v>2021</v>
      </c>
      <c r="P7" s="232" t="str">
        <f>[3]Onglet_OutilAnnexe!$B$2</f>
        <v>2022</v>
      </c>
      <c r="Q7" s="233" t="str">
        <f>[3]Onglet_OutilAnnexe!$B$3</f>
        <v>2021</v>
      </c>
      <c r="R7" s="234" t="str">
        <f>[3]Onglet_OutilAnnexe!$B$2</f>
        <v>2022</v>
      </c>
      <c r="S7" s="233" t="str">
        <f>[3]Onglet_OutilAnnexe!$B$3</f>
        <v>2021</v>
      </c>
      <c r="T7" s="232" t="str">
        <f>[3]Onglet_OutilAnnexe!$B$2</f>
        <v>2022</v>
      </c>
      <c r="U7" s="233" t="str">
        <f>[3]Onglet_OutilAnnexe!$B$3</f>
        <v>2021</v>
      </c>
      <c r="V7" s="234" t="str">
        <f>[3]Onglet_OutilAnnexe!$B$2</f>
        <v>2022</v>
      </c>
      <c r="W7" s="233" t="str">
        <f>[3]Onglet_OutilAnnexe!$B$3</f>
        <v>2021</v>
      </c>
      <c r="X7" s="232" t="str">
        <f>[3]Onglet_OutilAnnexe!$B$2</f>
        <v>2022</v>
      </c>
      <c r="Y7" s="233" t="str">
        <f>[3]Onglet_OutilAnnexe!$B$3</f>
        <v>2021</v>
      </c>
      <c r="Z7" s="235" t="str">
        <f>[3]Onglet_OutilAnnexe!$B$2</f>
        <v>2022</v>
      </c>
      <c r="AA7" s="231" t="str">
        <f>[3]Onglet_OutilAnnexe!$B$3</f>
        <v>2021</v>
      </c>
      <c r="AB7" s="232" t="str">
        <f>[3]Onglet_OutilAnnexe!$B$2</f>
        <v>2022</v>
      </c>
      <c r="AC7" s="233" t="str">
        <f>[3]Onglet_OutilAnnexe!$B$3</f>
        <v>2021</v>
      </c>
      <c r="AD7" s="235" t="str">
        <f>[3]Onglet_OutilAnnexe!$B$2</f>
        <v>2022</v>
      </c>
      <c r="AE7" s="231" t="str">
        <f>[3]Onglet_OutilAnnexe!$B$3</f>
        <v>2021</v>
      </c>
      <c r="AF7" s="232" t="str">
        <f>[3]Onglet_OutilAnnexe!$B$2</f>
        <v>2022</v>
      </c>
      <c r="AG7" s="233" t="str">
        <f>[3]Onglet_OutilAnnexe!$B$3</f>
        <v>2021</v>
      </c>
      <c r="AH7" s="235" t="str">
        <f>[3]Onglet_OutilAnnexe!$B$2</f>
        <v>2022</v>
      </c>
    </row>
    <row r="8" spans="1:36" s="14" customFormat="1" x14ac:dyDescent="0.25">
      <c r="A8" s="13"/>
      <c r="C8" s="1143" t="s">
        <v>128</v>
      </c>
      <c r="D8" s="1144"/>
      <c r="E8" s="1144"/>
      <c r="F8" s="1144"/>
      <c r="G8" s="1144"/>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5"/>
    </row>
    <row r="9" spans="1:36" s="32" customFormat="1" ht="14.1" customHeight="1" x14ac:dyDescent="0.2">
      <c r="A9" s="172" t="s">
        <v>18</v>
      </c>
      <c r="B9" s="236"/>
      <c r="C9" s="237" t="s">
        <v>18</v>
      </c>
      <c r="D9" s="48" t="s">
        <v>19</v>
      </c>
      <c r="E9" s="238">
        <f>VLOOKUP(A9,Activité_INF!$A$7:$AM$68,32,FALSE)</f>
        <v>1528</v>
      </c>
      <c r="F9" s="239">
        <f>VLOOKUP(A9,Activité_INF!$A$7:$AM$68,33,FALSE)</f>
        <v>1616</v>
      </c>
      <c r="G9" s="240">
        <f>IF(E9&gt;0,F9/E9-1,"-")</f>
        <v>5.7591623036649109E-2</v>
      </c>
      <c r="H9" s="241">
        <f>VLOOKUP(A9,Activité_INF!$A$7:$AM$68,29,FALSE)</f>
        <v>16232</v>
      </c>
      <c r="I9" s="242">
        <f>VLOOKUP(A9,Activité_INF!$A$7:$AM$68,30,FALSE)</f>
        <v>22247</v>
      </c>
      <c r="J9" s="243">
        <f>IF(H9&gt;0,I9/H9-1,"-")</f>
        <v>0.37056431739773288</v>
      </c>
      <c r="K9" s="244">
        <f>IF(E9&gt;0,VLOOKUP(A9,[3]BDD_ActiviteInf_Ambu!$1:$1048576,PsyInf_Ambu_FileActv!K$1,FALSE)/E9,"-")</f>
        <v>0.53075916230366493</v>
      </c>
      <c r="L9" s="240">
        <f>IF(F9&gt;0,VLOOKUP(A9,[3]BDD_ActiviteInf_Ambu!$1:$1048576,PsyInf_Ambu_FileActv!L$1,FALSE)/F9,"-")</f>
        <v>0.53217821782178221</v>
      </c>
      <c r="M9" s="245">
        <f>IF(H9&gt;0,VLOOKUP(A9,[3]BDD_ActiviteInf_Ambu!$1:$1048576,PsyInf_Ambu_FileActv!M$1,FALSE)/H9,"-")</f>
        <v>0.53905864958107441</v>
      </c>
      <c r="N9" s="243">
        <f>IF(I9&gt;0,VLOOKUP(A9,[3]BDD_ActiviteInf_Ambu!$1:$1048576,PsyInf_Ambu_FileActv!N$1,FALSE)/I9,"-")</f>
        <v>0.51773272800827075</v>
      </c>
      <c r="O9" s="245">
        <f>IF($E9&gt;0,VLOOKUP($A9,[3]BDD_ActiviteInf_Ambu!$1:$1048576,PsyInf_Ambu_FileActv!O$1,FALSE)/$E9,"-")</f>
        <v>0.49083769633507851</v>
      </c>
      <c r="P9" s="240">
        <f>IF($F9&gt;0,VLOOKUP($A9,[3]BDD_ActiviteInf_Ambu!$1:$1048576,PsyInf_Ambu_FileActv!P$1,FALSE)/$F9,"-")</f>
        <v>0.49071782178217821</v>
      </c>
      <c r="Q9" s="245">
        <f>IF($H9&gt;0,VLOOKUP($A9,[3]BDD_ActiviteInf_Ambu!$1:$1048576,PsyInf_Ambu_FileActv!Q$1,FALSE)/$H9,"-")</f>
        <v>0.43974864465253821</v>
      </c>
      <c r="R9" s="243">
        <f>IF($I9&gt;0,VLOOKUP($A9,[3]BDD_ActiviteInf_Ambu!$1:$1048576,PsyInf_Ambu_FileActv!R$1,FALSE)/$I9,"-")</f>
        <v>0.46428731963860298</v>
      </c>
      <c r="S9" s="245">
        <f>IF(E9&gt;0,VLOOKUP(A9,[3]BDD_ActiviteInf_Ambu!$1:$1048576,PsyInf_Ambu_FileActv!S$1,FALSE)/E9,"-")</f>
        <v>3.7958115183246072E-2</v>
      </c>
      <c r="T9" s="240">
        <f>IF(F9&gt;0,VLOOKUP(A9,[3]BDD_ActiviteInf_Ambu!$1:$1048576,PsyInf_Ambu_FileActv!T$1,FALSE)/F9,"-")</f>
        <v>4.3316831683168314E-2</v>
      </c>
      <c r="U9" s="245">
        <f>IF(H9&gt;0,VLOOKUP(A9,[3]BDD_ActiviteInf_Ambu!$1:$1048576,PsyInf_Ambu_FileActv!U$1,FALSE)/H9,"-")</f>
        <v>2.1069492360768851E-2</v>
      </c>
      <c r="V9" s="243">
        <f>IF(I9&gt;0,VLOOKUP(A9,[3]BDD_ActiviteInf_Ambu!$1:$1048576,PsyInf_Ambu_FileActv!V$1,FALSE)/I9,"-")</f>
        <v>1.7620353306063739E-2</v>
      </c>
      <c r="W9" s="245">
        <f>IF(E9&gt;0,VLOOKUP(A9,[3]BDD_ActiviteInf_Ambu!$1:$1048576,PsyInf_Ambu_FileActv!W$1,FALSE)/E9,"-")</f>
        <v>1.3089005235602095E-3</v>
      </c>
      <c r="X9" s="240">
        <f>IF(F9&gt;0,VLOOKUP(A9,[3]BDD_ActiviteInf_Ambu!$1:$1048576,PsyInf_Ambu_FileActv!X$1,FALSE)/F9,"-")</f>
        <v>3.0940594059405942E-3</v>
      </c>
      <c r="Y9" s="245">
        <f>IF(H9&gt;0,VLOOKUP(A9,[3]BDD_ActiviteInf_Ambu!$1:$1048576,PsyInf_Ambu_FileActv!Y$1,FALSE)/H9,"-")</f>
        <v>1.232134056185313E-4</v>
      </c>
      <c r="Z9" s="246">
        <f>IF(I9&gt;0,VLOOKUP(A9,[3]BDD_ActiviteInf_Ambu!$1:$1048576,PsyInf_Ambu_FileActv!Z$1,FALSE)/I9,"-")</f>
        <v>3.5959904706252526E-4</v>
      </c>
      <c r="AA9" s="244">
        <f>IF(E9&gt;0,VLOOKUP(A9,[3]BDD_ActiviteInf_Ambu!$1:$1048576,PsyInf_Ambu_FileActv!AA$1,FALSE)/E9,"-")</f>
        <v>6.5445026178010471E-3</v>
      </c>
      <c r="AB9" s="240">
        <f>IF(F9&gt;0,VLOOKUP(A9,[3]BDD_ActiviteInf_Ambu!$1:$1048576,PsyInf_Ambu_FileActv!AB$1,FALSE)/F9,"-")</f>
        <v>3.0940594059405942E-3</v>
      </c>
      <c r="AC9" s="245">
        <f>IF(H9&gt;0,VLOOKUP(A9,[3]BDD_ActiviteInf_Ambu!$1:$1048576,PsyInf_Ambu_FileActv!AC$1,FALSE)/H9,"-")</f>
        <v>1.4169541646131098E-3</v>
      </c>
      <c r="AD9" s="246">
        <f>IF(I9&gt;0,VLOOKUP(A9,[3]BDD_ActiviteInf_Ambu!$1:$1048576,PsyInf_Ambu_FileActv!AD$1,FALSE)/I9,"-")</f>
        <v>1.8429451161954421E-3</v>
      </c>
      <c r="AE9" s="244">
        <f>IF(E9&gt;0,VLOOKUP(A9,[3]BDD_ActiviteInf_Ambu!$1:$1048576,PsyInf_Ambu_FileActv!AE$1,FALSE)/E9,"-")</f>
        <v>0</v>
      </c>
      <c r="AF9" s="240">
        <f>IF(F9&gt;0,VLOOKUP(A9,[3]BDD_ActiviteInf_Ambu!$1:$1048576,PsyInf_Ambu_FileActv!AF$1,FALSE)/F9,"-")</f>
        <v>0</v>
      </c>
      <c r="AG9" s="245">
        <f>IF(H9&gt;0,VLOOKUP(A9,[3]BDD_ActiviteInf_Ambu!$1:$1048576,PsyInf_Ambu_FileActv!AG$1,FALSE)/H9,"-")</f>
        <v>0</v>
      </c>
      <c r="AH9" s="246">
        <f>IF(I9&gt;0,VLOOKUP(A9,[3]BDD_ActiviteInf_Ambu!$1:$1048576,PsyInf_Ambu_FileActv!AH$1,FALSE)/I9,"-")</f>
        <v>0</v>
      </c>
    </row>
    <row r="10" spans="1:36" s="32" customFormat="1" ht="14.1" customHeight="1" x14ac:dyDescent="0.25">
      <c r="A10" s="247" t="s">
        <v>20</v>
      </c>
      <c r="B10" s="236"/>
      <c r="C10" s="45" t="s">
        <v>20</v>
      </c>
      <c r="D10" s="34" t="s">
        <v>21</v>
      </c>
      <c r="E10" s="248">
        <f>VLOOKUP(A10,Activité_INF!$A$7:$AM$68,32,FALSE)</f>
        <v>3143</v>
      </c>
      <c r="F10" s="239">
        <f>VLOOKUP(A10,Activité_INF!$A$7:$AM$68,33,FALSE)</f>
        <v>3135</v>
      </c>
      <c r="G10" s="240">
        <f t="shared" ref="G10:G30" si="1">IF(E10&gt;0,F10/E10-1,"-")</f>
        <v>-2.5453388482341577E-3</v>
      </c>
      <c r="H10" s="241">
        <f>VLOOKUP(A10,Activité_INF!$A$7:$AM$68,29,FALSE)</f>
        <v>32029</v>
      </c>
      <c r="I10" s="242">
        <f>VLOOKUP(A10,Activité_INF!$A$7:$AM$68,30,FALSE)</f>
        <v>30937</v>
      </c>
      <c r="J10" s="243">
        <f t="shared" ref="J10:J30" si="2">IF(H10&gt;0,I10/H10-1,"-")</f>
        <v>-3.4094102219863198E-2</v>
      </c>
      <c r="K10" s="244">
        <f>IF(E10&gt;0,VLOOKUP(A10,[3]BDD_ActiviteInf_Ambu!$1:$1048576,PsyInf_Ambu_FileActv!K$1,FALSE)/E10,"-")</f>
        <v>0.50715876551065864</v>
      </c>
      <c r="L10" s="240">
        <f>IF(F10&gt;0,VLOOKUP(A10,[3]BDD_ActiviteInf_Ambu!$1:$1048576,PsyInf_Ambu_FileActv!L$1,FALSE)/F10,"-")</f>
        <v>0.48389154704944176</v>
      </c>
      <c r="M10" s="245">
        <f>IF(H10&gt;0,VLOOKUP(A10,[3]BDD_ActiviteInf_Ambu!$1:$1048576,PsyInf_Ambu_FileActv!M$1,FALSE)/H10,"-")</f>
        <v>0.50039027131661928</v>
      </c>
      <c r="N10" s="243">
        <f>IF(I10&gt;0,VLOOKUP(A10,[3]BDD_ActiviteInf_Ambu!$1:$1048576,PsyInf_Ambu_FileActv!N$1,FALSE)/I10,"-")</f>
        <v>0.48870284772279149</v>
      </c>
      <c r="O10" s="245">
        <f>IF($E10&gt;0,VLOOKUP($A10,[3]BDD_ActiviteInf_Ambu!$1:$1048576,PsyInf_Ambu_FileActv!O$1,FALSE)/$E10,"-")</f>
        <v>0.45529748647788737</v>
      </c>
      <c r="P10" s="240">
        <f>IF($F10&gt;0,VLOOKUP($A10,[3]BDD_ActiviteInf_Ambu!$1:$1048576,PsyInf_Ambu_FileActv!P$1,FALSE)/$F10,"-")</f>
        <v>0.45039872408293463</v>
      </c>
      <c r="Q10" s="245">
        <f>IF($H10&gt;0,VLOOKUP($A10,[3]BDD_ActiviteInf_Ambu!$1:$1048576,PsyInf_Ambu_FileActv!Q$1,FALSE)/$H10,"-")</f>
        <v>0.43685410097099503</v>
      </c>
      <c r="R10" s="243">
        <f>IF($I10&gt;0,VLOOKUP($A10,[3]BDD_ActiviteInf_Ambu!$1:$1048576,PsyInf_Ambu_FileActv!R$1,FALSE)/$I10,"-")</f>
        <v>0.42208358922972494</v>
      </c>
      <c r="S10" s="245">
        <f>IF(E10&gt;0,VLOOKUP(A10,[3]BDD_ActiviteInf_Ambu!$1:$1048576,PsyInf_Ambu_FileActv!S$1,FALSE)/E10,"-")</f>
        <v>6.6496977410117716E-2</v>
      </c>
      <c r="T10" s="240">
        <f>IF(F10&gt;0,VLOOKUP(A10,[3]BDD_ActiviteInf_Ambu!$1:$1048576,PsyInf_Ambu_FileActv!T$1,FALSE)/F10,"-")</f>
        <v>8.3891547049441781E-2</v>
      </c>
      <c r="U10" s="245">
        <f>IF(H10&gt;0,VLOOKUP(A10,[3]BDD_ActiviteInf_Ambu!$1:$1048576,PsyInf_Ambu_FileActv!U$1,FALSE)/H10,"-")</f>
        <v>5.4075993630772111E-2</v>
      </c>
      <c r="V10" s="243">
        <f>IF(I10&gt;0,VLOOKUP(A10,[3]BDD_ActiviteInf_Ambu!$1:$1048576,PsyInf_Ambu_FileActv!V$1,FALSE)/I10,"-")</f>
        <v>7.5928499854543099E-2</v>
      </c>
      <c r="W10" s="245">
        <f>IF(E10&gt;0,VLOOKUP(A10,[3]BDD_ActiviteInf_Ambu!$1:$1048576,PsyInf_Ambu_FileActv!W$1,FALSE)/E10,"-")</f>
        <v>3.2134902958956414E-2</v>
      </c>
      <c r="X10" s="240">
        <f>IF(F10&gt;0,VLOOKUP(A10,[3]BDD_ActiviteInf_Ambu!$1:$1048576,PsyInf_Ambu_FileActv!X$1,FALSE)/F10,"-")</f>
        <v>4.4338118022328551E-2</v>
      </c>
      <c r="Y10" s="245">
        <f>IF(H10&gt;0,VLOOKUP(A10,[3]BDD_ActiviteInf_Ambu!$1:$1048576,PsyInf_Ambu_FileActv!Y$1,FALSE)/H10,"-")</f>
        <v>8.6796340816135374E-3</v>
      </c>
      <c r="Z10" s="246">
        <f>IF(I10&gt;0,VLOOKUP(A10,[3]BDD_ActiviteInf_Ambu!$1:$1048576,PsyInf_Ambu_FileActv!Z$1,FALSE)/I10,"-")</f>
        <v>1.3285063192940491E-2</v>
      </c>
      <c r="AA10" s="244">
        <f>IF(E10&gt;0,VLOOKUP(A10,[3]BDD_ActiviteInf_Ambu!$1:$1048576,PsyInf_Ambu_FileActv!AA$1,FALSE)/E10,"-")</f>
        <v>3.4998409163219855E-3</v>
      </c>
      <c r="AB10" s="240">
        <f>IF(F10&gt;0,VLOOKUP(A10,[3]BDD_ActiviteInf_Ambu!$1:$1048576,PsyInf_Ambu_FileActv!AB$1,FALSE)/F10,"-")</f>
        <v>2.2328548644338117E-3</v>
      </c>
      <c r="AC10" s="245">
        <f>IF(H10&gt;0,VLOOKUP(A10,[3]BDD_ActiviteInf_Ambu!$1:$1048576,PsyInf_Ambu_FileActv!AC$1,FALSE)/H10,"-")</f>
        <v>5.307689906022667E-4</v>
      </c>
      <c r="AD10" s="246">
        <f>IF(I10&gt;0,VLOOKUP(A10,[3]BDD_ActiviteInf_Ambu!$1:$1048576,PsyInf_Ambu_FileActv!AD$1,FALSE)/I10,"-")</f>
        <v>2.5859003781879302E-4</v>
      </c>
      <c r="AE10" s="244">
        <f>IF(E10&gt;0,VLOOKUP(A10,[3]BDD_ActiviteInf_Ambu!$1:$1048576,PsyInf_Ambu_FileActv!AE$1,FALSE)/E10,"-")</f>
        <v>0</v>
      </c>
      <c r="AF10" s="240">
        <f>IF(F10&gt;0,VLOOKUP(A10,[3]BDD_ActiviteInf_Ambu!$1:$1048576,PsyInf_Ambu_FileActv!AF$1,FALSE)/F10,"-")</f>
        <v>0</v>
      </c>
      <c r="AG10" s="245">
        <f>IF(H10&gt;0,VLOOKUP(A10,[3]BDD_ActiviteInf_Ambu!$1:$1048576,PsyInf_Ambu_FileActv!AG$1,FALSE)/H10,"-")</f>
        <v>0</v>
      </c>
      <c r="AH10" s="246">
        <f>IF(I10&gt;0,VLOOKUP(A10,[3]BDD_ActiviteInf_Ambu!$1:$1048576,PsyInf_Ambu_FileActv!AH$1,FALSE)/I10,"-")</f>
        <v>0</v>
      </c>
    </row>
    <row r="11" spans="1:36" s="32" customFormat="1" ht="14.1" customHeight="1" x14ac:dyDescent="0.2">
      <c r="A11" s="249" t="s">
        <v>22</v>
      </c>
      <c r="B11" s="236"/>
      <c r="C11" s="45" t="s">
        <v>22</v>
      </c>
      <c r="D11" s="34" t="s">
        <v>23</v>
      </c>
      <c r="E11" s="248">
        <f>VLOOKUP(A11,Activité_INF!$A$7:$AM$68,32,FALSE)</f>
        <v>2586</v>
      </c>
      <c r="F11" s="239">
        <f>VLOOKUP(A11,Activité_INF!$A$7:$AM$68,33,FALSE)</f>
        <v>2387</v>
      </c>
      <c r="G11" s="240">
        <f t="shared" si="1"/>
        <v>-7.6952822892498052E-2</v>
      </c>
      <c r="H11" s="241">
        <f>VLOOKUP(A11,Activité_INF!$A$7:$AM$68,29,FALSE)</f>
        <v>35073</v>
      </c>
      <c r="I11" s="242">
        <f>VLOOKUP(A11,Activité_INF!$A$7:$AM$68,30,FALSE)</f>
        <v>27450</v>
      </c>
      <c r="J11" s="243">
        <f t="shared" si="2"/>
        <v>-0.21734667693097254</v>
      </c>
      <c r="K11" s="244">
        <f>IF(E11&gt;0,VLOOKUP(A11,[3]BDD_ActiviteInf_Ambu!$1:$1048576,PsyInf_Ambu_FileActv!K$1,FALSE)/E11,"-")</f>
        <v>0.43039443155452434</v>
      </c>
      <c r="L11" s="240">
        <f>IF(F11&gt;0,VLOOKUP(A11,[3]BDD_ActiviteInf_Ambu!$1:$1048576,PsyInf_Ambu_FileActv!L$1,FALSE)/F11,"-")</f>
        <v>0.40511101801424382</v>
      </c>
      <c r="M11" s="245">
        <f>IF(H11&gt;0,VLOOKUP(A11,[3]BDD_ActiviteInf_Ambu!$1:$1048576,PsyInf_Ambu_FileActv!M$1,FALSE)/H11,"-")</f>
        <v>0.47455307501496879</v>
      </c>
      <c r="N11" s="243">
        <f>IF(I11&gt;0,VLOOKUP(A11,[3]BDD_ActiviteInf_Ambu!$1:$1048576,PsyInf_Ambu_FileActv!N$1,FALSE)/I11,"-")</f>
        <v>0.49413479052823317</v>
      </c>
      <c r="O11" s="245">
        <f>IF($E11&gt;0,VLOOKUP($A11,[3]BDD_ActiviteInf_Ambu!$1:$1048576,PsyInf_Ambu_FileActv!O$1,FALSE)/$E11,"-")</f>
        <v>0.50193348801237436</v>
      </c>
      <c r="P11" s="240">
        <f>IF($F11&gt;0,VLOOKUP($A11,[3]BDD_ActiviteInf_Ambu!$1:$1048576,PsyInf_Ambu_FileActv!P$1,FALSE)/$F11,"-")</f>
        <v>0.51654796816087134</v>
      </c>
      <c r="Q11" s="245">
        <f>IF($H11&gt;0,VLOOKUP($A11,[3]BDD_ActiviteInf_Ambu!$1:$1048576,PsyInf_Ambu_FileActv!Q$1,FALSE)/$H11,"-")</f>
        <v>0.44045276993698856</v>
      </c>
      <c r="R11" s="243">
        <f>IF($I11&gt;0,VLOOKUP($A11,[3]BDD_ActiviteInf_Ambu!$1:$1048576,PsyInf_Ambu_FileActv!R$1,FALSE)/$I11,"-")</f>
        <v>0.42717668488160293</v>
      </c>
      <c r="S11" s="245">
        <f>IF(E11&gt;0,VLOOKUP(A11,[3]BDD_ActiviteInf_Ambu!$1:$1048576,PsyInf_Ambu_FileActv!S$1,FALSE)/E11,"-")</f>
        <v>0.10982211910286156</v>
      </c>
      <c r="T11" s="240">
        <f>IF(F11&gt;0,VLOOKUP(A11,[3]BDD_ActiviteInf_Ambu!$1:$1048576,PsyInf_Ambu_FileActv!T$1,FALSE)/F11,"-")</f>
        <v>0.12987012987012986</v>
      </c>
      <c r="U11" s="245">
        <f>IF(H11&gt;0,VLOOKUP(A11,[3]BDD_ActiviteInf_Ambu!$1:$1048576,PsyInf_Ambu_FileActv!U$1,FALSE)/H11,"-")</f>
        <v>7.3218715251047811E-2</v>
      </c>
      <c r="V11" s="243">
        <f>IF(I11&gt;0,VLOOKUP(A11,[3]BDD_ActiviteInf_Ambu!$1:$1048576,PsyInf_Ambu_FileActv!V$1,FALSE)/I11,"-")</f>
        <v>7.0819672131147537E-2</v>
      </c>
      <c r="W11" s="245">
        <f>IF(E11&gt;0,VLOOKUP(A11,[3]BDD_ActiviteInf_Ambu!$1:$1048576,PsyInf_Ambu_FileActv!W$1,FALSE)/E11,"-")</f>
        <v>2.0881670533642691E-2</v>
      </c>
      <c r="X11" s="240">
        <f>IF(F11&gt;0,VLOOKUP(A11,[3]BDD_ActiviteInf_Ambu!$1:$1048576,PsyInf_Ambu_FileActv!X$1,FALSE)/F11,"-")</f>
        <v>1.466275659824047E-2</v>
      </c>
      <c r="Y11" s="245">
        <f>IF(H11&gt;0,VLOOKUP(A11,[3]BDD_ActiviteInf_Ambu!$1:$1048576,PsyInf_Ambu_FileActv!Y$1,FALSE)/H11,"-")</f>
        <v>1.1775439796994839E-2</v>
      </c>
      <c r="Z11" s="246">
        <f>IF(I11&gt;0,VLOOKUP(A11,[3]BDD_ActiviteInf_Ambu!$1:$1048576,PsyInf_Ambu_FileActv!Z$1,FALSE)/I11,"-")</f>
        <v>7.8688524590163934E-3</v>
      </c>
      <c r="AA11" s="244">
        <f>IF(E11&gt;0,VLOOKUP(A11,[3]BDD_ActiviteInf_Ambu!$1:$1048576,PsyInf_Ambu_FileActv!AA$1,FALSE)/E11,"-")</f>
        <v>0</v>
      </c>
      <c r="AB11" s="240">
        <f>IF(F11&gt;0,VLOOKUP(A11,[3]BDD_ActiviteInf_Ambu!$1:$1048576,PsyInf_Ambu_FileActv!AB$1,FALSE)/F11,"-")</f>
        <v>0</v>
      </c>
      <c r="AC11" s="245">
        <f>IF(H11&gt;0,VLOOKUP(A11,[3]BDD_ActiviteInf_Ambu!$1:$1048576,PsyInf_Ambu_FileActv!AC$1,FALSE)/H11,"-")</f>
        <v>0</v>
      </c>
      <c r="AD11" s="246">
        <f>IF(I11&gt;0,VLOOKUP(A11,[3]BDD_ActiviteInf_Ambu!$1:$1048576,PsyInf_Ambu_FileActv!AD$1,FALSE)/I11,"-")</f>
        <v>0</v>
      </c>
      <c r="AE11" s="244">
        <f>IF(E11&gt;0,VLOOKUP(A11,[3]BDD_ActiviteInf_Ambu!$1:$1048576,PsyInf_Ambu_FileActv!AE$1,FALSE)/E11,"-")</f>
        <v>0</v>
      </c>
      <c r="AF11" s="240">
        <f>IF(F11&gt;0,VLOOKUP(A11,[3]BDD_ActiviteInf_Ambu!$1:$1048576,PsyInf_Ambu_FileActv!AF$1,FALSE)/F11,"-")</f>
        <v>0</v>
      </c>
      <c r="AG11" s="245">
        <f>IF(H11&gt;0,VLOOKUP(A11,[3]BDD_ActiviteInf_Ambu!$1:$1048576,PsyInf_Ambu_FileActv!AG$1,FALSE)/H11,"-")</f>
        <v>0</v>
      </c>
      <c r="AH11" s="246">
        <f>IF(I11&gt;0,VLOOKUP(A11,[3]BDD_ActiviteInf_Ambu!$1:$1048576,PsyInf_Ambu_FileActv!AH$1,FALSE)/I11,"-")</f>
        <v>0</v>
      </c>
    </row>
    <row r="12" spans="1:36" s="32" customFormat="1" ht="14.1" customHeight="1" x14ac:dyDescent="0.2">
      <c r="A12" s="249" t="s">
        <v>24</v>
      </c>
      <c r="B12" s="236"/>
      <c r="C12" s="33" t="s">
        <v>24</v>
      </c>
      <c r="D12" s="34" t="s">
        <v>25</v>
      </c>
      <c r="E12" s="248">
        <f>VLOOKUP(A12,Activité_INF!$A$7:$AM$68,32,FALSE)</f>
        <v>1726</v>
      </c>
      <c r="F12" s="239">
        <f>VLOOKUP(A12,Activité_INF!$A$7:$AM$68,33,FALSE)</f>
        <v>1732</v>
      </c>
      <c r="G12" s="240">
        <f t="shared" si="1"/>
        <v>3.4762456546928444E-3</v>
      </c>
      <c r="H12" s="241">
        <f>VLOOKUP(A12,Activité_INF!$A$7:$AM$68,29,FALSE)</f>
        <v>20961</v>
      </c>
      <c r="I12" s="242">
        <f>VLOOKUP(A12,Activité_INF!$A$7:$AM$68,30,FALSE)</f>
        <v>20279</v>
      </c>
      <c r="J12" s="243">
        <f t="shared" si="2"/>
        <v>-3.2536615619483844E-2</v>
      </c>
      <c r="K12" s="244">
        <f>IF(E12&gt;0,VLOOKUP(A12,[3]BDD_ActiviteInf_Ambu!$1:$1048576,PsyInf_Ambu_FileActv!K$1,FALSE)/E12,"-")</f>
        <v>0.30011587485515645</v>
      </c>
      <c r="L12" s="240">
        <f>IF(F12&gt;0,VLOOKUP(A12,[3]BDD_ActiviteInf_Ambu!$1:$1048576,PsyInf_Ambu_FileActv!L$1,FALSE)/F12,"-")</f>
        <v>0.32678983833718245</v>
      </c>
      <c r="M12" s="245">
        <f>IF(H12&gt;0,VLOOKUP(A12,[3]BDD_ActiviteInf_Ambu!$1:$1048576,PsyInf_Ambu_FileActv!M$1,FALSE)/H12,"-")</f>
        <v>0.40217546872763704</v>
      </c>
      <c r="N12" s="243">
        <f>IF(I12&gt;0,VLOOKUP(A12,[3]BDD_ActiviteInf_Ambu!$1:$1048576,PsyInf_Ambu_FileActv!N$1,FALSE)/I12,"-")</f>
        <v>0.35376497854923811</v>
      </c>
      <c r="O12" s="245">
        <f>IF($E12&gt;0,VLOOKUP($A12,[3]BDD_ActiviteInf_Ambu!$1:$1048576,PsyInf_Ambu_FileActv!O$1,FALSE)/$E12,"-")</f>
        <v>0.56604866743916571</v>
      </c>
      <c r="P12" s="240">
        <f>IF($F12&gt;0,VLOOKUP($A12,[3]BDD_ActiviteInf_Ambu!$1:$1048576,PsyInf_Ambu_FileActv!P$1,FALSE)/$F12,"-")</f>
        <v>0.54734411085450352</v>
      </c>
      <c r="Q12" s="245">
        <f>IF($H12&gt;0,VLOOKUP($A12,[3]BDD_ActiviteInf_Ambu!$1:$1048576,PsyInf_Ambu_FileActv!Q$1,FALSE)/$H12,"-")</f>
        <v>0.51228471924049424</v>
      </c>
      <c r="R12" s="243">
        <f>IF($I12&gt;0,VLOOKUP($A12,[3]BDD_ActiviteInf_Ambu!$1:$1048576,PsyInf_Ambu_FileActv!R$1,FALSE)/$I12,"-")</f>
        <v>0.56689185857290791</v>
      </c>
      <c r="S12" s="245">
        <f>IF(E12&gt;0,VLOOKUP(A12,[3]BDD_ActiviteInf_Ambu!$1:$1048576,PsyInf_Ambu_FileActv!S$1,FALSE)/E12,"-")</f>
        <v>0.11993047508690614</v>
      </c>
      <c r="T12" s="240">
        <f>IF(F12&gt;0,VLOOKUP(A12,[3]BDD_ActiviteInf_Ambu!$1:$1048576,PsyInf_Ambu_FileActv!T$1,FALSE)/F12,"-")</f>
        <v>0.11143187066974596</v>
      </c>
      <c r="U12" s="245">
        <f>IF(H12&gt;0,VLOOKUP(A12,[3]BDD_ActiviteInf_Ambu!$1:$1048576,PsyInf_Ambu_FileActv!U$1,FALSE)/H12,"-")</f>
        <v>5.8584991174085208E-2</v>
      </c>
      <c r="V12" s="243">
        <f>IF(I12&gt;0,VLOOKUP(A12,[3]BDD_ActiviteInf_Ambu!$1:$1048576,PsyInf_Ambu_FileActv!V$1,FALSE)/I12,"-")</f>
        <v>5.7251343754623006E-2</v>
      </c>
      <c r="W12" s="245">
        <f>IF(E12&gt;0,VLOOKUP(A12,[3]BDD_ActiviteInf_Ambu!$1:$1048576,PsyInf_Ambu_FileActv!W$1,FALSE)/E12,"-")</f>
        <v>7.3580533024333719E-2</v>
      </c>
      <c r="X12" s="240">
        <f>IF(F12&gt;0,VLOOKUP(A12,[3]BDD_ActiviteInf_Ambu!$1:$1048576,PsyInf_Ambu_FileActv!X$1,FALSE)/F12,"-")</f>
        <v>5.7159353348729791E-2</v>
      </c>
      <c r="Y12" s="245">
        <f>IF(H12&gt;0,VLOOKUP(A12,[3]BDD_ActiviteInf_Ambu!$1:$1048576,PsyInf_Ambu_FileActv!Y$1,FALSE)/H12,"-")</f>
        <v>2.6954820857783501E-2</v>
      </c>
      <c r="Z12" s="246">
        <f>IF(I12&gt;0,VLOOKUP(A12,[3]BDD_ActiviteInf_Ambu!$1:$1048576,PsyInf_Ambu_FileActv!Z$1,FALSE)/I12,"-")</f>
        <v>2.2091819123230928E-2</v>
      </c>
      <c r="AA12" s="244">
        <f>IF(E12&gt;0,VLOOKUP(A12,[3]BDD_ActiviteInf_Ambu!$1:$1048576,PsyInf_Ambu_FileActv!AA$1,FALSE)/E12,"-")</f>
        <v>0.30185399768250287</v>
      </c>
      <c r="AB12" s="240">
        <f>IF(F12&gt;0,VLOOKUP(A12,[3]BDD_ActiviteInf_Ambu!$1:$1048576,PsyInf_Ambu_FileActv!AB$1,FALSE)/F12,"-")</f>
        <v>0.31928406466512704</v>
      </c>
      <c r="AC12" s="245">
        <f>IF(H12&gt;0,VLOOKUP(A12,[3]BDD_ActiviteInf_Ambu!$1:$1048576,PsyInf_Ambu_FileActv!AC$1,FALSE)/H12,"-")</f>
        <v>7.1084394828491007E-2</v>
      </c>
      <c r="AD12" s="246">
        <f>IF(I12&gt;0,VLOOKUP(A12,[3]BDD_ActiviteInf_Ambu!$1:$1048576,PsyInf_Ambu_FileActv!AD$1,FALSE)/I12,"-")</f>
        <v>9.004388776566892E-2</v>
      </c>
      <c r="AE12" s="244">
        <f>IF(E12&gt;0,VLOOKUP(A12,[3]BDD_ActiviteInf_Ambu!$1:$1048576,PsyInf_Ambu_FileActv!AE$1,FALSE)/E12,"-")</f>
        <v>0</v>
      </c>
      <c r="AF12" s="240">
        <f>IF(F12&gt;0,VLOOKUP(A12,[3]BDD_ActiviteInf_Ambu!$1:$1048576,PsyInf_Ambu_FileActv!AF$1,FALSE)/F12,"-")</f>
        <v>0</v>
      </c>
      <c r="AG12" s="245">
        <f>IF(H12&gt;0,VLOOKUP(A12,[3]BDD_ActiviteInf_Ambu!$1:$1048576,PsyInf_Ambu_FileActv!AG$1,FALSE)/H12,"-")</f>
        <v>0</v>
      </c>
      <c r="AH12" s="246">
        <f>IF(I12&gt;0,VLOOKUP(A12,[3]BDD_ActiviteInf_Ambu!$1:$1048576,PsyInf_Ambu_FileActv!AH$1,FALSE)/I12,"-")</f>
        <v>0</v>
      </c>
    </row>
    <row r="13" spans="1:36" s="32" customFormat="1" ht="14.1" customHeight="1" x14ac:dyDescent="0.2">
      <c r="A13" s="172" t="s">
        <v>28</v>
      </c>
      <c r="B13" s="236"/>
      <c r="C13" s="33" t="s">
        <v>28</v>
      </c>
      <c r="D13" s="34" t="s">
        <v>29</v>
      </c>
      <c r="E13" s="248">
        <f>VLOOKUP(A13,Activité_INF!$A$7:$AM$68,32,FALSE)</f>
        <v>1799</v>
      </c>
      <c r="F13" s="239">
        <f>VLOOKUP(A13,Activité_INF!$A$7:$AM$68,33,FALSE)</f>
        <v>1863</v>
      </c>
      <c r="G13" s="240">
        <f t="shared" si="1"/>
        <v>3.5575319622012325E-2</v>
      </c>
      <c r="H13" s="241">
        <f>VLOOKUP(A13,Activité_INF!$A$7:$AM$68,29,FALSE)</f>
        <v>30798</v>
      </c>
      <c r="I13" s="242">
        <f>VLOOKUP(A13,Activité_INF!$A$7:$AM$68,30,FALSE)</f>
        <v>31546</v>
      </c>
      <c r="J13" s="243">
        <f t="shared" si="2"/>
        <v>2.4287291382557363E-2</v>
      </c>
      <c r="K13" s="244">
        <f>IF(E13&gt;0,VLOOKUP(A13,[3]BDD_ActiviteInf_Ambu!$1:$1048576,PsyInf_Ambu_FileActv!K$1,FALSE)/E13,"-")</f>
        <v>0.46081156197887713</v>
      </c>
      <c r="L13" s="240">
        <f>IF(F13&gt;0,VLOOKUP(A13,[3]BDD_ActiviteInf_Ambu!$1:$1048576,PsyInf_Ambu_FileActv!L$1,FALSE)/F13,"-")</f>
        <v>0.4567901234567901</v>
      </c>
      <c r="M13" s="245">
        <f>IF(H13&gt;0,VLOOKUP(A13,[3]BDD_ActiviteInf_Ambu!$1:$1048576,PsyInf_Ambu_FileActv!M$1,FALSE)/H13,"-")</f>
        <v>0.43168387557633614</v>
      </c>
      <c r="N13" s="243">
        <f>IF(I13&gt;0,VLOOKUP(A13,[3]BDD_ActiviteInf_Ambu!$1:$1048576,PsyInf_Ambu_FileActv!N$1,FALSE)/I13,"-")</f>
        <v>0.40743675901857607</v>
      </c>
      <c r="O13" s="245">
        <f>IF($E13&gt;0,VLOOKUP($A13,[3]BDD_ActiviteInf_Ambu!$1:$1048576,PsyInf_Ambu_FileActv!O$1,FALSE)/$E13,"-")</f>
        <v>0.52251250694830464</v>
      </c>
      <c r="P13" s="240">
        <f>IF($F13&gt;0,VLOOKUP($A13,[3]BDD_ActiviteInf_Ambu!$1:$1048576,PsyInf_Ambu_FileActv!P$1,FALSE)/$F13,"-")</f>
        <v>0.53140096618357491</v>
      </c>
      <c r="Q13" s="245">
        <f>IF($H13&gt;0,VLOOKUP($A13,[3]BDD_ActiviteInf_Ambu!$1:$1048576,PsyInf_Ambu_FileActv!Q$1,FALSE)/$H13,"-")</f>
        <v>0.51646210792908631</v>
      </c>
      <c r="R13" s="243">
        <f>IF($I13&gt;0,VLOOKUP($A13,[3]BDD_ActiviteInf_Ambu!$1:$1048576,PsyInf_Ambu_FileActv!R$1,FALSE)/$I13,"-")</f>
        <v>0.54491853166804027</v>
      </c>
      <c r="S13" s="245">
        <f>IF(E13&gt;0,VLOOKUP(A13,[3]BDD_ActiviteInf_Ambu!$1:$1048576,PsyInf_Ambu_FileActv!S$1,FALSE)/E13,"-")</f>
        <v>8.3935519733185096E-2</v>
      </c>
      <c r="T13" s="240">
        <f>IF(F13&gt;0,VLOOKUP(A13,[3]BDD_ActiviteInf_Ambu!$1:$1048576,PsyInf_Ambu_FileActv!T$1,FALSE)/F13,"-")</f>
        <v>8.1052066559312935E-2</v>
      </c>
      <c r="U13" s="245">
        <f>IF(H13&gt;0,VLOOKUP(A13,[3]BDD_ActiviteInf_Ambu!$1:$1048576,PsyInf_Ambu_FileActv!U$1,FALSE)/H13,"-")</f>
        <v>5.1821546853691801E-2</v>
      </c>
      <c r="V13" s="243">
        <f>IF(I13&gt;0,VLOOKUP(A13,[3]BDD_ActiviteInf_Ambu!$1:$1048576,PsyInf_Ambu_FileActv!V$1,FALSE)/I13,"-")</f>
        <v>4.7517910353135101E-2</v>
      </c>
      <c r="W13" s="245">
        <f>IF(E13&gt;0,VLOOKUP(A13,[3]BDD_ActiviteInf_Ambu!$1:$1048576,PsyInf_Ambu_FileActv!W$1,FALSE)/E13,"-")</f>
        <v>5.5586436909394106E-4</v>
      </c>
      <c r="X13" s="240">
        <f>IF(F13&gt;0,VLOOKUP(A13,[3]BDD_ActiviteInf_Ambu!$1:$1048576,PsyInf_Ambu_FileActv!X$1,FALSE)/F13,"-")</f>
        <v>2.1470746108427268E-3</v>
      </c>
      <c r="Y13" s="245">
        <f>IF(H13&gt;0,VLOOKUP(A13,[3]BDD_ActiviteInf_Ambu!$1:$1048576,PsyInf_Ambu_FileActv!Y$1,FALSE)/H13,"-")</f>
        <v>3.2469640885771804E-5</v>
      </c>
      <c r="Z13" s="246">
        <f>IF(I13&gt;0,VLOOKUP(A13,[3]BDD_ActiviteInf_Ambu!$1:$1048576,PsyInf_Ambu_FileActv!Z$1,FALSE)/I13,"-")</f>
        <v>1.2679896024852597E-4</v>
      </c>
      <c r="AA13" s="244">
        <f>IF(E13&gt;0,VLOOKUP(A13,[3]BDD_ActiviteInf_Ambu!$1:$1048576,PsyInf_Ambu_FileActv!AA$1,FALSE)/E13,"-")</f>
        <v>0.56531406336853807</v>
      </c>
      <c r="AB13" s="240">
        <f>IF(F13&gt;0,VLOOKUP(A13,[3]BDD_ActiviteInf_Ambu!$1:$1048576,PsyInf_Ambu_FileActv!AB$1,FALSE)/F13,"-")</f>
        <v>0.53354804079441764</v>
      </c>
      <c r="AC13" s="245">
        <f>IF(H13&gt;0,VLOOKUP(A13,[3]BDD_ActiviteInf_Ambu!$1:$1048576,PsyInf_Ambu_FileActv!AC$1,FALSE)/H13,"-")</f>
        <v>0.52415741281901418</v>
      </c>
      <c r="AD13" s="246">
        <f>IF(I13&gt;0,VLOOKUP(A13,[3]BDD_ActiviteInf_Ambu!$1:$1048576,PsyInf_Ambu_FileActv!AD$1,FALSE)/I13,"-")</f>
        <v>0.52891016293666393</v>
      </c>
      <c r="AE13" s="244">
        <f>IF(E13&gt;0,VLOOKUP(A13,[3]BDD_ActiviteInf_Ambu!$1:$1048576,PsyInf_Ambu_FileActv!AE$1,FALSE)/E13,"-")</f>
        <v>0</v>
      </c>
      <c r="AF13" s="240">
        <f>IF(F13&gt;0,VLOOKUP(A13,[3]BDD_ActiviteInf_Ambu!$1:$1048576,PsyInf_Ambu_FileActv!AF$1,FALSE)/F13,"-")</f>
        <v>0</v>
      </c>
      <c r="AG13" s="245">
        <f>IF(H13&gt;0,VLOOKUP(A13,[3]BDD_ActiviteInf_Ambu!$1:$1048576,PsyInf_Ambu_FileActv!AG$1,FALSE)/H13,"-")</f>
        <v>0</v>
      </c>
      <c r="AH13" s="246">
        <f>IF(I13&gt;0,VLOOKUP(A13,[3]BDD_ActiviteInf_Ambu!$1:$1048576,PsyInf_Ambu_FileActv!AH$1,FALSE)/I13,"-")</f>
        <v>0</v>
      </c>
    </row>
    <row r="14" spans="1:36" s="32" customFormat="1" ht="14.1" customHeight="1" x14ac:dyDescent="0.2">
      <c r="A14" s="172" t="s">
        <v>34</v>
      </c>
      <c r="B14" s="236"/>
      <c r="C14" s="45" t="s">
        <v>34</v>
      </c>
      <c r="D14" s="34" t="s">
        <v>35</v>
      </c>
      <c r="E14" s="248">
        <f>VLOOKUP(A14,Activité_INF!$A$7:$AM$68,32,FALSE)</f>
        <v>1171</v>
      </c>
      <c r="F14" s="239">
        <f>VLOOKUP(A14,Activité_INF!$A$7:$AM$68,33,FALSE)</f>
        <v>1181</v>
      </c>
      <c r="G14" s="240">
        <f t="shared" si="1"/>
        <v>8.5397096498718295E-3</v>
      </c>
      <c r="H14" s="241">
        <f>VLOOKUP(A14,Activité_INF!$A$7:$AM$68,29,FALSE)</f>
        <v>14432</v>
      </c>
      <c r="I14" s="242">
        <f>VLOOKUP(A14,Activité_INF!$A$7:$AM$68,30,FALSE)</f>
        <v>15493</v>
      </c>
      <c r="J14" s="243">
        <f t="shared" si="2"/>
        <v>7.351718403547669E-2</v>
      </c>
      <c r="K14" s="244">
        <f>IF(E14&gt;0,VLOOKUP(A14,[3]BDD_ActiviteInf_Ambu!$1:$1048576,PsyInf_Ambu_FileActv!K$1,FALSE)/E14,"-")</f>
        <v>0.4474807856532878</v>
      </c>
      <c r="L14" s="240">
        <f>IF(F14&gt;0,VLOOKUP(A14,[3]BDD_ActiviteInf_Ambu!$1:$1048576,PsyInf_Ambu_FileActv!L$1,FALSE)/F14,"-")</f>
        <v>0.42675698560541914</v>
      </c>
      <c r="M14" s="245">
        <f>IF(H14&gt;0,VLOOKUP(A14,[3]BDD_ActiviteInf_Ambu!$1:$1048576,PsyInf_Ambu_FileActv!M$1,FALSE)/H14,"-")</f>
        <v>0.4571092017738359</v>
      </c>
      <c r="N14" s="243">
        <f>IF(I14&gt;0,VLOOKUP(A14,[3]BDD_ActiviteInf_Ambu!$1:$1048576,PsyInf_Ambu_FileActv!N$1,FALSE)/I14,"-")</f>
        <v>0.44065061640740982</v>
      </c>
      <c r="O14" s="245">
        <f>IF($E14&gt;0,VLOOKUP($A14,[3]BDD_ActiviteInf_Ambu!$1:$1048576,PsyInf_Ambu_FileActv!O$1,FALSE)/$E14,"-")</f>
        <v>0.54995730145175059</v>
      </c>
      <c r="P14" s="240">
        <f>IF($F14&gt;0,VLOOKUP($A14,[3]BDD_ActiviteInf_Ambu!$1:$1048576,PsyInf_Ambu_FileActv!P$1,FALSE)/$F14,"-")</f>
        <v>0.57493649449618967</v>
      </c>
      <c r="Q14" s="245">
        <f>IF($H14&gt;0,VLOOKUP($A14,[3]BDD_ActiviteInf_Ambu!$1:$1048576,PsyInf_Ambu_FileActv!Q$1,FALSE)/$H14,"-")</f>
        <v>0.51656042128603108</v>
      </c>
      <c r="R14" s="243">
        <f>IF($I14&gt;0,VLOOKUP($A14,[3]BDD_ActiviteInf_Ambu!$1:$1048576,PsyInf_Ambu_FileActv!R$1,FALSE)/$I14,"-")</f>
        <v>0.529594010198154</v>
      </c>
      <c r="S14" s="245">
        <f>IF(E14&gt;0,VLOOKUP(A14,[3]BDD_ActiviteInf_Ambu!$1:$1048576,PsyInf_Ambu_FileActv!S$1,FALSE)/E14,"-")</f>
        <v>5.8070025619128947E-2</v>
      </c>
      <c r="T14" s="240">
        <f>IF(F14&gt;0,VLOOKUP(A14,[3]BDD_ActiviteInf_Ambu!$1:$1048576,PsyInf_Ambu_FileActv!T$1,FALSE)/F14,"-")</f>
        <v>6.7739204064352243E-2</v>
      </c>
      <c r="U14" s="245">
        <f>IF(H14&gt;0,VLOOKUP(A14,[3]BDD_ActiviteInf_Ambu!$1:$1048576,PsyInf_Ambu_FileActv!U$1,FALSE)/H14,"-")</f>
        <v>2.2588691796008867E-2</v>
      </c>
      <c r="V14" s="243">
        <f>IF(I14&gt;0,VLOOKUP(A14,[3]BDD_ActiviteInf_Ambu!$1:$1048576,PsyInf_Ambu_FileActv!V$1,FALSE)/I14,"-")</f>
        <v>2.8141741431614277E-2</v>
      </c>
      <c r="W14" s="245">
        <f>IF(E14&gt;0,VLOOKUP(A14,[3]BDD_ActiviteInf_Ambu!$1:$1048576,PsyInf_Ambu_FileActv!W$1,FALSE)/E14,"-")</f>
        <v>1.1955593509820665E-2</v>
      </c>
      <c r="X14" s="240">
        <f>IF(F14&gt;0,VLOOKUP(A14,[3]BDD_ActiviteInf_Ambu!$1:$1048576,PsyInf_Ambu_FileActv!X$1,FALSE)/F14,"-")</f>
        <v>1.0160880609652836E-2</v>
      </c>
      <c r="Y14" s="245">
        <f>IF(H14&gt;0,VLOOKUP(A14,[3]BDD_ActiviteInf_Ambu!$1:$1048576,PsyInf_Ambu_FileActv!Y$1,FALSE)/H14,"-")</f>
        <v>3.7416851441241686E-3</v>
      </c>
      <c r="Z14" s="246">
        <f>IF(I14&gt;0,VLOOKUP(A14,[3]BDD_ActiviteInf_Ambu!$1:$1048576,PsyInf_Ambu_FileActv!Z$1,FALSE)/I14,"-")</f>
        <v>1.6136319628219196E-3</v>
      </c>
      <c r="AA14" s="244">
        <f>IF(E14&gt;0,VLOOKUP(A14,[3]BDD_ActiviteInf_Ambu!$1:$1048576,PsyInf_Ambu_FileActv!AA$1,FALSE)/E14,"-")</f>
        <v>5.9777967549103327E-3</v>
      </c>
      <c r="AB14" s="240">
        <f>IF(F14&gt;0,VLOOKUP(A14,[3]BDD_ActiviteInf_Ambu!$1:$1048576,PsyInf_Ambu_FileActv!AB$1,FALSE)/F14,"-")</f>
        <v>4.2337002540220152E-3</v>
      </c>
      <c r="AC14" s="245">
        <f>IF(H14&gt;0,VLOOKUP(A14,[3]BDD_ActiviteInf_Ambu!$1:$1048576,PsyInf_Ambu_FileActv!AC$1,FALSE)/H14,"-")</f>
        <v>1.1086474501108647E-3</v>
      </c>
      <c r="AD14" s="246">
        <f>IF(I14&gt;0,VLOOKUP(A14,[3]BDD_ActiviteInf_Ambu!$1:$1048576,PsyInf_Ambu_FileActv!AD$1,FALSE)/I14,"-")</f>
        <v>5.8090750661589103E-4</v>
      </c>
      <c r="AE14" s="244">
        <f>IF(E14&gt;0,VLOOKUP(A14,[3]BDD_ActiviteInf_Ambu!$1:$1048576,PsyInf_Ambu_FileActv!AE$1,FALSE)/E14,"-")</f>
        <v>0</v>
      </c>
      <c r="AF14" s="240">
        <f>IF(F14&gt;0,VLOOKUP(A14,[3]BDD_ActiviteInf_Ambu!$1:$1048576,PsyInf_Ambu_FileActv!AF$1,FALSE)/F14,"-")</f>
        <v>0</v>
      </c>
      <c r="AG14" s="245">
        <f>IF(H14&gt;0,VLOOKUP(A14,[3]BDD_ActiviteInf_Ambu!$1:$1048576,PsyInf_Ambu_FileActv!AG$1,FALSE)/H14,"-")</f>
        <v>0</v>
      </c>
      <c r="AH14" s="246">
        <f>IF(I14&gt;0,VLOOKUP(A14,[3]BDD_ActiviteInf_Ambu!$1:$1048576,PsyInf_Ambu_FileActv!AH$1,FALSE)/I14,"-")</f>
        <v>0</v>
      </c>
    </row>
    <row r="15" spans="1:36" s="32" customFormat="1" ht="14.1" customHeight="1" x14ac:dyDescent="0.25">
      <c r="A15" s="17" t="s">
        <v>36</v>
      </c>
      <c r="B15" s="236"/>
      <c r="C15" s="33" t="s">
        <v>36</v>
      </c>
      <c r="D15" s="34" t="s">
        <v>37</v>
      </c>
      <c r="E15" s="248">
        <f>VLOOKUP(A15,Activité_INF!$A$7:$AM$68,32,FALSE)</f>
        <v>1977</v>
      </c>
      <c r="F15" s="239">
        <f>VLOOKUP(A15,Activité_INF!$A$7:$AM$68,33,FALSE)</f>
        <v>1934</v>
      </c>
      <c r="G15" s="240">
        <f t="shared" si="1"/>
        <v>-2.1750126454223584E-2</v>
      </c>
      <c r="H15" s="241">
        <f>VLOOKUP(A15,Activité_INF!$A$7:$AM$68,29,FALSE)</f>
        <v>21727</v>
      </c>
      <c r="I15" s="242">
        <f>VLOOKUP(A15,Activité_INF!$A$7:$AM$68,30,FALSE)</f>
        <v>20579</v>
      </c>
      <c r="J15" s="243">
        <f t="shared" si="2"/>
        <v>-5.2837483315690159E-2</v>
      </c>
      <c r="K15" s="244">
        <f>IF(E15&gt;0,VLOOKUP(A15,[3]BDD_ActiviteInf_Ambu!$1:$1048576,PsyInf_Ambu_FileActv!K$1,FALSE)/E15,"-")</f>
        <v>0.4339908952959029</v>
      </c>
      <c r="L15" s="240">
        <f>IF(F15&gt;0,VLOOKUP(A15,[3]BDD_ActiviteInf_Ambu!$1:$1048576,PsyInf_Ambu_FileActv!L$1,FALSE)/F15,"-")</f>
        <v>0.43795243019648394</v>
      </c>
      <c r="M15" s="245">
        <f>IF(H15&gt;0,VLOOKUP(A15,[3]BDD_ActiviteInf_Ambu!$1:$1048576,PsyInf_Ambu_FileActv!M$1,FALSE)/H15,"-")</f>
        <v>0.57891103235605468</v>
      </c>
      <c r="N15" s="243">
        <f>IF(I15&gt;0,VLOOKUP(A15,[3]BDD_ActiviteInf_Ambu!$1:$1048576,PsyInf_Ambu_FileActv!N$1,FALSE)/I15,"-")</f>
        <v>0.56062004956509059</v>
      </c>
      <c r="O15" s="245">
        <f>IF($E15&gt;0,VLOOKUP($A15,[3]BDD_ActiviteInf_Ambu!$1:$1048576,PsyInf_Ambu_FileActv!O$1,FALSE)/$E15,"-")</f>
        <v>0.4334850784016186</v>
      </c>
      <c r="P15" s="240">
        <f>IF($F15&gt;0,VLOOKUP($A15,[3]BDD_ActiviteInf_Ambu!$1:$1048576,PsyInf_Ambu_FileActv!P$1,FALSE)/$F15,"-")</f>
        <v>0.44932781799379523</v>
      </c>
      <c r="Q15" s="245">
        <f>IF($H15&gt;0,VLOOKUP($A15,[3]BDD_ActiviteInf_Ambu!$1:$1048576,PsyInf_Ambu_FileActv!Q$1,FALSE)/$H15,"-")</f>
        <v>0.36479955815344961</v>
      </c>
      <c r="R15" s="243">
        <f>IF($I15&gt;0,VLOOKUP($A15,[3]BDD_ActiviteInf_Ambu!$1:$1048576,PsyInf_Ambu_FileActv!R$1,FALSE)/$I15,"-")</f>
        <v>0.37752077360415959</v>
      </c>
      <c r="S15" s="245">
        <f>IF(E15&gt;0,VLOOKUP(A15,[3]BDD_ActiviteInf_Ambu!$1:$1048576,PsyInf_Ambu_FileActv!S$1,FALSE)/E15,"-")</f>
        <v>8.1942336874051599E-2</v>
      </c>
      <c r="T15" s="240">
        <f>IF(F15&gt;0,VLOOKUP(A15,[3]BDD_ActiviteInf_Ambu!$1:$1048576,PsyInf_Ambu_FileActv!T$1,FALSE)/F15,"-")</f>
        <v>9.1003102378490172E-2</v>
      </c>
      <c r="U15" s="245">
        <f>IF(H15&gt;0,VLOOKUP(A15,[3]BDD_ActiviteInf_Ambu!$1:$1048576,PsyInf_Ambu_FileActv!U$1,FALSE)/H15,"-")</f>
        <v>3.7050674276246143E-2</v>
      </c>
      <c r="V15" s="243">
        <f>IF(I15&gt;0,VLOOKUP(A15,[3]BDD_ActiviteInf_Ambu!$1:$1048576,PsyInf_Ambu_FileActv!V$1,FALSE)/I15,"-")</f>
        <v>4.5483259633607075E-2</v>
      </c>
      <c r="W15" s="245">
        <f>IF(E15&gt;0,VLOOKUP(A15,[3]BDD_ActiviteInf_Ambu!$1:$1048576,PsyInf_Ambu_FileActv!W$1,FALSE)/E15,"-")</f>
        <v>9.5599393019726864E-2</v>
      </c>
      <c r="X15" s="240">
        <f>IF(F15&gt;0,VLOOKUP(A15,[3]BDD_ActiviteInf_Ambu!$1:$1048576,PsyInf_Ambu_FileActv!X$1,FALSE)/F15,"-")</f>
        <v>6.6184074457083769E-2</v>
      </c>
      <c r="Y15" s="245">
        <f>IF(H15&gt;0,VLOOKUP(A15,[3]BDD_ActiviteInf_Ambu!$1:$1048576,PsyInf_Ambu_FileActv!Y$1,FALSE)/H15,"-")</f>
        <v>1.9238735214249552E-2</v>
      </c>
      <c r="Z15" s="246">
        <f>IF(I15&gt;0,VLOOKUP(A15,[3]BDD_ActiviteInf_Ambu!$1:$1048576,PsyInf_Ambu_FileActv!Z$1,FALSE)/I15,"-")</f>
        <v>1.6375917197142719E-2</v>
      </c>
      <c r="AA15" s="244">
        <f>IF(E15&gt;0,VLOOKUP(A15,[3]BDD_ActiviteInf_Ambu!$1:$1048576,PsyInf_Ambu_FileActv!AA$1,FALSE)/E15,"-")</f>
        <v>0.12645422357106728</v>
      </c>
      <c r="AB15" s="240">
        <f>IF(F15&gt;0,VLOOKUP(A15,[3]BDD_ActiviteInf_Ambu!$1:$1048576,PsyInf_Ambu_FileActv!AB$1,FALSE)/F15,"-")</f>
        <v>0.12409513960703206</v>
      </c>
      <c r="AC15" s="245">
        <f>IF(H15&gt;0,VLOOKUP(A15,[3]BDD_ActiviteInf_Ambu!$1:$1048576,PsyInf_Ambu_FileActv!AC$1,FALSE)/H15,"-")</f>
        <v>3.4795415842039858E-2</v>
      </c>
      <c r="AD15" s="246">
        <f>IF(I15&gt;0,VLOOKUP(A15,[3]BDD_ActiviteInf_Ambu!$1:$1048576,PsyInf_Ambu_FileActv!AD$1,FALSE)/I15,"-")</f>
        <v>3.3480732785849655E-2</v>
      </c>
      <c r="AE15" s="244">
        <f>IF(E15&gt;0,VLOOKUP(A15,[3]BDD_ActiviteInf_Ambu!$1:$1048576,PsyInf_Ambu_FileActv!AE$1,FALSE)/E15,"-")</f>
        <v>0</v>
      </c>
      <c r="AF15" s="240">
        <f>IF(F15&gt;0,VLOOKUP(A15,[3]BDD_ActiviteInf_Ambu!$1:$1048576,PsyInf_Ambu_FileActv!AF$1,FALSE)/F15,"-")</f>
        <v>0</v>
      </c>
      <c r="AG15" s="245">
        <f>IF(H15&gt;0,VLOOKUP(A15,[3]BDD_ActiviteInf_Ambu!$1:$1048576,PsyInf_Ambu_FileActv!AG$1,FALSE)/H15,"-")</f>
        <v>0</v>
      </c>
      <c r="AH15" s="246">
        <f>IF(I15&gt;0,VLOOKUP(A15,[3]BDD_ActiviteInf_Ambu!$1:$1048576,PsyInf_Ambu_FileActv!AH$1,FALSE)/I15,"-")</f>
        <v>0</v>
      </c>
    </row>
    <row r="16" spans="1:36" s="32" customFormat="1" ht="14.1" customHeight="1" x14ac:dyDescent="0.2">
      <c r="A16" s="172" t="s">
        <v>40</v>
      </c>
      <c r="B16" s="236"/>
      <c r="C16" s="33" t="s">
        <v>40</v>
      </c>
      <c r="D16" s="34" t="s">
        <v>41</v>
      </c>
      <c r="E16" s="248">
        <f>VLOOKUP(A16,Activité_INF!$A$7:$AM$68,32,FALSE)</f>
        <v>4980</v>
      </c>
      <c r="F16" s="239">
        <f>VLOOKUP(A16,Activité_INF!$A$7:$AM$68,33,FALSE)</f>
        <v>5000</v>
      </c>
      <c r="G16" s="240">
        <f t="shared" si="1"/>
        <v>4.0160642570281624E-3</v>
      </c>
      <c r="H16" s="241">
        <f>VLOOKUP(A16,Activité_INF!$A$7:$AM$68,29,FALSE)</f>
        <v>70347</v>
      </c>
      <c r="I16" s="242">
        <f>VLOOKUP(A16,Activité_INF!$A$7:$AM$68,30,FALSE)</f>
        <v>61472</v>
      </c>
      <c r="J16" s="243">
        <f t="shared" si="2"/>
        <v>-0.12616031955875873</v>
      </c>
      <c r="K16" s="244">
        <f>IF(E16&gt;0,VLOOKUP(A16,[3]BDD_ActiviteInf_Ambu!$1:$1048576,PsyInf_Ambu_FileActv!K$1,FALSE)/E16,"-")</f>
        <v>0.37710843373493974</v>
      </c>
      <c r="L16" s="240">
        <f>IF(F16&gt;0,VLOOKUP(A16,[3]BDD_ActiviteInf_Ambu!$1:$1048576,PsyInf_Ambu_FileActv!L$1,FALSE)/F16,"-")</f>
        <v>0.3518</v>
      </c>
      <c r="M16" s="245">
        <f>IF(H16&gt;0,VLOOKUP(A16,[3]BDD_ActiviteInf_Ambu!$1:$1048576,PsyInf_Ambu_FileActv!M$1,FALSE)/H16,"-")</f>
        <v>0.46931638875858245</v>
      </c>
      <c r="N16" s="243">
        <f>IF(I16&gt;0,VLOOKUP(A16,[3]BDD_ActiviteInf_Ambu!$1:$1048576,PsyInf_Ambu_FileActv!N$1,FALSE)/I16,"-")</f>
        <v>0.44944039562727744</v>
      </c>
      <c r="O16" s="245">
        <f>IF($E16&gt;0,VLOOKUP($A16,[3]BDD_ActiviteInf_Ambu!$1:$1048576,PsyInf_Ambu_FileActv!O$1,FALSE)/$E16,"-")</f>
        <v>0.52911646586345384</v>
      </c>
      <c r="P16" s="240">
        <f>IF($F16&gt;0,VLOOKUP($A16,[3]BDD_ActiviteInf_Ambu!$1:$1048576,PsyInf_Ambu_FileActv!P$1,FALSE)/$F16,"-")</f>
        <v>0.52139999999999997</v>
      </c>
      <c r="Q16" s="245">
        <f>IF($H16&gt;0,VLOOKUP($A16,[3]BDD_ActiviteInf_Ambu!$1:$1048576,PsyInf_Ambu_FileActv!Q$1,FALSE)/$H16,"-")</f>
        <v>0.45257082746954386</v>
      </c>
      <c r="R16" s="243">
        <f>IF($I16&gt;0,VLOOKUP($A16,[3]BDD_ActiviteInf_Ambu!$1:$1048576,PsyInf_Ambu_FileActv!R$1,FALSE)/$I16,"-")</f>
        <v>0.45485749609578346</v>
      </c>
      <c r="S16" s="245">
        <f>IF(E16&gt;0,VLOOKUP(A16,[3]BDD_ActiviteInf_Ambu!$1:$1048576,PsyInf_Ambu_FileActv!S$1,FALSE)/E16,"-")</f>
        <v>0.1142570281124498</v>
      </c>
      <c r="T16" s="240">
        <f>IF(F16&gt;0,VLOOKUP(A16,[3]BDD_ActiviteInf_Ambu!$1:$1048576,PsyInf_Ambu_FileActv!T$1,FALSE)/F16,"-")</f>
        <v>0.12839999999999999</v>
      </c>
      <c r="U16" s="245">
        <f>IF(H16&gt;0,VLOOKUP(A16,[3]BDD_ActiviteInf_Ambu!$1:$1048576,PsyInf_Ambu_FileActv!U$1,FALSE)/H16,"-")</f>
        <v>5.9533455584459889E-2</v>
      </c>
      <c r="V16" s="243">
        <f>IF(I16&gt;0,VLOOKUP(A16,[3]BDD_ActiviteInf_Ambu!$1:$1048576,PsyInf_Ambu_FileActv!V$1,FALSE)/I16,"-")</f>
        <v>7.1544768349817808E-2</v>
      </c>
      <c r="W16" s="245">
        <f>IF(E16&gt;0,VLOOKUP(A16,[3]BDD_ActiviteInf_Ambu!$1:$1048576,PsyInf_Ambu_FileActv!W$1,FALSE)/E16,"-")</f>
        <v>5.080321285140562E-2</v>
      </c>
      <c r="X16" s="240">
        <f>IF(F16&gt;0,VLOOKUP(A16,[3]BDD_ActiviteInf_Ambu!$1:$1048576,PsyInf_Ambu_FileActv!X$1,FALSE)/F16,"-")</f>
        <v>7.4399999999999994E-2</v>
      </c>
      <c r="Y16" s="245">
        <f>IF(H16&gt;0,VLOOKUP(A16,[3]BDD_ActiviteInf_Ambu!$1:$1048576,PsyInf_Ambu_FileActv!Y$1,FALSE)/H16,"-")</f>
        <v>1.857932818741382E-2</v>
      </c>
      <c r="Z16" s="246">
        <f>IF(I16&gt;0,VLOOKUP(A16,[3]BDD_ActiviteInf_Ambu!$1:$1048576,PsyInf_Ambu_FileActv!Z$1,FALSE)/I16,"-")</f>
        <v>2.4157339927121289E-2</v>
      </c>
      <c r="AA16" s="244">
        <f>IF(E16&gt;0,VLOOKUP(A16,[3]BDD_ActiviteInf_Ambu!$1:$1048576,PsyInf_Ambu_FileActv!AA$1,FALSE)/E16,"-")</f>
        <v>0.14457831325301204</v>
      </c>
      <c r="AB16" s="240">
        <f>IF(F16&gt;0,VLOOKUP(A16,[3]BDD_ActiviteInf_Ambu!$1:$1048576,PsyInf_Ambu_FileActv!AB$1,FALSE)/F16,"-")</f>
        <v>0.15479999999999999</v>
      </c>
      <c r="AC16" s="245">
        <f>IF(H16&gt;0,VLOOKUP(A16,[3]BDD_ActiviteInf_Ambu!$1:$1048576,PsyInf_Ambu_FileActv!AC$1,FALSE)/H16,"-")</f>
        <v>6.8716505323610108E-2</v>
      </c>
      <c r="AD16" s="246">
        <f>IF(I16&gt;0,VLOOKUP(A16,[3]BDD_ActiviteInf_Ambu!$1:$1048576,PsyInf_Ambu_FileActv!AD$1,FALSE)/I16,"-")</f>
        <v>8.1663196251952105E-2</v>
      </c>
      <c r="AE16" s="244">
        <f>IF(E16&gt;0,VLOOKUP(A16,[3]BDD_ActiviteInf_Ambu!$1:$1048576,PsyInf_Ambu_FileActv!AE$1,FALSE)/E16,"-")</f>
        <v>1.004016064257028E-3</v>
      </c>
      <c r="AF16" s="240">
        <f>IF(F16&gt;0,VLOOKUP(A16,[3]BDD_ActiviteInf_Ambu!$1:$1048576,PsyInf_Ambu_FileActv!AF$1,FALSE)/F16,"-")</f>
        <v>8.0000000000000004E-4</v>
      </c>
      <c r="AG16" s="245">
        <f>IF(H16&gt;0,VLOOKUP(A16,[3]BDD_ActiviteInf_Ambu!$1:$1048576,PsyInf_Ambu_FileActv!AG$1,FALSE)/H16,"-")</f>
        <v>1.5636772001648968E-4</v>
      </c>
      <c r="AH16" s="246">
        <f>IF(I16&gt;0,VLOOKUP(A16,[3]BDD_ActiviteInf_Ambu!$1:$1048576,PsyInf_Ambu_FileActv!AH$1,FALSE)/I16,"-")</f>
        <v>2.9281624154086413E-4</v>
      </c>
    </row>
    <row r="17" spans="1:34" s="32" customFormat="1" ht="14.1" customHeight="1" x14ac:dyDescent="0.2">
      <c r="A17" s="172" t="s">
        <v>46</v>
      </c>
      <c r="B17" s="236"/>
      <c r="C17" s="33" t="s">
        <v>46</v>
      </c>
      <c r="D17" s="34" t="s">
        <v>47</v>
      </c>
      <c r="E17" s="248">
        <f>VLOOKUP(A17,Activité_INF!$A$7:$AM$68,32,FALSE)</f>
        <v>2767</v>
      </c>
      <c r="F17" s="239">
        <f>VLOOKUP(A17,Activité_INF!$A$7:$AM$68,33,FALSE)</f>
        <v>2665</v>
      </c>
      <c r="G17" s="240">
        <f t="shared" si="1"/>
        <v>-3.6863028550777055E-2</v>
      </c>
      <c r="H17" s="241">
        <f>VLOOKUP(A17,Activité_INF!$A$7:$AM$68,29,FALSE)</f>
        <v>29085</v>
      </c>
      <c r="I17" s="242">
        <f>VLOOKUP(A17,Activité_INF!$A$7:$AM$68,30,FALSE)</f>
        <v>28167</v>
      </c>
      <c r="J17" s="243">
        <f t="shared" si="2"/>
        <v>-3.1562661165549288E-2</v>
      </c>
      <c r="K17" s="244">
        <f>IF(E17&gt;0,VLOOKUP(A17,[3]BDD_ActiviteInf_Ambu!$1:$1048576,PsyInf_Ambu_FileActv!K$1,FALSE)/E17,"-")</f>
        <v>0.46801590169859053</v>
      </c>
      <c r="L17" s="240">
        <f>IF(F17&gt;0,VLOOKUP(A17,[3]BDD_ActiviteInf_Ambu!$1:$1048576,PsyInf_Ambu_FileActv!L$1,FALSE)/F17,"-")</f>
        <v>0.40412757973733582</v>
      </c>
      <c r="M17" s="245">
        <f>IF(H17&gt;0,VLOOKUP(A17,[3]BDD_ActiviteInf_Ambu!$1:$1048576,PsyInf_Ambu_FileActv!M$1,FALSE)/H17,"-")</f>
        <v>0.45597386969228126</v>
      </c>
      <c r="N17" s="243">
        <f>IF(I17&gt;0,VLOOKUP(A17,[3]BDD_ActiviteInf_Ambu!$1:$1048576,PsyInf_Ambu_FileActv!N$1,FALSE)/I17,"-")</f>
        <v>0.44104803493449779</v>
      </c>
      <c r="O17" s="245">
        <f>IF($E17&gt;0,VLOOKUP($A17,[3]BDD_ActiviteInf_Ambu!$1:$1048576,PsyInf_Ambu_FileActv!O$1,FALSE)/$E17,"-")</f>
        <v>0.42790025298156847</v>
      </c>
      <c r="P17" s="240">
        <f>IF($F17&gt;0,VLOOKUP($A17,[3]BDD_ActiviteInf_Ambu!$1:$1048576,PsyInf_Ambu_FileActv!P$1,FALSE)/$F17,"-")</f>
        <v>0.43151969981238275</v>
      </c>
      <c r="Q17" s="245">
        <f>IF($H17&gt;0,VLOOKUP($A17,[3]BDD_ActiviteInf_Ambu!$1:$1048576,PsyInf_Ambu_FileActv!Q$1,FALSE)/$H17,"-")</f>
        <v>0.42815884476534294</v>
      </c>
      <c r="R17" s="243">
        <f>IF($I17&gt;0,VLOOKUP($A17,[3]BDD_ActiviteInf_Ambu!$1:$1048576,PsyInf_Ambu_FileActv!R$1,FALSE)/$I17,"-")</f>
        <v>0.40863421734654026</v>
      </c>
      <c r="S17" s="245">
        <f>IF(E17&gt;0,VLOOKUP(A17,[3]BDD_ActiviteInf_Ambu!$1:$1048576,PsyInf_Ambu_FileActv!S$1,FALSE)/E17,"-")</f>
        <v>0.13697144922298518</v>
      </c>
      <c r="T17" s="240">
        <f>IF(F17&gt;0,VLOOKUP(A17,[3]BDD_ActiviteInf_Ambu!$1:$1048576,PsyInf_Ambu_FileActv!T$1,FALSE)/F17,"-")</f>
        <v>0.15572232645403378</v>
      </c>
      <c r="U17" s="245">
        <f>IF(H17&gt;0,VLOOKUP(A17,[3]BDD_ActiviteInf_Ambu!$1:$1048576,PsyInf_Ambu_FileActv!U$1,FALSE)/H17,"-")</f>
        <v>0.10128932439401754</v>
      </c>
      <c r="V17" s="243">
        <f>IF(I17&gt;0,VLOOKUP(A17,[3]BDD_ActiviteInf_Ambu!$1:$1048576,PsyInf_Ambu_FileActv!V$1,FALSE)/I17,"-")</f>
        <v>0.11588028544040899</v>
      </c>
      <c r="W17" s="245">
        <f>IF(E17&gt;0,VLOOKUP(A17,[3]BDD_ActiviteInf_Ambu!$1:$1048576,PsyInf_Ambu_FileActv!W$1,FALSE)/E17,"-")</f>
        <v>4.1561257679797611E-2</v>
      </c>
      <c r="X17" s="240">
        <f>IF(F17&gt;0,VLOOKUP(A17,[3]BDD_ActiviteInf_Ambu!$1:$1048576,PsyInf_Ambu_FileActv!X$1,FALSE)/F17,"-")</f>
        <v>8.592870544090056E-2</v>
      </c>
      <c r="Y17" s="245">
        <f>IF(H17&gt;0,VLOOKUP(A17,[3]BDD_ActiviteInf_Ambu!$1:$1048576,PsyInf_Ambu_FileActv!Y$1,FALSE)/H17,"-")</f>
        <v>1.457796114835826E-2</v>
      </c>
      <c r="Z17" s="246">
        <f>IF(I17&gt;0,VLOOKUP(A17,[3]BDD_ActiviteInf_Ambu!$1:$1048576,PsyInf_Ambu_FileActv!Z$1,FALSE)/I17,"-")</f>
        <v>3.4437462278552919E-2</v>
      </c>
      <c r="AA17" s="244">
        <f>IF(E17&gt;0,VLOOKUP(A17,[3]BDD_ActiviteInf_Ambu!$1:$1048576,PsyInf_Ambu_FileActv!AA$1,FALSE)/E17,"-")</f>
        <v>1.8070112034694614E-3</v>
      </c>
      <c r="AB17" s="240">
        <f>IF(F17&gt;0,VLOOKUP(A17,[3]BDD_ActiviteInf_Ambu!$1:$1048576,PsyInf_Ambu_FileActv!AB$1,FALSE)/F17,"-")</f>
        <v>2.6266416510318949E-3</v>
      </c>
      <c r="AC17" s="245">
        <f>IF(H17&gt;0,VLOOKUP(A17,[3]BDD_ActiviteInf_Ambu!$1:$1048576,PsyInf_Ambu_FileActv!AC$1,FALSE)/H17,"-")</f>
        <v>1.7190991920233798E-4</v>
      </c>
      <c r="AD17" s="246">
        <f>IF(I17&gt;0,VLOOKUP(A17,[3]BDD_ActiviteInf_Ambu!$1:$1048576,PsyInf_Ambu_FileActv!AD$1,FALSE)/I17,"-")</f>
        <v>4.9703553804096991E-4</v>
      </c>
      <c r="AE17" s="244">
        <f>IF(E17&gt;0,VLOOKUP(A17,[3]BDD_ActiviteInf_Ambu!$1:$1048576,PsyInf_Ambu_FileActv!AE$1,FALSE)/E17,"-")</f>
        <v>0</v>
      </c>
      <c r="AF17" s="240">
        <f>IF(F17&gt;0,VLOOKUP(A17,[3]BDD_ActiviteInf_Ambu!$1:$1048576,PsyInf_Ambu_FileActv!AF$1,FALSE)/F17,"-")</f>
        <v>0</v>
      </c>
      <c r="AG17" s="245">
        <f>IF(H17&gt;0,VLOOKUP(A17,[3]BDD_ActiviteInf_Ambu!$1:$1048576,PsyInf_Ambu_FileActv!AG$1,FALSE)/H17,"-")</f>
        <v>0</v>
      </c>
      <c r="AH17" s="246">
        <f>IF(I17&gt;0,VLOOKUP(A17,[3]BDD_ActiviteInf_Ambu!$1:$1048576,PsyInf_Ambu_FileActv!AH$1,FALSE)/I17,"-")</f>
        <v>0</v>
      </c>
    </row>
    <row r="18" spans="1:34" s="32" customFormat="1" ht="14.1" customHeight="1" x14ac:dyDescent="0.2">
      <c r="A18" s="172" t="s">
        <v>48</v>
      </c>
      <c r="B18" s="236"/>
      <c r="C18" s="33" t="s">
        <v>48</v>
      </c>
      <c r="D18" s="34" t="s">
        <v>49</v>
      </c>
      <c r="E18" s="248">
        <f>VLOOKUP(A18,Activité_INF!$A$7:$AM$68,32,FALSE)</f>
        <v>2084</v>
      </c>
      <c r="F18" s="239">
        <f>VLOOKUP(A18,Activité_INF!$A$7:$AM$68,33,FALSE)</f>
        <v>2079</v>
      </c>
      <c r="G18" s="240">
        <f t="shared" si="1"/>
        <v>-2.399232245681393E-3</v>
      </c>
      <c r="H18" s="241">
        <f>VLOOKUP(A18,Activité_INF!$A$7:$AM$68,29,FALSE)</f>
        <v>23483</v>
      </c>
      <c r="I18" s="242">
        <f>VLOOKUP(A18,Activité_INF!$A$7:$AM$68,30,FALSE)</f>
        <v>23090</v>
      </c>
      <c r="J18" s="243">
        <f t="shared" si="2"/>
        <v>-1.6735510795043207E-2</v>
      </c>
      <c r="K18" s="244">
        <f>IF(E18&gt;0,VLOOKUP(A18,[3]BDD_ActiviteInf_Ambu!$1:$1048576,PsyInf_Ambu_FileActv!K$1,FALSE)/E18,"-")</f>
        <v>0.40595009596928983</v>
      </c>
      <c r="L18" s="240">
        <f>IF(F18&gt;0,VLOOKUP(A18,[3]BDD_ActiviteInf_Ambu!$1:$1048576,PsyInf_Ambu_FileActv!L$1,FALSE)/F18,"-")</f>
        <v>0.43193843193843195</v>
      </c>
      <c r="M18" s="245">
        <f>IF(H18&gt;0,VLOOKUP(A18,[3]BDD_ActiviteInf_Ambu!$1:$1048576,PsyInf_Ambu_FileActv!M$1,FALSE)/H18,"-")</f>
        <v>0.45258271941404421</v>
      </c>
      <c r="N18" s="243">
        <f>IF(I18&gt;0,VLOOKUP(A18,[3]BDD_ActiviteInf_Ambu!$1:$1048576,PsyInf_Ambu_FileActv!N$1,FALSE)/I18,"-")</f>
        <v>0.48757037678648768</v>
      </c>
      <c r="O18" s="245">
        <f>IF($E18&gt;0,VLOOKUP($A18,[3]BDD_ActiviteInf_Ambu!$1:$1048576,PsyInf_Ambu_FileActv!O$1,FALSE)/$E18,"-")</f>
        <v>0.44913627639155468</v>
      </c>
      <c r="P18" s="240">
        <f>IF($F18&gt;0,VLOOKUP($A18,[3]BDD_ActiviteInf_Ambu!$1:$1048576,PsyInf_Ambu_FileActv!P$1,FALSE)/$F18,"-")</f>
        <v>0.43097643097643096</v>
      </c>
      <c r="Q18" s="245">
        <f>IF($H18&gt;0,VLOOKUP($A18,[3]BDD_ActiviteInf_Ambu!$1:$1048576,PsyInf_Ambu_FileActv!Q$1,FALSE)/$H18,"-")</f>
        <v>0.40774177064259254</v>
      </c>
      <c r="R18" s="243">
        <f>IF($I18&gt;0,VLOOKUP($A18,[3]BDD_ActiviteInf_Ambu!$1:$1048576,PsyInf_Ambu_FileActv!R$1,FALSE)/$I18,"-")</f>
        <v>0.38220008661758337</v>
      </c>
      <c r="S18" s="245">
        <f>IF(E18&gt;0,VLOOKUP(A18,[3]BDD_ActiviteInf_Ambu!$1:$1048576,PsyInf_Ambu_FileActv!S$1,FALSE)/E18,"-")</f>
        <v>0.17802303262955854</v>
      </c>
      <c r="T18" s="240">
        <f>IF(F18&gt;0,VLOOKUP(A18,[3]BDD_ActiviteInf_Ambu!$1:$1048576,PsyInf_Ambu_FileActv!T$1,FALSE)/F18,"-")</f>
        <v>0.17941317941317941</v>
      </c>
      <c r="U18" s="245">
        <f>IF(H18&gt;0,VLOOKUP(A18,[3]BDD_ActiviteInf_Ambu!$1:$1048576,PsyInf_Ambu_FileActv!U$1,FALSE)/H18,"-")</f>
        <v>0.11727632755610441</v>
      </c>
      <c r="V18" s="243">
        <f>IF(I18&gt;0,VLOOKUP(A18,[3]BDD_ActiviteInf_Ambu!$1:$1048576,PsyInf_Ambu_FileActv!V$1,FALSE)/I18,"-")</f>
        <v>0.11117366825465569</v>
      </c>
      <c r="W18" s="245">
        <f>IF(E18&gt;0,VLOOKUP(A18,[3]BDD_ActiviteInf_Ambu!$1:$1048576,PsyInf_Ambu_FileActv!W$1,FALSE)/E18,"-")</f>
        <v>4.8464491362763915E-2</v>
      </c>
      <c r="X18" s="240">
        <f>IF(F18&gt;0,VLOOKUP(A18,[3]BDD_ActiviteInf_Ambu!$1:$1048576,PsyInf_Ambu_FileActv!X$1,FALSE)/F18,"-")</f>
        <v>4.5214045214045213E-2</v>
      </c>
      <c r="Y18" s="245">
        <f>IF(H18&gt;0,VLOOKUP(A18,[3]BDD_ActiviteInf_Ambu!$1:$1048576,PsyInf_Ambu_FileActv!Y$1,FALSE)/H18,"-")</f>
        <v>2.2399182387258867E-2</v>
      </c>
      <c r="Z18" s="246">
        <f>IF(I18&gt;0,VLOOKUP(A18,[3]BDD_ActiviteInf_Ambu!$1:$1048576,PsyInf_Ambu_FileActv!Z$1,FALSE)/I18,"-")</f>
        <v>1.9055868341273277E-2</v>
      </c>
      <c r="AA18" s="244">
        <f>IF(E18&gt;0,VLOOKUP(A18,[3]BDD_ActiviteInf_Ambu!$1:$1048576,PsyInf_Ambu_FileActv!AA$1,FALSE)/E18,"-")</f>
        <v>5.6621880998080618E-2</v>
      </c>
      <c r="AB18" s="240">
        <f>IF(F18&gt;0,VLOOKUP(A18,[3]BDD_ActiviteInf_Ambu!$1:$1048576,PsyInf_Ambu_FileActv!AB$1,FALSE)/F18,"-")</f>
        <v>4.9543049543049542E-2</v>
      </c>
      <c r="AC18" s="245">
        <f>IF(H18&gt;0,VLOOKUP(A18,[3]BDD_ActiviteInf_Ambu!$1:$1048576,PsyInf_Ambu_FileActv!AC$1,FALSE)/H18,"-")</f>
        <v>1.1242175190563386E-2</v>
      </c>
      <c r="AD18" s="246">
        <f>IF(I18&gt;0,VLOOKUP(A18,[3]BDD_ActiviteInf_Ambu!$1:$1048576,PsyInf_Ambu_FileActv!AD$1,FALSE)/I18,"-")</f>
        <v>1.4335210047639671E-2</v>
      </c>
      <c r="AE18" s="244">
        <f>IF(E18&gt;0,VLOOKUP(A18,[3]BDD_ActiviteInf_Ambu!$1:$1048576,PsyInf_Ambu_FileActv!AE$1,FALSE)/E18,"-")</f>
        <v>0</v>
      </c>
      <c r="AF18" s="240">
        <f>IF(F18&gt;0,VLOOKUP(A18,[3]BDD_ActiviteInf_Ambu!$1:$1048576,PsyInf_Ambu_FileActv!AF$1,FALSE)/F18,"-")</f>
        <v>0</v>
      </c>
      <c r="AG18" s="245">
        <f>IF(H18&gt;0,VLOOKUP(A18,[3]BDD_ActiviteInf_Ambu!$1:$1048576,PsyInf_Ambu_FileActv!AG$1,FALSE)/H18,"-")</f>
        <v>0</v>
      </c>
      <c r="AH18" s="246">
        <f>IF(I18&gt;0,VLOOKUP(A18,[3]BDD_ActiviteInf_Ambu!$1:$1048576,PsyInf_Ambu_FileActv!AH$1,FALSE)/I18,"-")</f>
        <v>0</v>
      </c>
    </row>
    <row r="19" spans="1:34" s="32" customFormat="1" ht="14.1" customHeight="1" x14ac:dyDescent="0.2">
      <c r="A19" s="31"/>
      <c r="B19" s="236"/>
      <c r="C19" s="1143" t="s">
        <v>129</v>
      </c>
      <c r="D19" s="1144"/>
      <c r="E19" s="1144"/>
      <c r="F19" s="1144"/>
      <c r="G19" s="1144"/>
      <c r="H19" s="1144"/>
      <c r="I19" s="1144"/>
      <c r="J19" s="1144"/>
      <c r="K19" s="1144"/>
      <c r="L19" s="1144"/>
      <c r="M19" s="1144"/>
      <c r="N19" s="1144"/>
      <c r="O19" s="1144"/>
      <c r="P19" s="1144"/>
      <c r="Q19" s="1144"/>
      <c r="R19" s="1144"/>
      <c r="S19" s="1144"/>
      <c r="T19" s="1144"/>
      <c r="U19" s="1144"/>
      <c r="V19" s="1144"/>
      <c r="W19" s="1144"/>
      <c r="X19" s="1144"/>
      <c r="Y19" s="1144"/>
      <c r="Z19" s="1144"/>
      <c r="AA19" s="1144"/>
      <c r="AB19" s="1144"/>
      <c r="AC19" s="1144"/>
      <c r="AD19" s="1144"/>
      <c r="AE19" s="1144"/>
      <c r="AF19" s="1144"/>
      <c r="AG19" s="1144"/>
      <c r="AH19" s="1145"/>
    </row>
    <row r="20" spans="1:34" s="32" customFormat="1" ht="14.1" customHeight="1" x14ac:dyDescent="0.2">
      <c r="A20" s="172" t="s">
        <v>26</v>
      </c>
      <c r="B20" s="236"/>
      <c r="C20" s="33" t="s">
        <v>26</v>
      </c>
      <c r="D20" s="34" t="s">
        <v>27</v>
      </c>
      <c r="E20" s="248">
        <f>VLOOKUP(A20,Activité_INF!$A$7:$AM$68,32,FALSE)</f>
        <v>0</v>
      </c>
      <c r="F20" s="239">
        <f>VLOOKUP(A20,Activité_INF!$A$7:$AM$68,33,FALSE)</f>
        <v>0</v>
      </c>
      <c r="G20" s="240" t="str">
        <f t="shared" si="1"/>
        <v>-</v>
      </c>
      <c r="H20" s="241">
        <f>VLOOKUP(A20,Activité_INF!$A$7:$AM$68,29,FALSE)</f>
        <v>0</v>
      </c>
      <c r="I20" s="242">
        <f>VLOOKUP(A20,Activité_INF!$A$7:$AM$68,30,FALSE)</f>
        <v>0</v>
      </c>
      <c r="J20" s="243" t="str">
        <f t="shared" si="2"/>
        <v>-</v>
      </c>
      <c r="K20" s="244" t="str">
        <f>IF(E20&gt;0,VLOOKUP(A20,[3]BDD_ActiviteInf_Ambu!$1:$1048576,PsyInf_Ambu_FileActv!K$1,FALSE)/E20,"-")</f>
        <v>-</v>
      </c>
      <c r="L20" s="240" t="str">
        <f>IF(F20&gt;0,VLOOKUP(A20,[3]BDD_ActiviteInf_Ambu!$1:$1048576,PsyInf_Ambu_FileActv!L$1,FALSE)/F20,"-")</f>
        <v>-</v>
      </c>
      <c r="M20" s="245" t="str">
        <f>IF(H20&gt;0,VLOOKUP(A20,[3]BDD_ActiviteInf_Ambu!$1:$1048576,PsyInf_Ambu_FileActv!M$1,FALSE)/H20,"-")</f>
        <v>-</v>
      </c>
      <c r="N20" s="243" t="str">
        <f>IF(I20&gt;0,VLOOKUP(A20,[3]BDD_ActiviteInf_Ambu!$1:$1048576,PsyInf_Ambu_FileActv!N$1,FALSE)/I20,"-")</f>
        <v>-</v>
      </c>
      <c r="O20" s="245" t="str">
        <f>IF($E20&gt;0,VLOOKUP($A20,[3]BDD_ActiviteInf_Ambu!$1:$1048576,PsyInf_Ambu_FileActv!O$1,FALSE)/$E20,"-")</f>
        <v>-</v>
      </c>
      <c r="P20" s="240" t="str">
        <f>IF($F20&gt;0,VLOOKUP($A20,[3]BDD_ActiviteInf_Ambu!$1:$1048576,PsyInf_Ambu_FileActv!P$1,FALSE)/$F20,"-")</f>
        <v>-</v>
      </c>
      <c r="Q20" s="245" t="str">
        <f>IF($H20&gt;0,VLOOKUP($A20,[3]BDD_ActiviteInf_Ambu!$1:$1048576,PsyInf_Ambu_FileActv!Q$1,FALSE)/$H20,"-")</f>
        <v>-</v>
      </c>
      <c r="R20" s="243" t="str">
        <f>IF($I20&gt;0,VLOOKUP($A20,[3]BDD_ActiviteInf_Ambu!$1:$1048576,PsyInf_Ambu_FileActv!R$1,FALSE)/$I20,"-")</f>
        <v>-</v>
      </c>
      <c r="S20" s="245" t="str">
        <f>IF(E20&gt;0,VLOOKUP(A20,[3]BDD_ActiviteInf_Ambu!$1:$1048576,PsyInf_Ambu_FileActv!S$1,FALSE)/E20,"-")</f>
        <v>-</v>
      </c>
      <c r="T20" s="240" t="str">
        <f>IF(F20&gt;0,VLOOKUP(A20,[3]BDD_ActiviteInf_Ambu!$1:$1048576,PsyInf_Ambu_FileActv!T$1,FALSE)/F20,"-")</f>
        <v>-</v>
      </c>
      <c r="U20" s="245" t="str">
        <f>IF(H20&gt;0,VLOOKUP(A20,[3]BDD_ActiviteInf_Ambu!$1:$1048576,PsyInf_Ambu_FileActv!U$1,FALSE)/H20,"-")</f>
        <v>-</v>
      </c>
      <c r="V20" s="243" t="str">
        <f>IF(I20&gt;0,VLOOKUP(A20,[3]BDD_ActiviteInf_Ambu!$1:$1048576,PsyInf_Ambu_FileActv!V$1,FALSE)/I20,"-")</f>
        <v>-</v>
      </c>
      <c r="W20" s="245" t="str">
        <f>IF(E20&gt;0,VLOOKUP(A20,[3]BDD_ActiviteInf_Ambu!$1:$1048576,PsyInf_Ambu_FileActv!W$1,FALSE)/E20,"-")</f>
        <v>-</v>
      </c>
      <c r="X20" s="240" t="str">
        <f>IF(F20&gt;0,VLOOKUP(A20,[3]BDD_ActiviteInf_Ambu!$1:$1048576,PsyInf_Ambu_FileActv!X$1,FALSE)/F20,"-")</f>
        <v>-</v>
      </c>
      <c r="Y20" s="245" t="str">
        <f>IF(H20&gt;0,VLOOKUP(A20,[3]BDD_ActiviteInf_Ambu!$1:$1048576,PsyInf_Ambu_FileActv!Y$1,FALSE)/H20,"-")</f>
        <v>-</v>
      </c>
      <c r="Z20" s="246" t="str">
        <f>IF(I20&gt;0,VLOOKUP(A20,[3]BDD_ActiviteInf_Ambu!$1:$1048576,PsyInf_Ambu_FileActv!Z$1,FALSE)/I20,"-")</f>
        <v>-</v>
      </c>
      <c r="AA20" s="244" t="str">
        <f>IF(E20&gt;0,VLOOKUP(A20,[3]BDD_ActiviteInf_Ambu!$1:$1048576,PsyInf_Ambu_FileActv!AA$1,FALSE)/E20,"-")</f>
        <v>-</v>
      </c>
      <c r="AB20" s="240" t="str">
        <f>IF(F20&gt;0,VLOOKUP(A20,[3]BDD_ActiviteInf_Ambu!$1:$1048576,PsyInf_Ambu_FileActv!AB$1,FALSE)/F20,"-")</f>
        <v>-</v>
      </c>
      <c r="AC20" s="245" t="str">
        <f>IF(H20&gt;0,VLOOKUP(A20,[3]BDD_ActiviteInf_Ambu!$1:$1048576,PsyInf_Ambu_FileActv!AC$1,FALSE)/H20,"-")</f>
        <v>-</v>
      </c>
      <c r="AD20" s="246" t="str">
        <f>IF(I20&gt;0,VLOOKUP(A20,[3]BDD_ActiviteInf_Ambu!$1:$1048576,PsyInf_Ambu_FileActv!AD$1,FALSE)/I20,"-")</f>
        <v>-</v>
      </c>
      <c r="AE20" s="244" t="str">
        <f>IF(E20&gt;0,VLOOKUP(A20,[3]BDD_ActiviteInf_Ambu!$1:$1048576,PsyInf_Ambu_FileActv!AE$1,FALSE)/E20,"-")</f>
        <v>-</v>
      </c>
      <c r="AF20" s="240" t="str">
        <f>IF(F20&gt;0,VLOOKUP(A20,[3]BDD_ActiviteInf_Ambu!$1:$1048576,PsyInf_Ambu_FileActv!AF$1,FALSE)/F20,"-")</f>
        <v>-</v>
      </c>
      <c r="AG20" s="245" t="str">
        <f>IF(H20&gt;0,VLOOKUP(A20,[3]BDD_ActiviteInf_Ambu!$1:$1048576,PsyInf_Ambu_FileActv!AG$1,FALSE)/H20,"-")</f>
        <v>-</v>
      </c>
      <c r="AH20" s="246" t="str">
        <f>IF(I20&gt;0,VLOOKUP(A20,[3]BDD_ActiviteInf_Ambu!$1:$1048576,PsyInf_Ambu_FileActv!AH$1,FALSE)/I20,"-")</f>
        <v>-</v>
      </c>
    </row>
    <row r="21" spans="1:34" s="32" customFormat="1" ht="14.1" customHeight="1" x14ac:dyDescent="0.2">
      <c r="A21" s="172" t="s">
        <v>30</v>
      </c>
      <c r="B21" s="236"/>
      <c r="C21" s="33" t="s">
        <v>30</v>
      </c>
      <c r="D21" s="34" t="s">
        <v>31</v>
      </c>
      <c r="E21" s="248">
        <f>VLOOKUP(A21,Activité_INF!$A$7:$AM$68,32,FALSE)</f>
        <v>6</v>
      </c>
      <c r="F21" s="239">
        <f>VLOOKUP(A21,Activité_INF!$A$7:$AM$68,33,FALSE)</f>
        <v>5</v>
      </c>
      <c r="G21" s="240">
        <f t="shared" si="1"/>
        <v>-0.16666666666666663</v>
      </c>
      <c r="H21" s="241">
        <f>VLOOKUP(A21,Activité_INF!$A$7:$AM$68,29,FALSE)</f>
        <v>10</v>
      </c>
      <c r="I21" s="242">
        <f>VLOOKUP(A21,Activité_INF!$A$7:$AM$68,30,FALSE)</f>
        <v>7</v>
      </c>
      <c r="J21" s="243">
        <f t="shared" si="2"/>
        <v>-0.30000000000000004</v>
      </c>
      <c r="K21" s="244">
        <f>IF(E21&gt;0,VLOOKUP(A21,[3]BDD_ActiviteInf_Ambu!$1:$1048576,PsyInf_Ambu_FileActv!K$1,FALSE)/E21,"-")</f>
        <v>0</v>
      </c>
      <c r="L21" s="240">
        <f>IF(F21&gt;0,VLOOKUP(A21,[3]BDD_ActiviteInf_Ambu!$1:$1048576,PsyInf_Ambu_FileActv!L$1,FALSE)/F21,"-")</f>
        <v>0</v>
      </c>
      <c r="M21" s="245">
        <f>IF(H21&gt;0,VLOOKUP(A21,[3]BDD_ActiviteInf_Ambu!$1:$1048576,PsyInf_Ambu_FileActv!M$1,FALSE)/H21,"-")</f>
        <v>0</v>
      </c>
      <c r="N21" s="243">
        <f>IF(I21&gt;0,VLOOKUP(A21,[3]BDD_ActiviteInf_Ambu!$1:$1048576,PsyInf_Ambu_FileActv!N$1,FALSE)/I21,"-")</f>
        <v>0</v>
      </c>
      <c r="O21" s="245">
        <f>IF($E21&gt;0,VLOOKUP($A21,[3]BDD_ActiviteInf_Ambu!$1:$1048576,PsyInf_Ambu_FileActv!O$1,FALSE)/$E21,"-")</f>
        <v>0.33333333333333331</v>
      </c>
      <c r="P21" s="240">
        <f>IF($F21&gt;0,VLOOKUP($A21,[3]BDD_ActiviteInf_Ambu!$1:$1048576,PsyInf_Ambu_FileActv!P$1,FALSE)/$F21,"-")</f>
        <v>0.4</v>
      </c>
      <c r="Q21" s="245">
        <f>IF($H21&gt;0,VLOOKUP($A21,[3]BDD_ActiviteInf_Ambu!$1:$1048576,PsyInf_Ambu_FileActv!Q$1,FALSE)/$H21,"-")</f>
        <v>0.2</v>
      </c>
      <c r="R21" s="243">
        <f>IF($I21&gt;0,VLOOKUP($A21,[3]BDD_ActiviteInf_Ambu!$1:$1048576,PsyInf_Ambu_FileActv!R$1,FALSE)/$I21,"-")</f>
        <v>0.5714285714285714</v>
      </c>
      <c r="S21" s="245">
        <f>IF(E21&gt;0,VLOOKUP(A21,[3]BDD_ActiviteInf_Ambu!$1:$1048576,PsyInf_Ambu_FileActv!S$1,FALSE)/E21,"-")</f>
        <v>0.66666666666666663</v>
      </c>
      <c r="T21" s="240">
        <f>IF(F21&gt;0,VLOOKUP(A21,[3]BDD_ActiviteInf_Ambu!$1:$1048576,PsyInf_Ambu_FileActv!T$1,FALSE)/F21,"-")</f>
        <v>0.6</v>
      </c>
      <c r="U21" s="245">
        <f>IF(H21&gt;0,VLOOKUP(A21,[3]BDD_ActiviteInf_Ambu!$1:$1048576,PsyInf_Ambu_FileActv!U$1,FALSE)/H21,"-")</f>
        <v>0.8</v>
      </c>
      <c r="V21" s="243">
        <f>IF(I21&gt;0,VLOOKUP(A21,[3]BDD_ActiviteInf_Ambu!$1:$1048576,PsyInf_Ambu_FileActv!V$1,FALSE)/I21,"-")</f>
        <v>0.42857142857142855</v>
      </c>
      <c r="W21" s="245">
        <f>IF(E21&gt;0,VLOOKUP(A21,[3]BDD_ActiviteInf_Ambu!$1:$1048576,PsyInf_Ambu_FileActv!W$1,FALSE)/E21,"-")</f>
        <v>0</v>
      </c>
      <c r="X21" s="240">
        <f>IF(F21&gt;0,VLOOKUP(A21,[3]BDD_ActiviteInf_Ambu!$1:$1048576,PsyInf_Ambu_FileActv!X$1,FALSE)/F21,"-")</f>
        <v>0</v>
      </c>
      <c r="Y21" s="245">
        <f>IF(H21&gt;0,VLOOKUP(A21,[3]BDD_ActiviteInf_Ambu!$1:$1048576,PsyInf_Ambu_FileActv!Y$1,FALSE)/H21,"-")</f>
        <v>0</v>
      </c>
      <c r="Z21" s="246">
        <f>IF(I21&gt;0,VLOOKUP(A21,[3]BDD_ActiviteInf_Ambu!$1:$1048576,PsyInf_Ambu_FileActv!Z$1,FALSE)/I21,"-")</f>
        <v>0</v>
      </c>
      <c r="AA21" s="244">
        <f>IF(E21&gt;0,VLOOKUP(A21,[3]BDD_ActiviteInf_Ambu!$1:$1048576,PsyInf_Ambu_FileActv!AA$1,FALSE)/E21,"-")</f>
        <v>0</v>
      </c>
      <c r="AB21" s="240">
        <f>IF(F21&gt;0,VLOOKUP(A21,[3]BDD_ActiviteInf_Ambu!$1:$1048576,PsyInf_Ambu_FileActv!AB$1,FALSE)/F21,"-")</f>
        <v>0</v>
      </c>
      <c r="AC21" s="245">
        <f>IF(H21&gt;0,VLOOKUP(A21,[3]BDD_ActiviteInf_Ambu!$1:$1048576,PsyInf_Ambu_FileActv!AC$1,FALSE)/H21,"-")</f>
        <v>0</v>
      </c>
      <c r="AD21" s="246">
        <f>IF(I21&gt;0,VLOOKUP(A21,[3]BDD_ActiviteInf_Ambu!$1:$1048576,PsyInf_Ambu_FileActv!AD$1,FALSE)/I21,"-")</f>
        <v>0</v>
      </c>
      <c r="AE21" s="244">
        <f>IF(E21&gt;0,VLOOKUP(A21,[3]BDD_ActiviteInf_Ambu!$1:$1048576,PsyInf_Ambu_FileActv!AE$1,FALSE)/E21,"-")</f>
        <v>0</v>
      </c>
      <c r="AF21" s="240">
        <f>IF(F21&gt;0,VLOOKUP(A21,[3]BDD_ActiviteInf_Ambu!$1:$1048576,PsyInf_Ambu_FileActv!AF$1,FALSE)/F21,"-")</f>
        <v>0</v>
      </c>
      <c r="AG21" s="245">
        <f>IF(H21&gt;0,VLOOKUP(A21,[3]BDD_ActiviteInf_Ambu!$1:$1048576,PsyInf_Ambu_FileActv!AG$1,FALSE)/H21,"-")</f>
        <v>0</v>
      </c>
      <c r="AH21" s="246">
        <f>IF(I21&gt;0,VLOOKUP(A21,[3]BDD_ActiviteInf_Ambu!$1:$1048576,PsyInf_Ambu_FileActv!AH$1,FALSE)/I21,"-")</f>
        <v>0</v>
      </c>
    </row>
    <row r="22" spans="1:34" s="32" customFormat="1" ht="14.1" customHeight="1" x14ac:dyDescent="0.25">
      <c r="A22" s="17" t="s">
        <v>32</v>
      </c>
      <c r="B22" s="236"/>
      <c r="C22" s="33" t="s">
        <v>32</v>
      </c>
      <c r="D22" s="34" t="s">
        <v>33</v>
      </c>
      <c r="E22" s="248">
        <f>VLOOKUP(A22,Activité_INF!$A$7:$AM$68,32,FALSE)</f>
        <v>0</v>
      </c>
      <c r="F22" s="250">
        <f>VLOOKUP(A22,Activité_INF!$A$7:$AM$68,33,FALSE)</f>
        <v>0</v>
      </c>
      <c r="G22" s="251" t="str">
        <f t="shared" si="1"/>
        <v>-</v>
      </c>
      <c r="H22" s="252">
        <f>VLOOKUP(A22,Activité_INF!$A$7:$AM$68,29,FALSE)</f>
        <v>0</v>
      </c>
      <c r="I22" s="242">
        <f>VLOOKUP(A22,Activité_INF!$A$7:$AM$68,30,FALSE)</f>
        <v>0</v>
      </c>
      <c r="J22" s="243" t="str">
        <f t="shared" si="2"/>
        <v>-</v>
      </c>
      <c r="K22" s="253" t="str">
        <f>IF(E22&gt;0,VLOOKUP(A22,[3]BDD_ActiviteInf_Ambu!$1:$1048576,PsyInf_Ambu_FileActv!K$1,FALSE)/E22,"-")</f>
        <v>-</v>
      </c>
      <c r="L22" s="251" t="str">
        <f>IF(F22&gt;0,VLOOKUP(A22,[3]BDD_ActiviteInf_Ambu!$1:$1048576,PsyInf_Ambu_FileActv!L$1,FALSE)/F22,"-")</f>
        <v>-</v>
      </c>
      <c r="M22" s="245" t="str">
        <f>IF(H22&gt;0,VLOOKUP(A22,[3]BDD_ActiviteInf_Ambu!$1:$1048576,PsyInf_Ambu_FileActv!M$1,FALSE)/H22,"-")</f>
        <v>-</v>
      </c>
      <c r="N22" s="243" t="str">
        <f>IF(I22&gt;0,VLOOKUP(A22,[3]BDD_ActiviteInf_Ambu!$1:$1048576,PsyInf_Ambu_FileActv!N$1,FALSE)/I22,"-")</f>
        <v>-</v>
      </c>
      <c r="O22" s="245" t="str">
        <f>IF($E22&gt;0,VLOOKUP($A22,[3]BDD_ActiviteInf_Ambu!$1:$1048576,PsyInf_Ambu_FileActv!O$1,FALSE)/$E22,"-")</f>
        <v>-</v>
      </c>
      <c r="P22" s="240" t="str">
        <f>IF($F22&gt;0,VLOOKUP($A22,[3]BDD_ActiviteInf_Ambu!$1:$1048576,PsyInf_Ambu_FileActv!P$1,FALSE)/$F22,"-")</f>
        <v>-</v>
      </c>
      <c r="Q22" s="254" t="str">
        <f>IF($H22&gt;0,VLOOKUP($A22,[3]BDD_ActiviteInf_Ambu!$1:$1048576,PsyInf_Ambu_FileActv!Q$1,FALSE)/$H22,"-")</f>
        <v>-</v>
      </c>
      <c r="R22" s="255" t="str">
        <f>IF($I22&gt;0,VLOOKUP($A22,[3]BDD_ActiviteInf_Ambu!$1:$1048576,PsyInf_Ambu_FileActv!R$1,FALSE)/$I22,"-")</f>
        <v>-</v>
      </c>
      <c r="S22" s="245" t="str">
        <f>IF(E22&gt;0,VLOOKUP(A22,[3]BDD_ActiviteInf_Ambu!$1:$1048576,PsyInf_Ambu_FileActv!S$1,FALSE)/E22,"-")</f>
        <v>-</v>
      </c>
      <c r="T22" s="240" t="str">
        <f>IF(F22&gt;0,VLOOKUP(A22,[3]BDD_ActiviteInf_Ambu!$1:$1048576,PsyInf_Ambu_FileActv!T$1,FALSE)/F22,"-")</f>
        <v>-</v>
      </c>
      <c r="U22" s="254" t="str">
        <f>IF(H22&gt;0,VLOOKUP(A22,[3]BDD_ActiviteInf_Ambu!$1:$1048576,PsyInf_Ambu_FileActv!U$1,FALSE)/H22,"-")</f>
        <v>-</v>
      </c>
      <c r="V22" s="255" t="str">
        <f>IF(I22&gt;0,VLOOKUP(A22,[3]BDD_ActiviteInf_Ambu!$1:$1048576,PsyInf_Ambu_FileActv!V$1,FALSE)/I22,"-")</f>
        <v>-</v>
      </c>
      <c r="W22" s="256" t="str">
        <f>IF(E22&gt;0,VLOOKUP(A22,[3]BDD_ActiviteInf_Ambu!$1:$1048576,PsyInf_Ambu_FileActv!W$1,FALSE)/E22,"-")</f>
        <v>-</v>
      </c>
      <c r="X22" s="251" t="str">
        <f>IF(F22&gt;0,VLOOKUP(A22,[3]BDD_ActiviteInf_Ambu!$1:$1048576,PsyInf_Ambu_FileActv!X$1,FALSE)/F22,"-")</f>
        <v>-</v>
      </c>
      <c r="Y22" s="254" t="s">
        <v>238</v>
      </c>
      <c r="Z22" s="257" t="str">
        <f>IF(I22&gt;0,VLOOKUP(A22,[3]BDD_ActiviteInf_Ambu!$1:$1048576,PsyInf_Ambu_FileActv!Z$1,FALSE)/I22,"-")</f>
        <v>-</v>
      </c>
      <c r="AA22" s="253" t="str">
        <f>IF(E22&gt;0,VLOOKUP(A22,[3]BDD_ActiviteInf_Ambu!$1:$1048576,PsyInf_Ambu_FileActv!AA$1,FALSE)/E22,"-")</f>
        <v>-</v>
      </c>
      <c r="AB22" s="251" t="str">
        <f>IF(F22&gt;0,VLOOKUP(A22,[3]BDD_ActiviteInf_Ambu!$1:$1048576,PsyInf_Ambu_FileActv!AB$1,FALSE)/F22,"-")</f>
        <v>-</v>
      </c>
      <c r="AC22" s="254" t="str">
        <f>IF(H22&gt;0,VLOOKUP(A22,[3]BDD_ActiviteInf_Ambu!$1:$1048576,PsyInf_Ambu_FileActv!AC$1,FALSE)/H22,"-")</f>
        <v>-</v>
      </c>
      <c r="AD22" s="257" t="str">
        <f>IF(I22&gt;0,VLOOKUP(A22,[3]BDD_ActiviteInf_Ambu!$1:$1048576,PsyInf_Ambu_FileActv!AD$1,FALSE)/I22,"-")</f>
        <v>-</v>
      </c>
      <c r="AE22" s="253" t="str">
        <f>IF(E22&gt;0,VLOOKUP(A22,[3]BDD_ActiviteInf_Ambu!$1:$1048576,PsyInf_Ambu_FileActv!AE$1,FALSE)/E22,"-")</f>
        <v>-</v>
      </c>
      <c r="AF22" s="251" t="str">
        <f>IF(F22&gt;0,VLOOKUP(A22,[3]BDD_ActiviteInf_Ambu!$1:$1048576,PsyInf_Ambu_FileActv!AF$1,FALSE)/F22,"-")</f>
        <v>-</v>
      </c>
      <c r="AG22" s="254" t="str">
        <f>IF(H22&gt;0,VLOOKUP(A22,[3]BDD_ActiviteInf_Ambu!$1:$1048576,PsyInf_Ambu_FileActv!AG$1,FALSE)/H22,"-")</f>
        <v>-</v>
      </c>
      <c r="AH22" s="257" t="str">
        <f>IF(I22&gt;0,VLOOKUP(A22,[3]BDD_ActiviteInf_Ambu!$1:$1048576,PsyInf_Ambu_FileActv!AH$1,FALSE)/I22,"-")</f>
        <v>-</v>
      </c>
    </row>
    <row r="23" spans="1:34" s="32" customFormat="1" ht="14.1" customHeight="1" x14ac:dyDescent="0.2">
      <c r="A23" s="172" t="s">
        <v>38</v>
      </c>
      <c r="B23" s="236"/>
      <c r="C23" s="33" t="s">
        <v>38</v>
      </c>
      <c r="D23" s="34" t="s">
        <v>39</v>
      </c>
      <c r="E23" s="248">
        <f>VLOOKUP(A23,Activité_INF!$A$7:$AM$68,32,FALSE)</f>
        <v>0</v>
      </c>
      <c r="F23" s="250">
        <f>VLOOKUP(A23,Activité_INF!$A$7:$AM$68,33,FALSE)</f>
        <v>0</v>
      </c>
      <c r="G23" s="251" t="str">
        <f t="shared" si="1"/>
        <v>-</v>
      </c>
      <c r="H23" s="252">
        <f>VLOOKUP(A23,Activité_INF!$A$7:$AM$68,29,FALSE)</f>
        <v>0</v>
      </c>
      <c r="I23" s="258">
        <f>VLOOKUP(A23,Activité_INF!$A$7:$AM$68,30,FALSE)</f>
        <v>0</v>
      </c>
      <c r="J23" s="255" t="str">
        <f t="shared" si="2"/>
        <v>-</v>
      </c>
      <c r="K23" s="253" t="str">
        <f>IF(E23&gt;0,VLOOKUP(A23,[3]BDD_ActiviteInf_Ambu!$1:$1048576,PsyInf_Ambu_FileActv!K$1,FALSE)/E23,"-")</f>
        <v>-</v>
      </c>
      <c r="L23" s="251" t="str">
        <f>IF(F23&gt;0,VLOOKUP(A23,[3]BDD_ActiviteInf_Ambu!$1:$1048576,PsyInf_Ambu_FileActv!L$1,FALSE)/F23,"-")</f>
        <v>-</v>
      </c>
      <c r="M23" s="254" t="str">
        <f>IF(H23&gt;0,VLOOKUP(A23,[3]BDD_ActiviteInf_Ambu!$1:$1048576,PsyInf_Ambu_FileActv!M$1,FALSE)/H23,"-")</f>
        <v>-</v>
      </c>
      <c r="N23" s="255" t="str">
        <f>IF(I23&gt;0,VLOOKUP(A23,[3]BDD_ActiviteInf_Ambu!$1:$1048576,PsyInf_Ambu_FileActv!N$1,FALSE)/I23,"-")</f>
        <v>-</v>
      </c>
      <c r="O23" s="254" t="str">
        <f>IF($E23&gt;0,VLOOKUP($A23,[3]BDD_ActiviteInf_Ambu!$1:$1048576,PsyInf_Ambu_FileActv!O$1,FALSE)/$E23,"-")</f>
        <v>-</v>
      </c>
      <c r="P23" s="259" t="str">
        <f>IF($F23&gt;0,VLOOKUP($A23,[3]BDD_ActiviteInf_Ambu!$1:$1048576,PsyInf_Ambu_FileActv!P$1,FALSE)/$F23,"-")</f>
        <v>-</v>
      </c>
      <c r="Q23" s="254" t="str">
        <f>IF($H23&gt;0,VLOOKUP($A23,[3]BDD_ActiviteInf_Ambu!$1:$1048576,PsyInf_Ambu_FileActv!Q$1,FALSE)/$H23,"-")</f>
        <v>-</v>
      </c>
      <c r="R23" s="255" t="str">
        <f>IF($I23&gt;0,VLOOKUP($A23,[3]BDD_ActiviteInf_Ambu!$1:$1048576,PsyInf_Ambu_FileActv!R$1,FALSE)/$I23,"-")</f>
        <v>-</v>
      </c>
      <c r="S23" s="254" t="str">
        <f>IF(E23&gt;0,VLOOKUP(A23,[3]BDD_ActiviteInf_Ambu!$1:$1048576,PsyInf_Ambu_FileActv!S$1,FALSE)/E23,"-")</f>
        <v>-</v>
      </c>
      <c r="T23" s="259" t="str">
        <f>IF(F23&gt;0,VLOOKUP(A23,[3]BDD_ActiviteInf_Ambu!$1:$1048576,PsyInf_Ambu_FileActv!T$1,FALSE)/F23,"-")</f>
        <v>-</v>
      </c>
      <c r="U23" s="254" t="str">
        <f>IF(H23&gt;0,VLOOKUP(A23,[3]BDD_ActiviteInf_Ambu!$1:$1048576,PsyInf_Ambu_FileActv!U$1,FALSE)/H23,"-")</f>
        <v>-</v>
      </c>
      <c r="V23" s="255" t="str">
        <f>IF(I23&gt;0,VLOOKUP(A23,[3]BDD_ActiviteInf_Ambu!$1:$1048576,PsyInf_Ambu_FileActv!V$1,FALSE)/I23,"-")</f>
        <v>-</v>
      </c>
      <c r="W23" s="256" t="str">
        <f>IF(E23&gt;0,VLOOKUP(A23,[3]BDD_ActiviteInf_Ambu!$1:$1048576,PsyInf_Ambu_FileActv!W$1,FALSE)/E23,"-")</f>
        <v>-</v>
      </c>
      <c r="X23" s="251" t="str">
        <f>IF(F23&gt;0,VLOOKUP(A23,[3]BDD_ActiviteInf_Ambu!$1:$1048576,PsyInf_Ambu_FileActv!X$1,FALSE)/F23,"-")</f>
        <v>-</v>
      </c>
      <c r="Y23" s="254" t="str">
        <f>IF(H23&gt;0,VLOOKUP(A23,[3]BDD_ActiviteInf_Ambu!$1:$1048576,PsyInf_Ambu_FileActv!Y$1,FALSE)/H23,"-")</f>
        <v>-</v>
      </c>
      <c r="Z23" s="257" t="str">
        <f>IF(I23&gt;0,VLOOKUP(A23,[3]BDD_ActiviteInf_Ambu!$1:$1048576,PsyInf_Ambu_FileActv!Z$1,FALSE)/I23,"-")</f>
        <v>-</v>
      </c>
      <c r="AA23" s="253" t="str">
        <f>IF(E23&gt;0,VLOOKUP(A23,[3]BDD_ActiviteInf_Ambu!$1:$1048576,PsyInf_Ambu_FileActv!AA$1,FALSE)/E23,"-")</f>
        <v>-</v>
      </c>
      <c r="AB23" s="251" t="str">
        <f>IF(F23&gt;0,VLOOKUP(A23,[3]BDD_ActiviteInf_Ambu!$1:$1048576,PsyInf_Ambu_FileActv!AB$1,FALSE)/F23,"-")</f>
        <v>-</v>
      </c>
      <c r="AC23" s="254" t="str">
        <f>IF(H23&gt;0,VLOOKUP(A23,[3]BDD_ActiviteInf_Ambu!$1:$1048576,PsyInf_Ambu_FileActv!AC$1,FALSE)/H23,"-")</f>
        <v>-</v>
      </c>
      <c r="AD23" s="257" t="str">
        <f>IF(I23&gt;0,VLOOKUP(A23,[3]BDD_ActiviteInf_Ambu!$1:$1048576,PsyInf_Ambu_FileActv!AD$1,FALSE)/I23,"-")</f>
        <v>-</v>
      </c>
      <c r="AE23" s="253" t="str">
        <f>IF(E23&gt;0,VLOOKUP(A23,[3]BDD_ActiviteInf_Ambu!$1:$1048576,PsyInf_Ambu_FileActv!AE$1,FALSE)/E23,"-")</f>
        <v>-</v>
      </c>
      <c r="AF23" s="251" t="str">
        <f>IF(F23&gt;0,VLOOKUP(A23,[3]BDD_ActiviteInf_Ambu!$1:$1048576,PsyInf_Ambu_FileActv!AF$1,FALSE)/F23,"-")</f>
        <v>-</v>
      </c>
      <c r="AG23" s="254" t="str">
        <f>IF(H23&gt;0,VLOOKUP(A23,[3]BDD_ActiviteInf_Ambu!$1:$1048576,PsyInf_Ambu_FileActv!AG$1,FALSE)/H23,"-")</f>
        <v>-</v>
      </c>
      <c r="AH23" s="257" t="str">
        <f>IF(I23&gt;0,VLOOKUP(A23,[3]BDD_ActiviteInf_Ambu!$1:$1048576,PsyInf_Ambu_FileActv!AH$1,FALSE)/I23,"-")</f>
        <v>-</v>
      </c>
    </row>
    <row r="24" spans="1:34" s="32" customFormat="1" ht="14.1" customHeight="1" x14ac:dyDescent="0.2">
      <c r="A24" s="172" t="s">
        <v>42</v>
      </c>
      <c r="B24" s="236"/>
      <c r="C24" s="33" t="s">
        <v>42</v>
      </c>
      <c r="D24" s="34" t="s">
        <v>43</v>
      </c>
      <c r="E24" s="248">
        <f>VLOOKUP(A24,Activité_INF!$A$7:$AM$68,32,FALSE)</f>
        <v>0</v>
      </c>
      <c r="F24" s="250">
        <f>VLOOKUP(A24,Activité_INF!$A$7:$AM$68,33,FALSE)</f>
        <v>0</v>
      </c>
      <c r="G24" s="251" t="str">
        <f t="shared" si="1"/>
        <v>-</v>
      </c>
      <c r="H24" s="252">
        <f>VLOOKUP(A24,Activité_INF!$A$7:$AM$68,29,FALSE)</f>
        <v>0</v>
      </c>
      <c r="I24" s="258">
        <f>VLOOKUP(A24,Activité_INF!$A$7:$AM$68,30,FALSE)</f>
        <v>0</v>
      </c>
      <c r="J24" s="255" t="str">
        <f t="shared" si="2"/>
        <v>-</v>
      </c>
      <c r="K24" s="253" t="str">
        <f>IF(E24&gt;0,VLOOKUP(A24,[3]BDD_ActiviteInf_Ambu!$1:$1048576,PsyInf_Ambu_FileActv!K$1,FALSE)/E24,"-")</f>
        <v>-</v>
      </c>
      <c r="L24" s="251" t="str">
        <f>IF(F24&gt;0,VLOOKUP(A24,[3]BDD_ActiviteInf_Ambu!$1:$1048576,PsyInf_Ambu_FileActv!L$1,FALSE)/F24,"-")</f>
        <v>-</v>
      </c>
      <c r="M24" s="254" t="str">
        <f>IF(H24&gt;0,VLOOKUP(A24,[3]BDD_ActiviteInf_Ambu!$1:$1048576,PsyInf_Ambu_FileActv!M$1,FALSE)/H24,"-")</f>
        <v>-</v>
      </c>
      <c r="N24" s="255" t="str">
        <f>IF(I24&gt;0,VLOOKUP(A24,[3]BDD_ActiviteInf_Ambu!$1:$1048576,PsyInf_Ambu_FileActv!N$1,FALSE)/I24,"-")</f>
        <v>-</v>
      </c>
      <c r="O24" s="254" t="str">
        <f>IF($E24&gt;0,VLOOKUP($A24,[3]BDD_ActiviteInf_Ambu!$1:$1048576,PsyInf_Ambu_FileActv!O$1,FALSE)/$E24,"-")</f>
        <v>-</v>
      </c>
      <c r="P24" s="259" t="str">
        <f>IF($F24&gt;0,VLOOKUP($A24,[3]BDD_ActiviteInf_Ambu!$1:$1048576,PsyInf_Ambu_FileActv!P$1,FALSE)/$F24,"-")</f>
        <v>-</v>
      </c>
      <c r="Q24" s="254" t="str">
        <f>IF($H24&gt;0,VLOOKUP($A24,[3]BDD_ActiviteInf_Ambu!$1:$1048576,PsyInf_Ambu_FileActv!Q$1,FALSE)/$H24,"-")</f>
        <v>-</v>
      </c>
      <c r="R24" s="255" t="str">
        <f>IF($I24&gt;0,VLOOKUP($A24,[3]BDD_ActiviteInf_Ambu!$1:$1048576,PsyInf_Ambu_FileActv!R$1,FALSE)/$I24,"-")</f>
        <v>-</v>
      </c>
      <c r="S24" s="254" t="str">
        <f>IF(E24&gt;0,VLOOKUP(A24,[3]BDD_ActiviteInf_Ambu!$1:$1048576,PsyInf_Ambu_FileActv!S$1,FALSE)/E24,"-")</f>
        <v>-</v>
      </c>
      <c r="T24" s="259" t="str">
        <f>IF(F24&gt;0,VLOOKUP(A24,[3]BDD_ActiviteInf_Ambu!$1:$1048576,PsyInf_Ambu_FileActv!T$1,FALSE)/F24,"-")</f>
        <v>-</v>
      </c>
      <c r="U24" s="254" t="str">
        <f>IF(H24&gt;0,VLOOKUP(A24,[3]BDD_ActiviteInf_Ambu!$1:$1048576,PsyInf_Ambu_FileActv!U$1,FALSE)/H24,"-")</f>
        <v>-</v>
      </c>
      <c r="V24" s="255" t="str">
        <f>IF(I24&gt;0,VLOOKUP(A24,[3]BDD_ActiviteInf_Ambu!$1:$1048576,PsyInf_Ambu_FileActv!V$1,FALSE)/I24,"-")</f>
        <v>-</v>
      </c>
      <c r="W24" s="256" t="str">
        <f>IF(E24&gt;0,VLOOKUP(A24,[3]BDD_ActiviteInf_Ambu!$1:$1048576,PsyInf_Ambu_FileActv!W$1,FALSE)/E24,"-")</f>
        <v>-</v>
      </c>
      <c r="X24" s="251" t="str">
        <f>IF(F24&gt;0,VLOOKUP(A24,[3]BDD_ActiviteInf_Ambu!$1:$1048576,PsyInf_Ambu_FileActv!X$1,FALSE)/F24,"-")</f>
        <v>-</v>
      </c>
      <c r="Y24" s="254" t="str">
        <f>IF(H24&gt;0,VLOOKUP(A24,[3]BDD_ActiviteInf_Ambu!$1:$1048576,PsyInf_Ambu_FileActv!Y$1,FALSE)/H24,"-")</f>
        <v>-</v>
      </c>
      <c r="Z24" s="257" t="str">
        <f>IF(I24&gt;0,VLOOKUP(A24,[3]BDD_ActiviteInf_Ambu!$1:$1048576,PsyInf_Ambu_FileActv!Z$1,FALSE)/I24,"-")</f>
        <v>-</v>
      </c>
      <c r="AA24" s="253" t="str">
        <f>IF(E24&gt;0,VLOOKUP(A24,[3]BDD_ActiviteInf_Ambu!$1:$1048576,PsyInf_Ambu_FileActv!AA$1,FALSE)/E24,"-")</f>
        <v>-</v>
      </c>
      <c r="AB24" s="251" t="str">
        <f>IF(F24&gt;0,VLOOKUP(A24,[3]BDD_ActiviteInf_Ambu!$1:$1048576,PsyInf_Ambu_FileActv!AB$1,FALSE)/F24,"-")</f>
        <v>-</v>
      </c>
      <c r="AC24" s="254" t="str">
        <f>IF(H24&gt;0,VLOOKUP(A24,[3]BDD_ActiviteInf_Ambu!$1:$1048576,PsyInf_Ambu_FileActv!AC$1,FALSE)/H24,"-")</f>
        <v>-</v>
      </c>
      <c r="AD24" s="257" t="str">
        <f>IF(I24&gt;0,VLOOKUP(A24,[3]BDD_ActiviteInf_Ambu!$1:$1048576,PsyInf_Ambu_FileActv!AD$1,FALSE)/I24,"-")</f>
        <v>-</v>
      </c>
      <c r="AE24" s="253" t="str">
        <f>IF(E24&gt;0,VLOOKUP(A24,[3]BDD_ActiviteInf_Ambu!$1:$1048576,PsyInf_Ambu_FileActv!AE$1,FALSE)/E24,"-")</f>
        <v>-</v>
      </c>
      <c r="AF24" s="251" t="str">
        <f>IF(F24&gt;0,VLOOKUP(A24,[3]BDD_ActiviteInf_Ambu!$1:$1048576,PsyInf_Ambu_FileActv!AF$1,FALSE)/F24,"-")</f>
        <v>-</v>
      </c>
      <c r="AG24" s="254" t="str">
        <f>IF(H24&gt;0,VLOOKUP(A24,[3]BDD_ActiviteInf_Ambu!$1:$1048576,PsyInf_Ambu_FileActv!AG$1,FALSE)/H24,"-")</f>
        <v>-</v>
      </c>
      <c r="AH24" s="257" t="str">
        <f>IF(I24&gt;0,VLOOKUP(A24,[3]BDD_ActiviteInf_Ambu!$1:$1048576,PsyInf_Ambu_FileActv!AH$1,FALSE)/I24,"-")</f>
        <v>-</v>
      </c>
    </row>
    <row r="25" spans="1:34" s="32" customFormat="1" ht="14.1" customHeight="1" x14ac:dyDescent="0.2">
      <c r="A25" s="172" t="s">
        <v>44</v>
      </c>
      <c r="B25" s="236"/>
      <c r="C25" s="33" t="s">
        <v>44</v>
      </c>
      <c r="D25" s="34" t="s">
        <v>45</v>
      </c>
      <c r="E25" s="248">
        <f>VLOOKUP(A25,Activité_INF!$A$7:$AM$68,32,FALSE)</f>
        <v>0</v>
      </c>
      <c r="F25" s="239">
        <f>VLOOKUP(A25,Activité_INF!$A$7:$AM$68,33,FALSE)</f>
        <v>0</v>
      </c>
      <c r="G25" s="240" t="str">
        <f t="shared" si="1"/>
        <v>-</v>
      </c>
      <c r="H25" s="241">
        <f>VLOOKUP(A25,Activité_INF!$A$7:$AM$68,29,FALSE)</f>
        <v>0</v>
      </c>
      <c r="I25" s="242">
        <f>VLOOKUP(A25,Activité_INF!$A$7:$AM$68,30,FALSE)</f>
        <v>0</v>
      </c>
      <c r="J25" s="243" t="str">
        <f t="shared" si="2"/>
        <v>-</v>
      </c>
      <c r="K25" s="244" t="str">
        <f>IF(E25&gt;0,VLOOKUP(A25,[3]BDD_ActiviteInf_Ambu!$1:$1048576,PsyInf_Ambu_FileActv!K$1,FALSE)/E25,"-")</f>
        <v>-</v>
      </c>
      <c r="L25" s="240" t="str">
        <f>IF(F25&gt;0,VLOOKUP(A25,[3]BDD_ActiviteInf_Ambu!$1:$1048576,PsyInf_Ambu_FileActv!L$1,FALSE)/F25,"-")</f>
        <v>-</v>
      </c>
      <c r="M25" s="245" t="str">
        <f>IF(H25&gt;0,VLOOKUP(A25,[3]BDD_ActiviteInf_Ambu!$1:$1048576,PsyInf_Ambu_FileActv!M$1,FALSE)/H25,"-")</f>
        <v>-</v>
      </c>
      <c r="N25" s="243" t="str">
        <f>IF(I25&gt;0,VLOOKUP(A25,[3]BDD_ActiviteInf_Ambu!$1:$1048576,PsyInf_Ambu_FileActv!N$1,FALSE)/I25,"-")</f>
        <v>-</v>
      </c>
      <c r="O25" s="245" t="str">
        <f>IF($E25&gt;0,VLOOKUP($A25,[3]BDD_ActiviteInf_Ambu!$1:$1048576,PsyInf_Ambu_FileActv!O$1,FALSE)/$E25,"-")</f>
        <v>-</v>
      </c>
      <c r="P25" s="240" t="str">
        <f>IF($F25&gt;0,VLOOKUP($A25,[3]BDD_ActiviteInf_Ambu!$1:$1048576,PsyInf_Ambu_FileActv!P$1,FALSE)/$F25,"-")</f>
        <v>-</v>
      </c>
      <c r="Q25" s="245" t="str">
        <f>IF($H25&gt;0,VLOOKUP($A25,[3]BDD_ActiviteInf_Ambu!$1:$1048576,PsyInf_Ambu_FileActv!Q$1,FALSE)/$H25,"-")</f>
        <v>-</v>
      </c>
      <c r="R25" s="243" t="str">
        <f>IF($I25&gt;0,VLOOKUP($A25,[3]BDD_ActiviteInf_Ambu!$1:$1048576,PsyInf_Ambu_FileActv!R$1,FALSE)/$I25,"-")</f>
        <v>-</v>
      </c>
      <c r="S25" s="245" t="str">
        <f>IF(E25&gt;0,VLOOKUP(A25,[3]BDD_ActiviteInf_Ambu!$1:$1048576,PsyInf_Ambu_FileActv!S$1,FALSE)/E25,"-")</f>
        <v>-</v>
      </c>
      <c r="T25" s="240" t="str">
        <f>IF(F25&gt;0,VLOOKUP(A25,[3]BDD_ActiviteInf_Ambu!$1:$1048576,PsyInf_Ambu_FileActv!T$1,FALSE)/F25,"-")</f>
        <v>-</v>
      </c>
      <c r="U25" s="245" t="str">
        <f>IF(H25&gt;0,VLOOKUP(A25,[3]BDD_ActiviteInf_Ambu!$1:$1048576,PsyInf_Ambu_FileActv!U$1,FALSE)/H25,"-")</f>
        <v>-</v>
      </c>
      <c r="V25" s="243" t="str">
        <f>IF(I25&gt;0,VLOOKUP(A25,[3]BDD_ActiviteInf_Ambu!$1:$1048576,PsyInf_Ambu_FileActv!V$1,FALSE)/I25,"-")</f>
        <v>-</v>
      </c>
      <c r="W25" s="245" t="str">
        <f>IF(E25&gt;0,VLOOKUP(A25,[3]BDD_ActiviteInf_Ambu!$1:$1048576,PsyInf_Ambu_FileActv!W$1,FALSE)/E25,"-")</f>
        <v>-</v>
      </c>
      <c r="X25" s="240" t="str">
        <f>IF(F25&gt;0,VLOOKUP(A25,[3]BDD_ActiviteInf_Ambu!$1:$1048576,PsyInf_Ambu_FileActv!X$1,FALSE)/F25,"-")</f>
        <v>-</v>
      </c>
      <c r="Y25" s="245" t="str">
        <f>IF(H25&gt;0,VLOOKUP(A25,[3]BDD_ActiviteInf_Ambu!$1:$1048576,PsyInf_Ambu_FileActv!Y$1,FALSE)/H25,"-")</f>
        <v>-</v>
      </c>
      <c r="Z25" s="246" t="str">
        <f>IF(I25&gt;0,VLOOKUP(A25,[3]BDD_ActiviteInf_Ambu!$1:$1048576,PsyInf_Ambu_FileActv!Z$1,FALSE)/I25,"-")</f>
        <v>-</v>
      </c>
      <c r="AA25" s="244" t="str">
        <f>IF(E25&gt;0,VLOOKUP(A25,[3]BDD_ActiviteInf_Ambu!$1:$1048576,PsyInf_Ambu_FileActv!AA$1,FALSE)/E25,"-")</f>
        <v>-</v>
      </c>
      <c r="AB25" s="240" t="str">
        <f>IF(F25&gt;0,VLOOKUP(A25,[3]BDD_ActiviteInf_Ambu!$1:$1048576,PsyInf_Ambu_FileActv!AB$1,FALSE)/F25,"-")</f>
        <v>-</v>
      </c>
      <c r="AC25" s="245" t="str">
        <f>IF(H25&gt;0,VLOOKUP(A25,[3]BDD_ActiviteInf_Ambu!$1:$1048576,PsyInf_Ambu_FileActv!AC$1,FALSE)/H25,"-")</f>
        <v>-</v>
      </c>
      <c r="AD25" s="246" t="str">
        <f>IF(I25&gt;0,VLOOKUP(A25,[3]BDD_ActiviteInf_Ambu!$1:$1048576,PsyInf_Ambu_FileActv!AD$1,FALSE)/I25,"-")</f>
        <v>-</v>
      </c>
      <c r="AE25" s="244" t="str">
        <f>IF(E25&gt;0,VLOOKUP(A25,[3]BDD_ActiviteInf_Ambu!$1:$1048576,PsyInf_Ambu_FileActv!AE$1,FALSE)/E25,"-")</f>
        <v>-</v>
      </c>
      <c r="AF25" s="240" t="str">
        <f>IF(F25&gt;0,VLOOKUP(A25,[3]BDD_ActiviteInf_Ambu!$1:$1048576,PsyInf_Ambu_FileActv!AF$1,FALSE)/F25,"-")</f>
        <v>-</v>
      </c>
      <c r="AG25" s="245" t="str">
        <f>IF(H25&gt;0,VLOOKUP(A25,[3]BDD_ActiviteInf_Ambu!$1:$1048576,PsyInf_Ambu_FileActv!AG$1,FALSE)/H25,"-")</f>
        <v>-</v>
      </c>
      <c r="AH25" s="246" t="str">
        <f>IF(I25&gt;0,VLOOKUP(A25,[3]BDD_ActiviteInf_Ambu!$1:$1048576,PsyInf_Ambu_FileActv!AH$1,FALSE)/I25,"-")</f>
        <v>-</v>
      </c>
    </row>
    <row r="26" spans="1:34" s="32" customFormat="1" ht="14.1" customHeight="1" x14ac:dyDescent="0.25">
      <c r="A26" s="17" t="s">
        <v>50</v>
      </c>
      <c r="B26" s="236"/>
      <c r="C26" s="33" t="s">
        <v>50</v>
      </c>
      <c r="D26" s="34" t="s">
        <v>51</v>
      </c>
      <c r="E26" s="248">
        <f>VLOOKUP(A26,Activité_INF!$A$7:$AM$68,32,FALSE)</f>
        <v>0</v>
      </c>
      <c r="F26" s="250">
        <f>VLOOKUP(A26,Activité_INF!$A$7:$AM$68,33,FALSE)</f>
        <v>0</v>
      </c>
      <c r="G26" s="251" t="str">
        <f t="shared" si="1"/>
        <v>-</v>
      </c>
      <c r="H26" s="252">
        <f>VLOOKUP(A26,Activité_INF!$A$7:$AM$68,29,FALSE)</f>
        <v>0</v>
      </c>
      <c r="I26" s="242">
        <f>VLOOKUP(A26,Activité_INF!$A$7:$AM$68,30,FALSE)</f>
        <v>0</v>
      </c>
      <c r="J26" s="243" t="str">
        <f t="shared" si="2"/>
        <v>-</v>
      </c>
      <c r="K26" s="253" t="str">
        <f>IF(E26&gt;0,VLOOKUP(A26,[3]BDD_ActiviteInf_Ambu!$1:$1048576,PsyInf_Ambu_FileActv!K$1,FALSE)/E26,"-")</f>
        <v>-</v>
      </c>
      <c r="L26" s="251" t="str">
        <f>IF(F26&gt;0,VLOOKUP(A26,[3]BDD_ActiviteInf_Ambu!$1:$1048576,PsyInf_Ambu_FileActv!L$1,FALSE)/F26,"-")</f>
        <v>-</v>
      </c>
      <c r="M26" s="245" t="str">
        <f>IF(H26&gt;0,VLOOKUP(A26,[3]BDD_ActiviteInf_Ambu!$1:$1048576,PsyInf_Ambu_FileActv!M$1,FALSE)/H26,"-")</f>
        <v>-</v>
      </c>
      <c r="N26" s="243" t="str">
        <f>IF(I26&gt;0,VLOOKUP(A26,[3]BDD_ActiviteInf_Ambu!$1:$1048576,PsyInf_Ambu_FileActv!N$1,FALSE)/I26,"-")</f>
        <v>-</v>
      </c>
      <c r="O26" s="245" t="str">
        <f>IF($E26&gt;0,VLOOKUP($A26,[3]BDD_ActiviteInf_Ambu!$1:$1048576,PsyInf_Ambu_FileActv!O$1,FALSE)/$E26,"-")</f>
        <v>-</v>
      </c>
      <c r="P26" s="240" t="str">
        <f>IF($F26&gt;0,VLOOKUP($A26,[3]BDD_ActiviteInf_Ambu!$1:$1048576,PsyInf_Ambu_FileActv!P$1,FALSE)/$F26,"-")</f>
        <v>-</v>
      </c>
      <c r="Q26" s="245" t="str">
        <f>IF($H26&gt;0,VLOOKUP($A26,[3]BDD_ActiviteInf_Ambu!$1:$1048576,PsyInf_Ambu_FileActv!Q$1,FALSE)/$H26,"-")</f>
        <v>-</v>
      </c>
      <c r="R26" s="243" t="str">
        <f>IF($I26&gt;0,VLOOKUP($A26,[3]BDD_ActiviteInf_Ambu!$1:$1048576,PsyInf_Ambu_FileActv!R$1,FALSE)/$I26,"-")</f>
        <v>-</v>
      </c>
      <c r="S26" s="245" t="str">
        <f>IF(E26&gt;0,VLOOKUP(A26,[3]BDD_ActiviteInf_Ambu!$1:$1048576,PsyInf_Ambu_FileActv!S$1,FALSE)/E26,"-")</f>
        <v>-</v>
      </c>
      <c r="T26" s="240" t="str">
        <f>IF(F26&gt;0,VLOOKUP(A26,[3]BDD_ActiviteInf_Ambu!$1:$1048576,PsyInf_Ambu_FileActv!T$1,FALSE)/F26,"-")</f>
        <v>-</v>
      </c>
      <c r="U26" s="245" t="str">
        <f>IF(H26&gt;0,VLOOKUP(A26,[3]BDD_ActiviteInf_Ambu!$1:$1048576,PsyInf_Ambu_FileActv!U$1,FALSE)/H26,"-")</f>
        <v>-</v>
      </c>
      <c r="V26" s="243" t="str">
        <f>IF(I26&gt;0,VLOOKUP(A26,[3]BDD_ActiviteInf_Ambu!$1:$1048576,PsyInf_Ambu_FileActv!V$1,FALSE)/I26,"-")</f>
        <v>-</v>
      </c>
      <c r="W26" s="256" t="str">
        <f>IF(E26&gt;0,VLOOKUP(A26,[3]BDD_ActiviteInf_Ambu!$1:$1048576,PsyInf_Ambu_FileActv!W$1,FALSE)/E26,"-")</f>
        <v>-</v>
      </c>
      <c r="X26" s="251" t="str">
        <f>IF(F26&gt;0,VLOOKUP(A26,[3]BDD_ActiviteInf_Ambu!$1:$1048576,PsyInf_Ambu_FileActv!X$1,FALSE)/F26,"-")</f>
        <v>-</v>
      </c>
      <c r="Y26" s="245" t="str">
        <f>IF(H26&gt;0,VLOOKUP(A26,[3]BDD_ActiviteInf_Ambu!$1:$1048576,PsyInf_Ambu_FileActv!Y$1,FALSE)/H26,"-")</f>
        <v>-</v>
      </c>
      <c r="Z26" s="246" t="str">
        <f>IF(I26&gt;0,VLOOKUP(A26,[3]BDD_ActiviteInf_Ambu!$1:$1048576,PsyInf_Ambu_FileActv!Z$1,FALSE)/I26,"-")</f>
        <v>-</v>
      </c>
      <c r="AA26" s="253" t="str">
        <f>IF(E26&gt;0,VLOOKUP(A26,[3]BDD_ActiviteInf_Ambu!$1:$1048576,PsyInf_Ambu_FileActv!AA$1,FALSE)/E26,"-")</f>
        <v>-</v>
      </c>
      <c r="AB26" s="251" t="str">
        <f>IF(F26&gt;0,VLOOKUP(A26,[3]BDD_ActiviteInf_Ambu!$1:$1048576,PsyInf_Ambu_FileActv!AB$1,FALSE)/F26,"-")</f>
        <v>-</v>
      </c>
      <c r="AC26" s="245" t="str">
        <f>IF(H26&gt;0,VLOOKUP(A26,[3]BDD_ActiviteInf_Ambu!$1:$1048576,PsyInf_Ambu_FileActv!AC$1,FALSE)/H26,"-")</f>
        <v>-</v>
      </c>
      <c r="AD26" s="246" t="str">
        <f>IF(I26&gt;0,VLOOKUP(A26,[3]BDD_ActiviteInf_Ambu!$1:$1048576,PsyInf_Ambu_FileActv!AD$1,FALSE)/I26,"-")</f>
        <v>-</v>
      </c>
      <c r="AE26" s="253" t="str">
        <f>IF(E26&gt;0,VLOOKUP(A26,[3]BDD_ActiviteInf_Ambu!$1:$1048576,PsyInf_Ambu_FileActv!AE$1,FALSE)/E26,"-")</f>
        <v>-</v>
      </c>
      <c r="AF26" s="251" t="str">
        <f>IF(F26&gt;0,VLOOKUP(A26,[3]BDD_ActiviteInf_Ambu!$1:$1048576,PsyInf_Ambu_FileActv!AF$1,FALSE)/F26,"-")</f>
        <v>-</v>
      </c>
      <c r="AG26" s="245" t="str">
        <f>IF(H26&gt;0,VLOOKUP(A26,[3]BDD_ActiviteInf_Ambu!$1:$1048576,PsyInf_Ambu_FileActv!AG$1,FALSE)/H26,"-")</f>
        <v>-</v>
      </c>
      <c r="AH26" s="246" t="str">
        <f>IF(I26&gt;0,VLOOKUP(A26,[3]BDD_ActiviteInf_Ambu!$1:$1048576,PsyInf_Ambu_FileActv!AH$1,FALSE)/I26,"-")</f>
        <v>-</v>
      </c>
    </row>
    <row r="27" spans="1:34" s="32" customFormat="1" ht="14.1" customHeight="1" x14ac:dyDescent="0.2">
      <c r="A27" s="172" t="s">
        <v>52</v>
      </c>
      <c r="B27" s="236"/>
      <c r="C27" s="33" t="s">
        <v>52</v>
      </c>
      <c r="D27" s="34" t="s">
        <v>53</v>
      </c>
      <c r="E27" s="248">
        <f>VLOOKUP(A27,Activité_INF!$A$7:$AM$68,32,FALSE)</f>
        <v>0</v>
      </c>
      <c r="F27" s="250">
        <f>VLOOKUP(A27,Activité_INF!$A$7:$AM$68,33,FALSE)</f>
        <v>0</v>
      </c>
      <c r="G27" s="251" t="str">
        <f t="shared" si="1"/>
        <v>-</v>
      </c>
      <c r="H27" s="252">
        <f>VLOOKUP(A27,Activité_INF!$A$7:$AM$68,29,FALSE)</f>
        <v>0</v>
      </c>
      <c r="I27" s="242">
        <f>VLOOKUP(A27,Activité_INF!$A$7:$AM$68,30,FALSE)</f>
        <v>0</v>
      </c>
      <c r="J27" s="243" t="str">
        <f t="shared" si="2"/>
        <v>-</v>
      </c>
      <c r="K27" s="253" t="str">
        <f>IF(E27&gt;0,VLOOKUP(A27,[3]BDD_ActiviteInf_Ambu!$1:$1048576,PsyInf_Ambu_FileActv!K$1,FALSE)/E27,"-")</f>
        <v>-</v>
      </c>
      <c r="L27" s="251" t="str">
        <f>IF(F27&gt;0,VLOOKUP(A27,[3]BDD_ActiviteInf_Ambu!$1:$1048576,PsyInf_Ambu_FileActv!L$1,FALSE)/F27,"-")</f>
        <v>-</v>
      </c>
      <c r="M27" s="245" t="str">
        <f>IF(H27&gt;0,VLOOKUP(A27,[3]BDD_ActiviteInf_Ambu!$1:$1048576,PsyInf_Ambu_FileActv!M$1,FALSE)/H27,"-")</f>
        <v>-</v>
      </c>
      <c r="N27" s="243" t="str">
        <f>IF(I27&gt;0,VLOOKUP(A27,[3]BDD_ActiviteInf_Ambu!$1:$1048576,PsyInf_Ambu_FileActv!N$1,FALSE)/I27,"-")</f>
        <v>-</v>
      </c>
      <c r="O27" s="245" t="str">
        <f>IF($E27&gt;0,VLOOKUP($A27,[3]BDD_ActiviteInf_Ambu!$1:$1048576,PsyInf_Ambu_FileActv!O$1,FALSE)/$E27,"-")</f>
        <v>-</v>
      </c>
      <c r="P27" s="240" t="str">
        <f>IF($F27&gt;0,VLOOKUP($A27,[3]BDD_ActiviteInf_Ambu!$1:$1048576,PsyInf_Ambu_FileActv!P$1,FALSE)/$F27,"-")</f>
        <v>-</v>
      </c>
      <c r="Q27" s="245" t="str">
        <f>IF($H27&gt;0,VLOOKUP($A27,[3]BDD_ActiviteInf_Ambu!$1:$1048576,PsyInf_Ambu_FileActv!Q$1,FALSE)/$H27,"-")</f>
        <v>-</v>
      </c>
      <c r="R27" s="243" t="str">
        <f>IF($I27&gt;0,VLOOKUP($A27,[3]BDD_ActiviteInf_Ambu!$1:$1048576,PsyInf_Ambu_FileActv!R$1,FALSE)/$I27,"-")</f>
        <v>-</v>
      </c>
      <c r="S27" s="245" t="str">
        <f>IF(E27&gt;0,VLOOKUP(A27,[3]BDD_ActiviteInf_Ambu!$1:$1048576,PsyInf_Ambu_FileActv!S$1,FALSE)/E27,"-")</f>
        <v>-</v>
      </c>
      <c r="T27" s="240" t="str">
        <f>IF(F27&gt;0,VLOOKUP(A27,[3]BDD_ActiviteInf_Ambu!$1:$1048576,PsyInf_Ambu_FileActv!T$1,FALSE)/F27,"-")</f>
        <v>-</v>
      </c>
      <c r="U27" s="245" t="str">
        <f>IF(H27&gt;0,VLOOKUP(A27,[3]BDD_ActiviteInf_Ambu!$1:$1048576,PsyInf_Ambu_FileActv!U$1,FALSE)/H27,"-")</f>
        <v>-</v>
      </c>
      <c r="V27" s="243" t="str">
        <f>IF(I27&gt;0,VLOOKUP(A27,[3]BDD_ActiviteInf_Ambu!$1:$1048576,PsyInf_Ambu_FileActv!V$1,FALSE)/I27,"-")</f>
        <v>-</v>
      </c>
      <c r="W27" s="256" t="str">
        <f>IF(E27&gt;0,VLOOKUP(A27,[3]BDD_ActiviteInf_Ambu!$1:$1048576,PsyInf_Ambu_FileActv!W$1,FALSE)/E27,"-")</f>
        <v>-</v>
      </c>
      <c r="X27" s="251" t="str">
        <f>IF(F27&gt;0,VLOOKUP(A27,[3]BDD_ActiviteInf_Ambu!$1:$1048576,PsyInf_Ambu_FileActv!X$1,FALSE)/F27,"-")</f>
        <v>-</v>
      </c>
      <c r="Y27" s="245" t="str">
        <f>IF(H27&gt;0,VLOOKUP(A27,[3]BDD_ActiviteInf_Ambu!$1:$1048576,PsyInf_Ambu_FileActv!Y$1,FALSE)/H27,"-")</f>
        <v>-</v>
      </c>
      <c r="Z27" s="246" t="str">
        <f>IF(I27&gt;0,VLOOKUP(A27,[3]BDD_ActiviteInf_Ambu!$1:$1048576,PsyInf_Ambu_FileActv!Z$1,FALSE)/I27,"-")</f>
        <v>-</v>
      </c>
      <c r="AA27" s="253" t="str">
        <f>IF(E27&gt;0,VLOOKUP(A27,[3]BDD_ActiviteInf_Ambu!$1:$1048576,PsyInf_Ambu_FileActv!AA$1,FALSE)/E27,"-")</f>
        <v>-</v>
      </c>
      <c r="AB27" s="251" t="str">
        <f>IF(F27&gt;0,VLOOKUP(A27,[3]BDD_ActiviteInf_Ambu!$1:$1048576,PsyInf_Ambu_FileActv!AB$1,FALSE)/F27,"-")</f>
        <v>-</v>
      </c>
      <c r="AC27" s="245" t="str">
        <f>IF(H27&gt;0,VLOOKUP(A27,[3]BDD_ActiviteInf_Ambu!$1:$1048576,PsyInf_Ambu_FileActv!AC$1,FALSE)/H27,"-")</f>
        <v>-</v>
      </c>
      <c r="AD27" s="246" t="str">
        <f>IF(I27&gt;0,VLOOKUP(A27,[3]BDD_ActiviteInf_Ambu!$1:$1048576,PsyInf_Ambu_FileActv!AD$1,FALSE)/I27,"-")</f>
        <v>-</v>
      </c>
      <c r="AE27" s="253" t="str">
        <f>IF(E27&gt;0,VLOOKUP(A27,[3]BDD_ActiviteInf_Ambu!$1:$1048576,PsyInf_Ambu_FileActv!AE$1,FALSE)/E27,"-")</f>
        <v>-</v>
      </c>
      <c r="AF27" s="251" t="str">
        <f>IF(F27&gt;0,VLOOKUP(A27,[3]BDD_ActiviteInf_Ambu!$1:$1048576,PsyInf_Ambu_FileActv!AF$1,FALSE)/F27,"-")</f>
        <v>-</v>
      </c>
      <c r="AG27" s="245" t="str">
        <f>IF(H27&gt;0,VLOOKUP(A27,[3]BDD_ActiviteInf_Ambu!$1:$1048576,PsyInf_Ambu_FileActv!AG$1,FALSE)/H27,"-")</f>
        <v>-</v>
      </c>
      <c r="AH27" s="246" t="str">
        <f>IF(I27&gt;0,VLOOKUP(A27,[3]BDD_ActiviteInf_Ambu!$1:$1048576,PsyInf_Ambu_FileActv!AH$1,FALSE)/I27,"-")</f>
        <v>-</v>
      </c>
    </row>
    <row r="28" spans="1:34" s="32" customFormat="1" ht="14.1" customHeight="1" x14ac:dyDescent="0.2">
      <c r="A28" s="46" t="s">
        <v>54</v>
      </c>
      <c r="C28" s="52" t="s">
        <v>54</v>
      </c>
      <c r="D28" s="53" t="s">
        <v>55</v>
      </c>
      <c r="E28" s="248"/>
      <c r="F28" s="250">
        <f>VLOOKUP(A28,Activité_INF!$A$7:$AM$68,33,FALSE)</f>
        <v>0</v>
      </c>
      <c r="G28" s="251" t="str">
        <f>IF(E28&gt;0,F28/E28-1,"-")</f>
        <v>-</v>
      </c>
      <c r="H28" s="252">
        <f>VLOOKUP(A28,Activité_INF!$A$7:$AM$68,29,FALSE)</f>
        <v>0</v>
      </c>
      <c r="I28" s="242">
        <f>VLOOKUP(A28,Activité_INF!$A$7:$AM$68,30,FALSE)</f>
        <v>0</v>
      </c>
      <c r="J28" s="243" t="str">
        <f>IF(H28&gt;0,I28/H28-1,"-")</f>
        <v>-</v>
      </c>
      <c r="K28" s="253" t="str">
        <f>IF(E28&gt;0,VLOOKUP(A28,[3]BDD_ActiviteInf_Ambu!$1:$1048576,PsyInf_Ambu_FileActv!K$1,FALSE)/E28,"-")</f>
        <v>-</v>
      </c>
      <c r="L28" s="251" t="str">
        <f>IF(F28&gt;0,VLOOKUP(A28,[3]BDD_ActiviteInf_Ambu!$1:$1048576,PsyInf_Ambu_FileActv!L$1,FALSE)/F28,"-")</f>
        <v>-</v>
      </c>
      <c r="M28" s="245" t="str">
        <f>IF(H28&gt;0,VLOOKUP(A28,[3]BDD_ActiviteInf_Ambu!$1:$1048576,PsyInf_Ambu_FileActv!M$1,FALSE)/H28,"-")</f>
        <v>-</v>
      </c>
      <c r="N28" s="243" t="str">
        <f>IF(I28&gt;0,VLOOKUP(A28,[3]BDD_ActiviteInf_Ambu!$1:$1048576,PsyInf_Ambu_FileActv!N$1,FALSE)/I28,"-")</f>
        <v>-</v>
      </c>
      <c r="O28" s="245" t="str">
        <f>IF($E28&gt;0,VLOOKUP($A28,[3]BDD_ActiviteInf_Ambu!$1:$1048576,PsyInf_Ambu_FileActv!O$1,FALSE)/$E28,"-")</f>
        <v>-</v>
      </c>
      <c r="P28" s="240" t="str">
        <f>IF($F28&gt;0,VLOOKUP($A28,[3]BDD_ActiviteInf_Ambu!$1:$1048576,PsyInf_Ambu_FileActv!P$1,FALSE)/$F28,"-")</f>
        <v>-</v>
      </c>
      <c r="Q28" s="245" t="str">
        <f>IF($H28&gt;0,VLOOKUP($A28,[3]BDD_ActiviteInf_Ambu!$1:$1048576,PsyInf_Ambu_FileActv!Q$1,FALSE)/$H28,"-")</f>
        <v>-</v>
      </c>
      <c r="R28" s="243" t="str">
        <f>IF($I28&gt;0,VLOOKUP($A28,[3]BDD_ActiviteInf_Ambu!$1:$1048576,PsyInf_Ambu_FileActv!R$1,FALSE)/$I28,"-")</f>
        <v>-</v>
      </c>
      <c r="S28" s="245" t="str">
        <f>IF(E28&gt;0,VLOOKUP(A28,[3]BDD_ActiviteInf_Ambu!$1:$1048576,PsyInf_Ambu_FileActv!S$1,FALSE)/E28,"-")</f>
        <v>-</v>
      </c>
      <c r="T28" s="240" t="str">
        <f>IF(F28&gt;0,VLOOKUP(A28,[3]BDD_ActiviteInf_Ambu!$1:$1048576,PsyInf_Ambu_FileActv!T$1,FALSE)/F28,"-")</f>
        <v>-</v>
      </c>
      <c r="U28" s="245" t="str">
        <f>IF(H28&gt;0,VLOOKUP(A28,[3]BDD_ActiviteInf_Ambu!$1:$1048576,PsyInf_Ambu_FileActv!U$1,FALSE)/H28,"-")</f>
        <v>-</v>
      </c>
      <c r="V28" s="243" t="str">
        <f>IF(I28&gt;0,VLOOKUP(A28,[3]BDD_ActiviteInf_Ambu!$1:$1048576,PsyInf_Ambu_FileActv!V$1,FALSE)/I28,"-")</f>
        <v>-</v>
      </c>
      <c r="W28" s="256" t="str">
        <f>IF(E28&gt;0,VLOOKUP(A28,[3]BDD_ActiviteInf_Ambu!$1:$1048576,PsyInf_Ambu_FileActv!W$1,FALSE)/E28,"-")</f>
        <v>-</v>
      </c>
      <c r="X28" s="251" t="str">
        <f>IF(F28&gt;0,VLOOKUP(A28,[3]BDD_ActiviteInf_Ambu!$1:$1048576,PsyInf_Ambu_FileActv!X$1,FALSE)/F28,"-")</f>
        <v>-</v>
      </c>
      <c r="Y28" s="245" t="str">
        <f>IF(H28&gt;0,VLOOKUP(A28,[3]BDD_ActiviteInf_Ambu!$1:$1048576,PsyInf_Ambu_FileActv!Y$1,FALSE)/H28,"-")</f>
        <v>-</v>
      </c>
      <c r="Z28" s="246" t="str">
        <f>IF(I28&gt;0,VLOOKUP(A28,[3]BDD_ActiviteInf_Ambu!$1:$1048576,PsyInf_Ambu_FileActv!Z$1,FALSE)/I28,"-")</f>
        <v>-</v>
      </c>
      <c r="AA28" s="253" t="str">
        <f>IF(E28&gt;0,VLOOKUP(A28,[3]BDD_ActiviteInf_Ambu!$1:$1048576,PsyInf_Ambu_FileActv!AA$1,FALSE)/E28,"-")</f>
        <v>-</v>
      </c>
      <c r="AB28" s="251" t="str">
        <f>IF(F28&gt;0,VLOOKUP(A28,[3]BDD_ActiviteInf_Ambu!$1:$1048576,PsyInf_Ambu_FileActv!AB$1,FALSE)/F28,"-")</f>
        <v>-</v>
      </c>
      <c r="AC28" s="245" t="str">
        <f>IF(H28&gt;0,VLOOKUP(A28,[3]BDD_ActiviteInf_Ambu!$1:$1048576,PsyInf_Ambu_FileActv!AC$1,FALSE)/H28,"-")</f>
        <v>-</v>
      </c>
      <c r="AD28" s="246" t="str">
        <f>IF(I28&gt;0,VLOOKUP(A28,[3]BDD_ActiviteInf_Ambu!$1:$1048576,PsyInf_Ambu_FileActv!AD$1,FALSE)/I28,"-")</f>
        <v>-</v>
      </c>
      <c r="AE28" s="253" t="str">
        <f>IF(E28&gt;0,VLOOKUP(A28,[3]BDD_ActiviteInf_Ambu!$1:$1048576,PsyInf_Ambu_FileActv!AE$1,FALSE)/E28,"-")</f>
        <v>-</v>
      </c>
      <c r="AF28" s="251" t="str">
        <f>IF(F28&gt;0,VLOOKUP(A28,[3]BDD_ActiviteInf_Ambu!$1:$1048576,PsyInf_Ambu_FileActv!AF$1,FALSE)/F28,"-")</f>
        <v>-</v>
      </c>
      <c r="AG28" s="245" t="str">
        <f>IF(H28&gt;0,VLOOKUP(A28,[3]BDD_ActiviteInf_Ambu!$1:$1048576,PsyInf_Ambu_FileActv!AG$1,FALSE)/H28,"-")</f>
        <v>-</v>
      </c>
      <c r="AH28" s="246" t="str">
        <f>IF(I28&gt;0,VLOOKUP(A28,[3]BDD_ActiviteInf_Ambu!$1:$1048576,PsyInf_Ambu_FileActv!AH$1,FALSE)/I28,"-")</f>
        <v>-</v>
      </c>
    </row>
    <row r="29" spans="1:34" s="32" customFormat="1" ht="14.1" customHeight="1" thickBot="1" x14ac:dyDescent="0.25">
      <c r="A29" s="172" t="s">
        <v>56</v>
      </c>
      <c r="B29" s="236"/>
      <c r="C29" s="260" t="s">
        <v>56</v>
      </c>
      <c r="D29" s="53" t="s">
        <v>57</v>
      </c>
      <c r="E29" s="248">
        <f>VLOOKUP(A29,Activité_INF!$A$7:$AM$68,32,FALSE)</f>
        <v>0</v>
      </c>
      <c r="F29" s="261">
        <f>VLOOKUP(A29,Activité_INF!$A$7:$AM$68,33,FALSE)</f>
        <v>0</v>
      </c>
      <c r="G29" s="262" t="str">
        <f t="shared" si="1"/>
        <v>-</v>
      </c>
      <c r="H29" s="263">
        <f>VLOOKUP(A29,Activité_INF!$A$7:$AM$68,29,FALSE)</f>
        <v>0</v>
      </c>
      <c r="I29" s="264">
        <f>VLOOKUP(A29,Activité_INF!$A$7:$AM$68,30,FALSE)</f>
        <v>0</v>
      </c>
      <c r="J29" s="265" t="str">
        <f t="shared" si="2"/>
        <v>-</v>
      </c>
      <c r="K29" s="266" t="str">
        <f>IF(E29&gt;0,VLOOKUP(A29,[3]BDD_ActiviteInf_Ambu!$1:$1048576,PsyInf_Ambu_FileActv!K$1,FALSE)/E29,"-")</f>
        <v>-</v>
      </c>
      <c r="L29" s="262" t="str">
        <f>IF(F29&gt;0,VLOOKUP(A29,[3]BDD_ActiviteInf_Ambu!$1:$1048576,PsyInf_Ambu_FileActv!L$1,FALSE)/F29,"-")</f>
        <v>-</v>
      </c>
      <c r="M29" s="267" t="str">
        <f>IF(H29&gt;0,VLOOKUP(A29,[3]BDD_ActiviteInf_Ambu!$1:$1048576,PsyInf_Ambu_FileActv!M$1,FALSE)/H29,"-")</f>
        <v>-</v>
      </c>
      <c r="N29" s="265" t="str">
        <f>IF(I29&gt;0,VLOOKUP(A29,[3]BDD_ActiviteInf_Ambu!$1:$1048576,PsyInf_Ambu_FileActv!N$1,FALSE)/I29,"-")</f>
        <v>-</v>
      </c>
      <c r="O29" s="267" t="str">
        <f>IF($E29&gt;0,VLOOKUP($A29,[3]BDD_ActiviteInf_Ambu!$1:$1048576,PsyInf_Ambu_FileActv!O$1,FALSE)/$E29,"-")</f>
        <v>-</v>
      </c>
      <c r="P29" s="268" t="str">
        <f>IF($F29&gt;0,VLOOKUP($A29,[3]BDD_ActiviteInf_Ambu!$1:$1048576,PsyInf_Ambu_FileActv!P$1,FALSE)/$F29,"-")</f>
        <v>-</v>
      </c>
      <c r="Q29" s="267" t="str">
        <f>IF($H29&gt;0,VLOOKUP($A29,[3]BDD_ActiviteInf_Ambu!$1:$1048576,PsyInf_Ambu_FileActv!Q$1,FALSE)/$H29,"-")</f>
        <v>-</v>
      </c>
      <c r="R29" s="265" t="str">
        <f>IF($I29&gt;0,VLOOKUP($A29,[3]BDD_ActiviteInf_Ambu!$1:$1048576,PsyInf_Ambu_FileActv!R$1,FALSE)/$I29,"-")</f>
        <v>-</v>
      </c>
      <c r="S29" s="267" t="str">
        <f>IF(E29&gt;0,VLOOKUP(A29,[3]BDD_ActiviteInf_Ambu!$1:$1048576,PsyInf_Ambu_FileActv!S$1,FALSE)/E29,"-")</f>
        <v>-</v>
      </c>
      <c r="T29" s="268" t="str">
        <f>IF(F29&gt;0,VLOOKUP(A29,[3]BDD_ActiviteInf_Ambu!$1:$1048576,PsyInf_Ambu_FileActv!T$1,FALSE)/F29,"-")</f>
        <v>-</v>
      </c>
      <c r="U29" s="267" t="str">
        <f>IF(H29&gt;0,VLOOKUP(A29,[3]BDD_ActiviteInf_Ambu!$1:$1048576,PsyInf_Ambu_FileActv!U$1,FALSE)/H29,"-")</f>
        <v>-</v>
      </c>
      <c r="V29" s="265" t="str">
        <f>IF(I29&gt;0,VLOOKUP(A29,[3]BDD_ActiviteInf_Ambu!$1:$1048576,PsyInf_Ambu_FileActv!V$1,FALSE)/I29,"-")</f>
        <v>-</v>
      </c>
      <c r="W29" s="269" t="str">
        <f>IF(E29&gt;0,VLOOKUP(A29,[3]BDD_ActiviteInf_Ambu!$1:$1048576,PsyInf_Ambu_FileActv!W$1,FALSE)/E29,"-")</f>
        <v>-</v>
      </c>
      <c r="X29" s="262" t="str">
        <f>IF(F29&gt;0,VLOOKUP(A29,[3]BDD_ActiviteInf_Ambu!$1:$1048576,PsyInf_Ambu_FileActv!X$1,FALSE)/F29,"-")</f>
        <v>-</v>
      </c>
      <c r="Y29" s="267" t="str">
        <f>IF(H29&gt;0,VLOOKUP(A29,[3]BDD_ActiviteInf_Ambu!$1:$1048576,PsyInf_Ambu_FileActv!Y$1,FALSE)/H29,"-")</f>
        <v>-</v>
      </c>
      <c r="Z29" s="270" t="str">
        <f>IF(I29&gt;0,VLOOKUP(A29,[3]BDD_ActiviteInf_Ambu!$1:$1048576,PsyInf_Ambu_FileActv!Z$1,FALSE)/I29,"-")</f>
        <v>-</v>
      </c>
      <c r="AA29" s="266" t="str">
        <f>IF(E29&gt;0,VLOOKUP(A29,[3]BDD_ActiviteInf_Ambu!$1:$1048576,PsyInf_Ambu_FileActv!AA$1,FALSE)/E29,"-")</f>
        <v>-</v>
      </c>
      <c r="AB29" s="262" t="str">
        <f>IF(F29&gt;0,VLOOKUP(A29,[3]BDD_ActiviteInf_Ambu!$1:$1048576,PsyInf_Ambu_FileActv!AB$1,FALSE)/F29,"-")</f>
        <v>-</v>
      </c>
      <c r="AC29" s="267" t="str">
        <f>IF(H29&gt;0,VLOOKUP(A29,[3]BDD_ActiviteInf_Ambu!$1:$1048576,PsyInf_Ambu_FileActv!AC$1,FALSE)/H29,"-")</f>
        <v>-</v>
      </c>
      <c r="AD29" s="270" t="str">
        <f>IF(I29&gt;0,VLOOKUP(A29,[3]BDD_ActiviteInf_Ambu!$1:$1048576,PsyInf_Ambu_FileActv!AD$1,FALSE)/I29,"-")</f>
        <v>-</v>
      </c>
      <c r="AE29" s="266" t="str">
        <f>IF(E29&gt;0,VLOOKUP(A29,[3]BDD_ActiviteInf_Ambu!$1:$1048576,PsyInf_Ambu_FileActv!AE$1,FALSE)/E29,"-")</f>
        <v>-</v>
      </c>
      <c r="AF29" s="262" t="str">
        <f>IF(F29&gt;0,VLOOKUP(A29,[3]BDD_ActiviteInf_Ambu!$1:$1048576,PsyInf_Ambu_FileActv!AF$1,FALSE)/F29,"-")</f>
        <v>-</v>
      </c>
      <c r="AG29" s="267" t="str">
        <f>IF(H29&gt;0,VLOOKUP(A29,[3]BDD_ActiviteInf_Ambu!$1:$1048576,PsyInf_Ambu_FileActv!AG$1,FALSE)/H29,"-")</f>
        <v>-</v>
      </c>
      <c r="AH29" s="270" t="str">
        <f>IF(I29&gt;0,VLOOKUP(A29,[3]BDD_ActiviteInf_Ambu!$1:$1048576,PsyInf_Ambu_FileActv!AH$1,FALSE)/I29,"-")</f>
        <v>-</v>
      </c>
    </row>
    <row r="30" spans="1:34" s="65" customFormat="1" ht="14.1" customHeight="1" thickBot="1" x14ac:dyDescent="0.25">
      <c r="A30" s="31" t="s">
        <v>58</v>
      </c>
      <c r="B30" s="202"/>
      <c r="C30" s="271" t="s">
        <v>59</v>
      </c>
      <c r="D30" s="272"/>
      <c r="E30" s="248">
        <f>VLOOKUP(A30,Activité_INF!$A$7:$AM$68,32,FALSE)</f>
        <v>23754</v>
      </c>
      <c r="F30" s="273">
        <f>VLOOKUP(A30,Activité_INF!$A$7:$AM$68,33,FALSE)</f>
        <v>23532</v>
      </c>
      <c r="G30" s="274">
        <f t="shared" si="1"/>
        <v>-9.3457943925233655E-3</v>
      </c>
      <c r="H30" s="275">
        <f>VLOOKUP(A30,Activité_INF!$A$7:$AM$68,29,FALSE)</f>
        <v>294534</v>
      </c>
      <c r="I30" s="276">
        <f>VLOOKUP(A30,Activité_INF!$A$7:$AM$68,30,FALSE)</f>
        <v>281267</v>
      </c>
      <c r="J30" s="277">
        <f t="shared" si="2"/>
        <v>-4.5044035663115323E-2</v>
      </c>
      <c r="K30" s="278">
        <f>IF(E30&gt;0,VLOOKUP(A30,[3]BDD_ActiviteInf_Ambu!$1:$1048576,PsyInf_Ambu_FileActv!K$1,FALSE)/E30,"-")</f>
        <v>0.43251662877831104</v>
      </c>
      <c r="L30" s="274">
        <f>IF(F30&gt;0,VLOOKUP(A30,[3]BDD_ActiviteInf_Ambu!$1:$1048576,PsyInf_Ambu_FileActv!L$1,FALSE)/F30,"-")</f>
        <v>0.41785653578106408</v>
      </c>
      <c r="M30" s="279">
        <f>IF(H30&gt;0,VLOOKUP(A30,[3]BDD_ActiviteInf_Ambu!$1:$1048576,PsyInf_Ambu_FileActv!M$1,FALSE)/H30,"-")</f>
        <v>0.47307950864755849</v>
      </c>
      <c r="N30" s="277">
        <f>IF(I30&gt;0,VLOOKUP(A30,[3]BDD_ActiviteInf_Ambu!$1:$1048576,PsyInf_Ambu_FileActv!N$1,FALSE)/I30,"-")</f>
        <v>0.46184230642058971</v>
      </c>
      <c r="O30" s="279">
        <f>IF($E30&gt;0,VLOOKUP($A30,[3]BDD_ActiviteInf_Ambu!$1:$1048576,PsyInf_Ambu_FileActv!O$1,FALSE)/$E30,"-")</f>
        <v>0.49107518733686956</v>
      </c>
      <c r="P30" s="274">
        <f>IF($F30&gt;0,VLOOKUP($A30,[3]BDD_ActiviteInf_Ambu!$1:$1048576,PsyInf_Ambu_FileActv!P$1,FALSE)/$F30,"-")</f>
        <v>0.49141594424613294</v>
      </c>
      <c r="Q30" s="279">
        <f>IF($H30&gt;0,VLOOKUP($A30,[3]BDD_ActiviteInf_Ambu!$1:$1048576,PsyInf_Ambu_FileActv!Q$1,FALSE)/$H30,"-")</f>
        <v>0.45059314035051978</v>
      </c>
      <c r="R30" s="277">
        <f>IF($I30&gt;0,VLOOKUP($A30,[3]BDD_ActiviteInf_Ambu!$1:$1048576,PsyInf_Ambu_FileActv!R$1,FALSE)/$I30,"-")</f>
        <v>0.45534314370331391</v>
      </c>
      <c r="S30" s="279">
        <f>IF(E30&gt;0,VLOOKUP(A30,[3]BDD_ActiviteInf_Ambu!$1:$1048576,PsyInf_Ambu_FileActv!S$1,FALSE)/E30,"-")</f>
        <v>0.10364570177654289</v>
      </c>
      <c r="T30" s="274">
        <f>IF(F30&gt;0,VLOOKUP(A30,[3]BDD_ActiviteInf_Ambu!$1:$1048576,PsyInf_Ambu_FileActv!T$1,FALSE)/F30,"-")</f>
        <v>0.11371749107598164</v>
      </c>
      <c r="U30" s="279">
        <f>IF(H30&gt;0,VLOOKUP(A30,[3]BDD_ActiviteInf_Ambu!$1:$1048576,PsyInf_Ambu_FileActv!U$1,FALSE)/H30,"-")</f>
        <v>6.2787318272253798E-2</v>
      </c>
      <c r="V30" s="277">
        <f>IF(I30&gt;0,VLOOKUP(A30,[3]BDD_ActiviteInf_Ambu!$1:$1048576,PsyInf_Ambu_FileActv!V$1,FALSE)/I30,"-")</f>
        <v>6.7370150070929044E-2</v>
      </c>
      <c r="W30" s="279">
        <f>IF(E30&gt;0,VLOOKUP(A30,[3]BDD_ActiviteInf_Ambu!$1:$1048576,PsyInf_Ambu_FileActv!W$1,FALSE)/E30,"-")</f>
        <v>4.0287951502904776E-2</v>
      </c>
      <c r="X30" s="274">
        <f>IF(F30&gt;0,VLOOKUP(A30,[3]BDD_ActiviteInf_Ambu!$1:$1048576,PsyInf_Ambu_FileActv!X$1,FALSE)/F30,"-")</f>
        <v>4.7467278599354068E-2</v>
      </c>
      <c r="Y30" s="279">
        <f>IF(H30&gt;0,VLOOKUP(A30,[3]BDD_ActiviteInf_Ambu!$1:$1048576,PsyInf_Ambu_FileActv!Y$1,FALSE)/H30,"-")</f>
        <v>1.3540032729667882E-2</v>
      </c>
      <c r="Z30" s="280">
        <f>IF(I30&gt;0,VLOOKUP(A30,[3]BDD_ActiviteInf_Ambu!$1:$1048576,PsyInf_Ambu_FileActv!Z$1,FALSE)/I30,"-")</f>
        <v>1.5444399805167331E-2</v>
      </c>
      <c r="AA30" s="278">
        <f>IF(E30&gt;0,VLOOKUP(A30,[3]BDD_ActiviteInf_Ambu!$1:$1048576,PsyInf_Ambu_FileActv!AA$1,FALSE)/E30,"-")</f>
        <v>0.1119390418455839</v>
      </c>
      <c r="AB30" s="274">
        <f>IF(F30&gt;0,VLOOKUP(A30,[3]BDD_ActiviteInf_Ambu!$1:$1048576,PsyInf_Ambu_FileActv!AB$1,FALSE)/F30,"-")</f>
        <v>0.11422743498215196</v>
      </c>
      <c r="AC30" s="279">
        <f>IF(H30&gt;0,VLOOKUP(A30,[3]BDD_ActiviteInf_Ambu!$1:$1048576,PsyInf_Ambu_FileActv!AC$1,FALSE)/H30,"-")</f>
        <v>7.9950022747798222E-2</v>
      </c>
      <c r="AD30" s="280">
        <f>IF(I30&gt;0,VLOOKUP(A30,[3]BDD_ActiviteInf_Ambu!$1:$1048576,PsyInf_Ambu_FileActv!AD$1,FALSE)/I30,"-")</f>
        <v>8.7543152947199637E-2</v>
      </c>
      <c r="AE30" s="278">
        <f>IF(E30&gt;0,VLOOKUP(A30,[3]BDD_ActiviteInf_Ambu!$1:$1048576,PsyInf_Ambu_FileActv!AE$1,FALSE)/E30,"-")</f>
        <v>2.1049086469647217E-4</v>
      </c>
      <c r="AF30" s="274">
        <f>IF(F30&gt;0,VLOOKUP(A30,[3]BDD_ActiviteInf_Ambu!$1:$1048576,PsyInf_Ambu_FileActv!AF$1,FALSE)/F30,"-")</f>
        <v>1.6998130205677376E-4</v>
      </c>
      <c r="AG30" s="279">
        <f>IF(H30&gt;0,VLOOKUP(A30,[3]BDD_ActiviteInf_Ambu!$1:$1048576,PsyInf_Ambu_FileActv!AG$1,FALSE)/H30,"-")</f>
        <v>3.734713140078904E-5</v>
      </c>
      <c r="AH30" s="280">
        <f>IF(I30&gt;0,VLOOKUP(A30,[3]BDD_ActiviteInf_Ambu!$1:$1048576,PsyInf_Ambu_FileActv!AH$1,FALSE)/I30,"-")</f>
        <v>6.3996131789367398E-5</v>
      </c>
    </row>
    <row r="31" spans="1:34" s="287" customFormat="1" ht="7.5" customHeight="1" thickBot="1" x14ac:dyDescent="0.25">
      <c r="A31" s="77"/>
      <c r="B31" s="281"/>
      <c r="C31" s="282"/>
      <c r="D31" s="282"/>
      <c r="E31" s="248" t="e">
        <f>VLOOKUP(A31,Activité_INF!$A$7:$AM$68,32,FALSE)</f>
        <v>#N/A</v>
      </c>
      <c r="F31" s="283"/>
      <c r="G31" s="284"/>
      <c r="H31" s="285"/>
      <c r="I31" s="283"/>
      <c r="J31" s="284"/>
      <c r="K31" s="284"/>
      <c r="L31" s="284"/>
      <c r="M31" s="284"/>
      <c r="N31" s="284"/>
      <c r="O31" s="284"/>
      <c r="P31" s="284"/>
      <c r="Q31" s="284"/>
      <c r="R31" s="284"/>
      <c r="S31" s="284"/>
      <c r="T31" s="284"/>
      <c r="U31" s="284"/>
      <c r="V31" s="284"/>
      <c r="W31" s="284"/>
      <c r="X31" s="284"/>
      <c r="Y31" s="284"/>
      <c r="Z31" s="284"/>
      <c r="AA31" s="286"/>
      <c r="AB31" s="286"/>
      <c r="AC31" s="286"/>
      <c r="AD31" s="286"/>
      <c r="AE31" s="286"/>
      <c r="AF31" s="286"/>
      <c r="AG31" s="286"/>
      <c r="AH31" s="286"/>
    </row>
    <row r="32" spans="1:34" s="84" customFormat="1" ht="14.1" customHeight="1" x14ac:dyDescent="0.2">
      <c r="A32" s="31" t="s">
        <v>60</v>
      </c>
      <c r="B32" s="288"/>
      <c r="C32" s="85" t="s">
        <v>60</v>
      </c>
      <c r="D32" s="86" t="s">
        <v>61</v>
      </c>
      <c r="E32" s="248">
        <f>VLOOKUP(A32,Activité_INF!$A$7:$AM$68,32,FALSE)</f>
        <v>0</v>
      </c>
      <c r="F32" s="289">
        <f>VLOOKUP(A32,Activité_INF!$A$7:$AM$68,33,FALSE)</f>
        <v>0</v>
      </c>
      <c r="G32" s="290" t="str">
        <f t="shared" ref="G32:G42" si="3">IF(E32&gt;0,F32/E32-1,"-")</f>
        <v>-</v>
      </c>
      <c r="H32" s="291">
        <f>VLOOKUP(A32,Activité_INF!$A$7:$AM$68,29,FALSE)</f>
        <v>0</v>
      </c>
      <c r="I32" s="292">
        <f>VLOOKUP(A32,Activité_INF!$A$7:$AM$68,30,FALSE)</f>
        <v>0</v>
      </c>
      <c r="J32" s="293" t="str">
        <f t="shared" ref="J32:J42" si="4">IF(H32&gt;0,I32/H32-1,"-")</f>
        <v>-</v>
      </c>
      <c r="K32" s="294" t="str">
        <f>IF(E32&gt;0,VLOOKUP(A32,[3]BDD_ActiviteInf_Ambu!$1:$1048576,PsyInf_Ambu_FileActv!K$1,FALSE)/E32,"-")</f>
        <v>-</v>
      </c>
      <c r="L32" s="290" t="str">
        <f>IF(F32&gt;0,VLOOKUP(A32,[3]BDD_ActiviteInf_Ambu!$1:$1048576,PsyInf_Ambu_FileActv!L$1,FALSE)/F32,"-")</f>
        <v>-</v>
      </c>
      <c r="M32" s="295" t="str">
        <f>IF(H32&gt;0,VLOOKUP(A32,[3]BDD_ActiviteInf_Ambu!$1:$1048576,PsyInf_Ambu_FileActv!M$1,FALSE)/H32,"-")</f>
        <v>-</v>
      </c>
      <c r="N32" s="293" t="str">
        <f>IF(I32&gt;0,VLOOKUP(A32,[3]BDD_ActiviteInf_Ambu!$1:$1048576,PsyInf_Ambu_FileActv!N$1,FALSE)/I32,"-")</f>
        <v>-</v>
      </c>
      <c r="O32" s="295" t="str">
        <f>IF($E32&gt;0,VLOOKUP($A32,[3]BDD_ActiviteInf_Ambu!$1:$1048576,PsyInf_Ambu_FileActv!O$1,FALSE)/$E32,"-")</f>
        <v>-</v>
      </c>
      <c r="P32" s="290" t="str">
        <f>IF($F32&gt;0,VLOOKUP($A32,[3]BDD_ActiviteInf_Ambu!$1:$1048576,PsyInf_Ambu_FileActv!P$1,FALSE)/$F32,"-")</f>
        <v>-</v>
      </c>
      <c r="Q32" s="295" t="str">
        <f>IF($H32&gt;0,VLOOKUP($A32,[3]BDD_ActiviteInf_Ambu!$1:$1048576,PsyInf_Ambu_FileActv!Q$1,FALSE)/$H32,"-")</f>
        <v>-</v>
      </c>
      <c r="R32" s="293" t="str">
        <f>IF($I32&gt;0,VLOOKUP($A32,[3]BDD_ActiviteInf_Ambu!$1:$1048576,PsyInf_Ambu_FileActv!R$1,FALSE)/$I32,"-")</f>
        <v>-</v>
      </c>
      <c r="S32" s="295" t="str">
        <f>IF(E32&gt;0,VLOOKUP(A32,[3]BDD_ActiviteInf_Ambu!$1:$1048576,PsyInf_Ambu_FileActv!S$1,FALSE)/E32,"-")</f>
        <v>-</v>
      </c>
      <c r="T32" s="290" t="str">
        <f>IF(F32&gt;0,VLOOKUP(A32,[3]BDD_ActiviteInf_Ambu!$1:$1048576,PsyInf_Ambu_FileActv!T$1,FALSE)/F32,"-")</f>
        <v>-</v>
      </c>
      <c r="U32" s="295" t="str">
        <f>IF(H32&gt;0,VLOOKUP(A32,[3]BDD_ActiviteInf_Ambu!$1:$1048576,PsyInf_Ambu_FileActv!U$1,FALSE)/H32,"-")</f>
        <v>-</v>
      </c>
      <c r="V32" s="293" t="str">
        <f>IF(I32&gt;0,VLOOKUP(A32,[3]BDD_ActiviteInf_Ambu!$1:$1048576,PsyInf_Ambu_FileActv!V$1,FALSE)/I32,"-")</f>
        <v>-</v>
      </c>
      <c r="W32" s="295" t="str">
        <f>IF(E32&gt;0,VLOOKUP(A32,[3]BDD_ActiviteInf_Ambu!$1:$1048576,PsyInf_Ambu_FileActv!W$1,FALSE)/E32,"-")</f>
        <v>-</v>
      </c>
      <c r="X32" s="290" t="str">
        <f>IF(F32&gt;0,VLOOKUP(A32,[3]BDD_ActiviteInf_Ambu!$1:$1048576,PsyInf_Ambu_FileActv!X$1,FALSE)/F32,"-")</f>
        <v>-</v>
      </c>
      <c r="Y32" s="295" t="str">
        <f>IF(H32&gt;0,VLOOKUP(A32,[3]BDD_ActiviteInf_Ambu!$1:$1048576,PsyInf_Ambu_FileActv!Y$1,FALSE)/H32,"-")</f>
        <v>-</v>
      </c>
      <c r="Z32" s="296" t="str">
        <f>IF(I32&gt;0,VLOOKUP(A32,[3]BDD_ActiviteInf_Ambu!$1:$1048576,PsyInf_Ambu_FileActv!Z$1,FALSE)/I32,"-")</f>
        <v>-</v>
      </c>
      <c r="AA32" s="294" t="str">
        <f>IF(E32&gt;0,VLOOKUP(A32,[3]BDD_ActiviteInf_Ambu!$1:$1048576,PsyInf_Ambu_FileActv!AA$1,FALSE)/E32,"-")</f>
        <v>-</v>
      </c>
      <c r="AB32" s="290" t="str">
        <f>IF(F32&gt;0,VLOOKUP(A32,[3]BDD_ActiviteInf_Ambu!$1:$1048576,PsyInf_Ambu_FileActv!AB$1,FALSE)/F32,"-")</f>
        <v>-</v>
      </c>
      <c r="AC32" s="295" t="str">
        <f>IF(H32&gt;0,VLOOKUP(A32,[3]BDD_ActiviteInf_Ambu!$1:$1048576,PsyInf_Ambu_FileActv!AC$1,FALSE)/H32,"-")</f>
        <v>-</v>
      </c>
      <c r="AD32" s="296" t="str">
        <f>IF(I32&gt;0,VLOOKUP(A32,[3]BDD_ActiviteInf_Ambu!$1:$1048576,PsyInf_Ambu_FileActv!AD$1,FALSE)/I32,"-")</f>
        <v>-</v>
      </c>
      <c r="AE32" s="294" t="str">
        <f>IF(E32&gt;0,VLOOKUP(A32,[3]BDD_ActiviteInf_Ambu!$1:$1048576,PsyInf_Ambu_FileActv!AE$1,FALSE)/E32,"-")</f>
        <v>-</v>
      </c>
      <c r="AF32" s="290" t="str">
        <f>IF(F32&gt;0,VLOOKUP(A32,[3]BDD_ActiviteInf_Ambu!$1:$1048576,PsyInf_Ambu_FileActv!AF$1,FALSE)/F32,"-")</f>
        <v>-</v>
      </c>
      <c r="AG32" s="295" t="str">
        <f>IF(H32&gt;0,VLOOKUP(A32,[3]BDD_ActiviteInf_Ambu!$1:$1048576,PsyInf_Ambu_FileActv!AG$1,FALSE)/H32,"-")</f>
        <v>-</v>
      </c>
      <c r="AH32" s="296" t="str">
        <f>IF(I32&gt;0,VLOOKUP(A32,[3]BDD_ActiviteInf_Ambu!$1:$1048576,PsyInf_Ambu_FileActv!AH$1,FALSE)/I32,"-")</f>
        <v>-</v>
      </c>
    </row>
    <row r="33" spans="1:40" s="98" customFormat="1" ht="14.1" customHeight="1" x14ac:dyDescent="0.2">
      <c r="A33" s="31" t="s">
        <v>62</v>
      </c>
      <c r="B33" s="101"/>
      <c r="C33" s="33" t="s">
        <v>62</v>
      </c>
      <c r="D33" s="34" t="s">
        <v>63</v>
      </c>
      <c r="E33" s="248">
        <f>VLOOKUP(A33,Activité_INF!$A$7:$AM$68,32,FALSE)</f>
        <v>0</v>
      </c>
      <c r="F33" s="239">
        <f>VLOOKUP(A33,Activité_INF!$A$7:$AM$68,33,FALSE)</f>
        <v>0</v>
      </c>
      <c r="G33" s="240" t="str">
        <f t="shared" si="3"/>
        <v>-</v>
      </c>
      <c r="H33" s="241">
        <f>VLOOKUP(A33,Activité_INF!$A$7:$AM$68,29,FALSE)</f>
        <v>0</v>
      </c>
      <c r="I33" s="242">
        <f>VLOOKUP(A33,Activité_INF!$A$7:$AM$68,30,FALSE)</f>
        <v>0</v>
      </c>
      <c r="J33" s="243" t="str">
        <f t="shared" si="4"/>
        <v>-</v>
      </c>
      <c r="K33" s="244" t="str">
        <f>IF(E33&gt;0,VLOOKUP(A33,[3]BDD_ActiviteInf_Ambu!$1:$1048576,PsyInf_Ambu_FileActv!K$1,FALSE)/E33,"-")</f>
        <v>-</v>
      </c>
      <c r="L33" s="240" t="str">
        <f>IF(F33&gt;0,VLOOKUP(A33,[3]BDD_ActiviteInf_Ambu!$1:$1048576,PsyInf_Ambu_FileActv!L$1,FALSE)/F33,"-")</f>
        <v>-</v>
      </c>
      <c r="M33" s="245" t="str">
        <f>IF(H33&gt;0,VLOOKUP(A33,[3]BDD_ActiviteInf_Ambu!$1:$1048576,PsyInf_Ambu_FileActv!M$1,FALSE)/H33,"-")</f>
        <v>-</v>
      </c>
      <c r="N33" s="243" t="str">
        <f>IF(I33&gt;0,VLOOKUP(A33,[3]BDD_ActiviteInf_Ambu!$1:$1048576,PsyInf_Ambu_FileActv!N$1,FALSE)/I33,"-")</f>
        <v>-</v>
      </c>
      <c r="O33" s="245" t="str">
        <f>IF($E33&gt;0,VLOOKUP($A33,[3]BDD_ActiviteInf_Ambu!$1:$1048576,PsyInf_Ambu_FileActv!O$1,FALSE)/$E33,"-")</f>
        <v>-</v>
      </c>
      <c r="P33" s="240" t="str">
        <f>IF($F33&gt;0,VLOOKUP($A33,[3]BDD_ActiviteInf_Ambu!$1:$1048576,PsyInf_Ambu_FileActv!P$1,FALSE)/$F33,"-")</f>
        <v>-</v>
      </c>
      <c r="Q33" s="245" t="str">
        <f>IF($H33&gt;0,VLOOKUP($A33,[3]BDD_ActiviteInf_Ambu!$1:$1048576,PsyInf_Ambu_FileActv!Q$1,FALSE)/$H33,"-")</f>
        <v>-</v>
      </c>
      <c r="R33" s="243" t="str">
        <f>IF($I33&gt;0,VLOOKUP($A33,[3]BDD_ActiviteInf_Ambu!$1:$1048576,PsyInf_Ambu_FileActv!R$1,FALSE)/$I33,"-")</f>
        <v>-</v>
      </c>
      <c r="S33" s="245" t="str">
        <f>IF(E33&gt;0,VLOOKUP(A33,[3]BDD_ActiviteInf_Ambu!$1:$1048576,PsyInf_Ambu_FileActv!S$1,FALSE)/E33,"-")</f>
        <v>-</v>
      </c>
      <c r="T33" s="240" t="str">
        <f>IF(F33&gt;0,VLOOKUP(A33,[3]BDD_ActiviteInf_Ambu!$1:$1048576,PsyInf_Ambu_FileActv!T$1,FALSE)/F33,"-")</f>
        <v>-</v>
      </c>
      <c r="U33" s="245" t="str">
        <f>IF(H33&gt;0,VLOOKUP(A33,[3]BDD_ActiviteInf_Ambu!$1:$1048576,PsyInf_Ambu_FileActv!U$1,FALSE)/H33,"-")</f>
        <v>-</v>
      </c>
      <c r="V33" s="243" t="str">
        <f>IF(I33&gt;0,VLOOKUP(A33,[3]BDD_ActiviteInf_Ambu!$1:$1048576,PsyInf_Ambu_FileActv!V$1,FALSE)/I33,"-")</f>
        <v>-</v>
      </c>
      <c r="W33" s="245" t="str">
        <f>IF(E33&gt;0,VLOOKUP(A33,[3]BDD_ActiviteInf_Ambu!$1:$1048576,PsyInf_Ambu_FileActv!W$1,FALSE)/E33,"-")</f>
        <v>-</v>
      </c>
      <c r="X33" s="240" t="str">
        <f>IF(F33&gt;0,VLOOKUP(A33,[3]BDD_ActiviteInf_Ambu!$1:$1048576,PsyInf_Ambu_FileActv!X$1,FALSE)/F33,"-")</f>
        <v>-</v>
      </c>
      <c r="Y33" s="245" t="str">
        <f>IF(H33&gt;0,VLOOKUP(A33,[3]BDD_ActiviteInf_Ambu!$1:$1048576,PsyInf_Ambu_FileActv!Y$1,FALSE)/H33,"-")</f>
        <v>-</v>
      </c>
      <c r="Z33" s="246" t="str">
        <f>IF(I33&gt;0,VLOOKUP(A33,[3]BDD_ActiviteInf_Ambu!$1:$1048576,PsyInf_Ambu_FileActv!Z$1,FALSE)/I33,"-")</f>
        <v>-</v>
      </c>
      <c r="AA33" s="244" t="str">
        <f>IF(E33&gt;0,VLOOKUP(A33,[3]BDD_ActiviteInf_Ambu!$1:$1048576,PsyInf_Ambu_FileActv!AA$1,FALSE)/E33,"-")</f>
        <v>-</v>
      </c>
      <c r="AB33" s="240" t="str">
        <f>IF(F33&gt;0,VLOOKUP(A33,[3]BDD_ActiviteInf_Ambu!$1:$1048576,PsyInf_Ambu_FileActv!AB$1,FALSE)/F33,"-")</f>
        <v>-</v>
      </c>
      <c r="AC33" s="245" t="str">
        <f>IF(H33&gt;0,VLOOKUP(A33,[3]BDD_ActiviteInf_Ambu!$1:$1048576,PsyInf_Ambu_FileActv!AC$1,FALSE)/H33,"-")</f>
        <v>-</v>
      </c>
      <c r="AD33" s="246" t="str">
        <f>IF(I33&gt;0,VLOOKUP(A33,[3]BDD_ActiviteInf_Ambu!$1:$1048576,PsyInf_Ambu_FileActv!AD$1,FALSE)/I33,"-")</f>
        <v>-</v>
      </c>
      <c r="AE33" s="244" t="str">
        <f>IF(E33&gt;0,VLOOKUP(A33,[3]BDD_ActiviteInf_Ambu!$1:$1048576,PsyInf_Ambu_FileActv!AE$1,FALSE)/E33,"-")</f>
        <v>-</v>
      </c>
      <c r="AF33" s="240" t="str">
        <f>IF(F33&gt;0,VLOOKUP(A33,[3]BDD_ActiviteInf_Ambu!$1:$1048576,PsyInf_Ambu_FileActv!AF$1,FALSE)/F33,"-")</f>
        <v>-</v>
      </c>
      <c r="AG33" s="245" t="str">
        <f>IF(H33&gt;0,VLOOKUP(A33,[3]BDD_ActiviteInf_Ambu!$1:$1048576,PsyInf_Ambu_FileActv!AG$1,FALSE)/H33,"-")</f>
        <v>-</v>
      </c>
      <c r="AH33" s="246" t="str">
        <f>IF(I33&gt;0,VLOOKUP(A33,[3]BDD_ActiviteInf_Ambu!$1:$1048576,PsyInf_Ambu_FileActv!AH$1,FALSE)/I33,"-")</f>
        <v>-</v>
      </c>
    </row>
    <row r="34" spans="1:40" s="98" customFormat="1" ht="14.1" customHeight="1" x14ac:dyDescent="0.25">
      <c r="A34" s="49" t="s">
        <v>64</v>
      </c>
      <c r="B34" s="101"/>
      <c r="C34" s="33" t="s">
        <v>64</v>
      </c>
      <c r="D34" s="34" t="s">
        <v>65</v>
      </c>
      <c r="E34" s="248">
        <f>VLOOKUP(A34,Activité_INF!$A$7:$AM$68,32,FALSE)</f>
        <v>0</v>
      </c>
      <c r="F34" s="239">
        <f>VLOOKUP(A34,Activité_INF!$A$7:$AM$68,33,FALSE)</f>
        <v>0</v>
      </c>
      <c r="G34" s="240" t="str">
        <f t="shared" si="3"/>
        <v>-</v>
      </c>
      <c r="H34" s="241">
        <f>VLOOKUP(A34,Activité_INF!$A$7:$AM$68,29,FALSE)</f>
        <v>0</v>
      </c>
      <c r="I34" s="242">
        <f>VLOOKUP(A34,Activité_INF!$A$7:$AM$68,30,FALSE)</f>
        <v>0</v>
      </c>
      <c r="J34" s="243" t="str">
        <f t="shared" si="4"/>
        <v>-</v>
      </c>
      <c r="K34" s="244" t="str">
        <f>IF(E34&gt;0,VLOOKUP(A34,[3]BDD_ActiviteInf_Ambu!$1:$1048576,PsyInf_Ambu_FileActv!K$1,FALSE)/E34,"-")</f>
        <v>-</v>
      </c>
      <c r="L34" s="240" t="str">
        <f>IF(F34&gt;0,VLOOKUP(A34,[3]BDD_ActiviteInf_Ambu!$1:$1048576,PsyInf_Ambu_FileActv!L$1,FALSE)/F34,"-")</f>
        <v>-</v>
      </c>
      <c r="M34" s="245" t="str">
        <f>IF(H34&gt;0,VLOOKUP(A34,[3]BDD_ActiviteInf_Ambu!$1:$1048576,PsyInf_Ambu_FileActv!M$1,FALSE)/H34,"-")</f>
        <v>-</v>
      </c>
      <c r="N34" s="243" t="str">
        <f>IF(I34&gt;0,VLOOKUP(A34,[3]BDD_ActiviteInf_Ambu!$1:$1048576,PsyInf_Ambu_FileActv!N$1,FALSE)/I34,"-")</f>
        <v>-</v>
      </c>
      <c r="O34" s="245" t="str">
        <f>IF($E34&gt;0,VLOOKUP($A34,[3]BDD_ActiviteInf_Ambu!$1:$1048576,PsyInf_Ambu_FileActv!O$1,FALSE)/$E34,"-")</f>
        <v>-</v>
      </c>
      <c r="P34" s="240" t="str">
        <f>IF($F34&gt;0,VLOOKUP($A34,[3]BDD_ActiviteInf_Ambu!$1:$1048576,PsyInf_Ambu_FileActv!P$1,FALSE)/$F34,"-")</f>
        <v>-</v>
      </c>
      <c r="Q34" s="245" t="str">
        <f>IF($H34&gt;0,VLOOKUP($A34,[3]BDD_ActiviteInf_Ambu!$1:$1048576,PsyInf_Ambu_FileActv!Q$1,FALSE)/$H34,"-")</f>
        <v>-</v>
      </c>
      <c r="R34" s="243" t="str">
        <f>IF($I34&gt;0,VLOOKUP($A34,[3]BDD_ActiviteInf_Ambu!$1:$1048576,PsyInf_Ambu_FileActv!R$1,FALSE)/$I34,"-")</f>
        <v>-</v>
      </c>
      <c r="S34" s="245" t="str">
        <f>IF(E34&gt;0,VLOOKUP(A34,[3]BDD_ActiviteInf_Ambu!$1:$1048576,PsyInf_Ambu_FileActv!S$1,FALSE)/E34,"-")</f>
        <v>-</v>
      </c>
      <c r="T34" s="240" t="str">
        <f>IF(F34&gt;0,VLOOKUP(A34,[3]BDD_ActiviteInf_Ambu!$1:$1048576,PsyInf_Ambu_FileActv!T$1,FALSE)/F34,"-")</f>
        <v>-</v>
      </c>
      <c r="U34" s="245" t="str">
        <f>IF(H34&gt;0,VLOOKUP(A34,[3]BDD_ActiviteInf_Ambu!$1:$1048576,PsyInf_Ambu_FileActv!U$1,FALSE)/H34,"-")</f>
        <v>-</v>
      </c>
      <c r="V34" s="243" t="str">
        <f>IF(I34&gt;0,VLOOKUP(A34,[3]BDD_ActiviteInf_Ambu!$1:$1048576,PsyInf_Ambu_FileActv!V$1,FALSE)/I34,"-")</f>
        <v>-</v>
      </c>
      <c r="W34" s="245" t="str">
        <f>IF(E34&gt;0,VLOOKUP(A34,[3]BDD_ActiviteInf_Ambu!$1:$1048576,PsyInf_Ambu_FileActv!W$1,FALSE)/E34,"-")</f>
        <v>-</v>
      </c>
      <c r="X34" s="240" t="str">
        <f>IF(F34&gt;0,VLOOKUP(A34,[3]BDD_ActiviteInf_Ambu!$1:$1048576,PsyInf_Ambu_FileActv!X$1,FALSE)/F34,"-")</f>
        <v>-</v>
      </c>
      <c r="Y34" s="245" t="str">
        <f>IF(H34&gt;0,VLOOKUP(A34,[3]BDD_ActiviteInf_Ambu!$1:$1048576,PsyInf_Ambu_FileActv!Y$1,FALSE)/H34,"-")</f>
        <v>-</v>
      </c>
      <c r="Z34" s="246" t="str">
        <f>IF(I34&gt;0,VLOOKUP(A34,[3]BDD_ActiviteInf_Ambu!$1:$1048576,PsyInf_Ambu_FileActv!Z$1,FALSE)/I34,"-")</f>
        <v>-</v>
      </c>
      <c r="AA34" s="244" t="str">
        <f>IF(E34&gt;0,VLOOKUP(A34,[3]BDD_ActiviteInf_Ambu!$1:$1048576,PsyInf_Ambu_FileActv!AA$1,FALSE)/E34,"-")</f>
        <v>-</v>
      </c>
      <c r="AB34" s="240" t="str">
        <f>IF(F34&gt;0,VLOOKUP(A34,[3]BDD_ActiviteInf_Ambu!$1:$1048576,PsyInf_Ambu_FileActv!AB$1,FALSE)/F34,"-")</f>
        <v>-</v>
      </c>
      <c r="AC34" s="245" t="str">
        <f>IF(H34&gt;0,VLOOKUP(A34,[3]BDD_ActiviteInf_Ambu!$1:$1048576,PsyInf_Ambu_FileActv!AC$1,FALSE)/H34,"-")</f>
        <v>-</v>
      </c>
      <c r="AD34" s="246" t="str">
        <f>IF(I34&gt;0,VLOOKUP(A34,[3]BDD_ActiviteInf_Ambu!$1:$1048576,PsyInf_Ambu_FileActv!AD$1,FALSE)/I34,"-")</f>
        <v>-</v>
      </c>
      <c r="AE34" s="244" t="str">
        <f>IF(E34&gt;0,VLOOKUP(A34,[3]BDD_ActiviteInf_Ambu!$1:$1048576,PsyInf_Ambu_FileActv!AE$1,FALSE)/E34,"-")</f>
        <v>-</v>
      </c>
      <c r="AF34" s="240" t="str">
        <f>IF(F34&gt;0,VLOOKUP(A34,[3]BDD_ActiviteInf_Ambu!$1:$1048576,PsyInf_Ambu_FileActv!AF$1,FALSE)/F34,"-")</f>
        <v>-</v>
      </c>
      <c r="AG34" s="245" t="str">
        <f>IF(H34&gt;0,VLOOKUP(A34,[3]BDD_ActiviteInf_Ambu!$1:$1048576,PsyInf_Ambu_FileActv!AG$1,FALSE)/H34,"-")</f>
        <v>-</v>
      </c>
      <c r="AH34" s="246" t="str">
        <f>IF(I34&gt;0,VLOOKUP(A34,[3]BDD_ActiviteInf_Ambu!$1:$1048576,PsyInf_Ambu_FileActv!AH$1,FALSE)/I34,"-")</f>
        <v>-</v>
      </c>
    </row>
    <row r="35" spans="1:40" s="101" customFormat="1" ht="14.1" customHeight="1" x14ac:dyDescent="0.2">
      <c r="A35" s="31" t="s">
        <v>66</v>
      </c>
      <c r="C35" s="33" t="s">
        <v>66</v>
      </c>
      <c r="D35" s="34" t="s">
        <v>67</v>
      </c>
      <c r="E35" s="248">
        <f>VLOOKUP(A35,Activité_INF!$A$7:$AM$68,32,FALSE)</f>
        <v>0</v>
      </c>
      <c r="F35" s="239">
        <f>VLOOKUP(A35,Activité_INF!$A$7:$AM$68,33,FALSE)</f>
        <v>0</v>
      </c>
      <c r="G35" s="240" t="str">
        <f t="shared" si="3"/>
        <v>-</v>
      </c>
      <c r="H35" s="241">
        <f>VLOOKUP(A35,Activité_INF!$A$7:$AM$68,29,FALSE)</f>
        <v>0</v>
      </c>
      <c r="I35" s="242">
        <f>VLOOKUP(A35,Activité_INF!$A$7:$AM$68,30,FALSE)</f>
        <v>0</v>
      </c>
      <c r="J35" s="243" t="str">
        <f t="shared" si="4"/>
        <v>-</v>
      </c>
      <c r="K35" s="244" t="str">
        <f>IF(E35&gt;0,VLOOKUP(A35,[3]BDD_ActiviteInf_Ambu!$1:$1048576,PsyInf_Ambu_FileActv!K$1,FALSE)/E35,"-")</f>
        <v>-</v>
      </c>
      <c r="L35" s="240" t="str">
        <f>IF(F35&gt;0,VLOOKUP(A35,[3]BDD_ActiviteInf_Ambu!$1:$1048576,PsyInf_Ambu_FileActv!L$1,FALSE)/F35,"-")</f>
        <v>-</v>
      </c>
      <c r="M35" s="245" t="str">
        <f>IF(H35&gt;0,VLOOKUP(A35,[3]BDD_ActiviteInf_Ambu!$1:$1048576,PsyInf_Ambu_FileActv!M$1,FALSE)/H35,"-")</f>
        <v>-</v>
      </c>
      <c r="N35" s="243" t="str">
        <f>IF(I35&gt;0,VLOOKUP(A35,[3]BDD_ActiviteInf_Ambu!$1:$1048576,PsyInf_Ambu_FileActv!N$1,FALSE)/I35,"-")</f>
        <v>-</v>
      </c>
      <c r="O35" s="245" t="str">
        <f>IF($E35&gt;0,VLOOKUP($A35,[3]BDD_ActiviteInf_Ambu!$1:$1048576,PsyInf_Ambu_FileActv!O$1,FALSE)/$E35,"-")</f>
        <v>-</v>
      </c>
      <c r="P35" s="240" t="str">
        <f>IF($F35&gt;0,VLOOKUP($A35,[3]BDD_ActiviteInf_Ambu!$1:$1048576,PsyInf_Ambu_FileActv!P$1,FALSE)/$F35,"-")</f>
        <v>-</v>
      </c>
      <c r="Q35" s="245" t="str">
        <f>IF($H35&gt;0,VLOOKUP($A35,[3]BDD_ActiviteInf_Ambu!$1:$1048576,PsyInf_Ambu_FileActv!Q$1,FALSE)/$H35,"-")</f>
        <v>-</v>
      </c>
      <c r="R35" s="243" t="str">
        <f>IF($I35&gt;0,VLOOKUP($A35,[3]BDD_ActiviteInf_Ambu!$1:$1048576,PsyInf_Ambu_FileActv!R$1,FALSE)/$I35,"-")</f>
        <v>-</v>
      </c>
      <c r="S35" s="245" t="str">
        <f>IF(E35&gt;0,VLOOKUP(A35,[3]BDD_ActiviteInf_Ambu!$1:$1048576,PsyInf_Ambu_FileActv!S$1,FALSE)/E35,"-")</f>
        <v>-</v>
      </c>
      <c r="T35" s="240" t="str">
        <f>IF(F35&gt;0,VLOOKUP(A35,[3]BDD_ActiviteInf_Ambu!$1:$1048576,PsyInf_Ambu_FileActv!T$1,FALSE)/F35,"-")</f>
        <v>-</v>
      </c>
      <c r="U35" s="245" t="str">
        <f>IF(H35&gt;0,VLOOKUP(A35,[3]BDD_ActiviteInf_Ambu!$1:$1048576,PsyInf_Ambu_FileActv!U$1,FALSE)/H35,"-")</f>
        <v>-</v>
      </c>
      <c r="V35" s="243" t="str">
        <f>IF(I35&gt;0,VLOOKUP(A35,[3]BDD_ActiviteInf_Ambu!$1:$1048576,PsyInf_Ambu_FileActv!V$1,FALSE)/I35,"-")</f>
        <v>-</v>
      </c>
      <c r="W35" s="245" t="str">
        <f>IF(E35&gt;0,VLOOKUP(A35,[3]BDD_ActiviteInf_Ambu!$1:$1048576,PsyInf_Ambu_FileActv!W$1,FALSE)/E35,"-")</f>
        <v>-</v>
      </c>
      <c r="X35" s="240" t="str">
        <f>IF(F35&gt;0,VLOOKUP(A35,[3]BDD_ActiviteInf_Ambu!$1:$1048576,PsyInf_Ambu_FileActv!X$1,FALSE)/F35,"-")</f>
        <v>-</v>
      </c>
      <c r="Y35" s="245" t="str">
        <f>IF(H35&gt;0,VLOOKUP(A35,[3]BDD_ActiviteInf_Ambu!$1:$1048576,PsyInf_Ambu_FileActv!Y$1,FALSE)/H35,"-")</f>
        <v>-</v>
      </c>
      <c r="Z35" s="246" t="str">
        <f>IF(I35&gt;0,VLOOKUP(A35,[3]BDD_ActiviteInf_Ambu!$1:$1048576,PsyInf_Ambu_FileActv!Z$1,FALSE)/I35,"-")</f>
        <v>-</v>
      </c>
      <c r="AA35" s="244" t="str">
        <f>IF(E35&gt;0,VLOOKUP(A35,[3]BDD_ActiviteInf_Ambu!$1:$1048576,PsyInf_Ambu_FileActv!AA$1,FALSE)/E35,"-")</f>
        <v>-</v>
      </c>
      <c r="AB35" s="240" t="str">
        <f>IF(F35&gt;0,VLOOKUP(A35,[3]BDD_ActiviteInf_Ambu!$1:$1048576,PsyInf_Ambu_FileActv!AB$1,FALSE)/F35,"-")</f>
        <v>-</v>
      </c>
      <c r="AC35" s="245" t="str">
        <f>IF(H35&gt;0,VLOOKUP(A35,[3]BDD_ActiviteInf_Ambu!$1:$1048576,PsyInf_Ambu_FileActv!AC$1,FALSE)/H35,"-")</f>
        <v>-</v>
      </c>
      <c r="AD35" s="246" t="str">
        <f>IF(I35&gt;0,VLOOKUP(A35,[3]BDD_ActiviteInf_Ambu!$1:$1048576,PsyInf_Ambu_FileActv!AD$1,FALSE)/I35,"-")</f>
        <v>-</v>
      </c>
      <c r="AE35" s="244" t="str">
        <f>IF(E35&gt;0,VLOOKUP(A35,[3]BDD_ActiviteInf_Ambu!$1:$1048576,PsyInf_Ambu_FileActv!AE$1,FALSE)/E35,"-")</f>
        <v>-</v>
      </c>
      <c r="AF35" s="240" t="str">
        <f>IF(F35&gt;0,VLOOKUP(A35,[3]BDD_ActiviteInf_Ambu!$1:$1048576,PsyInf_Ambu_FileActv!AF$1,FALSE)/F35,"-")</f>
        <v>-</v>
      </c>
      <c r="AG35" s="245" t="str">
        <f>IF(H35&gt;0,VLOOKUP(A35,[3]BDD_ActiviteInf_Ambu!$1:$1048576,PsyInf_Ambu_FileActv!AG$1,FALSE)/H35,"-")</f>
        <v>-</v>
      </c>
      <c r="AH35" s="246" t="str">
        <f>IF(I35&gt;0,VLOOKUP(A35,[3]BDD_ActiviteInf_Ambu!$1:$1048576,PsyInf_Ambu_FileActv!AH$1,FALSE)/I35,"-")</f>
        <v>-</v>
      </c>
    </row>
    <row r="36" spans="1:40" s="101" customFormat="1" ht="14.1" customHeight="1" x14ac:dyDescent="0.2">
      <c r="A36" s="31" t="s">
        <v>68</v>
      </c>
      <c r="C36" s="33" t="s">
        <v>68</v>
      </c>
      <c r="D36" s="34" t="s">
        <v>69</v>
      </c>
      <c r="E36" s="248">
        <f>VLOOKUP(A36,Activité_INF!$A$7:$AM$68,32,FALSE)</f>
        <v>0</v>
      </c>
      <c r="F36" s="239">
        <f>VLOOKUP(A36,Activité_INF!$A$7:$AM$68,33,FALSE)</f>
        <v>0</v>
      </c>
      <c r="G36" s="240" t="str">
        <f t="shared" si="3"/>
        <v>-</v>
      </c>
      <c r="H36" s="241">
        <f>VLOOKUP(A36,Activité_INF!$A$7:$AM$68,29,FALSE)</f>
        <v>0</v>
      </c>
      <c r="I36" s="242">
        <f>VLOOKUP(A36,Activité_INF!$A$7:$AM$68,30,FALSE)</f>
        <v>0</v>
      </c>
      <c r="J36" s="243" t="str">
        <f t="shared" si="4"/>
        <v>-</v>
      </c>
      <c r="K36" s="244" t="str">
        <f>IF(E36&gt;0,VLOOKUP(A36,[3]BDD_ActiviteInf_Ambu!$1:$1048576,PsyInf_Ambu_FileActv!K$1,FALSE)/E36,"-")</f>
        <v>-</v>
      </c>
      <c r="L36" s="240" t="str">
        <f>IF(F36&gt;0,VLOOKUP(A36,[3]BDD_ActiviteInf_Ambu!$1:$1048576,PsyInf_Ambu_FileActv!L$1,FALSE)/F36,"-")</f>
        <v>-</v>
      </c>
      <c r="M36" s="245" t="str">
        <f>IF(H36&gt;0,VLOOKUP(A36,[3]BDD_ActiviteInf_Ambu!$1:$1048576,PsyInf_Ambu_FileActv!M$1,FALSE)/H36,"-")</f>
        <v>-</v>
      </c>
      <c r="N36" s="243" t="str">
        <f>IF(I36&gt;0,VLOOKUP(A36,[3]BDD_ActiviteInf_Ambu!$1:$1048576,PsyInf_Ambu_FileActv!N$1,FALSE)/I36,"-")</f>
        <v>-</v>
      </c>
      <c r="O36" s="245" t="str">
        <f>IF($E36&gt;0,VLOOKUP($A36,[3]BDD_ActiviteInf_Ambu!$1:$1048576,PsyInf_Ambu_FileActv!O$1,FALSE)/$E36,"-")</f>
        <v>-</v>
      </c>
      <c r="P36" s="240" t="str">
        <f>IF($F36&gt;0,VLOOKUP($A36,[3]BDD_ActiviteInf_Ambu!$1:$1048576,PsyInf_Ambu_FileActv!P$1,FALSE)/$F36,"-")</f>
        <v>-</v>
      </c>
      <c r="Q36" s="245" t="str">
        <f>IF($H36&gt;0,VLOOKUP($A36,[3]BDD_ActiviteInf_Ambu!$1:$1048576,PsyInf_Ambu_FileActv!Q$1,FALSE)/$H36,"-")</f>
        <v>-</v>
      </c>
      <c r="R36" s="243" t="str">
        <f>IF($I36&gt;0,VLOOKUP($A36,[3]BDD_ActiviteInf_Ambu!$1:$1048576,PsyInf_Ambu_FileActv!R$1,FALSE)/$I36,"-")</f>
        <v>-</v>
      </c>
      <c r="S36" s="245" t="str">
        <f>IF(E36&gt;0,VLOOKUP(A36,[3]BDD_ActiviteInf_Ambu!$1:$1048576,PsyInf_Ambu_FileActv!S$1,FALSE)/E36,"-")</f>
        <v>-</v>
      </c>
      <c r="T36" s="240" t="str">
        <f>IF(F36&gt;0,VLOOKUP(A36,[3]BDD_ActiviteInf_Ambu!$1:$1048576,PsyInf_Ambu_FileActv!T$1,FALSE)/F36,"-")</f>
        <v>-</v>
      </c>
      <c r="U36" s="245" t="str">
        <f>IF(H36&gt;0,VLOOKUP(A36,[3]BDD_ActiviteInf_Ambu!$1:$1048576,PsyInf_Ambu_FileActv!U$1,FALSE)/H36,"-")</f>
        <v>-</v>
      </c>
      <c r="V36" s="243" t="str">
        <f>IF(I36&gt;0,VLOOKUP(A36,[3]BDD_ActiviteInf_Ambu!$1:$1048576,PsyInf_Ambu_FileActv!V$1,FALSE)/I36,"-")</f>
        <v>-</v>
      </c>
      <c r="W36" s="245" t="str">
        <f>IF(E36&gt;0,VLOOKUP(A36,[3]BDD_ActiviteInf_Ambu!$1:$1048576,PsyInf_Ambu_FileActv!W$1,FALSE)/E36,"-")</f>
        <v>-</v>
      </c>
      <c r="X36" s="240" t="str">
        <f>IF(F36&gt;0,VLOOKUP(A36,[3]BDD_ActiviteInf_Ambu!$1:$1048576,PsyInf_Ambu_FileActv!X$1,FALSE)/F36,"-")</f>
        <v>-</v>
      </c>
      <c r="Y36" s="245" t="str">
        <f>IF(H36&gt;0,VLOOKUP(A36,[3]BDD_ActiviteInf_Ambu!$1:$1048576,PsyInf_Ambu_FileActv!Y$1,FALSE)/H36,"-")</f>
        <v>-</v>
      </c>
      <c r="Z36" s="246" t="str">
        <f>IF(I36&gt;0,VLOOKUP(A36,[3]BDD_ActiviteInf_Ambu!$1:$1048576,PsyInf_Ambu_FileActv!Z$1,FALSE)/I36,"-")</f>
        <v>-</v>
      </c>
      <c r="AA36" s="244" t="str">
        <f>IF(E36&gt;0,VLOOKUP(A36,[3]BDD_ActiviteInf_Ambu!$1:$1048576,PsyInf_Ambu_FileActv!AA$1,FALSE)/E36,"-")</f>
        <v>-</v>
      </c>
      <c r="AB36" s="240" t="str">
        <f>IF(F36&gt;0,VLOOKUP(A36,[3]BDD_ActiviteInf_Ambu!$1:$1048576,PsyInf_Ambu_FileActv!AB$1,FALSE)/F36,"-")</f>
        <v>-</v>
      </c>
      <c r="AC36" s="245" t="str">
        <f>IF(H36&gt;0,VLOOKUP(A36,[3]BDD_ActiviteInf_Ambu!$1:$1048576,PsyInf_Ambu_FileActv!AC$1,FALSE)/H36,"-")</f>
        <v>-</v>
      </c>
      <c r="AD36" s="246" t="str">
        <f>IF(I36&gt;0,VLOOKUP(A36,[3]BDD_ActiviteInf_Ambu!$1:$1048576,PsyInf_Ambu_FileActv!AD$1,FALSE)/I36,"-")</f>
        <v>-</v>
      </c>
      <c r="AE36" s="244" t="str">
        <f>IF(E36&gt;0,VLOOKUP(A36,[3]BDD_ActiviteInf_Ambu!$1:$1048576,PsyInf_Ambu_FileActv!AE$1,FALSE)/E36,"-")</f>
        <v>-</v>
      </c>
      <c r="AF36" s="240" t="str">
        <f>IF(F36&gt;0,VLOOKUP(A36,[3]BDD_ActiviteInf_Ambu!$1:$1048576,PsyInf_Ambu_FileActv!AF$1,FALSE)/F36,"-")</f>
        <v>-</v>
      </c>
      <c r="AG36" s="245" t="str">
        <f>IF(H36&gt;0,VLOOKUP(A36,[3]BDD_ActiviteInf_Ambu!$1:$1048576,PsyInf_Ambu_FileActv!AG$1,FALSE)/H36,"-")</f>
        <v>-</v>
      </c>
      <c r="AH36" s="246" t="str">
        <f>IF(I36&gt;0,VLOOKUP(A36,[3]BDD_ActiviteInf_Ambu!$1:$1048576,PsyInf_Ambu_FileActv!AH$1,FALSE)/I36,"-")</f>
        <v>-</v>
      </c>
    </row>
    <row r="37" spans="1:40" s="101" customFormat="1" ht="14.1" customHeight="1" x14ac:dyDescent="0.2">
      <c r="A37" s="31" t="s">
        <v>70</v>
      </c>
      <c r="C37" s="33" t="s">
        <v>70</v>
      </c>
      <c r="D37" s="34" t="s">
        <v>71</v>
      </c>
      <c r="E37" s="248">
        <f>VLOOKUP(A37,Activité_INF!$A$7:$AM$68,32,FALSE)</f>
        <v>0</v>
      </c>
      <c r="F37" s="239">
        <f>VLOOKUP(A37,Activité_INF!$A$7:$AM$68,33,FALSE)</f>
        <v>0</v>
      </c>
      <c r="G37" s="240" t="str">
        <f t="shared" si="3"/>
        <v>-</v>
      </c>
      <c r="H37" s="241">
        <f>VLOOKUP(A37,Activité_INF!$A$7:$AM$68,29,FALSE)</f>
        <v>0</v>
      </c>
      <c r="I37" s="242">
        <f>VLOOKUP(A37,Activité_INF!$A$7:$AM$68,30,FALSE)</f>
        <v>0</v>
      </c>
      <c r="J37" s="243" t="str">
        <f t="shared" si="4"/>
        <v>-</v>
      </c>
      <c r="K37" s="244" t="str">
        <f>IF(E37&gt;0,VLOOKUP(A37,[3]BDD_ActiviteInf_Ambu!$1:$1048576,PsyInf_Ambu_FileActv!K$1,FALSE)/E37,"-")</f>
        <v>-</v>
      </c>
      <c r="L37" s="240" t="str">
        <f>IF(F37&gt;0,VLOOKUP(A37,[3]BDD_ActiviteInf_Ambu!$1:$1048576,PsyInf_Ambu_FileActv!L$1,FALSE)/F37,"-")</f>
        <v>-</v>
      </c>
      <c r="M37" s="245" t="str">
        <f>IF(H37&gt;0,VLOOKUP(A37,[3]BDD_ActiviteInf_Ambu!$1:$1048576,PsyInf_Ambu_FileActv!M$1,FALSE)/H37,"-")</f>
        <v>-</v>
      </c>
      <c r="N37" s="243" t="str">
        <f>IF(I37&gt;0,VLOOKUP(A37,[3]BDD_ActiviteInf_Ambu!$1:$1048576,PsyInf_Ambu_FileActv!N$1,FALSE)/I37,"-")</f>
        <v>-</v>
      </c>
      <c r="O37" s="245" t="str">
        <f>IF($E37&gt;0,VLOOKUP($A37,[3]BDD_ActiviteInf_Ambu!$1:$1048576,PsyInf_Ambu_FileActv!O$1,FALSE)/$E37,"-")</f>
        <v>-</v>
      </c>
      <c r="P37" s="240" t="str">
        <f>IF($F37&gt;0,VLOOKUP($A37,[3]BDD_ActiviteInf_Ambu!$1:$1048576,PsyInf_Ambu_FileActv!P$1,FALSE)/$F37,"-")</f>
        <v>-</v>
      </c>
      <c r="Q37" s="245" t="str">
        <f>IF($H37&gt;0,VLOOKUP($A37,[3]BDD_ActiviteInf_Ambu!$1:$1048576,PsyInf_Ambu_FileActv!Q$1,FALSE)/$H37,"-")</f>
        <v>-</v>
      </c>
      <c r="R37" s="243" t="str">
        <f>IF($I37&gt;0,VLOOKUP($A37,[3]BDD_ActiviteInf_Ambu!$1:$1048576,PsyInf_Ambu_FileActv!R$1,FALSE)/$I37,"-")</f>
        <v>-</v>
      </c>
      <c r="S37" s="245" t="str">
        <f>IF(E37&gt;0,VLOOKUP(A37,[3]BDD_ActiviteInf_Ambu!$1:$1048576,PsyInf_Ambu_FileActv!S$1,FALSE)/E37,"-")</f>
        <v>-</v>
      </c>
      <c r="T37" s="240" t="str">
        <f>IF(F37&gt;0,VLOOKUP(A37,[3]BDD_ActiviteInf_Ambu!$1:$1048576,PsyInf_Ambu_FileActv!T$1,FALSE)/F37,"-")</f>
        <v>-</v>
      </c>
      <c r="U37" s="245" t="str">
        <f>IF(H37&gt;0,VLOOKUP(A37,[3]BDD_ActiviteInf_Ambu!$1:$1048576,PsyInf_Ambu_FileActv!U$1,FALSE)/H37,"-")</f>
        <v>-</v>
      </c>
      <c r="V37" s="243" t="str">
        <f>IF(I37&gt;0,VLOOKUP(A37,[3]BDD_ActiviteInf_Ambu!$1:$1048576,PsyInf_Ambu_FileActv!V$1,FALSE)/I37,"-")</f>
        <v>-</v>
      </c>
      <c r="W37" s="245" t="str">
        <f>IF(E37&gt;0,VLOOKUP(A37,[3]BDD_ActiviteInf_Ambu!$1:$1048576,PsyInf_Ambu_FileActv!W$1,FALSE)/E37,"-")</f>
        <v>-</v>
      </c>
      <c r="X37" s="240" t="str">
        <f>IF(F37&gt;0,VLOOKUP(A37,[3]BDD_ActiviteInf_Ambu!$1:$1048576,PsyInf_Ambu_FileActv!X$1,FALSE)/F37,"-")</f>
        <v>-</v>
      </c>
      <c r="Y37" s="245" t="str">
        <f>IF(H37&gt;0,VLOOKUP(A37,[3]BDD_ActiviteInf_Ambu!$1:$1048576,PsyInf_Ambu_FileActv!Y$1,FALSE)/H37,"-")</f>
        <v>-</v>
      </c>
      <c r="Z37" s="246" t="str">
        <f>IF(I37&gt;0,VLOOKUP(A37,[3]BDD_ActiviteInf_Ambu!$1:$1048576,PsyInf_Ambu_FileActv!Z$1,FALSE)/I37,"-")</f>
        <v>-</v>
      </c>
      <c r="AA37" s="244" t="str">
        <f>IF(E37&gt;0,VLOOKUP(A37,[3]BDD_ActiviteInf_Ambu!$1:$1048576,PsyInf_Ambu_FileActv!AA$1,FALSE)/E37,"-")</f>
        <v>-</v>
      </c>
      <c r="AB37" s="240" t="str">
        <f>IF(F37&gt;0,VLOOKUP(A37,[3]BDD_ActiviteInf_Ambu!$1:$1048576,PsyInf_Ambu_FileActv!AB$1,FALSE)/F37,"-")</f>
        <v>-</v>
      </c>
      <c r="AC37" s="245" t="str">
        <f>IF(H37&gt;0,VLOOKUP(A37,[3]BDD_ActiviteInf_Ambu!$1:$1048576,PsyInf_Ambu_FileActv!AC$1,FALSE)/H37,"-")</f>
        <v>-</v>
      </c>
      <c r="AD37" s="246" t="str">
        <f>IF(I37&gt;0,VLOOKUP(A37,[3]BDD_ActiviteInf_Ambu!$1:$1048576,PsyInf_Ambu_FileActv!AD$1,FALSE)/I37,"-")</f>
        <v>-</v>
      </c>
      <c r="AE37" s="244" t="str">
        <f>IF(E37&gt;0,VLOOKUP(A37,[3]BDD_ActiviteInf_Ambu!$1:$1048576,PsyInf_Ambu_FileActv!AE$1,FALSE)/E37,"-")</f>
        <v>-</v>
      </c>
      <c r="AF37" s="240" t="str">
        <f>IF(F37&gt;0,VLOOKUP(A37,[3]BDD_ActiviteInf_Ambu!$1:$1048576,PsyInf_Ambu_FileActv!AF$1,FALSE)/F37,"-")</f>
        <v>-</v>
      </c>
      <c r="AG37" s="245" t="str">
        <f>IF(H37&gt;0,VLOOKUP(A37,[3]BDD_ActiviteInf_Ambu!$1:$1048576,PsyInf_Ambu_FileActv!AG$1,FALSE)/H37,"-")</f>
        <v>-</v>
      </c>
      <c r="AH37" s="246" t="str">
        <f>IF(I37&gt;0,VLOOKUP(A37,[3]BDD_ActiviteInf_Ambu!$1:$1048576,PsyInf_Ambu_FileActv!AH$1,FALSE)/I37,"-")</f>
        <v>-</v>
      </c>
    </row>
    <row r="38" spans="1:40" s="101" customFormat="1" ht="14.1" customHeight="1" x14ac:dyDescent="0.2">
      <c r="A38" s="31" t="s">
        <v>72</v>
      </c>
      <c r="C38" s="33" t="s">
        <v>72</v>
      </c>
      <c r="D38" s="34" t="s">
        <v>73</v>
      </c>
      <c r="E38" s="248">
        <f>VLOOKUP(A38,Activité_INF!$A$7:$AM$68,32,FALSE)</f>
        <v>0</v>
      </c>
      <c r="F38" s="239">
        <f>VLOOKUP(A38,Activité_INF!$A$7:$AM$68,33,FALSE)</f>
        <v>0</v>
      </c>
      <c r="G38" s="240" t="str">
        <f t="shared" si="3"/>
        <v>-</v>
      </c>
      <c r="H38" s="241">
        <f>VLOOKUP(A38,Activité_INF!$A$7:$AM$68,29,FALSE)</f>
        <v>0</v>
      </c>
      <c r="I38" s="242">
        <f>VLOOKUP(A38,Activité_INF!$A$7:$AM$68,30,FALSE)</f>
        <v>0</v>
      </c>
      <c r="J38" s="243" t="str">
        <f t="shared" si="4"/>
        <v>-</v>
      </c>
      <c r="K38" s="244" t="str">
        <f>IF(E38&gt;0,VLOOKUP(A38,[3]BDD_ActiviteInf_Ambu!$1:$1048576,PsyInf_Ambu_FileActv!K$1,FALSE)/E38,"-")</f>
        <v>-</v>
      </c>
      <c r="L38" s="240" t="str">
        <f>IF(F38&gt;0,VLOOKUP(A38,[3]BDD_ActiviteInf_Ambu!$1:$1048576,PsyInf_Ambu_FileActv!L$1,FALSE)/F38,"-")</f>
        <v>-</v>
      </c>
      <c r="M38" s="245" t="str">
        <f>IF(H38&gt;0,VLOOKUP(A38,[3]BDD_ActiviteInf_Ambu!$1:$1048576,PsyInf_Ambu_FileActv!M$1,FALSE)/H38,"-")</f>
        <v>-</v>
      </c>
      <c r="N38" s="243" t="str">
        <f>IF(I38&gt;0,VLOOKUP(A38,[3]BDD_ActiviteInf_Ambu!$1:$1048576,PsyInf_Ambu_FileActv!N$1,FALSE)/I38,"-")</f>
        <v>-</v>
      </c>
      <c r="O38" s="245" t="str">
        <f>IF($E38&gt;0,VLOOKUP($A38,[3]BDD_ActiviteInf_Ambu!$1:$1048576,PsyInf_Ambu_FileActv!O$1,FALSE)/$E38,"-")</f>
        <v>-</v>
      </c>
      <c r="P38" s="240" t="str">
        <f>IF($F38&gt;0,VLOOKUP($A38,[3]BDD_ActiviteInf_Ambu!$1:$1048576,PsyInf_Ambu_FileActv!P$1,FALSE)/$F38,"-")</f>
        <v>-</v>
      </c>
      <c r="Q38" s="245" t="str">
        <f>IF($H38&gt;0,VLOOKUP($A38,[3]BDD_ActiviteInf_Ambu!$1:$1048576,PsyInf_Ambu_FileActv!Q$1,FALSE)/$H38,"-")</f>
        <v>-</v>
      </c>
      <c r="R38" s="243" t="str">
        <f>IF($I38&gt;0,VLOOKUP($A38,[3]BDD_ActiviteInf_Ambu!$1:$1048576,PsyInf_Ambu_FileActv!R$1,FALSE)/$I38,"-")</f>
        <v>-</v>
      </c>
      <c r="S38" s="245" t="str">
        <f>IF(E38&gt;0,VLOOKUP(A38,[3]BDD_ActiviteInf_Ambu!$1:$1048576,PsyInf_Ambu_FileActv!S$1,FALSE)/E38,"-")</f>
        <v>-</v>
      </c>
      <c r="T38" s="240" t="str">
        <f>IF(F38&gt;0,VLOOKUP(A38,[3]BDD_ActiviteInf_Ambu!$1:$1048576,PsyInf_Ambu_FileActv!T$1,FALSE)/F38,"-")</f>
        <v>-</v>
      </c>
      <c r="U38" s="245" t="str">
        <f>IF(H38&gt;0,VLOOKUP(A38,[3]BDD_ActiviteInf_Ambu!$1:$1048576,PsyInf_Ambu_FileActv!U$1,FALSE)/H38,"-")</f>
        <v>-</v>
      </c>
      <c r="V38" s="243" t="str">
        <f>IF(I38&gt;0,VLOOKUP(A38,[3]BDD_ActiviteInf_Ambu!$1:$1048576,PsyInf_Ambu_FileActv!V$1,FALSE)/I38,"-")</f>
        <v>-</v>
      </c>
      <c r="W38" s="245" t="str">
        <f>IF(E38&gt;0,VLOOKUP(A38,[3]BDD_ActiviteInf_Ambu!$1:$1048576,PsyInf_Ambu_FileActv!W$1,FALSE)/E38,"-")</f>
        <v>-</v>
      </c>
      <c r="X38" s="240" t="str">
        <f>IF(F38&gt;0,VLOOKUP(A38,[3]BDD_ActiviteInf_Ambu!$1:$1048576,PsyInf_Ambu_FileActv!X$1,FALSE)/F38,"-")</f>
        <v>-</v>
      </c>
      <c r="Y38" s="245" t="str">
        <f>IF(H38&gt;0,VLOOKUP(A38,[3]BDD_ActiviteInf_Ambu!$1:$1048576,PsyInf_Ambu_FileActv!Y$1,FALSE)/H38,"-")</f>
        <v>-</v>
      </c>
      <c r="Z38" s="246" t="str">
        <f>IF(I38&gt;0,VLOOKUP(A38,[3]BDD_ActiviteInf_Ambu!$1:$1048576,PsyInf_Ambu_FileActv!Z$1,FALSE)/I38,"-")</f>
        <v>-</v>
      </c>
      <c r="AA38" s="244" t="str">
        <f>IF(E38&gt;0,VLOOKUP(A38,[3]BDD_ActiviteInf_Ambu!$1:$1048576,PsyInf_Ambu_FileActv!AA$1,FALSE)/E38,"-")</f>
        <v>-</v>
      </c>
      <c r="AB38" s="240" t="str">
        <f>IF(F38&gt;0,VLOOKUP(A38,[3]BDD_ActiviteInf_Ambu!$1:$1048576,PsyInf_Ambu_FileActv!AB$1,FALSE)/F38,"-")</f>
        <v>-</v>
      </c>
      <c r="AC38" s="245" t="str">
        <f>IF(H38&gt;0,VLOOKUP(A38,[3]BDD_ActiviteInf_Ambu!$1:$1048576,PsyInf_Ambu_FileActv!AC$1,FALSE)/H38,"-")</f>
        <v>-</v>
      </c>
      <c r="AD38" s="246" t="str">
        <f>IF(I38&gt;0,VLOOKUP(A38,[3]BDD_ActiviteInf_Ambu!$1:$1048576,PsyInf_Ambu_FileActv!AD$1,FALSE)/I38,"-")</f>
        <v>-</v>
      </c>
      <c r="AE38" s="244" t="str">
        <f>IF(E38&gt;0,VLOOKUP(A38,[3]BDD_ActiviteInf_Ambu!$1:$1048576,PsyInf_Ambu_FileActv!AE$1,FALSE)/E38,"-")</f>
        <v>-</v>
      </c>
      <c r="AF38" s="240" t="str">
        <f>IF(F38&gt;0,VLOOKUP(A38,[3]BDD_ActiviteInf_Ambu!$1:$1048576,PsyInf_Ambu_FileActv!AF$1,FALSE)/F38,"-")</f>
        <v>-</v>
      </c>
      <c r="AG38" s="245" t="str">
        <f>IF(H38&gt;0,VLOOKUP(A38,[3]BDD_ActiviteInf_Ambu!$1:$1048576,PsyInf_Ambu_FileActv!AG$1,FALSE)/H38,"-")</f>
        <v>-</v>
      </c>
      <c r="AH38" s="246" t="str">
        <f>IF(I38&gt;0,VLOOKUP(A38,[3]BDD_ActiviteInf_Ambu!$1:$1048576,PsyInf_Ambu_FileActv!AH$1,FALSE)/I38,"-")</f>
        <v>-</v>
      </c>
    </row>
    <row r="39" spans="1:40" s="101" customFormat="1" ht="14.1" customHeight="1" x14ac:dyDescent="0.25">
      <c r="A39" s="49" t="s">
        <v>74</v>
      </c>
      <c r="C39" s="33" t="s">
        <v>74</v>
      </c>
      <c r="D39" s="34" t="s">
        <v>75</v>
      </c>
      <c r="E39" s="248">
        <f>VLOOKUP(A39,Activité_INF!$A$7:$AM$68,32,FALSE)</f>
        <v>0</v>
      </c>
      <c r="F39" s="239">
        <f>VLOOKUP(A39,Activité_INF!$A$7:$AM$68,33,FALSE)</f>
        <v>0</v>
      </c>
      <c r="G39" s="240" t="str">
        <f t="shared" si="3"/>
        <v>-</v>
      </c>
      <c r="H39" s="241">
        <f>VLOOKUP(A39,Activité_INF!$A$7:$AM$68,29,FALSE)</f>
        <v>0</v>
      </c>
      <c r="I39" s="242">
        <f>VLOOKUP(A39,Activité_INF!$A$7:$AM$68,30,FALSE)</f>
        <v>0</v>
      </c>
      <c r="J39" s="243" t="str">
        <f t="shared" si="4"/>
        <v>-</v>
      </c>
      <c r="K39" s="244" t="str">
        <f>IF(E39&gt;0,VLOOKUP(A39,[3]BDD_ActiviteInf_Ambu!$1:$1048576,PsyInf_Ambu_FileActv!K$1,FALSE)/E39,"-")</f>
        <v>-</v>
      </c>
      <c r="L39" s="240" t="str">
        <f>IF(F39&gt;0,VLOOKUP(A39,[3]BDD_ActiviteInf_Ambu!$1:$1048576,PsyInf_Ambu_FileActv!L$1,FALSE)/F39,"-")</f>
        <v>-</v>
      </c>
      <c r="M39" s="245" t="str">
        <f>IF(H39&gt;0,VLOOKUP(A39,[3]BDD_ActiviteInf_Ambu!$1:$1048576,PsyInf_Ambu_FileActv!M$1,FALSE)/H39,"-")</f>
        <v>-</v>
      </c>
      <c r="N39" s="243" t="str">
        <f>IF(I39&gt;0,VLOOKUP(A39,[3]BDD_ActiviteInf_Ambu!$1:$1048576,PsyInf_Ambu_FileActv!N$1,FALSE)/I39,"-")</f>
        <v>-</v>
      </c>
      <c r="O39" s="245" t="str">
        <f>IF($E39&gt;0,VLOOKUP($A39,[3]BDD_ActiviteInf_Ambu!$1:$1048576,PsyInf_Ambu_FileActv!O$1,FALSE)/$E39,"-")</f>
        <v>-</v>
      </c>
      <c r="P39" s="240" t="str">
        <f>IF($F39&gt;0,VLOOKUP($A39,[3]BDD_ActiviteInf_Ambu!$1:$1048576,PsyInf_Ambu_FileActv!P$1,FALSE)/$F39,"-")</f>
        <v>-</v>
      </c>
      <c r="Q39" s="245" t="str">
        <f>IF($H39&gt;0,VLOOKUP($A39,[3]BDD_ActiviteInf_Ambu!$1:$1048576,PsyInf_Ambu_FileActv!Q$1,FALSE)/$H39,"-")</f>
        <v>-</v>
      </c>
      <c r="R39" s="243" t="str">
        <f>IF($I39&gt;0,VLOOKUP($A39,[3]BDD_ActiviteInf_Ambu!$1:$1048576,PsyInf_Ambu_FileActv!R$1,FALSE)/$I39,"-")</f>
        <v>-</v>
      </c>
      <c r="S39" s="245" t="str">
        <f>IF(E39&gt;0,VLOOKUP(A39,[3]BDD_ActiviteInf_Ambu!$1:$1048576,PsyInf_Ambu_FileActv!S$1,FALSE)/E39,"-")</f>
        <v>-</v>
      </c>
      <c r="T39" s="240" t="str">
        <f>IF(F39&gt;0,VLOOKUP(A39,[3]BDD_ActiviteInf_Ambu!$1:$1048576,PsyInf_Ambu_FileActv!T$1,FALSE)/F39,"-")</f>
        <v>-</v>
      </c>
      <c r="U39" s="245" t="str">
        <f>IF(H39&gt;0,VLOOKUP(A39,[3]BDD_ActiviteInf_Ambu!$1:$1048576,PsyInf_Ambu_FileActv!U$1,FALSE)/H39,"-")</f>
        <v>-</v>
      </c>
      <c r="V39" s="243" t="str">
        <f>IF(I39&gt;0,VLOOKUP(A39,[3]BDD_ActiviteInf_Ambu!$1:$1048576,PsyInf_Ambu_FileActv!V$1,FALSE)/I39,"-")</f>
        <v>-</v>
      </c>
      <c r="W39" s="245" t="str">
        <f>IF(E39&gt;0,VLOOKUP(A39,[3]BDD_ActiviteInf_Ambu!$1:$1048576,PsyInf_Ambu_FileActv!W$1,FALSE)/E39,"-")</f>
        <v>-</v>
      </c>
      <c r="X39" s="240" t="str">
        <f>IF(F39&gt;0,VLOOKUP(A39,[3]BDD_ActiviteInf_Ambu!$1:$1048576,PsyInf_Ambu_FileActv!X$1,FALSE)/F39,"-")</f>
        <v>-</v>
      </c>
      <c r="Y39" s="245" t="str">
        <f>IF(H39&gt;0,VLOOKUP(A39,[3]BDD_ActiviteInf_Ambu!$1:$1048576,PsyInf_Ambu_FileActv!Y$1,FALSE)/H39,"-")</f>
        <v>-</v>
      </c>
      <c r="Z39" s="246" t="str">
        <f>IF(I39&gt;0,VLOOKUP(A39,[3]BDD_ActiviteInf_Ambu!$1:$1048576,PsyInf_Ambu_FileActv!Z$1,FALSE)/I39,"-")</f>
        <v>-</v>
      </c>
      <c r="AA39" s="244" t="str">
        <f>IF(E39&gt;0,VLOOKUP(A39,[3]BDD_ActiviteInf_Ambu!$1:$1048576,PsyInf_Ambu_FileActv!AA$1,FALSE)/E39,"-")</f>
        <v>-</v>
      </c>
      <c r="AB39" s="240" t="str">
        <f>IF(F39&gt;0,VLOOKUP(A39,[3]BDD_ActiviteInf_Ambu!$1:$1048576,PsyInf_Ambu_FileActv!AB$1,FALSE)/F39,"-")</f>
        <v>-</v>
      </c>
      <c r="AC39" s="245" t="str">
        <f>IF(H39&gt;0,VLOOKUP(A39,[3]BDD_ActiviteInf_Ambu!$1:$1048576,PsyInf_Ambu_FileActv!AC$1,FALSE)/H39,"-")</f>
        <v>-</v>
      </c>
      <c r="AD39" s="246" t="str">
        <f>IF(I39&gt;0,VLOOKUP(A39,[3]BDD_ActiviteInf_Ambu!$1:$1048576,PsyInf_Ambu_FileActv!AD$1,FALSE)/I39,"-")</f>
        <v>-</v>
      </c>
      <c r="AE39" s="244" t="str">
        <f>IF(E39&gt;0,VLOOKUP(A39,[3]BDD_ActiviteInf_Ambu!$1:$1048576,PsyInf_Ambu_FileActv!AE$1,FALSE)/E39,"-")</f>
        <v>-</v>
      </c>
      <c r="AF39" s="240" t="str">
        <f>IF(F39&gt;0,VLOOKUP(A39,[3]BDD_ActiviteInf_Ambu!$1:$1048576,PsyInf_Ambu_FileActv!AF$1,FALSE)/F39,"-")</f>
        <v>-</v>
      </c>
      <c r="AG39" s="245" t="str">
        <f>IF(H39&gt;0,VLOOKUP(A39,[3]BDD_ActiviteInf_Ambu!$1:$1048576,PsyInf_Ambu_FileActv!AG$1,FALSE)/H39,"-")</f>
        <v>-</v>
      </c>
      <c r="AH39" s="246" t="str">
        <f>IF(I39&gt;0,VLOOKUP(A39,[3]BDD_ActiviteInf_Ambu!$1:$1048576,PsyInf_Ambu_FileActv!AH$1,FALSE)/I39,"-")</f>
        <v>-</v>
      </c>
    </row>
    <row r="40" spans="1:40" s="101" customFormat="1" ht="14.1" customHeight="1" x14ac:dyDescent="0.2">
      <c r="A40" s="31" t="s">
        <v>76</v>
      </c>
      <c r="C40" s="33" t="s">
        <v>76</v>
      </c>
      <c r="D40" s="34" t="s">
        <v>77</v>
      </c>
      <c r="E40" s="248">
        <f>VLOOKUP(A40,Activité_INF!$A$7:$AM$68,32,FALSE)</f>
        <v>0</v>
      </c>
      <c r="F40" s="239">
        <f>VLOOKUP(A40,Activité_INF!$A$7:$AM$68,33,FALSE)</f>
        <v>0</v>
      </c>
      <c r="G40" s="240" t="str">
        <f t="shared" si="3"/>
        <v>-</v>
      </c>
      <c r="H40" s="241">
        <f>VLOOKUP(A40,Activité_INF!$A$7:$AM$68,29,FALSE)</f>
        <v>0</v>
      </c>
      <c r="I40" s="242">
        <f>VLOOKUP(A40,Activité_INF!$A$7:$AM$68,30,FALSE)</f>
        <v>0</v>
      </c>
      <c r="J40" s="243" t="str">
        <f t="shared" si="4"/>
        <v>-</v>
      </c>
      <c r="K40" s="244" t="str">
        <f>IF(E40&gt;0,VLOOKUP(A40,[3]BDD_ActiviteInf_Ambu!$1:$1048576,PsyInf_Ambu_FileActv!K$1,FALSE)/E40,"-")</f>
        <v>-</v>
      </c>
      <c r="L40" s="240" t="str">
        <f>IF(F40&gt;0,VLOOKUP(A40,[3]BDD_ActiviteInf_Ambu!$1:$1048576,PsyInf_Ambu_FileActv!L$1,FALSE)/F40,"-")</f>
        <v>-</v>
      </c>
      <c r="M40" s="245" t="str">
        <f>IF(H40&gt;0,VLOOKUP(A40,[3]BDD_ActiviteInf_Ambu!$1:$1048576,PsyInf_Ambu_FileActv!M$1,FALSE)/H40,"-")</f>
        <v>-</v>
      </c>
      <c r="N40" s="243" t="str">
        <f>IF(I40&gt;0,VLOOKUP(A40,[3]BDD_ActiviteInf_Ambu!$1:$1048576,PsyInf_Ambu_FileActv!N$1,FALSE)/I40,"-")</f>
        <v>-</v>
      </c>
      <c r="O40" s="245" t="str">
        <f>IF($E40&gt;0,VLOOKUP($A40,[3]BDD_ActiviteInf_Ambu!$1:$1048576,PsyInf_Ambu_FileActv!O$1,FALSE)/$E40,"-")</f>
        <v>-</v>
      </c>
      <c r="P40" s="240" t="str">
        <f>IF($F40&gt;0,VLOOKUP($A40,[3]BDD_ActiviteInf_Ambu!$1:$1048576,PsyInf_Ambu_FileActv!P$1,FALSE)/$F40,"-")</f>
        <v>-</v>
      </c>
      <c r="Q40" s="245" t="str">
        <f>IF($H40&gt;0,VLOOKUP($A40,[3]BDD_ActiviteInf_Ambu!$1:$1048576,PsyInf_Ambu_FileActv!Q$1,FALSE)/$H40,"-")</f>
        <v>-</v>
      </c>
      <c r="R40" s="243" t="str">
        <f>IF($I40&gt;0,VLOOKUP($A40,[3]BDD_ActiviteInf_Ambu!$1:$1048576,PsyInf_Ambu_FileActv!R$1,FALSE)/$I40,"-")</f>
        <v>-</v>
      </c>
      <c r="S40" s="245" t="str">
        <f>IF(E40&gt;0,VLOOKUP(A40,[3]BDD_ActiviteInf_Ambu!$1:$1048576,PsyInf_Ambu_FileActv!S$1,FALSE)/E40,"-")</f>
        <v>-</v>
      </c>
      <c r="T40" s="240" t="str">
        <f>IF(F40&gt;0,VLOOKUP(A40,[3]BDD_ActiviteInf_Ambu!$1:$1048576,PsyInf_Ambu_FileActv!T$1,FALSE)/F40,"-")</f>
        <v>-</v>
      </c>
      <c r="U40" s="245" t="str">
        <f>IF(H40&gt;0,VLOOKUP(A40,[3]BDD_ActiviteInf_Ambu!$1:$1048576,PsyInf_Ambu_FileActv!U$1,FALSE)/H40,"-")</f>
        <v>-</v>
      </c>
      <c r="V40" s="243" t="str">
        <f>IF(I40&gt;0,VLOOKUP(A40,[3]BDD_ActiviteInf_Ambu!$1:$1048576,PsyInf_Ambu_FileActv!V$1,FALSE)/I40,"-")</f>
        <v>-</v>
      </c>
      <c r="W40" s="245" t="str">
        <f>IF(E40&gt;0,VLOOKUP(A40,[3]BDD_ActiviteInf_Ambu!$1:$1048576,PsyInf_Ambu_FileActv!W$1,FALSE)/E40,"-")</f>
        <v>-</v>
      </c>
      <c r="X40" s="240" t="str">
        <f>IF(F40&gt;0,VLOOKUP(A40,[3]BDD_ActiviteInf_Ambu!$1:$1048576,PsyInf_Ambu_FileActv!X$1,FALSE)/F40,"-")</f>
        <v>-</v>
      </c>
      <c r="Y40" s="245" t="str">
        <f>IF(H40&gt;0,VLOOKUP(A40,[3]BDD_ActiviteInf_Ambu!$1:$1048576,PsyInf_Ambu_FileActv!Y$1,FALSE)/H40,"-")</f>
        <v>-</v>
      </c>
      <c r="Z40" s="246" t="str">
        <f>IF(I40&gt;0,VLOOKUP(A40,[3]BDD_ActiviteInf_Ambu!$1:$1048576,PsyInf_Ambu_FileActv!Z$1,FALSE)/I40,"-")</f>
        <v>-</v>
      </c>
      <c r="AA40" s="244" t="str">
        <f>IF(E40&gt;0,VLOOKUP(A40,[3]BDD_ActiviteInf_Ambu!$1:$1048576,PsyInf_Ambu_FileActv!AA$1,FALSE)/E40,"-")</f>
        <v>-</v>
      </c>
      <c r="AB40" s="240" t="str">
        <f>IF(F40&gt;0,VLOOKUP(A40,[3]BDD_ActiviteInf_Ambu!$1:$1048576,PsyInf_Ambu_FileActv!AB$1,FALSE)/F40,"-")</f>
        <v>-</v>
      </c>
      <c r="AC40" s="245" t="str">
        <f>IF(H40&gt;0,VLOOKUP(A40,[3]BDD_ActiviteInf_Ambu!$1:$1048576,PsyInf_Ambu_FileActv!AC$1,FALSE)/H40,"-")</f>
        <v>-</v>
      </c>
      <c r="AD40" s="246" t="str">
        <f>IF(I40&gt;0,VLOOKUP(A40,[3]BDD_ActiviteInf_Ambu!$1:$1048576,PsyInf_Ambu_FileActv!AD$1,FALSE)/I40,"-")</f>
        <v>-</v>
      </c>
      <c r="AE40" s="244" t="str">
        <f>IF(E40&gt;0,VLOOKUP(A40,[3]BDD_ActiviteInf_Ambu!$1:$1048576,PsyInf_Ambu_FileActv!AE$1,FALSE)/E40,"-")</f>
        <v>-</v>
      </c>
      <c r="AF40" s="240" t="str">
        <f>IF(F40&gt;0,VLOOKUP(A40,[3]BDD_ActiviteInf_Ambu!$1:$1048576,PsyInf_Ambu_FileActv!AF$1,FALSE)/F40,"-")</f>
        <v>-</v>
      </c>
      <c r="AG40" s="245" t="str">
        <f>IF(H40&gt;0,VLOOKUP(A40,[3]BDD_ActiviteInf_Ambu!$1:$1048576,PsyInf_Ambu_FileActv!AG$1,FALSE)/H40,"-")</f>
        <v>-</v>
      </c>
      <c r="AH40" s="246" t="str">
        <f>IF(I40&gt;0,VLOOKUP(A40,[3]BDD_ActiviteInf_Ambu!$1:$1048576,PsyInf_Ambu_FileActv!AH$1,FALSE)/I40,"-")</f>
        <v>-</v>
      </c>
    </row>
    <row r="41" spans="1:40" s="101" customFormat="1" ht="14.1" customHeight="1" thickBot="1" x14ac:dyDescent="0.25">
      <c r="A41" s="31" t="s">
        <v>78</v>
      </c>
      <c r="C41" s="52" t="s">
        <v>78</v>
      </c>
      <c r="D41" s="53" t="s">
        <v>79</v>
      </c>
      <c r="E41" s="248">
        <f>VLOOKUP(A41,Activité_INF!$A$7:$AM$68,32,FALSE)</f>
        <v>0</v>
      </c>
      <c r="F41" s="239">
        <f>VLOOKUP(A41,Activité_INF!$A$7:$AM$68,33,FALSE)</f>
        <v>0</v>
      </c>
      <c r="G41" s="240" t="str">
        <f t="shared" si="3"/>
        <v>-</v>
      </c>
      <c r="H41" s="241">
        <f>VLOOKUP(A41,Activité_INF!$A$7:$AM$68,29,FALSE)</f>
        <v>0</v>
      </c>
      <c r="I41" s="242">
        <f>VLOOKUP(A41,Activité_INF!$A$7:$AM$68,30,FALSE)</f>
        <v>0</v>
      </c>
      <c r="J41" s="243" t="str">
        <f t="shared" si="4"/>
        <v>-</v>
      </c>
      <c r="K41" s="244" t="str">
        <f>IF(E41&gt;0,VLOOKUP(A41,[3]BDD_ActiviteInf_Ambu!$1:$1048576,PsyInf_Ambu_FileActv!K$1,FALSE)/E41,"-")</f>
        <v>-</v>
      </c>
      <c r="L41" s="240" t="str">
        <f>IF(F41&gt;0,VLOOKUP(A41,[3]BDD_ActiviteInf_Ambu!$1:$1048576,PsyInf_Ambu_FileActv!L$1,FALSE)/F41,"-")</f>
        <v>-</v>
      </c>
      <c r="M41" s="245" t="str">
        <f>IF(H41&gt;0,VLOOKUP(A41,[3]BDD_ActiviteInf_Ambu!$1:$1048576,PsyInf_Ambu_FileActv!M$1,FALSE)/H41,"-")</f>
        <v>-</v>
      </c>
      <c r="N41" s="243" t="str">
        <f>IF(I41&gt;0,VLOOKUP(A41,[3]BDD_ActiviteInf_Ambu!$1:$1048576,PsyInf_Ambu_FileActv!N$1,FALSE)/I41,"-")</f>
        <v>-</v>
      </c>
      <c r="O41" s="245" t="str">
        <f>IF($E41&gt;0,VLOOKUP($A41,[3]BDD_ActiviteInf_Ambu!$1:$1048576,PsyInf_Ambu_FileActv!O$1,FALSE)/$E41,"-")</f>
        <v>-</v>
      </c>
      <c r="P41" s="240" t="str">
        <f>IF($F41&gt;0,VLOOKUP($A41,[3]BDD_ActiviteInf_Ambu!$1:$1048576,PsyInf_Ambu_FileActv!P$1,FALSE)/$F41,"-")</f>
        <v>-</v>
      </c>
      <c r="Q41" s="245" t="str">
        <f>IF($H41&gt;0,VLOOKUP($A41,[3]BDD_ActiviteInf_Ambu!$1:$1048576,PsyInf_Ambu_FileActv!Q$1,FALSE)/$H41,"-")</f>
        <v>-</v>
      </c>
      <c r="R41" s="243" t="str">
        <f>IF($I41&gt;0,VLOOKUP($A41,[3]BDD_ActiviteInf_Ambu!$1:$1048576,PsyInf_Ambu_FileActv!R$1,FALSE)/$I41,"-")</f>
        <v>-</v>
      </c>
      <c r="S41" s="245" t="str">
        <f>IF(E41&gt;0,VLOOKUP(A41,[3]BDD_ActiviteInf_Ambu!$1:$1048576,PsyInf_Ambu_FileActv!S$1,FALSE)/E41,"-")</f>
        <v>-</v>
      </c>
      <c r="T41" s="240" t="str">
        <f>IF(F41&gt;0,VLOOKUP(A41,[3]BDD_ActiviteInf_Ambu!$1:$1048576,PsyInf_Ambu_FileActv!T$1,FALSE)/F41,"-")</f>
        <v>-</v>
      </c>
      <c r="U41" s="245" t="str">
        <f>IF(H41&gt;0,VLOOKUP(A41,[3]BDD_ActiviteInf_Ambu!$1:$1048576,PsyInf_Ambu_FileActv!U$1,FALSE)/H41,"-")</f>
        <v>-</v>
      </c>
      <c r="V41" s="243" t="str">
        <f>IF(I41&gt;0,VLOOKUP(A41,[3]BDD_ActiviteInf_Ambu!$1:$1048576,PsyInf_Ambu_FileActv!V$1,FALSE)/I41,"-")</f>
        <v>-</v>
      </c>
      <c r="W41" s="245" t="str">
        <f>IF(E41&gt;0,VLOOKUP(A41,[3]BDD_ActiviteInf_Ambu!$1:$1048576,PsyInf_Ambu_FileActv!W$1,FALSE)/E41,"-")</f>
        <v>-</v>
      </c>
      <c r="X41" s="240" t="str">
        <f>IF(F41&gt;0,VLOOKUP(A41,[3]BDD_ActiviteInf_Ambu!$1:$1048576,PsyInf_Ambu_FileActv!X$1,FALSE)/F41,"-")</f>
        <v>-</v>
      </c>
      <c r="Y41" s="245" t="str">
        <f>IF(H41&gt;0,VLOOKUP(A41,[3]BDD_ActiviteInf_Ambu!$1:$1048576,PsyInf_Ambu_FileActv!Y$1,FALSE)/H41,"-")</f>
        <v>-</v>
      </c>
      <c r="Z41" s="246" t="str">
        <f>IF(I41&gt;0,VLOOKUP(A41,[3]BDD_ActiviteInf_Ambu!$1:$1048576,PsyInf_Ambu_FileActv!Z$1,FALSE)/I41,"-")</f>
        <v>-</v>
      </c>
      <c r="AA41" s="244" t="str">
        <f>IF(E41&gt;0,VLOOKUP(A41,[3]BDD_ActiviteInf_Ambu!$1:$1048576,PsyInf_Ambu_FileActv!AA$1,FALSE)/E41,"-")</f>
        <v>-</v>
      </c>
      <c r="AB41" s="240" t="str">
        <f>IF(F41&gt;0,VLOOKUP(A41,[3]BDD_ActiviteInf_Ambu!$1:$1048576,PsyInf_Ambu_FileActv!AB$1,FALSE)/F41,"-")</f>
        <v>-</v>
      </c>
      <c r="AC41" s="245" t="str">
        <f>IF(H41&gt;0,VLOOKUP(A41,[3]BDD_ActiviteInf_Ambu!$1:$1048576,PsyInf_Ambu_FileActv!AC$1,FALSE)/H41,"-")</f>
        <v>-</v>
      </c>
      <c r="AD41" s="246" t="str">
        <f>IF(I41&gt;0,VLOOKUP(A41,[3]BDD_ActiviteInf_Ambu!$1:$1048576,PsyInf_Ambu_FileActv!AD$1,FALSE)/I41,"-")</f>
        <v>-</v>
      </c>
      <c r="AE41" s="244" t="str">
        <f>IF(E41&gt;0,VLOOKUP(A41,[3]BDD_ActiviteInf_Ambu!$1:$1048576,PsyInf_Ambu_FileActv!AE$1,FALSE)/E41,"-")</f>
        <v>-</v>
      </c>
      <c r="AF41" s="240" t="str">
        <f>IF(F41&gt;0,VLOOKUP(A41,[3]BDD_ActiviteInf_Ambu!$1:$1048576,PsyInf_Ambu_FileActv!AF$1,FALSE)/F41,"-")</f>
        <v>-</v>
      </c>
      <c r="AG41" s="245" t="str">
        <f>IF(H41&gt;0,VLOOKUP(A41,[3]BDD_ActiviteInf_Ambu!$1:$1048576,PsyInf_Ambu_FileActv!AG$1,FALSE)/H41,"-")</f>
        <v>-</v>
      </c>
      <c r="AH41" s="246" t="str">
        <f>IF(I41&gt;0,VLOOKUP(A41,[3]BDD_ActiviteInf_Ambu!$1:$1048576,PsyInf_Ambu_FileActv!AH$1,FALSE)/I41,"-")</f>
        <v>-</v>
      </c>
    </row>
    <row r="42" spans="1:40" s="101" customFormat="1" ht="13.5" customHeight="1" thickBot="1" x14ac:dyDescent="0.25">
      <c r="A42" s="31" t="s">
        <v>80</v>
      </c>
      <c r="C42" s="297" t="s">
        <v>81</v>
      </c>
      <c r="D42" s="297"/>
      <c r="E42" s="248">
        <f>VLOOKUP(A42,Activité_INF!$A$7:$AM$68,32,FALSE)</f>
        <v>0</v>
      </c>
      <c r="F42" s="273">
        <f>VLOOKUP(A42,Activité_INF!$A$7:$AM$68,33,FALSE)</f>
        <v>0</v>
      </c>
      <c r="G42" s="274" t="str">
        <f t="shared" si="3"/>
        <v>-</v>
      </c>
      <c r="H42" s="275">
        <f>VLOOKUP(A42,Activité_INF!$A$7:$AM$68,29,FALSE)</f>
        <v>0</v>
      </c>
      <c r="I42" s="276">
        <f>VLOOKUP(A42,Activité_INF!$A$7:$AM$68,30,FALSE)</f>
        <v>0</v>
      </c>
      <c r="J42" s="277" t="str">
        <f t="shared" si="4"/>
        <v>-</v>
      </c>
      <c r="K42" s="278" t="str">
        <f>IF(E42&gt;0,VLOOKUP(A42,[3]BDD_ActiviteInf_Ambu!$1:$1048576,PsyInf_Ambu_FileActv!K$1,FALSE)/E42,"-")</f>
        <v>-</v>
      </c>
      <c r="L42" s="274" t="str">
        <f>IF(F42&gt;0,VLOOKUP(A42,[3]BDD_ActiviteInf_Ambu!$1:$1048576,PsyInf_Ambu_FileActv!L$1,FALSE)/F42,"-")</f>
        <v>-</v>
      </c>
      <c r="M42" s="279" t="str">
        <f>IF(H42&gt;0,VLOOKUP(A42,[3]BDD_ActiviteInf_Ambu!$1:$1048576,PsyInf_Ambu_FileActv!M$1,FALSE)/H42,"-")</f>
        <v>-</v>
      </c>
      <c r="N42" s="277" t="str">
        <f>IF(I42&gt;0,VLOOKUP(A42,[3]BDD_ActiviteInf_Ambu!$1:$1048576,PsyInf_Ambu_FileActv!N$1,FALSE)/I42,"-")</f>
        <v>-</v>
      </c>
      <c r="O42" s="279" t="str">
        <f>IF($E42&gt;0,VLOOKUP($A42,[3]BDD_ActiviteInf_Ambu!$1:$1048576,PsyInf_Ambu_FileActv!O$1,FALSE)/$E42,"-")</f>
        <v>-</v>
      </c>
      <c r="P42" s="274" t="str">
        <f>IF($F42&gt;0,VLOOKUP($A42,[3]BDD_ActiviteInf_Ambu!$1:$1048576,PsyInf_Ambu_FileActv!P$1,FALSE)/$F42,"-")</f>
        <v>-</v>
      </c>
      <c r="Q42" s="279" t="str">
        <f>IF($H42&gt;0,VLOOKUP($A42,[3]BDD_ActiviteInf_Ambu!$1:$1048576,PsyInf_Ambu_FileActv!Q$1,FALSE)/$H42,"-")</f>
        <v>-</v>
      </c>
      <c r="R42" s="277" t="str">
        <f>IF($I42&gt;0,VLOOKUP($A42,[3]BDD_ActiviteInf_Ambu!$1:$1048576,PsyInf_Ambu_FileActv!R$1,FALSE)/$I42,"-")</f>
        <v>-</v>
      </c>
      <c r="S42" s="279" t="str">
        <f>IF(E42&gt;0,VLOOKUP(A42,[3]BDD_ActiviteInf_Ambu!$1:$1048576,PsyInf_Ambu_FileActv!S$1,FALSE)/E42,"-")</f>
        <v>-</v>
      </c>
      <c r="T42" s="274" t="str">
        <f>IF(F42&gt;0,VLOOKUP(A42,[3]BDD_ActiviteInf_Ambu!$1:$1048576,PsyInf_Ambu_FileActv!T$1,FALSE)/F42,"-")</f>
        <v>-</v>
      </c>
      <c r="U42" s="279" t="str">
        <f>IF(H42&gt;0,VLOOKUP(A42,[3]BDD_ActiviteInf_Ambu!$1:$1048576,PsyInf_Ambu_FileActv!U$1,FALSE)/H42,"-")</f>
        <v>-</v>
      </c>
      <c r="V42" s="277" t="str">
        <f>IF(I42&gt;0,VLOOKUP(A42,[3]BDD_ActiviteInf_Ambu!$1:$1048576,PsyInf_Ambu_FileActv!V$1,FALSE)/I42,"-")</f>
        <v>-</v>
      </c>
      <c r="W42" s="279" t="str">
        <f>IF(E42&gt;0,VLOOKUP(A42,[3]BDD_ActiviteInf_Ambu!$1:$1048576,PsyInf_Ambu_FileActv!W$1,FALSE)/E42,"-")</f>
        <v>-</v>
      </c>
      <c r="X42" s="274" t="str">
        <f>IF(F42&gt;0,VLOOKUP(A42,[3]BDD_ActiviteInf_Ambu!$1:$1048576,PsyInf_Ambu_FileActv!X$1,FALSE)/F42,"-")</f>
        <v>-</v>
      </c>
      <c r="Y42" s="279" t="str">
        <f>IF(H42&gt;0,VLOOKUP(A42,[3]BDD_ActiviteInf_Ambu!$1:$1048576,PsyInf_Ambu_FileActv!Y$1,FALSE)/H42,"-")</f>
        <v>-</v>
      </c>
      <c r="Z42" s="280" t="str">
        <f>IF(I42&gt;0,VLOOKUP(A42,[3]BDD_ActiviteInf_Ambu!$1:$1048576,PsyInf_Ambu_FileActv!Z$1,FALSE)/I42,"-")</f>
        <v>-</v>
      </c>
      <c r="AA42" s="278" t="str">
        <f>IF(E42&gt;0,VLOOKUP(A42,[3]BDD_ActiviteInf_Ambu!$1:$1048576,PsyInf_Ambu_FileActv!AA$1,FALSE)/E42,"-")</f>
        <v>-</v>
      </c>
      <c r="AB42" s="274" t="str">
        <f>IF(F42&gt;0,VLOOKUP(A42,[3]BDD_ActiviteInf_Ambu!$1:$1048576,PsyInf_Ambu_FileActv!AB$1,FALSE)/F42,"-")</f>
        <v>-</v>
      </c>
      <c r="AC42" s="279" t="str">
        <f>IF(H42&gt;0,VLOOKUP(A42,[3]BDD_ActiviteInf_Ambu!$1:$1048576,PsyInf_Ambu_FileActv!AC$1,FALSE)/H42,"-")</f>
        <v>-</v>
      </c>
      <c r="AD42" s="280" t="str">
        <f>IF(I42&gt;0,VLOOKUP(A42,[3]BDD_ActiviteInf_Ambu!$1:$1048576,PsyInf_Ambu_FileActv!AD$1,FALSE)/I42,"-")</f>
        <v>-</v>
      </c>
      <c r="AE42" s="278" t="str">
        <f>IF(E42&gt;0,VLOOKUP(A42,[3]BDD_ActiviteInf_Ambu!$1:$1048576,PsyInf_Ambu_FileActv!AE$1,FALSE)/E42,"-")</f>
        <v>-</v>
      </c>
      <c r="AF42" s="274" t="str">
        <f>IF(F42&gt;0,VLOOKUP(A42,[3]BDD_ActiviteInf_Ambu!$1:$1048576,PsyInf_Ambu_FileActv!AF$1,FALSE)/F42,"-")</f>
        <v>-</v>
      </c>
      <c r="AG42" s="279" t="str">
        <f>IF(H42&gt;0,VLOOKUP(A42,[3]BDD_ActiviteInf_Ambu!$1:$1048576,PsyInf_Ambu_FileActv!AG$1,FALSE)/H42,"-")</f>
        <v>-</v>
      </c>
      <c r="AH42" s="280" t="str">
        <f>IF(I42&gt;0,VLOOKUP(A42,[3]BDD_ActiviteInf_Ambu!$1:$1048576,PsyInf_Ambu_FileActv!AH$1,FALSE)/I42,"-")</f>
        <v>-</v>
      </c>
    </row>
    <row r="43" spans="1:40" ht="8.25" customHeight="1" thickBot="1" x14ac:dyDescent="0.25">
      <c r="A43" s="77"/>
      <c r="B43" s="195"/>
      <c r="E43" s="248" t="e">
        <f>VLOOKUP(A43,Activité_INF!$A$7:$AM$68,32,FALSE)</f>
        <v>#N/A</v>
      </c>
      <c r="F43" s="298"/>
      <c r="G43" s="299"/>
      <c r="H43" s="300"/>
      <c r="I43" s="298"/>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row>
    <row r="44" spans="1:40" x14ac:dyDescent="0.2">
      <c r="A44" s="31" t="s">
        <v>82</v>
      </c>
      <c r="B44" s="101"/>
      <c r="C44" s="301" t="s">
        <v>83</v>
      </c>
      <c r="D44" s="302"/>
      <c r="E44" s="248">
        <f>VLOOKUP(A44,Activité_INF!$A$7:$AM$68,32,FALSE)</f>
        <v>6588</v>
      </c>
      <c r="F44" s="303">
        <f>VLOOKUP(A44,Activité_INF!$A$7:$AM$68,33,FALSE)</f>
        <v>6423</v>
      </c>
      <c r="G44" s="304">
        <f>IF(E44&gt;0,F44/E44-1,"-")</f>
        <v>-2.5045537340619317E-2</v>
      </c>
      <c r="H44" s="291">
        <f>VLOOKUP(A44,Activité_INF!$A$7:$AM$68,29,FALSE)</f>
        <v>75540</v>
      </c>
      <c r="I44" s="305">
        <f>VLOOKUP(A44,Activité_INF!$A$7:$AM$68,30,FALSE)</f>
        <v>70450</v>
      </c>
      <c r="J44" s="306">
        <f>IF(H44&gt;0,I44/H44-1,"-")</f>
        <v>-6.738151972464923E-2</v>
      </c>
      <c r="K44" s="307">
        <f>IF(E44&gt;0,VLOOKUP(A44,[3]BDD_ActiviteInf_Ambu!$1:$1048576,PsyInf_Ambu_FileActv!K$1,FALSE)/E44,"-")</f>
        <v>0.4831511839708561</v>
      </c>
      <c r="L44" s="304">
        <f>IF(F44&gt;0,VLOOKUP(A44,[3]BDD_ActiviteInf_Ambu!$1:$1048576,PsyInf_Ambu_FileActv!L$1,FALSE)/F44,"-")</f>
        <v>0.4647361046240075</v>
      </c>
      <c r="M44" s="308">
        <f>IF(H44&gt;0,VLOOKUP(A44,[3]BDD_ActiviteInf_Ambu!$1:$1048576,PsyInf_Ambu_FileActv!M$1,FALSE)/H44,"-")</f>
        <v>0.50101932750860467</v>
      </c>
      <c r="N44" s="306">
        <f>IF(I44&gt;0,VLOOKUP(A44,[3]BDD_ActiviteInf_Ambu!$1:$1048576,PsyInf_Ambu_FileActv!N$1,FALSE)/I44,"-")</f>
        <v>0.50597586941092976</v>
      </c>
      <c r="O44" s="308">
        <f>IF($E44&gt;0,VLOOKUP($A44,[3]BDD_ActiviteInf_Ambu!$1:$1048576,PsyInf_Ambu_FileActv!O$1,FALSE)/$E44,"-")</f>
        <v>0.47586520947176686</v>
      </c>
      <c r="P44" s="304">
        <f>IF($F44&gt;0,VLOOKUP($A44,[3]BDD_ActiviteInf_Ambu!$1:$1048576,PsyInf_Ambu_FileActv!P$1,FALSE)/$F44,"-")</f>
        <v>0.47952670091857386</v>
      </c>
      <c r="Q44" s="308">
        <f>IF($H44&gt;0,VLOOKUP($A44,[3]BDD_ActiviteInf_Ambu!$1:$1048576,PsyInf_Ambu_FileActv!Q$1,FALSE)/$H44,"-")</f>
        <v>0.43087106168917128</v>
      </c>
      <c r="R44" s="306">
        <f>IF($I44&gt;0,VLOOKUP($A44,[3]BDD_ActiviteInf_Ambu!$1:$1048576,PsyInf_Ambu_FileActv!R$1,FALSE)/$I44,"-")</f>
        <v>0.42041163946061039</v>
      </c>
      <c r="S44" s="308">
        <f>IF(E44&gt;0,VLOOKUP(A44,[3]BDD_ActiviteInf_Ambu!$1:$1048576,PsyInf_Ambu_FileActv!S$1,FALSE)/E44,"-")</f>
        <v>7.999392835458409E-2</v>
      </c>
      <c r="T44" s="304">
        <f>IF(F44&gt;0,VLOOKUP(A44,[3]BDD_ActiviteInf_Ambu!$1:$1048576,PsyInf_Ambu_FileActv!T$1,FALSE)/F44,"-")</f>
        <v>9.5126887747158648E-2</v>
      </c>
      <c r="U44" s="308">
        <f>IF(H44&gt;0,VLOOKUP(A44,[3]BDD_ActiviteInf_Ambu!$1:$1048576,PsyInf_Ambu_FileActv!U$1,FALSE)/H44,"-")</f>
        <v>5.896213926396611E-2</v>
      </c>
      <c r="V44" s="306">
        <f>IF(I44&gt;0,VLOOKUP(A44,[3]BDD_ActiviteInf_Ambu!$1:$1048576,PsyInf_Ambu_FileActv!V$1,FALSE)/I44,"-")</f>
        <v>6.4669978708303766E-2</v>
      </c>
      <c r="W44" s="308">
        <f>IF(E44&gt;0,VLOOKUP(A44,[3]BDD_ActiviteInf_Ambu!$1:$1048576,PsyInf_Ambu_FileActv!W$1,FALSE)/E44,"-")</f>
        <v>2.3527625986642379E-2</v>
      </c>
      <c r="X44" s="304">
        <f>IF(F44&gt;0,VLOOKUP(A44,[3]BDD_ActiviteInf_Ambu!$1:$1048576,PsyInf_Ambu_FileActv!X$1,FALSE)/F44,"-")</f>
        <v>2.7401525766775649E-2</v>
      </c>
      <c r="Y44" s="308">
        <f>IF(H44&gt;0,VLOOKUP(A44,[3]BDD_ActiviteInf_Ambu!$1:$1048576,PsyInf_Ambu_FileActv!Y$1,FALSE)/H44,"-")</f>
        <v>9.1474715382578765E-3</v>
      </c>
      <c r="Z44" s="309">
        <f>IF(I44&gt;0,VLOOKUP(A44,[3]BDD_ActiviteInf_Ambu!$1:$1048576,PsyInf_Ambu_FileActv!Z$1,FALSE)/I44,"-")</f>
        <v>8.9425124201561387E-3</v>
      </c>
      <c r="AA44" s="307">
        <f>IF(E44&gt;0,VLOOKUP(A44,[3]BDD_ActiviteInf_Ambu!$1:$1048576,PsyInf_Ambu_FileActv!AA$1,FALSE)/E44,"-")</f>
        <v>1.8214936247723133E-3</v>
      </c>
      <c r="AB44" s="304">
        <f>IF(F44&gt;0,VLOOKUP(A44,[3]BDD_ActiviteInf_Ambu!$1:$1048576,PsyInf_Ambu_FileActv!AB$1,FALSE)/F44,"-")</f>
        <v>1.7125953604234781E-3</v>
      </c>
      <c r="AC44" s="308">
        <f>IF(H44&gt;0,VLOOKUP(A44,[3]BDD_ActiviteInf_Ambu!$1:$1048576,PsyInf_Ambu_FileActv!AC$1,FALSE)/H44,"-")</f>
        <v>2.5152237225311094E-4</v>
      </c>
      <c r="AD44" s="309">
        <f>IF(I44&gt;0,VLOOKUP(A44,[3]BDD_ActiviteInf_Ambu!$1:$1048576,PsyInf_Ambu_FileActv!AD$1,FALSE)/I44,"-")</f>
        <v>5.3938963804116399E-4</v>
      </c>
      <c r="AE44" s="307">
        <f>IF(E44&gt;0,VLOOKUP(A44,[3]BDD_ActiviteInf_Ambu!$1:$1048576,PsyInf_Ambu_FileActv!AE$1,FALSE)/E44,"-")</f>
        <v>0</v>
      </c>
      <c r="AF44" s="304">
        <f>IF(F44&gt;0,VLOOKUP(A44,[3]BDD_ActiviteInf_Ambu!$1:$1048576,PsyInf_Ambu_FileActv!AF$1,FALSE)/F44,"-")</f>
        <v>0</v>
      </c>
      <c r="AG44" s="308">
        <f>IF(H44&gt;0,VLOOKUP(A44,[3]BDD_ActiviteInf_Ambu!$1:$1048576,PsyInf_Ambu_FileActv!AG$1,FALSE)/H44,"-")</f>
        <v>0</v>
      </c>
      <c r="AH44" s="309">
        <f>IF(I44&gt;0,VLOOKUP(A44,[3]BDD_ActiviteInf_Ambu!$1:$1048576,PsyInf_Ambu_FileActv!AH$1,FALSE)/I44,"-")</f>
        <v>0</v>
      </c>
      <c r="AI44" s="101"/>
      <c r="AJ44" s="101"/>
      <c r="AK44" s="101"/>
      <c r="AL44" s="101"/>
      <c r="AM44" s="101"/>
      <c r="AN44" s="101"/>
    </row>
    <row r="45" spans="1:40" x14ac:dyDescent="0.2">
      <c r="A45" s="31" t="s">
        <v>84</v>
      </c>
      <c r="B45" s="101"/>
      <c r="C45" s="310" t="s">
        <v>85</v>
      </c>
      <c r="D45" s="311"/>
      <c r="E45" s="248">
        <f>VLOOKUP(A45,Activité_INF!$A$7:$AM$68,32,FALSE)</f>
        <v>4702</v>
      </c>
      <c r="F45" s="312">
        <f>VLOOKUP(A45,Activité_INF!$A$7:$AM$68,33,FALSE)</f>
        <v>4781</v>
      </c>
      <c r="G45" s="313">
        <f>IF(E45&gt;0,F45/E45-1,"-")</f>
        <v>1.6801361122926517E-2</v>
      </c>
      <c r="H45" s="241">
        <f>VLOOKUP(A45,Activité_INF!$A$7:$AM$68,29,FALSE)</f>
        <v>66201</v>
      </c>
      <c r="I45" s="314">
        <f>VLOOKUP(A45,Activité_INF!$A$7:$AM$68,30,FALSE)</f>
        <v>67325</v>
      </c>
      <c r="J45" s="315">
        <f>IF(H45&gt;0,I45/H45-1,"-")</f>
        <v>1.6978595489494097E-2</v>
      </c>
      <c r="K45" s="316">
        <f>IF(E45&gt;0,VLOOKUP(A45,[3]BDD_ActiviteInf_Ambu!$1:$1048576,PsyInf_Ambu_FileActv!K$1,FALSE)/E45,"-")</f>
        <v>0.39791578051892812</v>
      </c>
      <c r="L45" s="313">
        <f>IF(F45&gt;0,VLOOKUP(A45,[3]BDD_ActiviteInf_Ambu!$1:$1048576,PsyInf_Ambu_FileActv!L$1,FALSE)/F45,"-")</f>
        <v>0.40179878686467269</v>
      </c>
      <c r="M45" s="317">
        <f>IF(H45&gt;0,VLOOKUP(A45,[3]BDD_ActiviteInf_Ambu!$1:$1048576,PsyInf_Ambu_FileActv!M$1,FALSE)/H45,"-")</f>
        <v>0.42781831090164801</v>
      </c>
      <c r="N45" s="315">
        <f>IF(I45&gt;0,VLOOKUP(A45,[3]BDD_ActiviteInf_Ambu!$1:$1048576,PsyInf_Ambu_FileActv!N$1,FALSE)/I45,"-")</f>
        <v>0.39887114741923507</v>
      </c>
      <c r="O45" s="317">
        <f>IF($E45&gt;0,VLOOKUP($A45,[3]BDD_ActiviteInf_Ambu!$1:$1048576,PsyInf_Ambu_FileActv!O$1,FALSE)/$E45,"-")</f>
        <v>0.54508719693747343</v>
      </c>
      <c r="P45" s="313">
        <f>IF($F45&gt;0,VLOOKUP($A45,[3]BDD_ActiviteInf_Ambu!$1:$1048576,PsyInf_Ambu_FileActv!P$1,FALSE)/$F45,"-")</f>
        <v>0.54779334867182594</v>
      </c>
      <c r="Q45" s="317">
        <f>IF($H45&gt;0,VLOOKUP($A45,[3]BDD_ActiviteInf_Ambu!$1:$1048576,PsyInf_Ambu_FileActv!Q$1,FALSE)/$H45,"-")</f>
        <v>0.51511306475732999</v>
      </c>
      <c r="R45" s="315">
        <f>IF($I45&gt;0,VLOOKUP($A45,[3]BDD_ActiviteInf_Ambu!$1:$1048576,PsyInf_Ambu_FileActv!R$1,FALSE)/$I45,"-")</f>
        <v>0.54801336799108802</v>
      </c>
      <c r="S45" s="317">
        <f>IF(E45&gt;0,VLOOKUP(A45,[3]BDD_ActiviteInf_Ambu!$1:$1048576,PsyInf_Ambu_FileActv!S$1,FALSE)/E45,"-")</f>
        <v>9.1450446618460232E-2</v>
      </c>
      <c r="T45" s="313">
        <f>IF(F45&gt;0,VLOOKUP(A45,[3]BDD_ActiviteInf_Ambu!$1:$1048576,PsyInf_Ambu_FileActv!T$1,FALSE)/F45,"-")</f>
        <v>8.9311859443631042E-2</v>
      </c>
      <c r="U45" s="317">
        <f>IF(H45&gt;0,VLOOKUP(A45,[3]BDD_ActiviteInf_Ambu!$1:$1048576,PsyInf_Ambu_FileActv!U$1,FALSE)/H45,"-")</f>
        <v>4.770320690019788E-2</v>
      </c>
      <c r="V45" s="315">
        <f>IF(I45&gt;0,VLOOKUP(A45,[3]BDD_ActiviteInf_Ambu!$1:$1048576,PsyInf_Ambu_FileActv!V$1,FALSE)/I45,"-")</f>
        <v>4.6030449313033794E-2</v>
      </c>
      <c r="W45" s="317">
        <f>IF(E45&gt;0,VLOOKUP(A45,[3]BDD_ActiviteInf_Ambu!$1:$1048576,PsyInf_Ambu_FileActv!W$1,FALSE)/E45,"-")</f>
        <v>3.01999149298171E-2</v>
      </c>
      <c r="X45" s="313">
        <f>IF(F45&gt;0,VLOOKUP(A45,[3]BDD_ActiviteInf_Ambu!$1:$1048576,PsyInf_Ambu_FileActv!X$1,FALSE)/F45,"-")</f>
        <v>2.4053545283413511E-2</v>
      </c>
      <c r="Y45" s="317">
        <f>IF(H45&gt;0,VLOOKUP(A45,[3]BDD_ActiviteInf_Ambu!$1:$1048576,PsyInf_Ambu_FileActv!Y$1,FALSE)/H45,"-")</f>
        <v>9.3654174408241576E-3</v>
      </c>
      <c r="Z45" s="318">
        <f>IF(I45&gt;0,VLOOKUP(A45,[3]BDD_ActiviteInf_Ambu!$1:$1048576,PsyInf_Ambu_FileActv!Z$1,FALSE)/I45,"-")</f>
        <v>7.0850352766431493E-3</v>
      </c>
      <c r="AA45" s="316">
        <f>IF(E45&gt;0,VLOOKUP(A45,[3]BDD_ActiviteInf_Ambu!$1:$1048576,PsyInf_Ambu_FileActv!AA$1,FALSE)/E45,"-")</f>
        <v>0.32858358145470012</v>
      </c>
      <c r="AB45" s="313">
        <f>IF(F45&gt;0,VLOOKUP(A45,[3]BDD_ActiviteInf_Ambu!$1:$1048576,PsyInf_Ambu_FileActv!AB$1,FALSE)/F45,"-")</f>
        <v>0.3246182806944154</v>
      </c>
      <c r="AC45" s="317">
        <f>IF(H45&gt;0,VLOOKUP(A45,[3]BDD_ActiviteInf_Ambu!$1:$1048576,PsyInf_Ambu_FileActv!AC$1,FALSE)/H45,"-")</f>
        <v>0.26659718131146054</v>
      </c>
      <c r="AD45" s="318">
        <f>IF(I45&gt;0,VLOOKUP(A45,[3]BDD_ActiviteInf_Ambu!$1:$1048576,PsyInf_Ambu_FileActv!AD$1,FALSE)/I45,"-")</f>
        <v>0.27508354994430001</v>
      </c>
      <c r="AE45" s="316">
        <f>IF(E45&gt;0,VLOOKUP(A45,[3]BDD_ActiviteInf_Ambu!$1:$1048576,PsyInf_Ambu_FileActv!AE$1,FALSE)/E45,"-")</f>
        <v>0</v>
      </c>
      <c r="AF45" s="313">
        <f>IF(F45&gt;0,VLOOKUP(A45,[3]BDD_ActiviteInf_Ambu!$1:$1048576,PsyInf_Ambu_FileActv!AF$1,FALSE)/F45,"-")</f>
        <v>0</v>
      </c>
      <c r="AG45" s="317">
        <f>IF(H45&gt;0,VLOOKUP(A45,[3]BDD_ActiviteInf_Ambu!$1:$1048576,PsyInf_Ambu_FileActv!AG$1,FALSE)/H45,"-")</f>
        <v>0</v>
      </c>
      <c r="AH45" s="318">
        <f>IF(I45&gt;0,VLOOKUP(A45,[3]BDD_ActiviteInf_Ambu!$1:$1048576,PsyInf_Ambu_FileActv!AH$1,FALSE)/I45,"-")</f>
        <v>0</v>
      </c>
      <c r="AI45" s="101"/>
      <c r="AJ45" s="101"/>
      <c r="AK45" s="101"/>
      <c r="AL45" s="101"/>
      <c r="AM45" s="101"/>
      <c r="AN45" s="101"/>
    </row>
    <row r="46" spans="1:40" x14ac:dyDescent="0.2">
      <c r="A46" s="31" t="s">
        <v>86</v>
      </c>
      <c r="B46" s="101"/>
      <c r="C46" s="310" t="s">
        <v>87</v>
      </c>
      <c r="D46" s="311"/>
      <c r="E46" s="248">
        <f>VLOOKUP(A46,Activité_INF!$A$7:$AM$68,32,FALSE)</f>
        <v>6999</v>
      </c>
      <c r="F46" s="312">
        <f>VLOOKUP(A46,Activité_INF!$A$7:$AM$68,33,FALSE)</f>
        <v>6934</v>
      </c>
      <c r="G46" s="313">
        <f>IF(E46&gt;0,F46/E46-1,"-")</f>
        <v>-9.2870410058579766E-3</v>
      </c>
      <c r="H46" s="241">
        <f>VLOOKUP(A46,Activité_INF!$A$7:$AM$68,29,FALSE)</f>
        <v>92431</v>
      </c>
      <c r="I46" s="314">
        <f>VLOOKUP(A46,Activité_INF!$A$7:$AM$68,30,FALSE)</f>
        <v>82051</v>
      </c>
      <c r="J46" s="315">
        <f>IF(H46&gt;0,I46/H46-1,"-")</f>
        <v>-0.11229998593545454</v>
      </c>
      <c r="K46" s="316">
        <f>IF(E46&gt;0,VLOOKUP(A46,[3]BDD_ActiviteInf_Ambu!$1:$1048576,PsyInf_Ambu_FileActv!K$1,FALSE)/E46,"-")</f>
        <v>0.39377053864837835</v>
      </c>
      <c r="L46" s="313">
        <f>IF(F46&gt;0,VLOOKUP(A46,[3]BDD_ActiviteInf_Ambu!$1:$1048576,PsyInf_Ambu_FileActv!L$1,FALSE)/F46,"-")</f>
        <v>0.37582924718777039</v>
      </c>
      <c r="M46" s="317">
        <f>IF(H46&gt;0,VLOOKUP(A46,[3]BDD_ActiviteInf_Ambu!$1:$1048576,PsyInf_Ambu_FileActv!M$1,FALSE)/H46,"-")</f>
        <v>0.49447696119267348</v>
      </c>
      <c r="N46" s="315">
        <f>IF(I46&gt;0,VLOOKUP(A46,[3]BDD_ActiviteInf_Ambu!$1:$1048576,PsyInf_Ambu_FileActv!N$1,FALSE)/I46,"-")</f>
        <v>0.47732507830495668</v>
      </c>
      <c r="O46" s="317">
        <f>IF($E46&gt;0,VLOOKUP($A46,[3]BDD_ActiviteInf_Ambu!$1:$1048576,PsyInf_Ambu_FileActv!O$1,FALSE)/$E46,"-")</f>
        <v>0.50207172453207605</v>
      </c>
      <c r="P46" s="313">
        <f>IF($F46&gt;0,VLOOKUP($A46,[3]BDD_ActiviteInf_Ambu!$1:$1048576,PsyInf_Ambu_FileActv!P$1,FALSE)/$F46,"-")</f>
        <v>0.50129795211998851</v>
      </c>
      <c r="Q46" s="317">
        <f>IF($H46&gt;0,VLOOKUP($A46,[3]BDD_ActiviteInf_Ambu!$1:$1048576,PsyInf_Ambu_FileActv!Q$1,FALSE)/$H46,"-")</f>
        <v>0.43284179550150925</v>
      </c>
      <c r="R46" s="315">
        <f>IF($I46&gt;0,VLOOKUP($A46,[3]BDD_ActiviteInf_Ambu!$1:$1048576,PsyInf_Ambu_FileActv!R$1,FALSE)/$I46,"-")</f>
        <v>0.43546087189674715</v>
      </c>
      <c r="S46" s="317">
        <f>IF(E46&gt;0,VLOOKUP(A46,[3]BDD_ActiviteInf_Ambu!$1:$1048576,PsyInf_Ambu_FileActv!S$1,FALSE)/E46,"-")</f>
        <v>0.1044434919274182</v>
      </c>
      <c r="T46" s="313">
        <f>IF(F46&gt;0,VLOOKUP(A46,[3]BDD_ActiviteInf_Ambu!$1:$1048576,PsyInf_Ambu_FileActv!T$1,FALSE)/F46,"-")</f>
        <v>0.11796942601672916</v>
      </c>
      <c r="U46" s="317">
        <f>IF(H46&gt;0,VLOOKUP(A46,[3]BDD_ActiviteInf_Ambu!$1:$1048576,PsyInf_Ambu_FileActv!U$1,FALSE)/H46,"-")</f>
        <v>5.4018673388798129E-2</v>
      </c>
      <c r="V46" s="315">
        <f>IF(I46&gt;0,VLOOKUP(A46,[3]BDD_ActiviteInf_Ambu!$1:$1048576,PsyInf_Ambu_FileActv!V$1,FALSE)/I46,"-")</f>
        <v>6.5008348466197852E-2</v>
      </c>
      <c r="W46" s="317">
        <f>IF(E46&gt;0,VLOOKUP(A46,[3]BDD_ActiviteInf_Ambu!$1:$1048576,PsyInf_Ambu_FileActv!W$1,FALSE)/E46,"-")</f>
        <v>6.3151878839834266E-2</v>
      </c>
      <c r="X46" s="313">
        <f>IF(F46&gt;0,VLOOKUP(A46,[3]BDD_ActiviteInf_Ambu!$1:$1048576,PsyInf_Ambu_FileActv!X$1,FALSE)/F46,"-")</f>
        <v>7.2108451110470151E-2</v>
      </c>
      <c r="Y46" s="317">
        <f>IF(H46&gt;0,VLOOKUP(A46,[3]BDD_ActiviteInf_Ambu!$1:$1048576,PsyInf_Ambu_FileActv!Y$1,FALSE)/H46,"-")</f>
        <v>1.8662569917019183E-2</v>
      </c>
      <c r="Z46" s="318">
        <f>IF(I46&gt;0,VLOOKUP(A46,[3]BDD_ActiviteInf_Ambu!$1:$1048576,PsyInf_Ambu_FileActv!Z$1,FALSE)/I46,"-")</f>
        <v>2.2205701332098329E-2</v>
      </c>
      <c r="AA46" s="316">
        <f>IF(E46&gt;0,VLOOKUP(A46,[3]BDD_ActiviteInf_Ambu!$1:$1048576,PsyInf_Ambu_FileActv!AA$1,FALSE)/E46,"-")</f>
        <v>0.13859122731818832</v>
      </c>
      <c r="AB46" s="313">
        <f>IF(F46&gt;0,VLOOKUP(A46,[3]BDD_ActiviteInf_Ambu!$1:$1048576,PsyInf_Ambu_FileActv!AB$1,FALSE)/F46,"-")</f>
        <v>0.14623593885203345</v>
      </c>
      <c r="AC46" s="317">
        <f>IF(H46&gt;0,VLOOKUP(A46,[3]BDD_ActiviteInf_Ambu!$1:$1048576,PsyInf_Ambu_FileActv!AC$1,FALSE)/H46,"-")</f>
        <v>6.0477545412253468E-2</v>
      </c>
      <c r="AD46" s="318">
        <f>IF(I46&gt;0,VLOOKUP(A46,[3]BDD_ActiviteInf_Ambu!$1:$1048576,PsyInf_Ambu_FileActv!AD$1,FALSE)/I46,"-")</f>
        <v>6.9578676676701076E-2</v>
      </c>
      <c r="AE46" s="316">
        <f>IF(E46&gt;0,VLOOKUP(A46,[3]BDD_ActiviteInf_Ambu!$1:$1048576,PsyInf_Ambu_FileActv!AE$1,FALSE)/E46,"-")</f>
        <v>7.14387769681383E-4</v>
      </c>
      <c r="AF46" s="313">
        <f>IF(F46&gt;0,VLOOKUP(A46,[3]BDD_ActiviteInf_Ambu!$1:$1048576,PsyInf_Ambu_FileActv!AF$1,FALSE)/F46,"-")</f>
        <v>5.7686760888376112E-4</v>
      </c>
      <c r="AG46" s="317">
        <f>IF(H46&gt;0,VLOOKUP(A46,[3]BDD_ActiviteInf_Ambu!$1:$1048576,PsyInf_Ambu_FileActv!AG$1,FALSE)/H46,"-")</f>
        <v>1.1900769222447015E-4</v>
      </c>
      <c r="AH46" s="318">
        <f>IF(I46&gt;0,VLOOKUP(A46,[3]BDD_ActiviteInf_Ambu!$1:$1048576,PsyInf_Ambu_FileActv!AH$1,FALSE)/I46,"-")</f>
        <v>2.1937575410415472E-4</v>
      </c>
      <c r="AI46" s="101"/>
      <c r="AJ46" s="101"/>
      <c r="AK46" s="101"/>
      <c r="AL46" s="101"/>
      <c r="AM46" s="101"/>
      <c r="AN46" s="101"/>
    </row>
    <row r="47" spans="1:40" ht="13.8" thickBot="1" x14ac:dyDescent="0.25">
      <c r="A47" s="31" t="s">
        <v>88</v>
      </c>
      <c r="B47" s="101"/>
      <c r="C47" s="319" t="s">
        <v>89</v>
      </c>
      <c r="D47" s="320"/>
      <c r="E47" s="248">
        <f>VLOOKUP(A47,Activité_INF!$A$7:$AM$68,32,FALSE)</f>
        <v>5604</v>
      </c>
      <c r="F47" s="321">
        <f>VLOOKUP(A47,Activité_INF!$A$7:$AM$68,33,FALSE)</f>
        <v>5543</v>
      </c>
      <c r="G47" s="322">
        <f>IF(E47&gt;0,F47/E47-1,"-")</f>
        <v>-1.0885082084225561E-2</v>
      </c>
      <c r="H47" s="323">
        <f>VLOOKUP(A47,Activité_INF!$A$7:$AM$68,29,FALSE)</f>
        <v>60362</v>
      </c>
      <c r="I47" s="324">
        <f>VLOOKUP(A47,Activité_INF!$A$7:$AM$68,30,FALSE)</f>
        <v>61441</v>
      </c>
      <c r="J47" s="325">
        <f>IF(H47&gt;0,I47/H47-1,"-")</f>
        <v>1.78754845763891E-2</v>
      </c>
      <c r="K47" s="326">
        <f>IF(E47&gt;0,VLOOKUP(A47,[3]BDD_ActiviteInf_Ambu!$1:$1048576,PsyInf_Ambu_FileActv!K$1,FALSE)/E47,"-")</f>
        <v>0.44646680942184153</v>
      </c>
      <c r="L47" s="322">
        <f>IF(F47&gt;0,VLOOKUP(A47,[3]BDD_ActiviteInf_Ambu!$1:$1048576,PsyInf_Ambu_FileActv!L$1,FALSE)/F47,"-")</f>
        <v>0.4272054843947321</v>
      </c>
      <c r="M47" s="327">
        <f>IF(H47&gt;0,VLOOKUP(A47,[3]BDD_ActiviteInf_Ambu!$1:$1048576,PsyInf_Ambu_FileActv!M$1,FALSE)/H47,"-")</f>
        <v>0.45498823763294788</v>
      </c>
      <c r="N47" s="325">
        <f>IF(I47&gt;0,VLOOKUP(A47,[3]BDD_ActiviteInf_Ambu!$1:$1048576,PsyInf_Ambu_FileActv!N$1,FALSE)/I47,"-")</f>
        <v>0.45956283263618758</v>
      </c>
      <c r="O47" s="327">
        <f>IF($E47&gt;0,VLOOKUP($A47,[3]BDD_ActiviteInf_Ambu!$1:$1048576,PsyInf_Ambu_FileActv!O$1,FALSE)/$E47,"-")</f>
        <v>0.45003568879371875</v>
      </c>
      <c r="P47" s="322">
        <f>IF($F47&gt;0,VLOOKUP($A47,[3]BDD_ActiviteInf_Ambu!$1:$1048576,PsyInf_Ambu_FileActv!P$1,FALSE)/$F47,"-")</f>
        <v>0.44416381021107704</v>
      </c>
      <c r="Q47" s="327">
        <f>IF($H47&gt;0,VLOOKUP($A47,[3]BDD_ActiviteInf_Ambu!$1:$1048576,PsyInf_Ambu_FileActv!Q$1,FALSE)/$H47,"-")</f>
        <v>0.43169543752692091</v>
      </c>
      <c r="R47" s="325">
        <f>IF($I47&gt;0,VLOOKUP($A47,[3]BDD_ActiviteInf_Ambu!$1:$1048576,PsyInf_Ambu_FileActv!R$1,FALSE)/$I47,"-")</f>
        <v>0.42040331374814865</v>
      </c>
      <c r="S47" s="327">
        <f>IF(E47&gt;0,VLOOKUP(A47,[3]BDD_ActiviteInf_Ambu!$1:$1048576,PsyInf_Ambu_FileActv!S$1,FALSE)/E47,"-")</f>
        <v>0.13847251962883655</v>
      </c>
      <c r="T47" s="322">
        <f>IF(F47&gt;0,VLOOKUP(A47,[3]BDD_ActiviteInf_Ambu!$1:$1048576,PsyInf_Ambu_FileActv!T$1,FALSE)/F47,"-")</f>
        <v>0.14883637019664442</v>
      </c>
      <c r="U47" s="327">
        <f>IF(H47&gt;0,VLOOKUP(A47,[3]BDD_ActiviteInf_Ambu!$1:$1048576,PsyInf_Ambu_FileActv!U$1,FALSE)/H47,"-")</f>
        <v>9.754481296179715E-2</v>
      </c>
      <c r="V47" s="325">
        <f>IF(I47&gt;0,VLOOKUP(A47,[3]BDD_ActiviteInf_Ambu!$1:$1048576,PsyInf_Ambu_FileActv!V$1,FALSE)/I47,"-")</f>
        <v>9.7003629498217808E-2</v>
      </c>
      <c r="W47" s="327">
        <f>IF(E47&gt;0,VLOOKUP(A47,[3]BDD_ActiviteInf_Ambu!$1:$1048576,PsyInf_Ambu_FileActv!W$1,FALSE)/E47,"-")</f>
        <v>3.8900785153461813E-2</v>
      </c>
      <c r="X47" s="322">
        <f>IF(F47&gt;0,VLOOKUP(A47,[3]BDD_ActiviteInf_Ambu!$1:$1048576,PsyInf_Ambu_FileActv!X$1,FALSE)/F47,"-")</f>
        <v>5.8812917192855856E-2</v>
      </c>
      <c r="Y47" s="327">
        <f>IF(H47&gt;0,VLOOKUP(A47,[3]BDD_ActiviteInf_Ambu!$1:$1048576,PsyInf_Ambu_FileActv!Y$1,FALSE)/H47,"-")</f>
        <v>1.577151187833405E-2</v>
      </c>
      <c r="Z47" s="328">
        <f>IF(I47&gt;0,VLOOKUP(A47,[3]BDD_ActiviteInf_Ambu!$1:$1048576,PsyInf_Ambu_FileActv!Z$1,FALSE)/I47,"-")</f>
        <v>2.3030224117446006E-2</v>
      </c>
      <c r="AA47" s="326">
        <f>IF(E47&gt;0,VLOOKUP(A47,[3]BDD_ActiviteInf_Ambu!$1:$1048576,PsyInf_Ambu_FileActv!AA$1,FALSE)/E47,"-")</f>
        <v>2.3554603854389723E-2</v>
      </c>
      <c r="AB47" s="322">
        <f>IF(F47&gt;0,VLOOKUP(A47,[3]BDD_ActiviteInf_Ambu!$1:$1048576,PsyInf_Ambu_FileActv!AB$1,FALSE)/F47,"-")</f>
        <v>2.0205664802453546E-2</v>
      </c>
      <c r="AC47" s="327">
        <f>IF(H47&gt;0,VLOOKUP(A47,[3]BDD_ActiviteInf_Ambu!$1:$1048576,PsyInf_Ambu_FileActv!AC$1,FALSE)/H47,"-")</f>
        <v>4.8043471057950364E-3</v>
      </c>
      <c r="AD47" s="328">
        <f>IF(I47&gt;0,VLOOKUP(A47,[3]BDD_ActiviteInf_Ambu!$1:$1048576,PsyInf_Ambu_FileActv!AD$1,FALSE)/I47,"-")</f>
        <v>5.7941765270747543E-3</v>
      </c>
      <c r="AE47" s="326">
        <f>IF(E47&gt;0,VLOOKUP(A47,[3]BDD_ActiviteInf_Ambu!$1:$1048576,PsyInf_Ambu_FileActv!AE$1,FALSE)/E47,"-")</f>
        <v>0</v>
      </c>
      <c r="AF47" s="322">
        <f>IF(F47&gt;0,VLOOKUP(A47,[3]BDD_ActiviteInf_Ambu!$1:$1048576,PsyInf_Ambu_FileActv!AF$1,FALSE)/F47,"-")</f>
        <v>0</v>
      </c>
      <c r="AG47" s="327">
        <f>IF(H47&gt;0,VLOOKUP(A47,[3]BDD_ActiviteInf_Ambu!$1:$1048576,PsyInf_Ambu_FileActv!AG$1,FALSE)/H47,"-")</f>
        <v>0</v>
      </c>
      <c r="AH47" s="328">
        <f>IF(I47&gt;0,VLOOKUP(A47,[3]BDD_ActiviteInf_Ambu!$1:$1048576,PsyInf_Ambu_FileActv!AH$1,FALSE)/I47,"-")</f>
        <v>0</v>
      </c>
      <c r="AI47" s="101"/>
      <c r="AJ47" s="101"/>
      <c r="AK47" s="101"/>
      <c r="AL47" s="101"/>
      <c r="AM47" s="101"/>
      <c r="AN47" s="101"/>
    </row>
    <row r="48" spans="1:40" ht="6.75" customHeight="1" thickBot="1" x14ac:dyDescent="0.25">
      <c r="A48" s="77"/>
      <c r="B48" s="195"/>
      <c r="C48" s="329"/>
      <c r="D48" s="330"/>
      <c r="E48" s="248" t="e">
        <f>VLOOKUP(A48,Activité_INF!$A$7:$AM$68,32,FALSE)</f>
        <v>#N/A</v>
      </c>
      <c r="F48" s="298"/>
      <c r="G48" s="299"/>
      <c r="H48" s="300"/>
      <c r="I48" s="298"/>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101"/>
      <c r="AJ48" s="101"/>
      <c r="AK48" s="101"/>
      <c r="AL48" s="101"/>
      <c r="AM48" s="101"/>
      <c r="AN48" s="101"/>
    </row>
    <row r="49" spans="1:40" x14ac:dyDescent="0.2">
      <c r="A49" s="31" t="s">
        <v>90</v>
      </c>
      <c r="B49" s="98"/>
      <c r="C49" s="105" t="s">
        <v>91</v>
      </c>
      <c r="D49" s="106"/>
      <c r="E49" s="248">
        <f>VLOOKUP(A49,Activité_INF!$A$7:$AM$68,32,FALSE)</f>
        <v>4702</v>
      </c>
      <c r="F49" s="303">
        <f>VLOOKUP(A49,Activité_INF!$A$7:$AM$68,33,FALSE)</f>
        <v>4781</v>
      </c>
      <c r="G49" s="304">
        <f t="shared" ref="G49:G55" si="5">IF(E49&gt;0,F49/E49-1,"-")</f>
        <v>1.6801361122926517E-2</v>
      </c>
      <c r="H49" s="291">
        <f>VLOOKUP(A49,Activité_INF!$A$7:$AM$68,29,FALSE)</f>
        <v>66201</v>
      </c>
      <c r="I49" s="305">
        <f>VLOOKUP(A49,Activité_INF!$A$7:$AM$68,30,FALSE)</f>
        <v>67325</v>
      </c>
      <c r="J49" s="306">
        <f t="shared" ref="J49:J55" si="6">IF(H49&gt;0,I49/H49-1,"-")</f>
        <v>1.6978595489494097E-2</v>
      </c>
      <c r="K49" s="307">
        <f>IF(E49&gt;0,VLOOKUP(A49,[3]BDD_ActiviteInf_Ambu!$1:$1048576,PsyInf_Ambu_FileActv!K$1,FALSE)/E49,"-")</f>
        <v>0.39791578051892812</v>
      </c>
      <c r="L49" s="304">
        <f>IF(F49&gt;0,VLOOKUP(A49,[3]BDD_ActiviteInf_Ambu!$1:$1048576,PsyInf_Ambu_FileActv!L$1,FALSE)/F49,"-")</f>
        <v>0.40179878686467269</v>
      </c>
      <c r="M49" s="308">
        <f>IF(H49&gt;0,VLOOKUP(A49,[3]BDD_ActiviteInf_Ambu!$1:$1048576,PsyInf_Ambu_FileActv!M$1,FALSE)/H49,"-")</f>
        <v>0.42781831090164801</v>
      </c>
      <c r="N49" s="306">
        <f>IF(I49&gt;0,VLOOKUP(A49,[3]BDD_ActiviteInf_Ambu!$1:$1048576,PsyInf_Ambu_FileActv!N$1,FALSE)/I49,"-")</f>
        <v>0.39887114741923507</v>
      </c>
      <c r="O49" s="308">
        <f>IF($E49&gt;0,VLOOKUP($A49,[3]BDD_ActiviteInf_Ambu!$1:$1048576,PsyInf_Ambu_FileActv!O$1,FALSE)/$E49,"-")</f>
        <v>0.54508719693747343</v>
      </c>
      <c r="P49" s="304">
        <f>IF($F49&gt;0,VLOOKUP($A49,[3]BDD_ActiviteInf_Ambu!$1:$1048576,PsyInf_Ambu_FileActv!P$1,FALSE)/$F49,"-")</f>
        <v>0.54779334867182594</v>
      </c>
      <c r="Q49" s="308">
        <f>IF($H49&gt;0,VLOOKUP($A49,[3]BDD_ActiviteInf_Ambu!$1:$1048576,PsyInf_Ambu_FileActv!Q$1,FALSE)/$H49,"-")</f>
        <v>0.51511306475732999</v>
      </c>
      <c r="R49" s="306">
        <f>IF($I49&gt;0,VLOOKUP($A49,[3]BDD_ActiviteInf_Ambu!$1:$1048576,PsyInf_Ambu_FileActv!R$1,FALSE)/$I49,"-")</f>
        <v>0.54801336799108802</v>
      </c>
      <c r="S49" s="308">
        <f>IF(E49&gt;0,VLOOKUP(A49,[3]BDD_ActiviteInf_Ambu!$1:$1048576,PsyInf_Ambu_FileActv!S$1,FALSE)/E49,"-")</f>
        <v>9.1450446618460232E-2</v>
      </c>
      <c r="T49" s="304">
        <f>IF(F49&gt;0,VLOOKUP(A49,[3]BDD_ActiviteInf_Ambu!$1:$1048576,PsyInf_Ambu_FileActv!T$1,FALSE)/F49,"-")</f>
        <v>8.9311859443631042E-2</v>
      </c>
      <c r="U49" s="308">
        <f>IF(H49&gt;0,VLOOKUP(A49,[3]BDD_ActiviteInf_Ambu!$1:$1048576,PsyInf_Ambu_FileActv!U$1,FALSE)/H49,"-")</f>
        <v>4.770320690019788E-2</v>
      </c>
      <c r="V49" s="306">
        <f>IF(I49&gt;0,VLOOKUP(A49,[3]BDD_ActiviteInf_Ambu!$1:$1048576,PsyInf_Ambu_FileActv!V$1,FALSE)/I49,"-")</f>
        <v>4.6030449313033794E-2</v>
      </c>
      <c r="W49" s="308">
        <f>IF(E49&gt;0,VLOOKUP(A49,[3]BDD_ActiviteInf_Ambu!$1:$1048576,PsyInf_Ambu_FileActv!W$1,FALSE)/E49,"-")</f>
        <v>3.01999149298171E-2</v>
      </c>
      <c r="X49" s="304">
        <f>IF(F49&gt;0,VLOOKUP(A49,[3]BDD_ActiviteInf_Ambu!$1:$1048576,PsyInf_Ambu_FileActv!X$1,FALSE)/F49,"-")</f>
        <v>2.4053545283413511E-2</v>
      </c>
      <c r="Y49" s="308">
        <f>IF(H49&gt;0,VLOOKUP(A49,[3]BDD_ActiviteInf_Ambu!$1:$1048576,PsyInf_Ambu_FileActv!Y$1,FALSE)/H49,"-")</f>
        <v>9.3654174408241576E-3</v>
      </c>
      <c r="Z49" s="309">
        <f>IF(I49&gt;0,VLOOKUP(A49,[3]BDD_ActiviteInf_Ambu!$1:$1048576,PsyInf_Ambu_FileActv!Z$1,FALSE)/I49,"-")</f>
        <v>7.0850352766431493E-3</v>
      </c>
      <c r="AA49" s="307">
        <f>IF(E49&gt;0,VLOOKUP(A49,[3]BDD_ActiviteInf_Ambu!$1:$1048576,PsyInf_Ambu_FileActv!AA$1,FALSE)/E49,"-")</f>
        <v>0.32858358145470012</v>
      </c>
      <c r="AB49" s="304">
        <f>IF(F49&gt;0,VLOOKUP(A49,[3]BDD_ActiviteInf_Ambu!$1:$1048576,PsyInf_Ambu_FileActv!AB$1,FALSE)/F49,"-")</f>
        <v>0.3246182806944154</v>
      </c>
      <c r="AC49" s="308">
        <f>IF(H49&gt;0,VLOOKUP(A49,[3]BDD_ActiviteInf_Ambu!$1:$1048576,PsyInf_Ambu_FileActv!AC$1,FALSE)/H49,"-")</f>
        <v>0.26659718131146054</v>
      </c>
      <c r="AD49" s="309">
        <f>IF(I49&gt;0,VLOOKUP(A49,[3]BDD_ActiviteInf_Ambu!$1:$1048576,PsyInf_Ambu_FileActv!AD$1,FALSE)/I49,"-")</f>
        <v>0.27508354994430001</v>
      </c>
      <c r="AE49" s="307">
        <f>IF(E49&gt;0,VLOOKUP(A49,[3]BDD_ActiviteInf_Ambu!$1:$1048576,PsyInf_Ambu_FileActv!AE$1,FALSE)/E49,"-")</f>
        <v>0</v>
      </c>
      <c r="AF49" s="304">
        <f>IF(F49&gt;0,VLOOKUP(A49,[3]BDD_ActiviteInf_Ambu!$1:$1048576,PsyInf_Ambu_FileActv!AF$1,FALSE)/F49,"-")</f>
        <v>0</v>
      </c>
      <c r="AG49" s="308">
        <f>IF(H49&gt;0,VLOOKUP(A49,[3]BDD_ActiviteInf_Ambu!$1:$1048576,PsyInf_Ambu_FileActv!AG$1,FALSE)/H49,"-")</f>
        <v>0</v>
      </c>
      <c r="AH49" s="309">
        <f>IF(I49&gt;0,VLOOKUP(A49,[3]BDD_ActiviteInf_Ambu!$1:$1048576,PsyInf_Ambu_FileActv!AH$1,FALSE)/I49,"-")</f>
        <v>0</v>
      </c>
      <c r="AI49" s="101"/>
      <c r="AJ49" s="101"/>
      <c r="AK49" s="101"/>
      <c r="AL49" s="101"/>
      <c r="AM49" s="101"/>
      <c r="AN49" s="101"/>
    </row>
    <row r="50" spans="1:40" x14ac:dyDescent="0.2">
      <c r="A50" s="31" t="s">
        <v>92</v>
      </c>
      <c r="B50" s="98"/>
      <c r="C50" s="121" t="s">
        <v>93</v>
      </c>
      <c r="D50" s="122"/>
      <c r="E50" s="248">
        <f>VLOOKUP(A50,Activité_INF!$A$7:$AM$68,32,FALSE)</f>
        <v>2084</v>
      </c>
      <c r="F50" s="312">
        <f>VLOOKUP(A50,Activité_INF!$A$7:$AM$68,33,FALSE)</f>
        <v>2079</v>
      </c>
      <c r="G50" s="313">
        <f t="shared" si="5"/>
        <v>-2.399232245681393E-3</v>
      </c>
      <c r="H50" s="241">
        <f>VLOOKUP(A50,Activité_INF!$A$7:$AM$68,29,FALSE)</f>
        <v>23483</v>
      </c>
      <c r="I50" s="314">
        <f>VLOOKUP(A50,Activité_INF!$A$7:$AM$68,30,FALSE)</f>
        <v>23090</v>
      </c>
      <c r="J50" s="315">
        <f t="shared" si="6"/>
        <v>-1.6735510795043207E-2</v>
      </c>
      <c r="K50" s="316">
        <f>IF(E50&gt;0,VLOOKUP(A50,[3]BDD_ActiviteInf_Ambu!$1:$1048576,PsyInf_Ambu_FileActv!K$1,FALSE)/E50,"-")</f>
        <v>0.40595009596928983</v>
      </c>
      <c r="L50" s="313">
        <f>IF(F50&gt;0,VLOOKUP(A50,[3]BDD_ActiviteInf_Ambu!$1:$1048576,PsyInf_Ambu_FileActv!L$1,FALSE)/F50,"-")</f>
        <v>0.43193843193843195</v>
      </c>
      <c r="M50" s="317">
        <f>IF(H50&gt;0,VLOOKUP(A50,[3]BDD_ActiviteInf_Ambu!$1:$1048576,PsyInf_Ambu_FileActv!M$1,FALSE)/H50,"-")</f>
        <v>0.45258271941404421</v>
      </c>
      <c r="N50" s="315">
        <f>IF(I50&gt;0,VLOOKUP(A50,[3]BDD_ActiviteInf_Ambu!$1:$1048576,PsyInf_Ambu_FileActv!N$1,FALSE)/I50,"-")</f>
        <v>0.48757037678648768</v>
      </c>
      <c r="O50" s="317">
        <f>IF($E50&gt;0,VLOOKUP($A50,[3]BDD_ActiviteInf_Ambu!$1:$1048576,PsyInf_Ambu_FileActv!O$1,FALSE)/$E50,"-")</f>
        <v>0.44913627639155468</v>
      </c>
      <c r="P50" s="313">
        <f>IF($F50&gt;0,VLOOKUP($A50,[3]BDD_ActiviteInf_Ambu!$1:$1048576,PsyInf_Ambu_FileActv!P$1,FALSE)/$F50,"-")</f>
        <v>0.43097643097643096</v>
      </c>
      <c r="Q50" s="317">
        <f>IF($H50&gt;0,VLOOKUP($A50,[3]BDD_ActiviteInf_Ambu!$1:$1048576,PsyInf_Ambu_FileActv!Q$1,FALSE)/$H50,"-")</f>
        <v>0.40774177064259254</v>
      </c>
      <c r="R50" s="315">
        <f>IF($I50&gt;0,VLOOKUP($A50,[3]BDD_ActiviteInf_Ambu!$1:$1048576,PsyInf_Ambu_FileActv!R$1,FALSE)/$I50,"-")</f>
        <v>0.38220008661758337</v>
      </c>
      <c r="S50" s="317">
        <f>IF(E50&gt;0,VLOOKUP(A50,[3]BDD_ActiviteInf_Ambu!$1:$1048576,PsyInf_Ambu_FileActv!S$1,FALSE)/E50,"-")</f>
        <v>0.17802303262955854</v>
      </c>
      <c r="T50" s="313">
        <f>IF(F50&gt;0,VLOOKUP(A50,[3]BDD_ActiviteInf_Ambu!$1:$1048576,PsyInf_Ambu_FileActv!T$1,FALSE)/F50,"-")</f>
        <v>0.17941317941317941</v>
      </c>
      <c r="U50" s="317">
        <f>IF(H50&gt;0,VLOOKUP(A50,[3]BDD_ActiviteInf_Ambu!$1:$1048576,PsyInf_Ambu_FileActv!U$1,FALSE)/H50,"-")</f>
        <v>0.11727632755610441</v>
      </c>
      <c r="V50" s="315">
        <f>IF(I50&gt;0,VLOOKUP(A50,[3]BDD_ActiviteInf_Ambu!$1:$1048576,PsyInf_Ambu_FileActv!V$1,FALSE)/I50,"-")</f>
        <v>0.11117366825465569</v>
      </c>
      <c r="W50" s="317">
        <f>IF(E50&gt;0,VLOOKUP(A50,[3]BDD_ActiviteInf_Ambu!$1:$1048576,PsyInf_Ambu_FileActv!W$1,FALSE)/E50,"-")</f>
        <v>4.8464491362763915E-2</v>
      </c>
      <c r="X50" s="313">
        <f>IF(F50&gt;0,VLOOKUP(A50,[3]BDD_ActiviteInf_Ambu!$1:$1048576,PsyInf_Ambu_FileActv!X$1,FALSE)/F50,"-")</f>
        <v>4.5214045214045213E-2</v>
      </c>
      <c r="Y50" s="317">
        <f>IF(H50&gt;0,VLOOKUP(A50,[3]BDD_ActiviteInf_Ambu!$1:$1048576,PsyInf_Ambu_FileActv!Y$1,FALSE)/H50,"-")</f>
        <v>2.2399182387258867E-2</v>
      </c>
      <c r="Z50" s="318">
        <f>IF(I50&gt;0,VLOOKUP(A50,[3]BDD_ActiviteInf_Ambu!$1:$1048576,PsyInf_Ambu_FileActv!Z$1,FALSE)/I50,"-")</f>
        <v>1.9055868341273277E-2</v>
      </c>
      <c r="AA50" s="316">
        <f>IF(E50&gt;0,VLOOKUP(A50,[3]BDD_ActiviteInf_Ambu!$1:$1048576,PsyInf_Ambu_FileActv!AA$1,FALSE)/E50,"-")</f>
        <v>5.6621880998080618E-2</v>
      </c>
      <c r="AB50" s="313">
        <f>IF(F50&gt;0,VLOOKUP(A50,[3]BDD_ActiviteInf_Ambu!$1:$1048576,PsyInf_Ambu_FileActv!AB$1,FALSE)/F50,"-")</f>
        <v>4.9543049543049542E-2</v>
      </c>
      <c r="AC50" s="317">
        <f>IF(H50&gt;0,VLOOKUP(A50,[3]BDD_ActiviteInf_Ambu!$1:$1048576,PsyInf_Ambu_FileActv!AC$1,FALSE)/H50,"-")</f>
        <v>1.1242175190563386E-2</v>
      </c>
      <c r="AD50" s="318">
        <f>IF(I50&gt;0,VLOOKUP(A50,[3]BDD_ActiviteInf_Ambu!$1:$1048576,PsyInf_Ambu_FileActv!AD$1,FALSE)/I50,"-")</f>
        <v>1.4335210047639671E-2</v>
      </c>
      <c r="AE50" s="316">
        <f>IF(E50&gt;0,VLOOKUP(A50,[3]BDD_ActiviteInf_Ambu!$1:$1048576,PsyInf_Ambu_FileActv!AE$1,FALSE)/E50,"-")</f>
        <v>0</v>
      </c>
      <c r="AF50" s="313">
        <f>IF(F50&gt;0,VLOOKUP(A50,[3]BDD_ActiviteInf_Ambu!$1:$1048576,PsyInf_Ambu_FileActv!AF$1,FALSE)/F50,"-")</f>
        <v>0</v>
      </c>
      <c r="AG50" s="317">
        <f>IF(H50&gt;0,VLOOKUP(A50,[3]BDD_ActiviteInf_Ambu!$1:$1048576,PsyInf_Ambu_FileActv!AG$1,FALSE)/H50,"-")</f>
        <v>0</v>
      </c>
      <c r="AH50" s="318">
        <f>IF(I50&gt;0,VLOOKUP(A50,[3]BDD_ActiviteInf_Ambu!$1:$1048576,PsyInf_Ambu_FileActv!AH$1,FALSE)/I50,"-")</f>
        <v>0</v>
      </c>
      <c r="AI50" s="101"/>
      <c r="AJ50" s="101"/>
      <c r="AK50" s="101"/>
      <c r="AL50" s="101"/>
      <c r="AM50" s="101"/>
      <c r="AN50" s="101"/>
    </row>
    <row r="51" spans="1:40" x14ac:dyDescent="0.2">
      <c r="A51" s="31" t="s">
        <v>94</v>
      </c>
      <c r="B51" s="98"/>
      <c r="C51" s="121" t="s">
        <v>95</v>
      </c>
      <c r="D51" s="122"/>
      <c r="E51" s="248">
        <f>VLOOKUP(A51,Activité_INF!$A$7:$AM$68,32,FALSE)</f>
        <v>2767</v>
      </c>
      <c r="F51" s="312">
        <f>VLOOKUP(A51,Activité_INF!$A$7:$AM$68,33,FALSE)</f>
        <v>2665</v>
      </c>
      <c r="G51" s="313">
        <f t="shared" si="5"/>
        <v>-3.6863028550777055E-2</v>
      </c>
      <c r="H51" s="241">
        <f>VLOOKUP(A51,Activité_INF!$A$7:$AM$68,29,FALSE)</f>
        <v>29085</v>
      </c>
      <c r="I51" s="314">
        <f>VLOOKUP(A51,Activité_INF!$A$7:$AM$68,30,FALSE)</f>
        <v>28167</v>
      </c>
      <c r="J51" s="315">
        <f t="shared" si="6"/>
        <v>-3.1562661165549288E-2</v>
      </c>
      <c r="K51" s="316">
        <f>IF(E51&gt;0,VLOOKUP(A51,[3]BDD_ActiviteInf_Ambu!$1:$1048576,PsyInf_Ambu_FileActv!K$1,FALSE)/E51,"-")</f>
        <v>0.46801590169859053</v>
      </c>
      <c r="L51" s="313">
        <f>IF(F51&gt;0,VLOOKUP(A51,[3]BDD_ActiviteInf_Ambu!$1:$1048576,PsyInf_Ambu_FileActv!L$1,FALSE)/F51,"-")</f>
        <v>0.40412757973733582</v>
      </c>
      <c r="M51" s="317">
        <f>IF(H51&gt;0,VLOOKUP(A51,[3]BDD_ActiviteInf_Ambu!$1:$1048576,PsyInf_Ambu_FileActv!M$1,FALSE)/H51,"-")</f>
        <v>0.45597386969228126</v>
      </c>
      <c r="N51" s="315">
        <f>IF(I51&gt;0,VLOOKUP(A51,[3]BDD_ActiviteInf_Ambu!$1:$1048576,PsyInf_Ambu_FileActv!N$1,FALSE)/I51,"-")</f>
        <v>0.44104803493449779</v>
      </c>
      <c r="O51" s="317">
        <f>IF($E51&gt;0,VLOOKUP($A51,[3]BDD_ActiviteInf_Ambu!$1:$1048576,PsyInf_Ambu_FileActv!O$1,FALSE)/$E51,"-")</f>
        <v>0.42790025298156847</v>
      </c>
      <c r="P51" s="313">
        <f>IF($F51&gt;0,VLOOKUP($A51,[3]BDD_ActiviteInf_Ambu!$1:$1048576,PsyInf_Ambu_FileActv!P$1,FALSE)/$F51,"-")</f>
        <v>0.43151969981238275</v>
      </c>
      <c r="Q51" s="317">
        <f>IF($H51&gt;0,VLOOKUP($A51,[3]BDD_ActiviteInf_Ambu!$1:$1048576,PsyInf_Ambu_FileActv!Q$1,FALSE)/$H51,"-")</f>
        <v>0.42815884476534294</v>
      </c>
      <c r="R51" s="315">
        <f>IF($I51&gt;0,VLOOKUP($A51,[3]BDD_ActiviteInf_Ambu!$1:$1048576,PsyInf_Ambu_FileActv!R$1,FALSE)/$I51,"-")</f>
        <v>0.40863421734654026</v>
      </c>
      <c r="S51" s="317">
        <f>IF(E51&gt;0,VLOOKUP(A51,[3]BDD_ActiviteInf_Ambu!$1:$1048576,PsyInf_Ambu_FileActv!S$1,FALSE)/E51,"-")</f>
        <v>0.13697144922298518</v>
      </c>
      <c r="T51" s="313">
        <f>IF(F51&gt;0,VLOOKUP(A51,[3]BDD_ActiviteInf_Ambu!$1:$1048576,PsyInf_Ambu_FileActv!T$1,FALSE)/F51,"-")</f>
        <v>0.15572232645403378</v>
      </c>
      <c r="U51" s="317">
        <f>IF(H51&gt;0,VLOOKUP(A51,[3]BDD_ActiviteInf_Ambu!$1:$1048576,PsyInf_Ambu_FileActv!U$1,FALSE)/H51,"-")</f>
        <v>0.10128932439401754</v>
      </c>
      <c r="V51" s="315">
        <f>IF(I51&gt;0,VLOOKUP(A51,[3]BDD_ActiviteInf_Ambu!$1:$1048576,PsyInf_Ambu_FileActv!V$1,FALSE)/I51,"-")</f>
        <v>0.11588028544040899</v>
      </c>
      <c r="W51" s="317">
        <f>IF(E51&gt;0,VLOOKUP(A51,[3]BDD_ActiviteInf_Ambu!$1:$1048576,PsyInf_Ambu_FileActv!W$1,FALSE)/E51,"-")</f>
        <v>4.1561257679797611E-2</v>
      </c>
      <c r="X51" s="313">
        <f>IF(F51&gt;0,VLOOKUP(A51,[3]BDD_ActiviteInf_Ambu!$1:$1048576,PsyInf_Ambu_FileActv!X$1,FALSE)/F51,"-")</f>
        <v>8.592870544090056E-2</v>
      </c>
      <c r="Y51" s="317">
        <f>IF(H51&gt;0,VLOOKUP(A51,[3]BDD_ActiviteInf_Ambu!$1:$1048576,PsyInf_Ambu_FileActv!Y$1,FALSE)/H51,"-")</f>
        <v>1.457796114835826E-2</v>
      </c>
      <c r="Z51" s="318">
        <f>IF(I51&gt;0,VLOOKUP(A51,[3]BDD_ActiviteInf_Ambu!$1:$1048576,PsyInf_Ambu_FileActv!Z$1,FALSE)/I51,"-")</f>
        <v>3.4437462278552919E-2</v>
      </c>
      <c r="AA51" s="316">
        <f>IF(E51&gt;0,VLOOKUP(A51,[3]BDD_ActiviteInf_Ambu!$1:$1048576,PsyInf_Ambu_FileActv!AA$1,FALSE)/E51,"-")</f>
        <v>1.8070112034694614E-3</v>
      </c>
      <c r="AB51" s="313">
        <f>IF(F51&gt;0,VLOOKUP(A51,[3]BDD_ActiviteInf_Ambu!$1:$1048576,PsyInf_Ambu_FileActv!AB$1,FALSE)/F51,"-")</f>
        <v>2.6266416510318949E-3</v>
      </c>
      <c r="AC51" s="317">
        <f>IF(H51&gt;0,VLOOKUP(A51,[3]BDD_ActiviteInf_Ambu!$1:$1048576,PsyInf_Ambu_FileActv!AC$1,FALSE)/H51,"-")</f>
        <v>1.7190991920233798E-4</v>
      </c>
      <c r="AD51" s="318">
        <f>IF(I51&gt;0,VLOOKUP(A51,[3]BDD_ActiviteInf_Ambu!$1:$1048576,PsyInf_Ambu_FileActv!AD$1,FALSE)/I51,"-")</f>
        <v>4.9703553804096991E-4</v>
      </c>
      <c r="AE51" s="316">
        <f>IF(E51&gt;0,VLOOKUP(A51,[3]BDD_ActiviteInf_Ambu!$1:$1048576,PsyInf_Ambu_FileActv!AE$1,FALSE)/E51,"-")</f>
        <v>0</v>
      </c>
      <c r="AF51" s="313">
        <f>IF(F51&gt;0,VLOOKUP(A51,[3]BDD_ActiviteInf_Ambu!$1:$1048576,PsyInf_Ambu_FileActv!AF$1,FALSE)/F51,"-")</f>
        <v>0</v>
      </c>
      <c r="AG51" s="317">
        <f>IF(H51&gt;0,VLOOKUP(A51,[3]BDD_ActiviteInf_Ambu!$1:$1048576,PsyInf_Ambu_FileActv!AG$1,FALSE)/H51,"-")</f>
        <v>0</v>
      </c>
      <c r="AH51" s="318">
        <f>IF(I51&gt;0,VLOOKUP(A51,[3]BDD_ActiviteInf_Ambu!$1:$1048576,PsyInf_Ambu_FileActv!AH$1,FALSE)/I51,"-")</f>
        <v>0</v>
      </c>
      <c r="AI51" s="101"/>
      <c r="AJ51" s="101"/>
      <c r="AK51" s="101"/>
      <c r="AL51" s="101"/>
      <c r="AM51" s="101"/>
      <c r="AN51" s="101"/>
    </row>
    <row r="52" spans="1:40" x14ac:dyDescent="0.2">
      <c r="A52" s="31" t="s">
        <v>96</v>
      </c>
      <c r="B52" s="98"/>
      <c r="C52" s="121" t="s">
        <v>97</v>
      </c>
      <c r="D52" s="122"/>
      <c r="E52" s="248">
        <f>VLOOKUP(A52,Activité_INF!$A$7:$AM$68,32,FALSE)</f>
        <v>5022</v>
      </c>
      <c r="F52" s="312">
        <f>VLOOKUP(A52,Activité_INF!$A$7:$AM$68,33,FALSE)</f>
        <v>5000</v>
      </c>
      <c r="G52" s="313">
        <f t="shared" si="5"/>
        <v>-4.3807248108322927E-3</v>
      </c>
      <c r="H52" s="241">
        <f>VLOOKUP(A52,Activité_INF!$A$7:$AM$68,29,FALSE)</f>
        <v>70704</v>
      </c>
      <c r="I52" s="314">
        <f>VLOOKUP(A52,Activité_INF!$A$7:$AM$68,30,FALSE)</f>
        <v>61472</v>
      </c>
      <c r="J52" s="315">
        <f t="shared" si="6"/>
        <v>-0.13057252772120387</v>
      </c>
      <c r="K52" s="316">
        <f>IF(E52&gt;0,VLOOKUP(A52,[3]BDD_ActiviteInf_Ambu!$1:$1048576,PsyInf_Ambu_FileActv!K$1,FALSE)/E52,"-")</f>
        <v>0.37793707686180805</v>
      </c>
      <c r="L52" s="313">
        <f>IF(F52&gt;0,VLOOKUP(A52,[3]BDD_ActiviteInf_Ambu!$1:$1048576,PsyInf_Ambu_FileActv!L$1,FALSE)/F52,"-")</f>
        <v>0.3518</v>
      </c>
      <c r="M52" s="317">
        <f>IF(H52&gt;0,VLOOKUP(A52,[3]BDD_ActiviteInf_Ambu!$1:$1048576,PsyInf_Ambu_FileActv!M$1,FALSE)/H52,"-")</f>
        <v>0.46853077619370898</v>
      </c>
      <c r="N52" s="315">
        <f>IF(I52&gt;0,VLOOKUP(A52,[3]BDD_ActiviteInf_Ambu!$1:$1048576,PsyInf_Ambu_FileActv!N$1,FALSE)/I52,"-")</f>
        <v>0.44944039562727744</v>
      </c>
      <c r="O52" s="317">
        <f>IF($E52&gt;0,VLOOKUP($A52,[3]BDD_ActiviteInf_Ambu!$1:$1048576,PsyInf_Ambu_FileActv!O$1,FALSE)/$E52,"-")</f>
        <v>0.52907208283552365</v>
      </c>
      <c r="P52" s="313">
        <f>IF($F52&gt;0,VLOOKUP($A52,[3]BDD_ActiviteInf_Ambu!$1:$1048576,PsyInf_Ambu_FileActv!P$1,FALSE)/$F52,"-")</f>
        <v>0.52139999999999997</v>
      </c>
      <c r="Q52" s="317">
        <f>IF($H52&gt;0,VLOOKUP($A52,[3]BDD_ActiviteInf_Ambu!$1:$1048576,PsyInf_Ambu_FileActv!Q$1,FALSE)/$H52,"-")</f>
        <v>0.45375084860828241</v>
      </c>
      <c r="R52" s="315">
        <f>IF($I52&gt;0,VLOOKUP($A52,[3]BDD_ActiviteInf_Ambu!$1:$1048576,PsyInf_Ambu_FileActv!R$1,FALSE)/$I52,"-")</f>
        <v>0.45485749609578346</v>
      </c>
      <c r="S52" s="317">
        <f>IF(E52&gt;0,VLOOKUP(A52,[3]BDD_ActiviteInf_Ambu!$1:$1048576,PsyInf_Ambu_FileActv!S$1,FALSE)/E52,"-")</f>
        <v>0.11330147351652728</v>
      </c>
      <c r="T52" s="313">
        <f>IF(F52&gt;0,VLOOKUP(A52,[3]BDD_ActiviteInf_Ambu!$1:$1048576,PsyInf_Ambu_FileActv!T$1,FALSE)/F52,"-")</f>
        <v>0.12839999999999999</v>
      </c>
      <c r="U52" s="317">
        <f>IF(H52&gt;0,VLOOKUP(A52,[3]BDD_ActiviteInf_Ambu!$1:$1048576,PsyInf_Ambu_FileActv!U$1,FALSE)/H52,"-")</f>
        <v>5.9232858112695179E-2</v>
      </c>
      <c r="V52" s="315">
        <f>IF(I52&gt;0,VLOOKUP(A52,[3]BDD_ActiviteInf_Ambu!$1:$1048576,PsyInf_Ambu_FileActv!V$1,FALSE)/I52,"-")</f>
        <v>7.1544768349817808E-2</v>
      </c>
      <c r="W52" s="317">
        <f>IF(E52&gt;0,VLOOKUP(A52,[3]BDD_ActiviteInf_Ambu!$1:$1048576,PsyInf_Ambu_FileActv!W$1,FALSE)/E52,"-")</f>
        <v>5.0378335324571887E-2</v>
      </c>
      <c r="X52" s="313">
        <f>IF(F52&gt;0,VLOOKUP(A52,[3]BDD_ActiviteInf_Ambu!$1:$1048576,PsyInf_Ambu_FileActv!X$1,FALSE)/F52,"-")</f>
        <v>7.4399999999999994E-2</v>
      </c>
      <c r="Y52" s="317">
        <f>IF(H52&gt;0,VLOOKUP(A52,[3]BDD_ActiviteInf_Ambu!$1:$1048576,PsyInf_Ambu_FileActv!Y$1,FALSE)/H52,"-")</f>
        <v>1.8485517085313419E-2</v>
      </c>
      <c r="Z52" s="318">
        <f>IF(I52&gt;0,VLOOKUP(A52,[3]BDD_ActiviteInf_Ambu!$1:$1048576,PsyInf_Ambu_FileActv!Z$1,FALSE)/I52,"-")</f>
        <v>2.4157339927121289E-2</v>
      </c>
      <c r="AA52" s="316">
        <f>IF(E52&gt;0,VLOOKUP(A52,[3]BDD_ActiviteInf_Ambu!$1:$1048576,PsyInf_Ambu_FileActv!AA$1,FALSE)/E52,"-")</f>
        <v>0.14336917562724014</v>
      </c>
      <c r="AB52" s="313">
        <f>IF(F52&gt;0,VLOOKUP(A52,[3]BDD_ActiviteInf_Ambu!$1:$1048576,PsyInf_Ambu_FileActv!AB$1,FALSE)/F52,"-")</f>
        <v>0.15479999999999999</v>
      </c>
      <c r="AC52" s="317">
        <f>IF(H52&gt;0,VLOOKUP(A52,[3]BDD_ActiviteInf_Ambu!$1:$1048576,PsyInf_Ambu_FileActv!AC$1,FALSE)/H52,"-")</f>
        <v>6.8369540620049782E-2</v>
      </c>
      <c r="AD52" s="318">
        <f>IF(I52&gt;0,VLOOKUP(A52,[3]BDD_ActiviteInf_Ambu!$1:$1048576,PsyInf_Ambu_FileActv!AD$1,FALSE)/I52,"-")</f>
        <v>8.1663196251952105E-2</v>
      </c>
      <c r="AE52" s="316">
        <f>IF(E52&gt;0,VLOOKUP(A52,[3]BDD_ActiviteInf_Ambu!$1:$1048576,PsyInf_Ambu_FileActv!AE$1,FALSE)/E52,"-")</f>
        <v>9.9561927518916757E-4</v>
      </c>
      <c r="AF52" s="313">
        <f>IF(F52&gt;0,VLOOKUP(A52,[3]BDD_ActiviteInf_Ambu!$1:$1048576,PsyInf_Ambu_FileActv!AF$1,FALSE)/F52,"-")</f>
        <v>8.0000000000000004E-4</v>
      </c>
      <c r="AG52" s="317">
        <f>IF(H52&gt;0,VLOOKUP(A52,[3]BDD_ActiviteInf_Ambu!$1:$1048576,PsyInf_Ambu_FileActv!AG$1,FALSE)/H52,"-")</f>
        <v>1.5557818510975334E-4</v>
      </c>
      <c r="AH52" s="318">
        <f>IF(I52&gt;0,VLOOKUP(A52,[3]BDD_ActiviteInf_Ambu!$1:$1048576,PsyInf_Ambu_FileActv!AH$1,FALSE)/I52,"-")</f>
        <v>2.9281624154086413E-4</v>
      </c>
      <c r="AI52" s="101"/>
      <c r="AJ52" s="101"/>
      <c r="AK52" s="101"/>
      <c r="AL52" s="101"/>
      <c r="AM52" s="101"/>
      <c r="AN52" s="101"/>
    </row>
    <row r="53" spans="1:40" x14ac:dyDescent="0.2">
      <c r="A53" s="31" t="s">
        <v>98</v>
      </c>
      <c r="B53" s="98"/>
      <c r="C53" s="121" t="s">
        <v>99</v>
      </c>
      <c r="D53" s="122"/>
      <c r="E53" s="248">
        <f>VLOOKUP(A53,Activité_INF!$A$7:$AM$68,32,FALSE)</f>
        <v>2976</v>
      </c>
      <c r="F53" s="312">
        <f>VLOOKUP(A53,Activité_INF!$A$7:$AM$68,33,FALSE)</f>
        <v>2870</v>
      </c>
      <c r="G53" s="313">
        <f t="shared" si="5"/>
        <v>-3.5618279569892497E-2</v>
      </c>
      <c r="H53" s="241">
        <f>VLOOKUP(A53,Activité_INF!$A$7:$AM$68,29,FALSE)</f>
        <v>39843</v>
      </c>
      <c r="I53" s="314">
        <f>VLOOKUP(A53,Activité_INF!$A$7:$AM$68,30,FALSE)</f>
        <v>33762</v>
      </c>
      <c r="J53" s="315">
        <f t="shared" si="6"/>
        <v>-0.15262404939387098</v>
      </c>
      <c r="K53" s="316">
        <f>IF(E53&gt;0,VLOOKUP(A53,[3]BDD_ActiviteInf_Ambu!$1:$1048576,PsyInf_Ambu_FileActv!K$1,FALSE)/E53,"-")</f>
        <v>0.44354838709677419</v>
      </c>
      <c r="L53" s="313">
        <f>IF(F53&gt;0,VLOOKUP(A53,[3]BDD_ActiviteInf_Ambu!$1:$1048576,PsyInf_Ambu_FileActv!L$1,FALSE)/F53,"-")</f>
        <v>0.44076655052264807</v>
      </c>
      <c r="M53" s="317">
        <f>IF(H53&gt;0,VLOOKUP(A53,[3]BDD_ActiviteInf_Ambu!$1:$1048576,PsyInf_Ambu_FileActv!M$1,FALSE)/H53,"-")</f>
        <v>0.52694325226514072</v>
      </c>
      <c r="N53" s="315">
        <f>IF(I53&gt;0,VLOOKUP(A53,[3]BDD_ActiviteInf_Ambu!$1:$1048576,PsyInf_Ambu_FileActv!N$1,FALSE)/I53,"-")</f>
        <v>0.53278834192287183</v>
      </c>
      <c r="O53" s="317">
        <f>IF($E53&gt;0,VLOOKUP($A53,[3]BDD_ActiviteInf_Ambu!$1:$1048576,PsyInf_Ambu_FileActv!O$1,FALSE)/$E53,"-")</f>
        <v>0.46001344086021506</v>
      </c>
      <c r="P53" s="313">
        <f>IF($F53&gt;0,VLOOKUP($A53,[3]BDD_ActiviteInf_Ambu!$1:$1048576,PsyInf_Ambu_FileActv!P$1,FALSE)/$F53,"-")</f>
        <v>0.46933797909407665</v>
      </c>
      <c r="Q53" s="317">
        <f>IF($H53&gt;0,VLOOKUP($A53,[3]BDD_ActiviteInf_Ambu!$1:$1048576,PsyInf_Ambu_FileActv!Q$1,FALSE)/$H53,"-")</f>
        <v>0.41347288105815327</v>
      </c>
      <c r="R53" s="315">
        <f>IF($I53&gt;0,VLOOKUP($A53,[3]BDD_ActiviteInf_Ambu!$1:$1048576,PsyInf_Ambu_FileActv!R$1,FALSE)/$I53,"-")</f>
        <v>0.40471536046442746</v>
      </c>
      <c r="S53" s="317">
        <f>IF(E53&gt;0,VLOOKUP(A53,[3]BDD_ActiviteInf_Ambu!$1:$1048576,PsyInf_Ambu_FileActv!S$1,FALSE)/E53,"-")</f>
        <v>7.8629032258064516E-2</v>
      </c>
      <c r="T53" s="313">
        <f>IF(F53&gt;0,VLOOKUP(A53,[3]BDD_ActiviteInf_Ambu!$1:$1048576,PsyInf_Ambu_FileActv!T$1,FALSE)/F53,"-")</f>
        <v>9.3379790940766552E-2</v>
      </c>
      <c r="U53" s="317">
        <f>IF(H53&gt;0,VLOOKUP(A53,[3]BDD_ActiviteInf_Ambu!$1:$1048576,PsyInf_Ambu_FileActv!U$1,FALSE)/H53,"-")</f>
        <v>4.532791205481515E-2</v>
      </c>
      <c r="V53" s="315">
        <f>IF(I53&gt;0,VLOOKUP(A53,[3]BDD_ActiviteInf_Ambu!$1:$1048576,PsyInf_Ambu_FileActv!V$1,FALSE)/I53,"-")</f>
        <v>4.9700847106214086E-2</v>
      </c>
      <c r="W53" s="317">
        <f>IF(E53&gt;0,VLOOKUP(A53,[3]BDD_ActiviteInf_Ambu!$1:$1048576,PsyInf_Ambu_FileActv!W$1,FALSE)/E53,"-")</f>
        <v>7.0900537634408609E-2</v>
      </c>
      <c r="X53" s="313">
        <f>IF(F53&gt;0,VLOOKUP(A53,[3]BDD_ActiviteInf_Ambu!$1:$1048576,PsyInf_Ambu_FileActv!X$1,FALSE)/F53,"-")</f>
        <v>4.9477351916376304E-2</v>
      </c>
      <c r="Y53" s="317">
        <f>IF(H53&gt;0,VLOOKUP(A53,[3]BDD_ActiviteInf_Ambu!$1:$1048576,PsyInf_Ambu_FileActv!Y$1,FALSE)/H53,"-")</f>
        <v>1.4255954621890922E-2</v>
      </c>
      <c r="Z53" s="318">
        <f>IF(I53&gt;0,VLOOKUP(A53,[3]BDD_ActiviteInf_Ambu!$1:$1048576,PsyInf_Ambu_FileActv!Z$1,FALSE)/I53,"-")</f>
        <v>1.2795450506486582E-2</v>
      </c>
      <c r="AA53" s="316">
        <f>IF(E53&gt;0,VLOOKUP(A53,[3]BDD_ActiviteInf_Ambu!$1:$1048576,PsyInf_Ambu_FileActv!AA$1,FALSE)/E53,"-")</f>
        <v>8.4005376344086016E-2</v>
      </c>
      <c r="AB53" s="313">
        <f>IF(F53&gt;0,VLOOKUP(A53,[3]BDD_ActiviteInf_Ambu!$1:$1048576,PsyInf_Ambu_FileActv!AB$1,FALSE)/F53,"-")</f>
        <v>8.3623693379790948E-2</v>
      </c>
      <c r="AC53" s="317">
        <f>IF(H53&gt;0,VLOOKUP(A53,[3]BDD_ActiviteInf_Ambu!$1:$1048576,PsyInf_Ambu_FileActv!AC$1,FALSE)/H53,"-")</f>
        <v>1.897447481364355E-2</v>
      </c>
      <c r="AD53" s="318">
        <f>IF(I53&gt;0,VLOOKUP(A53,[3]BDD_ActiviteInf_Ambu!$1:$1048576,PsyInf_Ambu_FileActv!AD$1,FALSE)/I53,"-")</f>
        <v>2.0407558793910312E-2</v>
      </c>
      <c r="AE53" s="316">
        <f>IF(E53&gt;0,VLOOKUP(A53,[3]BDD_ActiviteInf_Ambu!$1:$1048576,PsyInf_Ambu_FileActv!AE$1,FALSE)/E53,"-")</f>
        <v>0</v>
      </c>
      <c r="AF53" s="313">
        <f>IF(F53&gt;0,VLOOKUP(A53,[3]BDD_ActiviteInf_Ambu!$1:$1048576,PsyInf_Ambu_FileActv!AF$1,FALSE)/F53,"-")</f>
        <v>0</v>
      </c>
      <c r="AG53" s="317">
        <f>IF(H53&gt;0,VLOOKUP(A53,[3]BDD_ActiviteInf_Ambu!$1:$1048576,PsyInf_Ambu_FileActv!AG$1,FALSE)/H53,"-")</f>
        <v>0</v>
      </c>
      <c r="AH53" s="318">
        <f>IF(I53&gt;0,VLOOKUP(A53,[3]BDD_ActiviteInf_Ambu!$1:$1048576,PsyInf_Ambu_FileActv!AH$1,FALSE)/I53,"-")</f>
        <v>0</v>
      </c>
      <c r="AI53" s="101"/>
      <c r="AJ53" s="101"/>
      <c r="AK53" s="101"/>
      <c r="AL53" s="101"/>
      <c r="AM53" s="101"/>
      <c r="AN53" s="101"/>
    </row>
    <row r="54" spans="1:40" x14ac:dyDescent="0.2">
      <c r="A54" s="31" t="s">
        <v>100</v>
      </c>
      <c r="B54" s="98"/>
      <c r="C54" s="121" t="s">
        <v>101</v>
      </c>
      <c r="D54" s="122"/>
      <c r="E54" s="248">
        <f>VLOOKUP(A54,Activité_INF!$A$7:$AM$68,32,FALSE)</f>
        <v>4763</v>
      </c>
      <c r="F54" s="312">
        <f>VLOOKUP(A54,Activité_INF!$A$7:$AM$68,33,FALSE)</f>
        <v>4604</v>
      </c>
      <c r="G54" s="313">
        <f t="shared" si="5"/>
        <v>-3.3382322065924841E-2</v>
      </c>
      <c r="H54" s="241">
        <f>VLOOKUP(A54,Activité_INF!$A$7:$AM$68,29,FALSE)</f>
        <v>48986</v>
      </c>
      <c r="I54" s="314">
        <f>VLOOKUP(A54,Activité_INF!$A$7:$AM$68,30,FALSE)</f>
        <v>45204</v>
      </c>
      <c r="J54" s="315">
        <f t="shared" si="6"/>
        <v>-7.7205732250030579E-2</v>
      </c>
      <c r="K54" s="316">
        <f>IF(E54&gt;0,VLOOKUP(A54,[3]BDD_ActiviteInf_Ambu!$1:$1048576,PsyInf_Ambu_FileActv!K$1,FALSE)/E54,"-")</f>
        <v>0.47239134998950244</v>
      </c>
      <c r="L54" s="313">
        <f>IF(F54&gt;0,VLOOKUP(A54,[3]BDD_ActiviteInf_Ambu!$1:$1048576,PsyInf_Ambu_FileActv!L$1,FALSE)/F54,"-")</f>
        <v>0.44982623805386618</v>
      </c>
      <c r="M54" s="317">
        <f>IF(H54&gt;0,VLOOKUP(A54,[3]BDD_ActiviteInf_Ambu!$1:$1048576,PsyInf_Ambu_FileActv!M$1,FALSE)/H54,"-")</f>
        <v>0.49512105499530479</v>
      </c>
      <c r="N54" s="315">
        <f>IF(I54&gt;0,VLOOKUP(A54,[3]BDD_ActiviteInf_Ambu!$1:$1048576,PsyInf_Ambu_FileActv!N$1,FALSE)/I54,"-")</f>
        <v>0.49181488363861603</v>
      </c>
      <c r="O54" s="317">
        <f>IF($E54&gt;0,VLOOKUP($A54,[3]BDD_ActiviteInf_Ambu!$1:$1048576,PsyInf_Ambu_FileActv!O$1,FALSE)/$E54,"-")</f>
        <v>0.47008188116733152</v>
      </c>
      <c r="P54" s="313">
        <f>IF($F54&gt;0,VLOOKUP($A54,[3]BDD_ActiviteInf_Ambu!$1:$1048576,PsyInf_Ambu_FileActv!P$1,FALSE)/$F54,"-")</f>
        <v>0.47480451781059946</v>
      </c>
      <c r="Q54" s="317">
        <f>IF($H54&gt;0,VLOOKUP($A54,[3]BDD_ActiviteInf_Ambu!$1:$1048576,PsyInf_Ambu_FileActv!Q$1,FALSE)/$H54,"-")</f>
        <v>0.42648920099620302</v>
      </c>
      <c r="R54" s="315">
        <f>IF($I54&gt;0,VLOOKUP($A54,[3]BDD_ActiviteInf_Ambu!$1:$1048576,PsyInf_Ambu_FileActv!R$1,FALSE)/$I54,"-")</f>
        <v>0.41786125121670648</v>
      </c>
      <c r="S54" s="317">
        <f>IF(E54&gt;0,VLOOKUP(A54,[3]BDD_ActiviteInf_Ambu!$1:$1048576,PsyInf_Ambu_FileActv!S$1,FALSE)/E54,"-")</f>
        <v>8.8809573798026453E-2</v>
      </c>
      <c r="T54" s="313">
        <f>IF(F54&gt;0,VLOOKUP(A54,[3]BDD_ActiviteInf_Ambu!$1:$1048576,PsyInf_Ambu_FileActv!T$1,FALSE)/F54,"-")</f>
        <v>0.10512597741094701</v>
      </c>
      <c r="U54" s="317">
        <f>IF(H54&gt;0,VLOOKUP(A54,[3]BDD_ActiviteInf_Ambu!$1:$1048576,PsyInf_Ambu_FileActv!U$1,FALSE)/H54,"-")</f>
        <v>6.7345772261462461E-2</v>
      </c>
      <c r="V54" s="315">
        <f>IF(I54&gt;0,VLOOKUP(A54,[3]BDD_ActiviteInf_Ambu!$1:$1048576,PsyInf_Ambu_FileActv!V$1,FALSE)/I54,"-")</f>
        <v>7.8554995133174058E-2</v>
      </c>
      <c r="W54" s="317">
        <f>IF(E54&gt;0,VLOOKUP(A54,[3]BDD_ActiviteInf_Ambu!$1:$1048576,PsyInf_Ambu_FileActv!W$1,FALSE)/E54,"-")</f>
        <v>2.8553432710476591E-2</v>
      </c>
      <c r="X54" s="313">
        <f>IF(F54&gt;0,VLOOKUP(A54,[3]BDD_ActiviteInf_Ambu!$1:$1048576,PsyInf_Ambu_FileActv!X$1,FALSE)/F54,"-")</f>
        <v>3.4969591659426584E-2</v>
      </c>
      <c r="Y54" s="317">
        <f>IF(H54&gt;0,VLOOKUP(A54,[3]BDD_ActiviteInf_Ambu!$1:$1048576,PsyInf_Ambu_FileActv!Y$1,FALSE)/H54,"-")</f>
        <v>1.1043971747029764E-2</v>
      </c>
      <c r="Z54" s="318">
        <f>IF(I54&gt;0,VLOOKUP(A54,[3]BDD_ActiviteInf_Ambu!$1:$1048576,PsyInf_Ambu_FileActv!Z$1,FALSE)/I54,"-")</f>
        <v>1.1768870011503407E-2</v>
      </c>
      <c r="AA54" s="316">
        <f>IF(E54&gt;0,VLOOKUP(A54,[3]BDD_ActiviteInf_Ambu!$1:$1048576,PsyInf_Ambu_FileActv!AA$1,FALSE)/E54,"-")</f>
        <v>2.3094688221709007E-3</v>
      </c>
      <c r="AB54" s="313">
        <f>IF(F54&gt;0,VLOOKUP(A54,[3]BDD_ActiviteInf_Ambu!$1:$1048576,PsyInf_Ambu_FileActv!AB$1,FALSE)/F54,"-")</f>
        <v>1.5204170286707212E-3</v>
      </c>
      <c r="AC54" s="317">
        <f>IF(H54&gt;0,VLOOKUP(A54,[3]BDD_ActiviteInf_Ambu!$1:$1048576,PsyInf_Ambu_FileActv!AC$1,FALSE)/H54,"-")</f>
        <v>3.4703792920426243E-4</v>
      </c>
      <c r="AD54" s="318">
        <f>IF(I54&gt;0,VLOOKUP(A54,[3]BDD_ActiviteInf_Ambu!$1:$1048576,PsyInf_Ambu_FileActv!AD$1,FALSE)/I54,"-")</f>
        <v>1.7697548889478808E-4</v>
      </c>
      <c r="AE54" s="316">
        <f>IF(E54&gt;0,VLOOKUP(A54,[3]BDD_ActiviteInf_Ambu!$1:$1048576,PsyInf_Ambu_FileActv!AE$1,FALSE)/E54,"-")</f>
        <v>0</v>
      </c>
      <c r="AF54" s="313">
        <f>IF(F54&gt;0,VLOOKUP(A54,[3]BDD_ActiviteInf_Ambu!$1:$1048576,PsyInf_Ambu_FileActv!AF$1,FALSE)/F54,"-")</f>
        <v>0</v>
      </c>
      <c r="AG54" s="317">
        <f>IF(H54&gt;0,VLOOKUP(A54,[3]BDD_ActiviteInf_Ambu!$1:$1048576,PsyInf_Ambu_FileActv!AG$1,FALSE)/H54,"-")</f>
        <v>0</v>
      </c>
      <c r="AH54" s="318">
        <f>IF(I54&gt;0,VLOOKUP(A54,[3]BDD_ActiviteInf_Ambu!$1:$1048576,PsyInf_Ambu_FileActv!AH$1,FALSE)/I54,"-")</f>
        <v>0</v>
      </c>
      <c r="AI54" s="101"/>
      <c r="AJ54" s="101"/>
      <c r="AK54" s="101"/>
      <c r="AL54" s="101"/>
      <c r="AM54" s="101"/>
      <c r="AN54" s="101"/>
    </row>
    <row r="55" spans="1:40" ht="13.8" thickBot="1" x14ac:dyDescent="0.25">
      <c r="A55" s="31" t="s">
        <v>102</v>
      </c>
      <c r="B55" s="98"/>
      <c r="C55" s="130" t="s">
        <v>103</v>
      </c>
      <c r="D55" s="131"/>
      <c r="E55" s="248">
        <f>VLOOKUP(A55,Activité_INF!$A$7:$AM$68,32,FALSE)</f>
        <v>1528</v>
      </c>
      <c r="F55" s="321">
        <f>VLOOKUP(A55,Activité_INF!$A$7:$AM$68,33,FALSE)</f>
        <v>1616</v>
      </c>
      <c r="G55" s="322">
        <f t="shared" si="5"/>
        <v>5.7591623036649109E-2</v>
      </c>
      <c r="H55" s="323">
        <f>VLOOKUP(A55,Activité_INF!$A$7:$AM$68,29,FALSE)</f>
        <v>16232</v>
      </c>
      <c r="I55" s="324">
        <f>VLOOKUP(A55,Activité_INF!$A$7:$AM$68,30,FALSE)</f>
        <v>22247</v>
      </c>
      <c r="J55" s="325">
        <f t="shared" si="6"/>
        <v>0.37056431739773288</v>
      </c>
      <c r="K55" s="326">
        <f>IF(E55&gt;0,VLOOKUP(A55,[3]BDD_ActiviteInf_Ambu!$1:$1048576,PsyInf_Ambu_FileActv!K$1,FALSE)/E55,"-")</f>
        <v>0.53075916230366493</v>
      </c>
      <c r="L55" s="322">
        <f>IF(F55&gt;0,VLOOKUP(A55,[3]BDD_ActiviteInf_Ambu!$1:$1048576,PsyInf_Ambu_FileActv!L$1,FALSE)/F55,"-")</f>
        <v>0.53217821782178221</v>
      </c>
      <c r="M55" s="327">
        <f>IF(H55&gt;0,VLOOKUP(A55,[3]BDD_ActiviteInf_Ambu!$1:$1048576,PsyInf_Ambu_FileActv!M$1,FALSE)/H55,"-")</f>
        <v>0.53905864958107441</v>
      </c>
      <c r="N55" s="325">
        <f>IF(I55&gt;0,VLOOKUP(A55,[3]BDD_ActiviteInf_Ambu!$1:$1048576,PsyInf_Ambu_FileActv!N$1,FALSE)/I55,"-")</f>
        <v>0.51773272800827075</v>
      </c>
      <c r="O55" s="327">
        <f>IF($E55&gt;0,VLOOKUP($A55,[3]BDD_ActiviteInf_Ambu!$1:$1048576,PsyInf_Ambu_FileActv!O$1,FALSE)/$E55,"-")</f>
        <v>0.49083769633507851</v>
      </c>
      <c r="P55" s="322">
        <f>IF($F55&gt;0,VLOOKUP($A55,[3]BDD_ActiviteInf_Ambu!$1:$1048576,PsyInf_Ambu_FileActv!P$1,FALSE)/$F55,"-")</f>
        <v>0.49071782178217821</v>
      </c>
      <c r="Q55" s="327">
        <f>IF($H55&gt;0,VLOOKUP($A55,[3]BDD_ActiviteInf_Ambu!$1:$1048576,PsyInf_Ambu_FileActv!Q$1,FALSE)/$H55,"-")</f>
        <v>0.43974864465253821</v>
      </c>
      <c r="R55" s="325">
        <f>IF($I55&gt;0,VLOOKUP($A55,[3]BDD_ActiviteInf_Ambu!$1:$1048576,PsyInf_Ambu_FileActv!R$1,FALSE)/$I55,"-")</f>
        <v>0.46428731963860298</v>
      </c>
      <c r="S55" s="327">
        <f>IF(E55&gt;0,VLOOKUP(A55,[3]BDD_ActiviteInf_Ambu!$1:$1048576,PsyInf_Ambu_FileActv!S$1,FALSE)/E55,"-")</f>
        <v>3.7958115183246072E-2</v>
      </c>
      <c r="T55" s="322">
        <f>IF(F55&gt;0,VLOOKUP(A55,[3]BDD_ActiviteInf_Ambu!$1:$1048576,PsyInf_Ambu_FileActv!T$1,FALSE)/F55,"-")</f>
        <v>4.3316831683168314E-2</v>
      </c>
      <c r="U55" s="327">
        <f>IF(H55&gt;0,VLOOKUP(A55,[3]BDD_ActiviteInf_Ambu!$1:$1048576,PsyInf_Ambu_FileActv!U$1,FALSE)/H55,"-")</f>
        <v>2.1069492360768851E-2</v>
      </c>
      <c r="V55" s="325">
        <f>IF(I55&gt;0,VLOOKUP(A55,[3]BDD_ActiviteInf_Ambu!$1:$1048576,PsyInf_Ambu_FileActv!V$1,FALSE)/I55,"-")</f>
        <v>1.7620353306063739E-2</v>
      </c>
      <c r="W55" s="327">
        <f>IF(E55&gt;0,VLOOKUP(A55,[3]BDD_ActiviteInf_Ambu!$1:$1048576,PsyInf_Ambu_FileActv!W$1,FALSE)/E55,"-")</f>
        <v>1.3089005235602095E-3</v>
      </c>
      <c r="X55" s="322">
        <f>IF(F55&gt;0,VLOOKUP(A55,[3]BDD_ActiviteInf_Ambu!$1:$1048576,PsyInf_Ambu_FileActv!X$1,FALSE)/F55,"-")</f>
        <v>3.0940594059405942E-3</v>
      </c>
      <c r="Y55" s="327">
        <f>IF(H55&gt;0,VLOOKUP(A55,[3]BDD_ActiviteInf_Ambu!$1:$1048576,PsyInf_Ambu_FileActv!Y$1,FALSE)/H55,"-")</f>
        <v>1.232134056185313E-4</v>
      </c>
      <c r="Z55" s="328">
        <f>IF(I55&gt;0,VLOOKUP(A55,[3]BDD_ActiviteInf_Ambu!$1:$1048576,PsyInf_Ambu_FileActv!Z$1,FALSE)/I55,"-")</f>
        <v>3.5959904706252526E-4</v>
      </c>
      <c r="AA55" s="326">
        <f>IF(E55&gt;0,VLOOKUP(A55,[3]BDD_ActiviteInf_Ambu!$1:$1048576,PsyInf_Ambu_FileActv!AA$1,FALSE)/E55,"-")</f>
        <v>6.5445026178010471E-3</v>
      </c>
      <c r="AB55" s="322">
        <f>IF(F55&gt;0,VLOOKUP(A55,[3]BDD_ActiviteInf_Ambu!$1:$1048576,PsyInf_Ambu_FileActv!AB$1,FALSE)/F55,"-")</f>
        <v>3.0940594059405942E-3</v>
      </c>
      <c r="AC55" s="327">
        <f>IF(H55&gt;0,VLOOKUP(A55,[3]BDD_ActiviteInf_Ambu!$1:$1048576,PsyInf_Ambu_FileActv!AC$1,FALSE)/H55,"-")</f>
        <v>1.4169541646131098E-3</v>
      </c>
      <c r="AD55" s="328">
        <f>IF(I55&gt;0,VLOOKUP(A55,[3]BDD_ActiviteInf_Ambu!$1:$1048576,PsyInf_Ambu_FileActv!AD$1,FALSE)/I55,"-")</f>
        <v>1.8429451161954421E-3</v>
      </c>
      <c r="AE55" s="326">
        <f>IF(E55&gt;0,VLOOKUP(A55,[3]BDD_ActiviteInf_Ambu!$1:$1048576,PsyInf_Ambu_FileActv!AE$1,FALSE)/E55,"-")</f>
        <v>0</v>
      </c>
      <c r="AF55" s="322">
        <f>IF(F55&gt;0,VLOOKUP(A55,[3]BDD_ActiviteInf_Ambu!$1:$1048576,PsyInf_Ambu_FileActv!AF$1,FALSE)/F55,"-")</f>
        <v>0</v>
      </c>
      <c r="AG55" s="327">
        <f>IF(H55&gt;0,VLOOKUP(A55,[3]BDD_ActiviteInf_Ambu!$1:$1048576,PsyInf_Ambu_FileActv!AG$1,FALSE)/H55,"-")</f>
        <v>0</v>
      </c>
      <c r="AH55" s="328">
        <f>IF(I55&gt;0,VLOOKUP(A55,[3]BDD_ActiviteInf_Ambu!$1:$1048576,PsyInf_Ambu_FileActv!AH$1,FALSE)/I55,"-")</f>
        <v>0</v>
      </c>
      <c r="AI55" s="101"/>
      <c r="AJ55" s="101"/>
      <c r="AK55" s="101"/>
      <c r="AL55" s="101"/>
      <c r="AM55" s="101"/>
      <c r="AN55" s="101"/>
    </row>
    <row r="56" spans="1:40" ht="7.5" customHeight="1" thickBot="1" x14ac:dyDescent="0.25">
      <c r="A56" s="77"/>
      <c r="B56" s="195"/>
      <c r="C56" s="331"/>
      <c r="D56" s="332"/>
      <c r="E56" s="248" t="e">
        <f>VLOOKUP(A56,Activité_INF!$A$7:$AM$68,32,FALSE)</f>
        <v>#N/A</v>
      </c>
      <c r="F56" s="333"/>
      <c r="G56" s="299"/>
      <c r="H56" s="334"/>
      <c r="I56" s="335"/>
      <c r="J56" s="299"/>
      <c r="K56" s="336"/>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101"/>
      <c r="AJ56" s="101"/>
      <c r="AK56" s="101"/>
      <c r="AL56" s="101"/>
      <c r="AM56" s="101"/>
      <c r="AN56" s="101"/>
    </row>
    <row r="57" spans="1:40" ht="13.8" thickBot="1" x14ac:dyDescent="0.25">
      <c r="A57" s="31" t="s">
        <v>104</v>
      </c>
      <c r="B57" s="101"/>
      <c r="C57" s="337" t="s">
        <v>105</v>
      </c>
      <c r="D57" s="146"/>
      <c r="E57" s="248">
        <f>VLOOKUP(A57,Activité_INF!$A$7:$AM$68,32,FALSE)</f>
        <v>23754</v>
      </c>
      <c r="F57" s="338">
        <f>VLOOKUP(A57,Activité_INF!$A$7:$AM$68,33,FALSE)</f>
        <v>23532</v>
      </c>
      <c r="G57" s="339">
        <f>IF(E57&gt;0,F57/E57-1,"-")</f>
        <v>-9.3457943925233655E-3</v>
      </c>
      <c r="H57" s="275">
        <f>VLOOKUP(A57,Activité_INF!$A$7:$AM$68,29,FALSE)</f>
        <v>294534</v>
      </c>
      <c r="I57" s="340">
        <f>VLOOKUP(A57,Activité_INF!$A$7:$AM$68,30,FALSE)</f>
        <v>281267</v>
      </c>
      <c r="J57" s="341">
        <f>IF(H57&gt;0,I57/H57-1,"-")</f>
        <v>-4.5044035663115323E-2</v>
      </c>
      <c r="K57" s="342">
        <f>IF(E57&gt;0,VLOOKUP(A57,[3]BDD_ActiviteInf_Ambu!$1:$1048576,PsyInf_Ambu_FileActv!K$1,FALSE)/E57,"-")</f>
        <v>0.43251662877831104</v>
      </c>
      <c r="L57" s="339">
        <f>IF(F57&gt;0,VLOOKUP(A57,[3]BDD_ActiviteInf_Ambu!$1:$1048576,PsyInf_Ambu_FileActv!L$1,FALSE)/F57,"-")</f>
        <v>0.41785653578106408</v>
      </c>
      <c r="M57" s="343">
        <f>IF(H57&gt;0,VLOOKUP(A57,[3]BDD_ActiviteInf_Ambu!$1:$1048576,PsyInf_Ambu_FileActv!M$1,FALSE)/H57,"-")</f>
        <v>0.47307950864755849</v>
      </c>
      <c r="N57" s="341">
        <f>IF(I57&gt;0,VLOOKUP(A57,[3]BDD_ActiviteInf_Ambu!$1:$1048576,PsyInf_Ambu_FileActv!N$1,FALSE)/I57,"-")</f>
        <v>0.46184230642058971</v>
      </c>
      <c r="O57" s="343">
        <f>IF($E57&gt;0,VLOOKUP($A57,[3]BDD_ActiviteInf_Ambu!$1:$1048576,PsyInf_Ambu_FileActv!O$1,FALSE)/$E57,"-")</f>
        <v>0.49107518733686956</v>
      </c>
      <c r="P57" s="339">
        <f>IF($F57&gt;0,VLOOKUP($A57,[3]BDD_ActiviteInf_Ambu!$1:$1048576,PsyInf_Ambu_FileActv!P$1,FALSE)/$F57,"-")</f>
        <v>0.49141594424613294</v>
      </c>
      <c r="Q57" s="343">
        <f>IF($H57&gt;0,VLOOKUP($A57,[3]BDD_ActiviteInf_Ambu!$1:$1048576,PsyInf_Ambu_FileActv!Q$1,FALSE)/$H57,"-")</f>
        <v>0.45059314035051978</v>
      </c>
      <c r="R57" s="341">
        <f>IF($I57&gt;0,VLOOKUP($A57,[3]BDD_ActiviteInf_Ambu!$1:$1048576,PsyInf_Ambu_FileActv!R$1,FALSE)/$I57,"-")</f>
        <v>0.45534314370331391</v>
      </c>
      <c r="S57" s="343">
        <f>IF(E57&gt;0,VLOOKUP(A57,[3]BDD_ActiviteInf_Ambu!$1:$1048576,PsyInf_Ambu_FileActv!S$1,FALSE)/E57,"-")</f>
        <v>0.10364570177654289</v>
      </c>
      <c r="T57" s="339">
        <f>IF(F57&gt;0,VLOOKUP(A57,[3]BDD_ActiviteInf_Ambu!$1:$1048576,PsyInf_Ambu_FileActv!T$1,FALSE)/F57,"-")</f>
        <v>0.11371749107598164</v>
      </c>
      <c r="U57" s="343">
        <f>IF(H57&gt;0,VLOOKUP(A57,[3]BDD_ActiviteInf_Ambu!$1:$1048576,PsyInf_Ambu_FileActv!U$1,FALSE)/H57,"-")</f>
        <v>6.2787318272253798E-2</v>
      </c>
      <c r="V57" s="341">
        <f>IF(I57&gt;0,VLOOKUP(A57,[3]BDD_ActiviteInf_Ambu!$1:$1048576,PsyInf_Ambu_FileActv!V$1,FALSE)/I57,"-")</f>
        <v>6.7370150070929044E-2</v>
      </c>
      <c r="W57" s="343">
        <f>IF(E57&gt;0,VLOOKUP(A57,[3]BDD_ActiviteInf_Ambu!$1:$1048576,PsyInf_Ambu_FileActv!W$1,FALSE)/E57,"-")</f>
        <v>4.0287951502904776E-2</v>
      </c>
      <c r="X57" s="339">
        <f>IF(F57&gt;0,VLOOKUP(A57,[3]BDD_ActiviteInf_Ambu!$1:$1048576,PsyInf_Ambu_FileActv!X$1,FALSE)/F57,"-")</f>
        <v>4.7467278599354068E-2</v>
      </c>
      <c r="Y57" s="343">
        <f>IF(H57&gt;0,VLOOKUP(A57,[3]BDD_ActiviteInf_Ambu!$1:$1048576,PsyInf_Ambu_FileActv!Y$1,FALSE)/H57,"-")</f>
        <v>1.3540032729667882E-2</v>
      </c>
      <c r="Z57" s="344">
        <f>IF(I57&gt;0,VLOOKUP(A57,[3]BDD_ActiviteInf_Ambu!$1:$1048576,PsyInf_Ambu_FileActv!Z$1,FALSE)/I57,"-")</f>
        <v>1.5444399805167331E-2</v>
      </c>
      <c r="AA57" s="342">
        <f>IF(E57&gt;0,VLOOKUP(A57,[3]BDD_ActiviteInf_Ambu!$1:$1048576,PsyInf_Ambu_FileActv!AA$1,FALSE)/E57,"-")</f>
        <v>0.1119390418455839</v>
      </c>
      <c r="AB57" s="339">
        <f>IF(F57&gt;0,VLOOKUP(A57,[3]BDD_ActiviteInf_Ambu!$1:$1048576,PsyInf_Ambu_FileActv!AB$1,FALSE)/F57,"-")</f>
        <v>0.11422743498215196</v>
      </c>
      <c r="AC57" s="343">
        <f>IF(H57&gt;0,VLOOKUP(A57,[3]BDD_ActiviteInf_Ambu!$1:$1048576,PsyInf_Ambu_FileActv!AC$1,FALSE)/H57,"-")</f>
        <v>7.9950022747798222E-2</v>
      </c>
      <c r="AD57" s="344">
        <f>IF(I57&gt;0,VLOOKUP(A57,[3]BDD_ActiviteInf_Ambu!$1:$1048576,PsyInf_Ambu_FileActv!AD$1,FALSE)/I57,"-")</f>
        <v>8.7543152947199637E-2</v>
      </c>
      <c r="AE57" s="342">
        <f>IF(E57&gt;0,VLOOKUP(A57,[3]BDD_ActiviteInf_Ambu!$1:$1048576,PsyInf_Ambu_FileActv!AE$1,FALSE)/E57,"-")</f>
        <v>2.1049086469647217E-4</v>
      </c>
      <c r="AF57" s="339">
        <f>IF(F57&gt;0,VLOOKUP(A57,[3]BDD_ActiviteInf_Ambu!$1:$1048576,PsyInf_Ambu_FileActv!AF$1,FALSE)/F57,"-")</f>
        <v>1.6998130205677376E-4</v>
      </c>
      <c r="AG57" s="343">
        <f>IF(H57&gt;0,VLOOKUP(A57,[3]BDD_ActiviteInf_Ambu!$1:$1048576,PsyInf_Ambu_FileActv!AG$1,FALSE)/H57,"-")</f>
        <v>3.734713140078904E-5</v>
      </c>
      <c r="AH57" s="344">
        <f>IF(I57&gt;0,VLOOKUP(A57,[3]BDD_ActiviteInf_Ambu!$1:$1048576,PsyInf_Ambu_FileActv!AH$1,FALSE)/I57,"-")</f>
        <v>6.3996131789367398E-5</v>
      </c>
      <c r="AI57" s="101"/>
      <c r="AJ57" s="101"/>
      <c r="AK57" s="101"/>
      <c r="AL57" s="101"/>
      <c r="AM57" s="101"/>
      <c r="AN57" s="101"/>
    </row>
    <row r="58" spans="1:40" ht="7.5" customHeight="1" thickBot="1" x14ac:dyDescent="0.25">
      <c r="A58" s="77"/>
      <c r="B58" s="195"/>
      <c r="C58" s="345"/>
      <c r="D58" s="346"/>
      <c r="E58" s="248" t="e">
        <f>VLOOKUP(A58,Activité_INF!$A$7:$AM$68,32,FALSE)</f>
        <v>#N/A</v>
      </c>
      <c r="F58" s="347">
        <f>F57/(1+G57)</f>
        <v>23754</v>
      </c>
      <c r="G58" s="348"/>
      <c r="H58" s="334"/>
      <c r="I58" s="349"/>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101"/>
      <c r="AJ58" s="101"/>
      <c r="AK58" s="101"/>
      <c r="AL58" s="101"/>
      <c r="AM58" s="101"/>
      <c r="AN58" s="101"/>
    </row>
    <row r="59" spans="1:40" x14ac:dyDescent="0.2">
      <c r="A59" s="31" t="s">
        <v>106</v>
      </c>
      <c r="B59" s="101"/>
      <c r="C59" s="350" t="s">
        <v>107</v>
      </c>
      <c r="D59" s="160"/>
      <c r="E59" s="248">
        <f>VLOOKUP(A59,Activité_INF!$A$7:$AM$68,32,FALSE)</f>
        <v>468302</v>
      </c>
      <c r="F59" s="351">
        <f>VLOOKUP(A59,Activité_INF!$A$7:$AM$68,33,FALSE)</f>
        <v>475539</v>
      </c>
      <c r="G59" s="352">
        <f>IF(E59&gt;0,F59/E59-1,"-")</f>
        <v>1.5453702952368253E-2</v>
      </c>
      <c r="H59" s="353">
        <f>VLOOKUP(A59,Activité_INF!$A$7:$AM$68,29,FALSE)</f>
        <v>5905258</v>
      </c>
      <c r="I59" s="354">
        <f>VLOOKUP(A59,Activité_INF!$A$7:$AM$68,30,FALSE)</f>
        <v>5847891</v>
      </c>
      <c r="J59" s="355">
        <f>IF(H59&gt;0,I59/H59-1,"-")</f>
        <v>-9.7145628522919969E-3</v>
      </c>
      <c r="K59" s="356">
        <f>IF(E59&gt;0,VLOOKUP(A59,[3]BDD_ActiviteInf_Ambu!$1:$1048576,PsyInf_Ambu_FileActv!K$1,FALSE)/E59,"-")</f>
        <v>0.43767696913530157</v>
      </c>
      <c r="L59" s="352">
        <f>IF(F59&gt;0,VLOOKUP(A59,[3]BDD_ActiviteInf_Ambu!$1:$1048576,PsyInf_Ambu_FileActv!L$1,FALSE)/F59,"-")</f>
        <v>0.42305047535533363</v>
      </c>
      <c r="M59" s="357">
        <f>IF(H59&gt;0,VLOOKUP(A59,[3]BDD_ActiviteInf_Ambu!$1:$1048576,PsyInf_Ambu_FileActv!M$1,FALSE)/H59,"-")</f>
        <v>0.48104214921685046</v>
      </c>
      <c r="N59" s="355">
        <f>IF(I59&gt;0,VLOOKUP(A59,[3]BDD_ActiviteInf_Ambu!$1:$1048576,PsyInf_Ambu_FileActv!N$1,FALSE)/I59,"-")</f>
        <v>0.46133537714707745</v>
      </c>
      <c r="O59" s="357">
        <f>IF($E59&gt;0,VLOOKUP($A59,[3]BDD_ActiviteInf_Ambu!$1:$1048576,PsyInf_Ambu_FileActv!O$1,FALSE)/$E59,"-")</f>
        <v>0.44031415624959963</v>
      </c>
      <c r="P59" s="352">
        <f>IF($F59&gt;0,VLOOKUP($A59,[3]BDD_ActiviteInf_Ambu!$1:$1048576,PsyInf_Ambu_FileActv!P$1,FALSE)/$F59,"-")</f>
        <v>0.43513781204065283</v>
      </c>
      <c r="Q59" s="357">
        <f>IF($H59&gt;0,VLOOKUP($A59,[3]BDD_ActiviteInf_Ambu!$1:$1048576,PsyInf_Ambu_FileActv!Q$1,FALSE)/$H59,"-")</f>
        <v>0.39709103310981503</v>
      </c>
      <c r="R59" s="355">
        <f>IF($I59&gt;0,VLOOKUP($A59,[3]BDD_ActiviteInf_Ambu!$1:$1048576,PsyInf_Ambu_FileActv!R$1,FALSE)/$I59,"-")</f>
        <v>0.40060904007957743</v>
      </c>
      <c r="S59" s="357">
        <f>IF(E59&gt;0,VLOOKUP(A59,[3]BDD_ActiviteInf_Ambu!$1:$1048576,PsyInf_Ambu_FileActv!S$1,FALSE)/E59,"-")</f>
        <v>0.11743917386643661</v>
      </c>
      <c r="T59" s="352">
        <f>IF(F59&gt;0,VLOOKUP(A59,[3]BDD_ActiviteInf_Ambu!$1:$1048576,PsyInf_Ambu_FileActv!T$1,FALSE)/F59,"-")</f>
        <v>0.12676562805574307</v>
      </c>
      <c r="U59" s="357">
        <f>IF(H59&gt;0,VLOOKUP(A59,[3]BDD_ActiviteInf_Ambu!$1:$1048576,PsyInf_Ambu_FileActv!U$1,FALSE)/H59,"-")</f>
        <v>8.2509180801245266E-2</v>
      </c>
      <c r="V59" s="355">
        <f>IF(I59&gt;0,VLOOKUP(A59,[3]BDD_ActiviteInf_Ambu!$1:$1048576,PsyInf_Ambu_FileActv!V$1,FALSE)/I59,"-")</f>
        <v>9.1998978777135212E-2</v>
      </c>
      <c r="W59" s="357">
        <f>IF(E59&gt;0,VLOOKUP(A59,[3]BDD_ActiviteInf_Ambu!$1:$1048576,PsyInf_Ambu_FileActv!W$1,FALSE)/E59,"-")</f>
        <v>8.9254370043262685E-2</v>
      </c>
      <c r="X59" s="352">
        <f>IF(F59&gt;0,VLOOKUP(A59,[3]BDD_ActiviteInf_Ambu!$1:$1048576,PsyInf_Ambu_FileActv!X$1,FALSE)/F59,"-")</f>
        <v>9.764078235433897E-2</v>
      </c>
      <c r="Y59" s="357">
        <f>IF(H59&gt;0,VLOOKUP(A59,[3]BDD_ActiviteInf_Ambu!$1:$1048576,PsyInf_Ambu_FileActv!Y$1,FALSE)/H59,"-")</f>
        <v>3.9357636872089249E-2</v>
      </c>
      <c r="Z59" s="358">
        <f>IF(I59&gt;0,VLOOKUP(A59,[3]BDD_ActiviteInf_Ambu!$1:$1048576,PsyInf_Ambu_FileActv!Z$1,FALSE)/I59,"-")</f>
        <v>4.4184476078641004E-2</v>
      </c>
      <c r="AA59" s="356">
        <f>IF(E59&gt;0,VLOOKUP(A59,[3]BDD_ActiviteInf_Ambu!$1:$1048576,PsyInf_Ambu_FileActv!AA$1,FALSE)/E59,"-")</f>
        <v>8.4041921665933522E-2</v>
      </c>
      <c r="AB59" s="352">
        <f>IF(F59&gt;0,VLOOKUP(A59,[3]BDD_ActiviteInf_Ambu!$1:$1048576,PsyInf_Ambu_FileActv!AB$1,FALSE)/F59,"-")</f>
        <v>8.7925490864051103E-2</v>
      </c>
      <c r="AC59" s="357">
        <f>IF(H59&gt;0,VLOOKUP(A59,[3]BDD_ActiviteInf_Ambu!$1:$1048576,PsyInf_Ambu_FileActv!AC$1,FALSE)/H59,"-")</f>
        <v>5.4809290296884576E-2</v>
      </c>
      <c r="AD59" s="358">
        <f>IF(I59&gt;0,VLOOKUP(A59,[3]BDD_ActiviteInf_Ambu!$1:$1048576,PsyInf_Ambu_FileActv!AD$1,FALSE)/I59,"-")</f>
        <v>5.8157889741788961E-2</v>
      </c>
      <c r="AE59" s="356">
        <f>IF(E59&gt;0,VLOOKUP(A59,[3]BDD_ActiviteInf_Ambu!$1:$1048576,PsyInf_Ambu_FileActv!AE$1,FALSE)/E59,"-")</f>
        <v>1.2385170253383501E-3</v>
      </c>
      <c r="AF59" s="352">
        <f>IF(F59&gt;0,VLOOKUP(A59,[3]BDD_ActiviteInf_Ambu!$1:$1048576,PsyInf_Ambu_FileActv!AF$1,FALSE)/F59,"-")</f>
        <v>1.0808787502181736E-3</v>
      </c>
      <c r="AG59" s="357">
        <f>IF(H59&gt;0,VLOOKUP(A59,[3]BDD_ActiviteInf_Ambu!$1:$1048576,PsyInf_Ambu_FileActv!AG$1,FALSE)/H59,"-")</f>
        <v>1.2043504280422634E-3</v>
      </c>
      <c r="AH59" s="358">
        <f>IF(I59&gt;0,VLOOKUP(A59,[3]BDD_ActiviteInf_Ambu!$1:$1048576,PsyInf_Ambu_FileActv!AH$1,FALSE)/I59,"-")</f>
        <v>9.5692618073763686E-4</v>
      </c>
      <c r="AI59" s="101"/>
      <c r="AJ59" s="101"/>
      <c r="AK59" s="101"/>
      <c r="AL59" s="101"/>
      <c r="AM59" s="101"/>
      <c r="AN59" s="101"/>
    </row>
    <row r="60" spans="1:40" s="65" customFormat="1" ht="14.1" customHeight="1" x14ac:dyDescent="0.2">
      <c r="A60" s="172" t="s">
        <v>108</v>
      </c>
      <c r="B60" s="202"/>
      <c r="C60" s="359" t="s">
        <v>59</v>
      </c>
      <c r="D60" s="360"/>
      <c r="E60" s="248">
        <f>VLOOKUP(A60,Activité_INF!$A$7:$AM$68,32,FALSE)</f>
        <v>468302</v>
      </c>
      <c r="F60" s="361">
        <f>VLOOKUP(A60,Activité_INF!$A$7:$AM$68,33,FALSE)</f>
        <v>475539</v>
      </c>
      <c r="G60" s="362">
        <f>IF(E60&gt;0,F60/E60-1,"-")</f>
        <v>1.5453702952368253E-2</v>
      </c>
      <c r="H60" s="363">
        <f>VLOOKUP(A60,Activité_INF!$A$7:$AM$68,29,FALSE)</f>
        <v>5905258</v>
      </c>
      <c r="I60" s="364">
        <f>VLOOKUP(A60,Activité_INF!$A$7:$AM$68,30,FALSE)</f>
        <v>5847891</v>
      </c>
      <c r="J60" s="365">
        <f>IF(H60&gt;0,I60/H60-1,"-")</f>
        <v>-9.7145628522919969E-3</v>
      </c>
      <c r="K60" s="366">
        <f>IF(E60&gt;0,VLOOKUP(A60,[3]BDD_ActiviteInf_Ambu!$1:$1048576,PsyInf_Ambu_FileActv!K$1,FALSE)/E60,"-")</f>
        <v>0.43767696913530157</v>
      </c>
      <c r="L60" s="362">
        <f>IF(F60&gt;0,VLOOKUP(A60,[3]BDD_ActiviteInf_Ambu!$1:$1048576,PsyInf_Ambu_FileActv!L$1,FALSE)/F60,"-")</f>
        <v>0.42305047535533363</v>
      </c>
      <c r="M60" s="367">
        <f>IF(H60&gt;0,VLOOKUP(A60,[3]BDD_ActiviteInf_Ambu!$1:$1048576,PsyInf_Ambu_FileActv!M$1,FALSE)/H60,"-")</f>
        <v>0.48104214921685046</v>
      </c>
      <c r="N60" s="365">
        <f>IF(I60&gt;0,VLOOKUP(A60,[3]BDD_ActiviteInf_Ambu!$1:$1048576,PsyInf_Ambu_FileActv!N$1,FALSE)/I60,"-")</f>
        <v>0.46133537714707745</v>
      </c>
      <c r="O60" s="367">
        <f>IF($E60&gt;0,VLOOKUP($A60,[3]BDD_ActiviteInf_Ambu!$1:$1048576,PsyInf_Ambu_FileActv!O$1,FALSE)/$E60,"-")</f>
        <v>0.44031415624959963</v>
      </c>
      <c r="P60" s="362">
        <f>IF($F60&gt;0,VLOOKUP($A60,[3]BDD_ActiviteInf_Ambu!$1:$1048576,PsyInf_Ambu_FileActv!P$1,FALSE)/$F60,"-")</f>
        <v>0.43513781204065283</v>
      </c>
      <c r="Q60" s="367">
        <f>IF($H60&gt;0,VLOOKUP($A60,[3]BDD_ActiviteInf_Ambu!$1:$1048576,PsyInf_Ambu_FileActv!Q$1,FALSE)/$H60,"-")</f>
        <v>0.39709103310981503</v>
      </c>
      <c r="R60" s="365">
        <f>IF($I60&gt;0,VLOOKUP($A60,[3]BDD_ActiviteInf_Ambu!$1:$1048576,PsyInf_Ambu_FileActv!R$1,FALSE)/$I60,"-")</f>
        <v>0.40060904007957743</v>
      </c>
      <c r="S60" s="367">
        <f>IF(E60&gt;0,VLOOKUP(A60,[3]BDD_ActiviteInf_Ambu!$1:$1048576,PsyInf_Ambu_FileActv!S$1,FALSE)/E60,"-")</f>
        <v>0.11743917386643661</v>
      </c>
      <c r="T60" s="362">
        <f>IF(F60&gt;0,VLOOKUP(A60,[3]BDD_ActiviteInf_Ambu!$1:$1048576,PsyInf_Ambu_FileActv!T$1,FALSE)/F60,"-")</f>
        <v>0.12676562805574307</v>
      </c>
      <c r="U60" s="367">
        <f>IF(H60&gt;0,VLOOKUP(A60,[3]BDD_ActiviteInf_Ambu!$1:$1048576,PsyInf_Ambu_FileActv!U$1,FALSE)/H60,"-")</f>
        <v>8.2509180801245266E-2</v>
      </c>
      <c r="V60" s="365">
        <f>IF(I60&gt;0,VLOOKUP(A60,[3]BDD_ActiviteInf_Ambu!$1:$1048576,PsyInf_Ambu_FileActv!V$1,FALSE)/I60,"-")</f>
        <v>9.1998978777135212E-2</v>
      </c>
      <c r="W60" s="367">
        <f>IF(E60&gt;0,VLOOKUP(A60,[3]BDD_ActiviteInf_Ambu!$1:$1048576,PsyInf_Ambu_FileActv!W$1,FALSE)/E60,"-")</f>
        <v>8.9254370043262685E-2</v>
      </c>
      <c r="X60" s="362">
        <f>IF(F60&gt;0,VLOOKUP(A60,[3]BDD_ActiviteInf_Ambu!$1:$1048576,PsyInf_Ambu_FileActv!X$1,FALSE)/F60,"-")</f>
        <v>9.764078235433897E-2</v>
      </c>
      <c r="Y60" s="367">
        <f>IF(H60&gt;0,VLOOKUP(A60,[3]BDD_ActiviteInf_Ambu!$1:$1048576,PsyInf_Ambu_FileActv!Y$1,FALSE)/H60,"-")</f>
        <v>3.9357636872089249E-2</v>
      </c>
      <c r="Z60" s="368">
        <f>IF(I60&gt;0,VLOOKUP(A60,[3]BDD_ActiviteInf_Ambu!$1:$1048576,PsyInf_Ambu_FileActv!Z$1,FALSE)/I60,"-")</f>
        <v>4.4184476078641004E-2</v>
      </c>
      <c r="AA60" s="366">
        <f>IF(E60&gt;0,VLOOKUP(A60,[3]BDD_ActiviteInf_Ambu!$1:$1048576,PsyInf_Ambu_FileActv!AA$1,FALSE)/E60,"-")</f>
        <v>8.4041921665933522E-2</v>
      </c>
      <c r="AB60" s="362">
        <f>IF(F60&gt;0,VLOOKUP(A60,[3]BDD_ActiviteInf_Ambu!$1:$1048576,PsyInf_Ambu_FileActv!AB$1,FALSE)/F60,"-")</f>
        <v>8.7925490864051103E-2</v>
      </c>
      <c r="AC60" s="367">
        <f>IF(H60&gt;0,VLOOKUP(A60,[3]BDD_ActiviteInf_Ambu!$1:$1048576,PsyInf_Ambu_FileActv!AC$1,FALSE)/H60,"-")</f>
        <v>5.4809290296884576E-2</v>
      </c>
      <c r="AD60" s="368">
        <f>IF(I60&gt;0,VLOOKUP(A60,[3]BDD_ActiviteInf_Ambu!$1:$1048576,PsyInf_Ambu_FileActv!AD$1,FALSE)/I60,"-")</f>
        <v>5.8157889741788961E-2</v>
      </c>
      <c r="AE60" s="366">
        <f>IF(E60&gt;0,VLOOKUP(A60,[3]BDD_ActiviteInf_Ambu!$1:$1048576,PsyInf_Ambu_FileActv!AE$1,FALSE)/E60,"-")</f>
        <v>1.2385170253383501E-3</v>
      </c>
      <c r="AF60" s="362">
        <f>IF(F60&gt;0,VLOOKUP(A60,[3]BDD_ActiviteInf_Ambu!$1:$1048576,PsyInf_Ambu_FileActv!AF$1,FALSE)/F60,"-")</f>
        <v>1.0808787502181736E-3</v>
      </c>
      <c r="AG60" s="367">
        <f>IF(H60&gt;0,VLOOKUP(A60,[3]BDD_ActiviteInf_Ambu!$1:$1048576,PsyInf_Ambu_FileActv!AG$1,FALSE)/H60,"-")</f>
        <v>1.2043504280422634E-3</v>
      </c>
      <c r="AH60" s="368">
        <f>IF(I60&gt;0,VLOOKUP(A60,[3]BDD_ActiviteInf_Ambu!$1:$1048576,PsyInf_Ambu_FileActv!AH$1,FALSE)/I60,"-")</f>
        <v>9.5692618073763686E-4</v>
      </c>
    </row>
    <row r="61" spans="1:40" s="101" customFormat="1" ht="13.5" customHeight="1" thickBot="1" x14ac:dyDescent="0.25">
      <c r="A61" s="172" t="s">
        <v>109</v>
      </c>
      <c r="C61" s="369" t="s">
        <v>81</v>
      </c>
      <c r="D61" s="369"/>
      <c r="E61" s="248">
        <f>VLOOKUP(A61,Activité_INF!$A$7:$AM$68,32,FALSE)</f>
        <v>0</v>
      </c>
      <c r="F61" s="370">
        <f>VLOOKUP(A61,Activité_INF!$A$7:$AM$68,33,FALSE)</f>
        <v>0</v>
      </c>
      <c r="G61" s="371" t="str">
        <f>IF(E61&gt;0,F61/E61-1,"-")</f>
        <v>-</v>
      </c>
      <c r="H61" s="372">
        <f>VLOOKUP(A61,Activité_INF!$A$7:$AM$68,29,FALSE)</f>
        <v>0</v>
      </c>
      <c r="I61" s="373">
        <f>VLOOKUP(A61,Activité_INF!$A$7:$AM$68,30,FALSE)</f>
        <v>0</v>
      </c>
      <c r="J61" s="374" t="str">
        <f>IF(H61&gt;0,I61/H61-1,"-")</f>
        <v>-</v>
      </c>
      <c r="K61" s="375" t="str">
        <f>IF(E61&gt;0,VLOOKUP(A61,[3]BDD_ActiviteInf_Ambu!$1:$1048576,PsyInf_Ambu_FileActv!K$1,FALSE)/E61,"-")</f>
        <v>-</v>
      </c>
      <c r="L61" s="371" t="str">
        <f>IF(F61&gt;0,VLOOKUP(A61,[3]BDD_ActiviteInf_Ambu!$1:$1048576,PsyInf_Ambu_FileActv!L$1,FALSE)/F61,"-")</f>
        <v>-</v>
      </c>
      <c r="M61" s="376" t="str">
        <f>IF(H61&gt;0,VLOOKUP(A61,[3]BDD_ActiviteInf_Ambu!$1:$1048576,PsyInf_Ambu_FileActv!M$1,FALSE)/H61,"-")</f>
        <v>-</v>
      </c>
      <c r="N61" s="374" t="str">
        <f>IF(I61&gt;0,VLOOKUP(A61,[3]BDD_ActiviteInf_Ambu!$1:$1048576,PsyInf_Ambu_FileActv!N$1,FALSE)/I61,"-")</f>
        <v>-</v>
      </c>
      <c r="O61" s="376" t="str">
        <f>IF($E61&gt;0,VLOOKUP($A61,[3]BDD_ActiviteInf_Ambu!$1:$1048576,PsyInf_Ambu_FileActv!O$1,FALSE)/$E61,"-")</f>
        <v>-</v>
      </c>
      <c r="P61" s="371" t="str">
        <f>IF($F61&gt;0,VLOOKUP($A61,[3]BDD_ActiviteInf_Ambu!$1:$1048576,PsyInf_Ambu_FileActv!P$1,FALSE)/$F61,"-")</f>
        <v>-</v>
      </c>
      <c r="Q61" s="376" t="str">
        <f>IF($H61&gt;0,VLOOKUP($A61,[3]BDD_ActiviteInf_Ambu!$1:$1048576,PsyInf_Ambu_FileActv!Q$1,FALSE)/$H61,"-")</f>
        <v>-</v>
      </c>
      <c r="R61" s="374" t="str">
        <f>IF($I61&gt;0,VLOOKUP($A61,[3]BDD_ActiviteInf_Ambu!$1:$1048576,PsyInf_Ambu_FileActv!R$1,FALSE)/$I61,"-")</f>
        <v>-</v>
      </c>
      <c r="S61" s="376" t="str">
        <f>IF(E61&gt;0,VLOOKUP(A61,[3]BDD_ActiviteInf_Ambu!$1:$1048576,PsyInf_Ambu_FileActv!S$1,FALSE)/E61,"-")</f>
        <v>-</v>
      </c>
      <c r="T61" s="371" t="str">
        <f>IF(F61&gt;0,VLOOKUP(A61,[3]BDD_ActiviteInf_Ambu!$1:$1048576,PsyInf_Ambu_FileActv!T$1,FALSE)/F61,"-")</f>
        <v>-</v>
      </c>
      <c r="U61" s="376" t="str">
        <f>IF(H61&gt;0,VLOOKUP(A61,[3]BDD_ActiviteInf_Ambu!$1:$1048576,PsyInf_Ambu_FileActv!U$1,FALSE)/H61,"-")</f>
        <v>-</v>
      </c>
      <c r="V61" s="374" t="str">
        <f>IF(I61&gt;0,VLOOKUP(A61,[3]BDD_ActiviteInf_Ambu!$1:$1048576,PsyInf_Ambu_FileActv!V$1,FALSE)/I61,"-")</f>
        <v>-</v>
      </c>
      <c r="W61" s="376" t="str">
        <f>IF(E61&gt;0,VLOOKUP(A61,[3]BDD_ActiviteInf_Ambu!$1:$1048576,PsyInf_Ambu_FileActv!W$1,FALSE)/E61,"-")</f>
        <v>-</v>
      </c>
      <c r="X61" s="371" t="str">
        <f>IF(F61&gt;0,VLOOKUP(A61,[3]BDD_ActiviteInf_Ambu!$1:$1048576,PsyInf_Ambu_FileActv!X$1,FALSE)/F61,"-")</f>
        <v>-</v>
      </c>
      <c r="Y61" s="376" t="str">
        <f>IF(H61&gt;0,VLOOKUP(A61,[3]BDD_ActiviteInf_Ambu!$1:$1048576,PsyInf_Ambu_FileActv!Y$1,FALSE)/H61,"-")</f>
        <v>-</v>
      </c>
      <c r="Z61" s="377" t="str">
        <f>IF(I61&gt;0,VLOOKUP(A61,[3]BDD_ActiviteInf_Ambu!$1:$1048576,PsyInf_Ambu_FileActv!Z$1,FALSE)/I61,"-")</f>
        <v>-</v>
      </c>
      <c r="AA61" s="375" t="str">
        <f>IF(E61&gt;0,VLOOKUP(A61,[3]BDD_ActiviteInf_Ambu!$1:$1048576,PsyInf_Ambu_FileActv!AA$1,FALSE)/E61,"-")</f>
        <v>-</v>
      </c>
      <c r="AB61" s="371" t="str">
        <f>IF(F61&gt;0,VLOOKUP(A61,[3]BDD_ActiviteInf_Ambu!$1:$1048576,PsyInf_Ambu_FileActv!AB$1,FALSE)/F61,"-")</f>
        <v>-</v>
      </c>
      <c r="AC61" s="376" t="str">
        <f>IF(H61&gt;0,VLOOKUP(A61,[3]BDD_ActiviteInf_Ambu!$1:$1048576,PsyInf_Ambu_FileActv!AC$1,FALSE)/H61,"-")</f>
        <v>-</v>
      </c>
      <c r="AD61" s="377" t="str">
        <f>IF(I61&gt;0,VLOOKUP(A61,[3]BDD_ActiviteInf_Ambu!$1:$1048576,PsyInf_Ambu_FileActv!AD$1,FALSE)/I61,"-")</f>
        <v>-</v>
      </c>
      <c r="AE61" s="375" t="str">
        <f>IF(E61&gt;0,VLOOKUP(A61,[3]BDD_ActiviteInf_Ambu!$1:$1048576,PsyInf_Ambu_FileActv!AE$1,FALSE)/E61,"-")</f>
        <v>-</v>
      </c>
      <c r="AF61" s="371" t="str">
        <f>IF(F61&gt;0,VLOOKUP(A61,[3]BDD_ActiviteInf_Ambu!$1:$1048576,PsyInf_Ambu_FileActv!AF$1,FALSE)/F61,"-")</f>
        <v>-</v>
      </c>
      <c r="AG61" s="376" t="str">
        <f>IF(H61&gt;0,VLOOKUP(A61,[3]BDD_ActiviteInf_Ambu!$1:$1048576,PsyInf_Ambu_FileActv!AG$1,FALSE)/H61,"-")</f>
        <v>-</v>
      </c>
      <c r="AH61" s="377" t="str">
        <f>IF(I61&gt;0,VLOOKUP(A61,[3]BDD_ActiviteInf_Ambu!$1:$1048576,PsyInf_Ambu_FileActv!AH$1,FALSE)/I61,"-")</f>
        <v>-</v>
      </c>
    </row>
    <row r="62" spans="1:40" x14ac:dyDescent="0.25">
      <c r="N62" s="379">
        <v>9833</v>
      </c>
      <c r="O62" s="380">
        <f>N62/F57</f>
        <v>0.41785653578106408</v>
      </c>
      <c r="P62" s="379">
        <v>129901</v>
      </c>
      <c r="Q62" s="380">
        <f>P62/I57</f>
        <v>0.46184230642058971</v>
      </c>
      <c r="AI62" s="101"/>
      <c r="AJ62" s="101"/>
      <c r="AK62" s="101"/>
      <c r="AL62" s="101"/>
      <c r="AM62" s="101"/>
      <c r="AN62" s="101"/>
    </row>
    <row r="63" spans="1:40" x14ac:dyDescent="0.25">
      <c r="C63" s="202" t="s">
        <v>110</v>
      </c>
      <c r="D63" s="201" t="str">
        <f>CONCATENATE(" RIMP ",[3]Onglet_OutilAnnexe!$B$3," - ",[3]Onglet_OutilAnnexe!$B$2,)</f>
        <v xml:space="preserve"> RIMP 2021 - 2022</v>
      </c>
      <c r="E63" s="98"/>
      <c r="F63" s="202" t="s">
        <v>111</v>
      </c>
      <c r="G63" s="101"/>
      <c r="H63" s="98"/>
      <c r="I63" s="193"/>
      <c r="J63" s="98"/>
      <c r="K63" s="98"/>
      <c r="L63" s="98"/>
      <c r="M63" s="203"/>
      <c r="N63" s="98"/>
      <c r="O63" s="98"/>
      <c r="P63" s="98"/>
      <c r="Q63" s="98"/>
      <c r="R63" s="98"/>
      <c r="S63" s="98"/>
      <c r="T63" s="193"/>
      <c r="U63" s="193"/>
      <c r="V63" s="204"/>
      <c r="W63" s="193"/>
      <c r="X63" s="193"/>
      <c r="AI63" s="101"/>
      <c r="AJ63" s="101"/>
      <c r="AK63" s="101"/>
      <c r="AL63" s="101"/>
      <c r="AM63" s="101"/>
      <c r="AN63" s="101"/>
    </row>
    <row r="64" spans="1:40" x14ac:dyDescent="0.25">
      <c r="C64" s="202"/>
      <c r="D64" s="201"/>
      <c r="E64" s="98"/>
      <c r="F64" s="205" t="s">
        <v>112</v>
      </c>
      <c r="G64" s="193"/>
      <c r="H64" s="98"/>
      <c r="I64" s="98"/>
      <c r="J64" s="98"/>
      <c r="K64" s="98"/>
      <c r="L64" s="98"/>
      <c r="M64" s="203"/>
      <c r="N64" s="98"/>
      <c r="O64" s="98"/>
      <c r="P64" s="98"/>
      <c r="Q64" s="98"/>
      <c r="R64" s="98"/>
      <c r="S64" s="98"/>
      <c r="T64" s="193"/>
      <c r="U64" s="193"/>
      <c r="V64" s="204"/>
      <c r="W64" s="193"/>
      <c r="X64" s="193"/>
      <c r="AI64" s="101"/>
      <c r="AJ64" s="101"/>
      <c r="AK64" s="101"/>
      <c r="AL64" s="101"/>
      <c r="AM64" s="101"/>
      <c r="AN64" s="101"/>
    </row>
    <row r="65" spans="3:40" x14ac:dyDescent="0.25">
      <c r="C65" s="202"/>
      <c r="D65" s="201"/>
      <c r="E65" s="98"/>
      <c r="F65" s="205" t="s">
        <v>113</v>
      </c>
      <c r="G65" s="193"/>
      <c r="H65" s="98"/>
      <c r="I65" s="98"/>
      <c r="J65" s="98"/>
      <c r="K65" s="98"/>
      <c r="L65" s="98"/>
      <c r="M65" s="203"/>
      <c r="N65" s="98"/>
      <c r="O65" s="98"/>
      <c r="P65" s="98"/>
      <c r="Q65" s="98"/>
      <c r="R65" s="98"/>
      <c r="S65" s="98"/>
      <c r="T65" s="193"/>
      <c r="U65" s="193"/>
      <c r="V65" s="204"/>
      <c r="W65" s="193"/>
      <c r="X65" s="193"/>
      <c r="AI65" s="101"/>
      <c r="AJ65" s="101"/>
      <c r="AK65" s="101"/>
      <c r="AL65" s="101"/>
      <c r="AM65" s="101"/>
      <c r="AN65" s="101"/>
    </row>
    <row r="66" spans="3:40" ht="7.5" customHeight="1" x14ac:dyDescent="0.25">
      <c r="C66" s="201"/>
      <c r="D66" s="201"/>
      <c r="E66" s="206"/>
      <c r="F66" s="201"/>
      <c r="G66" s="201"/>
      <c r="H66" s="206"/>
      <c r="I66" s="206"/>
      <c r="J66" s="206"/>
      <c r="K66" s="206"/>
      <c r="L66" s="206"/>
      <c r="M66" s="207"/>
      <c r="N66" s="206"/>
      <c r="O66" s="206"/>
      <c r="P66" s="206"/>
      <c r="Q66" s="206"/>
      <c r="R66" s="206"/>
      <c r="S66" s="206"/>
      <c r="T66" s="193"/>
      <c r="U66" s="193"/>
      <c r="V66" s="204"/>
      <c r="W66" s="193"/>
      <c r="X66" s="193"/>
    </row>
    <row r="67" spans="3:40" x14ac:dyDescent="0.25">
      <c r="C67" s="1083" t="s">
        <v>130</v>
      </c>
      <c r="D67" s="1083"/>
      <c r="E67" s="1083"/>
      <c r="F67" s="1083"/>
      <c r="G67" s="1083"/>
      <c r="H67" s="1083"/>
      <c r="I67" s="1083"/>
      <c r="J67" s="1083"/>
      <c r="K67" s="1083"/>
      <c r="L67" s="1083"/>
      <c r="M67" s="1083"/>
      <c r="N67" s="1083"/>
      <c r="O67" s="1083"/>
      <c r="P67" s="1083"/>
      <c r="Q67" s="1083"/>
      <c r="R67" s="1083"/>
      <c r="S67" s="1083"/>
      <c r="T67" s="1083"/>
      <c r="U67" s="1083"/>
      <c r="V67" s="1083"/>
      <c r="W67" s="1083"/>
      <c r="X67" s="1083"/>
    </row>
    <row r="68" spans="3:40" x14ac:dyDescent="0.25">
      <c r="C68" s="1084" t="s">
        <v>131</v>
      </c>
      <c r="D68" s="1084"/>
      <c r="E68" s="1084"/>
      <c r="F68" s="1084"/>
      <c r="G68" s="1084"/>
      <c r="H68" s="1084"/>
      <c r="I68" s="1084"/>
      <c r="J68" s="1084"/>
      <c r="K68" s="1084"/>
      <c r="L68" s="1084"/>
      <c r="M68" s="1084"/>
      <c r="N68" s="1084"/>
      <c r="O68" s="1084"/>
      <c r="P68" s="1084"/>
      <c r="Q68" s="1084"/>
      <c r="R68" s="1084"/>
      <c r="S68" s="1084"/>
      <c r="T68" s="1084"/>
      <c r="U68" s="1084"/>
      <c r="V68" s="1084"/>
      <c r="W68" s="1084"/>
      <c r="X68" s="1084"/>
    </row>
    <row r="69" spans="3:40" x14ac:dyDescent="0.25">
      <c r="C69" s="382" t="s">
        <v>132</v>
      </c>
    </row>
  </sheetData>
  <mergeCells count="28">
    <mergeCell ref="C67:X67"/>
    <mergeCell ref="C68:X68"/>
    <mergeCell ref="AA6:AB6"/>
    <mergeCell ref="AC6:AD6"/>
    <mergeCell ref="AE6:AF6"/>
    <mergeCell ref="C8:AH8"/>
    <mergeCell ref="C19:AH19"/>
    <mergeCell ref="S5:V5"/>
    <mergeCell ref="W5:Z5"/>
    <mergeCell ref="K6:L6"/>
    <mergeCell ref="M6:N6"/>
    <mergeCell ref="O6:P6"/>
    <mergeCell ref="Q6:R6"/>
    <mergeCell ref="S6:T6"/>
    <mergeCell ref="U6:V6"/>
    <mergeCell ref="W6:X6"/>
    <mergeCell ref="Y6:Z6"/>
    <mergeCell ref="C2:AH2"/>
    <mergeCell ref="C4:C7"/>
    <mergeCell ref="D4:D7"/>
    <mergeCell ref="F4:G6"/>
    <mergeCell ref="I4:J6"/>
    <mergeCell ref="K4:Z4"/>
    <mergeCell ref="AA4:AD5"/>
    <mergeCell ref="AE4:AH5"/>
    <mergeCell ref="K5:N5"/>
    <mergeCell ref="O5:R5"/>
    <mergeCell ref="AG6:AH6"/>
  </mergeCells>
  <pageMargins left="0.19685039370078741" right="0.15748031496062992" top="0.19685039370078741" bottom="0.51181102362204722" header="0.31496062992125984" footer="0.27559055118110237"/>
  <pageSetup paperSize="9" scale="61" orientation="landscape" r:id="rId1"/>
  <headerFooter alignWithMargins="0">
    <oddFooter>&amp;L&amp;"Arial,Italique"&amp;7
&amp;CPsychiatrie (RIM-P) – Bilan PMSI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66"/>
  <sheetViews>
    <sheetView showZeros="0" view="pageBreakPreview" topLeftCell="C2" zoomScale="60" zoomScaleNormal="85" zoomScalePageLayoutView="85" workbookViewId="0">
      <selection sqref="A1:AA63"/>
    </sheetView>
  </sheetViews>
  <sheetFormatPr baseColWidth="10" defaultColWidth="11.5546875" defaultRowHeight="13.2" x14ac:dyDescent="0.25"/>
  <cols>
    <col min="1" max="1" width="8.77734375" style="49" hidden="1" customWidth="1"/>
    <col min="2" max="2" width="3.77734375" style="193" hidden="1" customWidth="1"/>
    <col min="3" max="3" width="9.44140625" style="194" customWidth="1"/>
    <col min="4" max="4" width="21.77734375" style="195" customWidth="1"/>
    <col min="5" max="5" width="10.5546875" style="195" hidden="1" customWidth="1"/>
    <col min="6" max="6" width="12.77734375" style="193" customWidth="1"/>
    <col min="7" max="7" width="12.77734375" style="379" customWidth="1"/>
    <col min="8" max="8" width="10.21875" style="484" hidden="1" customWidth="1"/>
    <col min="9" max="14" width="11.6640625" style="381" customWidth="1"/>
    <col min="15" max="15" width="2.21875" style="484" customWidth="1"/>
    <col min="16" max="25" width="11.6640625" style="381" customWidth="1"/>
    <col min="26" max="16384" width="11.5546875" style="193"/>
  </cols>
  <sheetData>
    <row r="1" spans="1:38" s="3" customFormat="1" hidden="1" x14ac:dyDescent="0.25">
      <c r="A1" s="2"/>
      <c r="C1" s="4"/>
      <c r="D1" s="5"/>
      <c r="E1" s="5"/>
      <c r="G1" s="383"/>
      <c r="H1" s="384"/>
      <c r="I1" s="383">
        <v>14</v>
      </c>
      <c r="J1" s="383">
        <f>I1+36</f>
        <v>50</v>
      </c>
      <c r="K1" s="383">
        <f>I1+1</f>
        <v>15</v>
      </c>
      <c r="L1" s="383">
        <f>J1+1</f>
        <v>51</v>
      </c>
      <c r="M1" s="383">
        <f t="shared" ref="M1:U1" si="0">K1+1</f>
        <v>16</v>
      </c>
      <c r="N1" s="383">
        <f t="shared" si="0"/>
        <v>52</v>
      </c>
      <c r="O1" s="383"/>
      <c r="P1" s="385">
        <f>M1+1</f>
        <v>17</v>
      </c>
      <c r="Q1" s="383">
        <f>N1+1</f>
        <v>53</v>
      </c>
      <c r="R1" s="383">
        <f t="shared" si="0"/>
        <v>18</v>
      </c>
      <c r="S1" s="383">
        <f t="shared" si="0"/>
        <v>54</v>
      </c>
      <c r="T1" s="383">
        <f t="shared" si="0"/>
        <v>19</v>
      </c>
      <c r="U1" s="383">
        <f t="shared" si="0"/>
        <v>55</v>
      </c>
      <c r="V1" s="383">
        <f>T1+1</f>
        <v>20</v>
      </c>
      <c r="W1" s="383">
        <f>U1+1</f>
        <v>56</v>
      </c>
      <c r="X1" s="383">
        <f>V1+1</f>
        <v>21</v>
      </c>
      <c r="Y1" s="383">
        <f>W1+1</f>
        <v>57</v>
      </c>
    </row>
    <row r="2" spans="1:38" s="10" customFormat="1" ht="30" customHeight="1" x14ac:dyDescent="0.25">
      <c r="A2" s="9"/>
      <c r="C2" s="1087" t="s">
        <v>133</v>
      </c>
      <c r="D2" s="1087"/>
      <c r="E2" s="1087"/>
      <c r="F2" s="1087"/>
      <c r="G2" s="1087"/>
      <c r="H2" s="1087"/>
      <c r="I2" s="1087"/>
      <c r="J2" s="1087"/>
      <c r="K2" s="1087"/>
      <c r="L2" s="1087"/>
      <c r="M2" s="1087"/>
      <c r="N2" s="1087"/>
      <c r="O2" s="1087"/>
      <c r="P2" s="1087"/>
      <c r="Q2" s="1087"/>
      <c r="R2" s="1087"/>
      <c r="S2" s="1087"/>
      <c r="T2" s="1087"/>
      <c r="U2" s="1087"/>
      <c r="V2" s="1087"/>
      <c r="W2" s="1087"/>
      <c r="X2" s="1087"/>
      <c r="Y2" s="1087"/>
      <c r="Z2" s="221"/>
      <c r="AA2" s="221"/>
      <c r="AB2" s="221"/>
      <c r="AC2" s="221"/>
      <c r="AD2" s="221"/>
      <c r="AE2" s="221"/>
      <c r="AF2" s="221"/>
      <c r="AG2" s="221"/>
      <c r="AH2" s="221"/>
      <c r="AI2" s="221"/>
      <c r="AJ2" s="221"/>
      <c r="AK2" s="221"/>
      <c r="AL2" s="221"/>
    </row>
    <row r="3" spans="1:38" s="12" customFormat="1" ht="7.5" customHeight="1" thickBot="1" x14ac:dyDescent="0.3">
      <c r="A3" s="11"/>
      <c r="C3" s="386"/>
      <c r="D3" s="222"/>
      <c r="E3" s="222"/>
      <c r="F3" s="387"/>
      <c r="G3" s="223"/>
      <c r="H3" s="223"/>
      <c r="I3" s="223"/>
      <c r="J3" s="223"/>
      <c r="K3" s="223"/>
      <c r="L3" s="388"/>
      <c r="M3" s="223"/>
      <c r="N3" s="223"/>
      <c r="O3" s="388"/>
      <c r="P3" s="223"/>
      <c r="Q3" s="223"/>
      <c r="R3" s="388"/>
      <c r="S3" s="223"/>
      <c r="T3" s="223"/>
      <c r="U3" s="223"/>
      <c r="V3" s="223"/>
      <c r="W3" s="223"/>
      <c r="X3" s="223"/>
      <c r="Y3" s="388"/>
      <c r="Z3" s="223"/>
      <c r="AA3" s="223"/>
      <c r="AB3" s="223"/>
      <c r="AC3" s="223"/>
      <c r="AD3" s="223"/>
      <c r="AE3" s="223"/>
    </row>
    <row r="4" spans="1:38" s="14" customFormat="1" ht="21.75" customHeight="1" x14ac:dyDescent="0.25">
      <c r="A4" s="13"/>
      <c r="C4" s="1222" t="s">
        <v>3</v>
      </c>
      <c r="D4" s="1224" t="s">
        <v>4</v>
      </c>
      <c r="E4" s="389"/>
      <c r="F4" s="1092" t="s">
        <v>15</v>
      </c>
      <c r="G4" s="1180"/>
      <c r="H4" s="390"/>
      <c r="I4" s="1179" t="s">
        <v>134</v>
      </c>
      <c r="J4" s="1093"/>
      <c r="K4" s="1093"/>
      <c r="L4" s="1093"/>
      <c r="M4" s="1093"/>
      <c r="N4" s="1180"/>
      <c r="O4" s="390"/>
      <c r="P4" s="1179" t="s">
        <v>135</v>
      </c>
      <c r="Q4" s="1093"/>
      <c r="R4" s="1093"/>
      <c r="S4" s="1093"/>
      <c r="T4" s="1093"/>
      <c r="U4" s="1093"/>
      <c r="V4" s="1093"/>
      <c r="W4" s="1093"/>
      <c r="X4" s="1093"/>
      <c r="Y4" s="1097"/>
    </row>
    <row r="5" spans="1:38" s="14" customFormat="1" ht="37.5" customHeight="1" x14ac:dyDescent="0.25">
      <c r="A5" s="13"/>
      <c r="C5" s="1223"/>
      <c r="D5" s="1225"/>
      <c r="E5" s="391"/>
      <c r="F5" s="1077"/>
      <c r="G5" s="1078"/>
      <c r="H5" s="390"/>
      <c r="I5" s="1085" t="s">
        <v>136</v>
      </c>
      <c r="J5" s="1086"/>
      <c r="K5" s="1085" t="s">
        <v>137</v>
      </c>
      <c r="L5" s="1086"/>
      <c r="M5" s="1085" t="s">
        <v>138</v>
      </c>
      <c r="N5" s="1086"/>
      <c r="O5" s="390"/>
      <c r="P5" s="1085" t="s">
        <v>139</v>
      </c>
      <c r="Q5" s="1086"/>
      <c r="R5" s="1085" t="s">
        <v>140</v>
      </c>
      <c r="S5" s="1086"/>
      <c r="T5" s="1085" t="s">
        <v>141</v>
      </c>
      <c r="U5" s="1086"/>
      <c r="V5" s="1085" t="s">
        <v>142</v>
      </c>
      <c r="W5" s="1086"/>
      <c r="X5" s="1085" t="s">
        <v>138</v>
      </c>
      <c r="Y5" s="1174"/>
    </row>
    <row r="6" spans="1:38" s="14" customFormat="1" ht="20.25" customHeight="1" x14ac:dyDescent="0.25">
      <c r="A6" s="13"/>
      <c r="C6" s="1223"/>
      <c r="D6" s="1225"/>
      <c r="E6" s="392" t="str">
        <f>[3]Onglet_OutilAnnexe!$B$3</f>
        <v>2021</v>
      </c>
      <c r="F6" s="22" t="str">
        <f>[3]Onglet_OutilAnnexe!$B$2</f>
        <v>2022</v>
      </c>
      <c r="G6" s="27" t="str">
        <f>CONCATENATE("Evol. / ",[3]Onglet_OutilAnnexe!$B$3)</f>
        <v>Evol. / 2021</v>
      </c>
      <c r="H6" s="390"/>
      <c r="I6" s="28" t="str">
        <f>CONCATENATE("Part ",[3]Onglet_OutilAnnexe!$B$3)</f>
        <v>Part 2021</v>
      </c>
      <c r="J6" s="27" t="str">
        <f>CONCATENATE("Part ",[3]Onglet_OutilAnnexe!$B$2)</f>
        <v>Part 2022</v>
      </c>
      <c r="K6" s="28" t="str">
        <f>CONCATENATE("Part ",[3]Onglet_OutilAnnexe!$B$3)</f>
        <v>Part 2021</v>
      </c>
      <c r="L6" s="27" t="str">
        <f>CONCATENATE("Part ",[3]Onglet_OutilAnnexe!$B$2)</f>
        <v>Part 2022</v>
      </c>
      <c r="M6" s="28" t="str">
        <f>CONCATENATE("Part ",[3]Onglet_OutilAnnexe!$B$3)</f>
        <v>Part 2021</v>
      </c>
      <c r="N6" s="27" t="str">
        <f>CONCATENATE("Part ",[3]Onglet_OutilAnnexe!$B$2)</f>
        <v>Part 2022</v>
      </c>
      <c r="O6" s="390"/>
      <c r="P6" s="28" t="str">
        <f>CONCATENATE("Part ",[3]Onglet_OutilAnnexe!$B$3)</f>
        <v>Part 2021</v>
      </c>
      <c r="Q6" s="27" t="str">
        <f>CONCATENATE("Part ",[3]Onglet_OutilAnnexe!$B$2)</f>
        <v>Part 2022</v>
      </c>
      <c r="R6" s="28" t="str">
        <f>CONCATENATE("Part ",[3]Onglet_OutilAnnexe!$B$3)</f>
        <v>Part 2021</v>
      </c>
      <c r="S6" s="27" t="str">
        <f>CONCATENATE("Part ",[3]Onglet_OutilAnnexe!$B$2)</f>
        <v>Part 2022</v>
      </c>
      <c r="T6" s="28" t="str">
        <f>CONCATENATE("Part ",[3]Onglet_OutilAnnexe!$B$3)</f>
        <v>Part 2021</v>
      </c>
      <c r="U6" s="27" t="str">
        <f>CONCATENATE("Part ",[3]Onglet_OutilAnnexe!$B$2)</f>
        <v>Part 2022</v>
      </c>
      <c r="V6" s="28" t="str">
        <f>CONCATENATE("Part ",[3]Onglet_OutilAnnexe!$B$3)</f>
        <v>Part 2021</v>
      </c>
      <c r="W6" s="27" t="str">
        <f>CONCATENATE("Part ",[3]Onglet_OutilAnnexe!$B$2)</f>
        <v>Part 2022</v>
      </c>
      <c r="X6" s="28" t="str">
        <f>CONCATENATE("Part ",[3]Onglet_OutilAnnexe!$B$3)</f>
        <v>Part 2021</v>
      </c>
      <c r="Y6" s="393" t="str">
        <f>CONCATENATE("Part ",[3]Onglet_OutilAnnexe!$B$2)</f>
        <v>Part 2022</v>
      </c>
    </row>
    <row r="7" spans="1:38" s="32" customFormat="1" ht="14.1" customHeight="1" x14ac:dyDescent="0.2">
      <c r="A7" s="31" t="s">
        <v>18</v>
      </c>
      <c r="C7" s="33" t="s">
        <v>18</v>
      </c>
      <c r="D7" s="34" t="s">
        <v>19</v>
      </c>
      <c r="E7" s="238">
        <f>VLOOKUP(A7,Activité_INF!$A$7:$AM$68,29,FALSE)</f>
        <v>16232</v>
      </c>
      <c r="F7" s="394">
        <f>VLOOKUP(A7,Activité_INF!$A$7:$AM$68,30,FALSE)</f>
        <v>22247</v>
      </c>
      <c r="G7" s="395">
        <f>IF(E7&gt;0,F7/E7-1,"-")</f>
        <v>0.37056431739773288</v>
      </c>
      <c r="H7" s="396"/>
      <c r="I7" s="397">
        <f>IF(E7&gt;0,VLOOKUP(A7,[3]BDD_ActiviteInf_Ambu!$1:$1048576,I$1,FALSE)/E7,"-")</f>
        <v>0.63380975850172494</v>
      </c>
      <c r="J7" s="398">
        <f>IF(F7&gt;0,VLOOKUP(A7,[3]BDD_ActiviteInf_Ambu!$1:$1048576,J$1,FALSE)/F7,"-")</f>
        <v>0.59567582145907316</v>
      </c>
      <c r="K7" s="397">
        <f>IF(E7&gt;0,VLOOKUP(A7,[3]BDD_ActiviteInf_Ambu!$1:$1048576,K$1,FALSE)/E7,"-")</f>
        <v>1.6757023164120255E-2</v>
      </c>
      <c r="L7" s="398">
        <f>IF(F7&gt;0,VLOOKUP(A7,[3]BDD_ActiviteInf_Ambu!$1:$1048576,L$1,FALSE)/F7,"-")</f>
        <v>4.5624129096057897E-2</v>
      </c>
      <c r="M7" s="397">
        <f>IF(E7&gt;0,VLOOKUP(A7,[3]BDD_ActiviteInf_Ambu!$1:$1048576,M$1,FALSE)/E7,"-")</f>
        <v>0.34943321833415475</v>
      </c>
      <c r="N7" s="398">
        <f>IF(F7&gt;0,VLOOKUP(A7,[3]BDD_ActiviteInf_Ambu!$1:$1048576,N$1,FALSE)/F7,"-")</f>
        <v>0.358700049444869</v>
      </c>
      <c r="O7" s="396"/>
      <c r="P7" s="397">
        <f>IF(E7&gt;0,VLOOKUP(A7,[3]BDD_ActiviteInf_Ambu!$1:$1048576,P$1,FALSE)/E7,"-")</f>
        <v>7.2511089206505674E-2</v>
      </c>
      <c r="Q7" s="398">
        <f>IF(F7&gt;0,VLOOKUP(A7,[3]BDD_ActiviteInf_Ambu!$1:$1048576,Q$1,FALSE)/F7,"-")</f>
        <v>0.10886861149817953</v>
      </c>
      <c r="R7" s="397">
        <f>IF(E7&gt;0,VLOOKUP(A7,[3]BDD_ActiviteInf_Ambu!$1:$1048576,R$1,FALSE)/E7,"-")</f>
        <v>0.24519467718087729</v>
      </c>
      <c r="S7" s="398">
        <f>IF(F7&gt;0,VLOOKUP(A7,[3]BDD_ActiviteInf_Ambu!$1:$1048576,S$1,FALSE)/F7,"-")</f>
        <v>0.19993707016676407</v>
      </c>
      <c r="T7" s="397">
        <f>IF($E7&gt;0,VLOOKUP($A7,[3]BDD_ActiviteInf_Ambu!$1:$1048576,T$1,FALSE)/$E7,"-")</f>
        <v>0.33686545096106457</v>
      </c>
      <c r="U7" s="398">
        <f>IF($F7&gt;0,VLOOKUP($A7,[3]BDD_ActiviteInf_Ambu!$1:$1048576,U$1,FALSE)/$F7,"-")</f>
        <v>0.32876342877691372</v>
      </c>
      <c r="V7" s="397">
        <f>IF($E7&gt;0,VLOOKUP($A7,[3]BDD_ActiviteInf_Ambu!$1:$1048576,V$1,FALSE)/$E7,"-")</f>
        <v>0.11988664366683095</v>
      </c>
      <c r="W7" s="398">
        <f>IF($F7&gt;0,VLOOKUP($A7,[3]BDD_ActiviteInf_Ambu!$1:$1048576,W$1,FALSE)/$F7,"-")</f>
        <v>0.10437362340989796</v>
      </c>
      <c r="X7" s="397">
        <f>IF($E7&gt;0,VLOOKUP($A7,[3]BDD_ActiviteInf_Ambu!$1:$1048576,X$1,FALSE)/$E7,"-")</f>
        <v>0.22554213898472153</v>
      </c>
      <c r="Y7" s="398">
        <f>IF($F7&gt;0,VLOOKUP($A7,[3]BDD_ActiviteInf_Ambu!$1:$1048576,Y$1,FALSE)/$F7,"-")</f>
        <v>0.2580572661482447</v>
      </c>
    </row>
    <row r="8" spans="1:38" s="32" customFormat="1" ht="14.1" customHeight="1" x14ac:dyDescent="0.25">
      <c r="A8" s="44" t="s">
        <v>20</v>
      </c>
      <c r="C8" s="45" t="s">
        <v>20</v>
      </c>
      <c r="D8" s="34" t="s">
        <v>21</v>
      </c>
      <c r="E8" s="248">
        <f>VLOOKUP(A8,Activité_INF!$A$7:$AM$68,29,FALSE)</f>
        <v>32029</v>
      </c>
      <c r="F8" s="399">
        <f>VLOOKUP(A8,Activité_INF!$A$7:$AM$68,30,FALSE)</f>
        <v>30937</v>
      </c>
      <c r="G8" s="400">
        <f t="shared" ref="G8:G27" si="1">IF(E8&gt;0,F8/E8-1,"-")</f>
        <v>-3.4094102219863198E-2</v>
      </c>
      <c r="H8" s="396"/>
      <c r="I8" s="397">
        <f>IF(E8&gt;0,VLOOKUP(A8,[3]BDD_ActiviteInf_Ambu!$1:$1048576,I$1,FALSE)/E8,"-")</f>
        <v>0.71319741484279875</v>
      </c>
      <c r="J8" s="398">
        <f>IF(F8&gt;0,VLOOKUP(A8,[3]BDD_ActiviteInf_Ambu!$1:$1048576,J$1,FALSE)/F8,"-")</f>
        <v>0.6950576979021883</v>
      </c>
      <c r="K8" s="397">
        <f>IF(E8&gt;0,VLOOKUP(A8,[3]BDD_ActiviteInf_Ambu!$1:$1048576,K$1,FALSE)/E8,"-")</f>
        <v>0.11139904461581691</v>
      </c>
      <c r="L8" s="398">
        <f>IF(F8&gt;0,VLOOKUP(A8,[3]BDD_ActiviteInf_Ambu!$1:$1048576,L$1,FALSE)/F8,"-")</f>
        <v>0.12586870090829752</v>
      </c>
      <c r="M8" s="397">
        <f>IF(E8&gt;0,VLOOKUP(A8,[3]BDD_ActiviteInf_Ambu!$1:$1048576,M$1,FALSE)/E8,"-")</f>
        <v>0.17540354054138438</v>
      </c>
      <c r="N8" s="398">
        <f>IF(F8&gt;0,VLOOKUP(A8,[3]BDD_ActiviteInf_Ambu!$1:$1048576,N$1,FALSE)/F8,"-")</f>
        <v>0.17907360118951418</v>
      </c>
      <c r="O8" s="396"/>
      <c r="P8" s="397">
        <f>IF(E8&gt;0,VLOOKUP(A8,[3]BDD_ActiviteInf_Ambu!$1:$1048576,P$1,FALSE)/E8,"-")</f>
        <v>0.15763839020887321</v>
      </c>
      <c r="Q8" s="398">
        <f>IF(F8&gt;0,VLOOKUP(A8,[3]BDD_ActiviteInf_Ambu!$1:$1048576,Q$1,FALSE)/F8,"-")</f>
        <v>0.13802243268578079</v>
      </c>
      <c r="R8" s="397">
        <f>IF(E8&gt;0,VLOOKUP(A8,[3]BDD_ActiviteInf_Ambu!$1:$1048576,R$1,FALSE)/E8,"-")</f>
        <v>0.21027818539448626</v>
      </c>
      <c r="S8" s="398">
        <f>IF(F8&gt;0,VLOOKUP(A8,[3]BDD_ActiviteInf_Ambu!$1:$1048576,S$1,FALSE)/F8,"-")</f>
        <v>0.19546174483628018</v>
      </c>
      <c r="T8" s="397">
        <f>IF(E8&gt;0,VLOOKUP(A8,[3]BDD_ActiviteInf_Ambu!$1:$1048576,T$1,FALSE)/E8,"-")</f>
        <v>0.22641980704986106</v>
      </c>
      <c r="U8" s="398">
        <f>IF(F8&gt;0,VLOOKUP(A8,[3]BDD_ActiviteInf_Ambu!$1:$1048576,U$1,FALSE)/F8,"-")</f>
        <v>0.23754727349128874</v>
      </c>
      <c r="V8" s="397">
        <f>IF($E8&gt;0,VLOOKUP($A8,[3]BDD_ActiviteInf_Ambu!$1:$1048576,V$1,FALSE)/$E8,"-")</f>
        <v>0.19201348777670235</v>
      </c>
      <c r="W8" s="398">
        <f>IF($F8&gt;0,VLOOKUP($A8,[3]BDD_ActiviteInf_Ambu!$1:$1048576,W$1,FALSE)/$F8,"-")</f>
        <v>0.19458900345864175</v>
      </c>
      <c r="X8" s="397">
        <f>IF(E8&gt;0,VLOOKUP(A8,[3]BDD_ActiviteInf_Ambu!$1:$1048576,X$1,FALSE)/E8,"-")</f>
        <v>0.21365012957007712</v>
      </c>
      <c r="Y8" s="401">
        <f>IF(F8&gt;0,VLOOKUP(A8,[3]BDD_ActiviteInf_Ambu!$1:$1048576,Y$1,FALSE)/F8,"-")</f>
        <v>0.23437954552800852</v>
      </c>
    </row>
    <row r="9" spans="1:38" s="32" customFormat="1" ht="14.1" customHeight="1" x14ac:dyDescent="0.2">
      <c r="A9" s="46" t="s">
        <v>22</v>
      </c>
      <c r="C9" s="47" t="s">
        <v>22</v>
      </c>
      <c r="D9" s="48" t="s">
        <v>23</v>
      </c>
      <c r="E9" s="248">
        <f>VLOOKUP(A9,Activité_INF!$A$7:$AM$68,29,FALSE)</f>
        <v>35073</v>
      </c>
      <c r="F9" s="399">
        <f>VLOOKUP(A9,Activité_INF!$A$7:$AM$68,30,FALSE)</f>
        <v>27450</v>
      </c>
      <c r="G9" s="400">
        <f t="shared" si="1"/>
        <v>-0.21734667693097254</v>
      </c>
      <c r="H9" s="396"/>
      <c r="I9" s="397">
        <f>IF(E9&gt;0,VLOOKUP(A9,[3]BDD_ActiviteInf_Ambu!$1:$1048576,I$1,FALSE)/E9,"-")</f>
        <v>0.69968351723548028</v>
      </c>
      <c r="J9" s="398">
        <f>IF(F9&gt;0,VLOOKUP(A9,[3]BDD_ActiviteInf_Ambu!$1:$1048576,J$1,FALSE)/F9,"-")</f>
        <v>0.82003642987249548</v>
      </c>
      <c r="K9" s="397">
        <f>IF(E9&gt;0,VLOOKUP(A9,[3]BDD_ActiviteInf_Ambu!$1:$1048576,K$1,FALSE)/E9,"-")</f>
        <v>8.5421834459555784E-2</v>
      </c>
      <c r="L9" s="398">
        <f>IF(F9&gt;0,VLOOKUP(A9,[3]BDD_ActiviteInf_Ambu!$1:$1048576,L$1,FALSE)/F9,"-")</f>
        <v>0.11938069216757741</v>
      </c>
      <c r="M9" s="397">
        <f>IF(E9&gt;0,VLOOKUP(A9,[3]BDD_ActiviteInf_Ambu!$1:$1048576,M$1,FALSE)/E9,"-")</f>
        <v>0.21489464830496394</v>
      </c>
      <c r="N9" s="398">
        <f>IF(F9&gt;0,VLOOKUP(A9,[3]BDD_ActiviteInf_Ambu!$1:$1048576,N$1,FALSE)/F9,"-")</f>
        <v>6.0582877959927138E-2</v>
      </c>
      <c r="O9" s="396"/>
      <c r="P9" s="397">
        <f>IF(E9&gt;0,VLOOKUP(A9,[3]BDD_ActiviteInf_Ambu!$1:$1048576,P$1,FALSE)/E9,"-")</f>
        <v>0.10629258974139652</v>
      </c>
      <c r="Q9" s="398">
        <f>IF(F9&gt;0,VLOOKUP(A9,[3]BDD_ActiviteInf_Ambu!$1:$1048576,Q$1,FALSE)/F9,"-")</f>
        <v>0.10109289617486339</v>
      </c>
      <c r="R9" s="397">
        <f>IF(E9&gt;0,VLOOKUP(A9,[3]BDD_ActiviteInf_Ambu!$1:$1048576,R$1,FALSE)/E9,"-")</f>
        <v>0.1842442904798563</v>
      </c>
      <c r="S9" s="398">
        <f>IF(F9&gt;0,VLOOKUP(A9,[3]BDD_ActiviteInf_Ambu!$1:$1048576,S$1,FALSE)/F9,"-")</f>
        <v>0.16972677595628416</v>
      </c>
      <c r="T9" s="397">
        <f>IF(E9&gt;0,VLOOKUP(A9,[3]BDD_ActiviteInf_Ambu!$1:$1048576,T$1,FALSE)/E9,"-")</f>
        <v>0.25923074729849171</v>
      </c>
      <c r="U9" s="398">
        <f>IF(F9&gt;0,VLOOKUP(A9,[3]BDD_ActiviteInf_Ambu!$1:$1048576,U$1,FALSE)/F9,"-")</f>
        <v>0.28163934426229509</v>
      </c>
      <c r="V9" s="397">
        <f>IF($E9&gt;0,VLOOKUP($A9,[3]BDD_ActiviteInf_Ambu!$1:$1048576,V$1,FALSE)/$E9,"-")</f>
        <v>0.18107946283465914</v>
      </c>
      <c r="W9" s="398">
        <f>IF($F9&gt;0,VLOOKUP($A9,[3]BDD_ActiviteInf_Ambu!$1:$1048576,W$1,FALSE)/$F9,"-")</f>
        <v>0.21781420765027323</v>
      </c>
      <c r="X9" s="397">
        <f>IF(E9&gt;0,VLOOKUP(A9,[3]BDD_ActiviteInf_Ambu!$1:$1048576,X$1,FALSE)/E9,"-")</f>
        <v>0.26915290964559635</v>
      </c>
      <c r="Y9" s="401">
        <f>IF(F9&gt;0,VLOOKUP(A9,[3]BDD_ActiviteInf_Ambu!$1:$1048576,Y$1,FALSE)/F9,"-")</f>
        <v>0.22972677595628416</v>
      </c>
    </row>
    <row r="10" spans="1:38" s="32" customFormat="1" ht="14.1" customHeight="1" x14ac:dyDescent="0.2">
      <c r="A10" s="46" t="s">
        <v>24</v>
      </c>
      <c r="C10" s="33" t="s">
        <v>24</v>
      </c>
      <c r="D10" s="34" t="s">
        <v>25</v>
      </c>
      <c r="E10" s="248">
        <f>VLOOKUP(A10,Activité_INF!$A$7:$AM$68,29,FALSE)</f>
        <v>20961</v>
      </c>
      <c r="F10" s="399">
        <f>VLOOKUP(A10,Activité_INF!$A$7:$AM$68,30,FALSE)</f>
        <v>20279</v>
      </c>
      <c r="G10" s="400">
        <f t="shared" si="1"/>
        <v>-3.2536615619483844E-2</v>
      </c>
      <c r="H10" s="396"/>
      <c r="I10" s="397">
        <f>IF(E10&gt;0,VLOOKUP(A10,[3]BDD_ActiviteInf_Ambu!$1:$1048576,I$1,FALSE)/E10,"-")</f>
        <v>0.47617003005581793</v>
      </c>
      <c r="J10" s="398">
        <f>IF(F10&gt;0,VLOOKUP(A10,[3]BDD_ActiviteInf_Ambu!$1:$1048576,J$1,FALSE)/F10,"-")</f>
        <v>0.43675723655012577</v>
      </c>
      <c r="K10" s="397">
        <f>IF(E10&gt;0,VLOOKUP(A10,[3]BDD_ActiviteInf_Ambu!$1:$1048576,K$1,FALSE)/E10,"-")</f>
        <v>0.19397929488096943</v>
      </c>
      <c r="L10" s="398">
        <f>IF(F10&gt;0,VLOOKUP(A10,[3]BDD_ActiviteInf_Ambu!$1:$1048576,L$1,FALSE)/F10,"-")</f>
        <v>0.24774397159623254</v>
      </c>
      <c r="M10" s="397">
        <f>IF(E10&gt;0,VLOOKUP(A10,[3]BDD_ActiviteInf_Ambu!$1:$1048576,M$1,FALSE)/E10,"-")</f>
        <v>0.32985067506321264</v>
      </c>
      <c r="N10" s="398">
        <f>IF(F10&gt;0,VLOOKUP(A10,[3]BDD_ActiviteInf_Ambu!$1:$1048576,N$1,FALSE)/F10,"-")</f>
        <v>0.31549879185364171</v>
      </c>
      <c r="O10" s="396"/>
      <c r="P10" s="397">
        <f>IF(E10&gt;0,VLOOKUP(A10,[3]BDD_ActiviteInf_Ambu!$1:$1048576,P$1,FALSE)/E10,"-")</f>
        <v>0.22589571108248652</v>
      </c>
      <c r="Q10" s="398">
        <f>IF(F10&gt;0,VLOOKUP(A10,[3]BDD_ActiviteInf_Ambu!$1:$1048576,Q$1,FALSE)/F10,"-")</f>
        <v>0.20198234626953993</v>
      </c>
      <c r="R10" s="397">
        <f>IF(E10&gt;0,VLOOKUP(A10,[3]BDD_ActiviteInf_Ambu!$1:$1048576,R$1,FALSE)/E10,"-")</f>
        <v>0.23534182529459471</v>
      </c>
      <c r="S10" s="398">
        <f>IF(F10&gt;0,VLOOKUP(A10,[3]BDD_ActiviteInf_Ambu!$1:$1048576,S$1,FALSE)/F10,"-")</f>
        <v>0.20217959465456878</v>
      </c>
      <c r="T10" s="397">
        <f>IF(E10&gt;0,VLOOKUP(A10,[3]BDD_ActiviteInf_Ambu!$1:$1048576,T$1,FALSE)/E10,"-")</f>
        <v>9.9327322169743812E-2</v>
      </c>
      <c r="U10" s="398">
        <f>IF(F10&gt;0,VLOOKUP(A10,[3]BDD_ActiviteInf_Ambu!$1:$1048576,U$1,FALSE)/F10,"-")</f>
        <v>0.1148478721830465</v>
      </c>
      <c r="V10" s="397">
        <f>IF($E10&gt;0,VLOOKUP($A10,[3]BDD_ActiviteInf_Ambu!$1:$1048576,V$1,FALSE)/$E10,"-")</f>
        <v>7.1990840131673103E-2</v>
      </c>
      <c r="W10" s="398">
        <f>IF($F10&gt;0,VLOOKUP($A10,[3]BDD_ActiviteInf_Ambu!$1:$1048576,W$1,FALSE)/$F10,"-")</f>
        <v>6.8100004931209629E-2</v>
      </c>
      <c r="X10" s="397">
        <f>IF(E10&gt;0,VLOOKUP(A10,[3]BDD_ActiviteInf_Ambu!$1:$1048576,X$1,FALSE)/E10,"-")</f>
        <v>0.36744430132150185</v>
      </c>
      <c r="Y10" s="401">
        <f>IF(F10&gt;0,VLOOKUP(A10,[3]BDD_ActiviteInf_Ambu!$1:$1048576,Y$1,FALSE)/F10,"-")</f>
        <v>0.41289018196163518</v>
      </c>
    </row>
    <row r="11" spans="1:38" s="32" customFormat="1" ht="14.1" customHeight="1" x14ac:dyDescent="0.2">
      <c r="A11" s="31" t="s">
        <v>26</v>
      </c>
      <c r="C11" s="33" t="s">
        <v>26</v>
      </c>
      <c r="D11" s="34" t="s">
        <v>27</v>
      </c>
      <c r="E11" s="248">
        <f>VLOOKUP(A11,Activité_INF!$A$7:$AM$68,29,FALSE)</f>
        <v>0</v>
      </c>
      <c r="F11" s="399">
        <f>VLOOKUP(A11,Activité_INF!$A$7:$AM$68,30,FALSE)</f>
        <v>0</v>
      </c>
      <c r="G11" s="400" t="str">
        <f t="shared" si="1"/>
        <v>-</v>
      </c>
      <c r="H11" s="396"/>
      <c r="I11" s="397" t="str">
        <f>IF(E11&gt;0,VLOOKUP(A11,[3]BDD_ActiviteInf_Ambu!$1:$1048576,I$1,FALSE)/E11,"-")</f>
        <v>-</v>
      </c>
      <c r="J11" s="398" t="str">
        <f>IF(F11&gt;0,VLOOKUP(A11,[3]BDD_ActiviteInf_Ambu!$1:$1048576,J$1,FALSE)/F11,"-")</f>
        <v>-</v>
      </c>
      <c r="K11" s="397" t="str">
        <f>IF(E11&gt;0,VLOOKUP(A11,[3]BDD_ActiviteInf_Ambu!$1:$1048576,K$1,FALSE)/E11,"-")</f>
        <v>-</v>
      </c>
      <c r="L11" s="398" t="str">
        <f>IF(F11&gt;0,VLOOKUP(A11,[3]BDD_ActiviteInf_Ambu!$1:$1048576,L$1,FALSE)/F11,"-")</f>
        <v>-</v>
      </c>
      <c r="M11" s="397" t="str">
        <f>IF(E11&gt;0,VLOOKUP(A11,[3]BDD_ActiviteInf_Ambu!$1:$1048576,M$1,FALSE)/E11,"-")</f>
        <v>-</v>
      </c>
      <c r="N11" s="398" t="str">
        <f>IF(F11&gt;0,VLOOKUP(A11,[3]BDD_ActiviteInf_Ambu!$1:$1048576,N$1,FALSE)/F11,"-")</f>
        <v>-</v>
      </c>
      <c r="O11" s="396"/>
      <c r="P11" s="397" t="str">
        <f>IF(E11&gt;0,VLOOKUP(A11,[3]BDD_ActiviteInf_Ambu!$1:$1048576,P$1,FALSE)/E11,"-")</f>
        <v>-</v>
      </c>
      <c r="Q11" s="398" t="str">
        <f>IF(F11&gt;0,VLOOKUP(A11,[3]BDD_ActiviteInf_Ambu!$1:$1048576,Q$1,FALSE)/F11,"-")</f>
        <v>-</v>
      </c>
      <c r="R11" s="397" t="str">
        <f>IF(E11&gt;0,VLOOKUP(A11,[3]BDD_ActiviteInf_Ambu!$1:$1048576,R$1,FALSE)/E11,"-")</f>
        <v>-</v>
      </c>
      <c r="S11" s="398" t="str">
        <f>IF(F11&gt;0,VLOOKUP(A11,[3]BDD_ActiviteInf_Ambu!$1:$1048576,S$1,FALSE)/F11,"-")</f>
        <v>-</v>
      </c>
      <c r="T11" s="397" t="str">
        <f>IF(E11&gt;0,VLOOKUP(A11,[3]BDD_ActiviteInf_Ambu!$1:$1048576,T$1,FALSE)/E11,"-")</f>
        <v>-</v>
      </c>
      <c r="U11" s="398" t="str">
        <f>IF(F11&gt;0,VLOOKUP(A11,[3]BDD_ActiviteInf_Ambu!$1:$1048576,U$1,FALSE)/F11,"-")</f>
        <v>-</v>
      </c>
      <c r="V11" s="397" t="str">
        <f>IF($E11&gt;0,VLOOKUP($A11,[3]BDD_ActiviteInf_Ambu!$1:$1048576,V$1,FALSE)/$E11,"-")</f>
        <v>-</v>
      </c>
      <c r="W11" s="398" t="str">
        <f>IF($F11&gt;0,VLOOKUP($A11,[3]BDD_ActiviteInf_Ambu!$1:$1048576,W$1,FALSE)/$F11,"-")</f>
        <v>-</v>
      </c>
      <c r="X11" s="397" t="str">
        <f>IF(E11&gt;0,VLOOKUP(A11,[3]BDD_ActiviteInf_Ambu!$1:$1048576,X$1,FALSE)/E11,"-")</f>
        <v>-</v>
      </c>
      <c r="Y11" s="401" t="str">
        <f>IF(F11&gt;0,VLOOKUP(A11,[3]BDD_ActiviteInf_Ambu!$1:$1048576,Y$1,FALSE)/F11,"-")</f>
        <v>-</v>
      </c>
    </row>
    <row r="12" spans="1:38" s="32" customFormat="1" ht="14.1" customHeight="1" x14ac:dyDescent="0.2">
      <c r="A12" s="31" t="s">
        <v>28</v>
      </c>
      <c r="C12" s="33" t="s">
        <v>28</v>
      </c>
      <c r="D12" s="34" t="s">
        <v>29</v>
      </c>
      <c r="E12" s="248">
        <f>VLOOKUP(A12,Activité_INF!$A$7:$AM$68,29,FALSE)</f>
        <v>30798</v>
      </c>
      <c r="F12" s="399">
        <f>VLOOKUP(A12,Activité_INF!$A$7:$AM$68,30,FALSE)</f>
        <v>31546</v>
      </c>
      <c r="G12" s="400">
        <f t="shared" si="1"/>
        <v>2.4287291382557363E-2</v>
      </c>
      <c r="H12" s="396"/>
      <c r="I12" s="397">
        <f>IF(E12&gt;0,VLOOKUP(A12,[3]BDD_ActiviteInf_Ambu!$1:$1048576,I$1,FALSE)/E12,"-")</f>
        <v>0.71615039937658287</v>
      </c>
      <c r="J12" s="398">
        <f>IF(F12&gt;0,VLOOKUP(A12,[3]BDD_ActiviteInf_Ambu!$1:$1048576,J$1,FALSE)/F12,"-")</f>
        <v>0.71727001838584925</v>
      </c>
      <c r="K12" s="397">
        <f>IF(E12&gt;0,VLOOKUP(A12,[3]BDD_ActiviteInf_Ambu!$1:$1048576,K$1,FALSE)/E12,"-")</f>
        <v>7.1952724202870313E-2</v>
      </c>
      <c r="L12" s="398">
        <f>IF(F12&gt;0,VLOOKUP(A12,[3]BDD_ActiviteInf_Ambu!$1:$1048576,L$1,FALSE)/F12,"-")</f>
        <v>7.3416597983896534E-2</v>
      </c>
      <c r="M12" s="397">
        <f>IF(E12&gt;0,VLOOKUP(A12,[3]BDD_ActiviteInf_Ambu!$1:$1048576,M$1,FALSE)/E12,"-")</f>
        <v>0.21189687642054678</v>
      </c>
      <c r="N12" s="398">
        <f>IF(F12&gt;0,VLOOKUP(A12,[3]BDD_ActiviteInf_Ambu!$1:$1048576,N$1,FALSE)/F12,"-")</f>
        <v>0.20931338363025423</v>
      </c>
      <c r="O12" s="396"/>
      <c r="P12" s="397">
        <f>IF(E12&gt;0,VLOOKUP(A12,[3]BDD_ActiviteInf_Ambu!$1:$1048576,P$1,FALSE)/E12,"-")</f>
        <v>0.15819209039548024</v>
      </c>
      <c r="Q12" s="398">
        <f>IF(F12&gt;0,VLOOKUP(A12,[3]BDD_ActiviteInf_Ambu!$1:$1048576,Q$1,FALSE)/F12,"-")</f>
        <v>0.13668927914791099</v>
      </c>
      <c r="R12" s="397">
        <f>IF(E12&gt;0,VLOOKUP(A12,[3]BDD_ActiviteInf_Ambu!$1:$1048576,R$1,FALSE)/E12,"-")</f>
        <v>0.1669913630755244</v>
      </c>
      <c r="S12" s="398">
        <f>IF(F12&gt;0,VLOOKUP(A12,[3]BDD_ActiviteInf_Ambu!$1:$1048576,S$1,FALSE)/F12,"-")</f>
        <v>0.19086413491409371</v>
      </c>
      <c r="T12" s="397">
        <f>IF(E12&gt;0,VLOOKUP(A12,[3]BDD_ActiviteInf_Ambu!$1:$1048576,T$1,FALSE)/E12,"-")</f>
        <v>0.1682252094291837</v>
      </c>
      <c r="U12" s="398">
        <f>IF(F12&gt;0,VLOOKUP(A12,[3]BDD_ActiviteInf_Ambu!$1:$1048576,U$1,FALSE)/F12,"-")</f>
        <v>0.1603689849743232</v>
      </c>
      <c r="V12" s="397">
        <f>IF($E12&gt;0,VLOOKUP($A12,[3]BDD_ActiviteInf_Ambu!$1:$1048576,V$1,FALSE)/$E12,"-")</f>
        <v>0.20313007338138842</v>
      </c>
      <c r="W12" s="398">
        <f>IF($F12&gt;0,VLOOKUP($A12,[3]BDD_ActiviteInf_Ambu!$1:$1048576,W$1,FALSE)/$F12,"-")</f>
        <v>0.16480694858302161</v>
      </c>
      <c r="X12" s="397">
        <f>IF(E12&gt;0,VLOOKUP(A12,[3]BDD_ActiviteInf_Ambu!$1:$1048576,X$1,FALSE)/E12,"-")</f>
        <v>0.3034612637184233</v>
      </c>
      <c r="Y12" s="401">
        <f>IF(F12&gt;0,VLOOKUP(A12,[3]BDD_ActiviteInf_Ambu!$1:$1048576,Y$1,FALSE)/F12,"-")</f>
        <v>0.34727065238065047</v>
      </c>
    </row>
    <row r="13" spans="1:38" s="32" customFormat="1" ht="14.1" customHeight="1" x14ac:dyDescent="0.2">
      <c r="A13" s="31" t="s">
        <v>30</v>
      </c>
      <c r="C13" s="45" t="s">
        <v>30</v>
      </c>
      <c r="D13" s="34" t="s">
        <v>31</v>
      </c>
      <c r="E13" s="248">
        <f>VLOOKUP(A13,Activité_INF!$A$7:$AM$68,29,FALSE)</f>
        <v>10</v>
      </c>
      <c r="F13" s="399">
        <f>VLOOKUP(A13,Activité_INF!$A$7:$AM$68,30,FALSE)</f>
        <v>7</v>
      </c>
      <c r="G13" s="400">
        <f t="shared" si="1"/>
        <v>-0.30000000000000004</v>
      </c>
      <c r="H13" s="396"/>
      <c r="I13" s="397">
        <f>IF(E13&gt;0,VLOOKUP(A13,[3]BDD_ActiviteInf_Ambu!$1:$1048576,I$1,FALSE)/E13,"-")</f>
        <v>1</v>
      </c>
      <c r="J13" s="398">
        <f>IF(F13&gt;0,VLOOKUP(A13,[3]BDD_ActiviteInf_Ambu!$1:$1048576,J$1,FALSE)/F13,"-")</f>
        <v>1</v>
      </c>
      <c r="K13" s="397">
        <f>IF(E13&gt;0,VLOOKUP(A13,[3]BDD_ActiviteInf_Ambu!$1:$1048576,K$1,FALSE)/E13,"-")</f>
        <v>0</v>
      </c>
      <c r="L13" s="398">
        <f>IF(F13&gt;0,VLOOKUP(A13,[3]BDD_ActiviteInf_Ambu!$1:$1048576,L$1,FALSE)/F13,"-")</f>
        <v>0</v>
      </c>
      <c r="M13" s="397">
        <f>IF(E13&gt;0,VLOOKUP(A13,[3]BDD_ActiviteInf_Ambu!$1:$1048576,M$1,FALSE)/E13,"-")</f>
        <v>0</v>
      </c>
      <c r="N13" s="398">
        <f>IF(F13&gt;0,VLOOKUP(A13,[3]BDD_ActiviteInf_Ambu!$1:$1048576,N$1,FALSE)/F13,"-")</f>
        <v>0</v>
      </c>
      <c r="O13" s="396"/>
      <c r="P13" s="397">
        <f>IF(E13&gt;0,VLOOKUP(A13,[3]BDD_ActiviteInf_Ambu!$1:$1048576,P$1,FALSE)/E13,"-")</f>
        <v>1</v>
      </c>
      <c r="Q13" s="398">
        <f>IF(F13&gt;0,VLOOKUP(A13,[3]BDD_ActiviteInf_Ambu!$1:$1048576,Q$1,FALSE)/F13,"-")</f>
        <v>1</v>
      </c>
      <c r="R13" s="397">
        <f>IF(E13&gt;0,VLOOKUP(A13,[3]BDD_ActiviteInf_Ambu!$1:$1048576,R$1,FALSE)/E13,"-")</f>
        <v>0</v>
      </c>
      <c r="S13" s="398">
        <f>IF(F13&gt;0,VLOOKUP(A13,[3]BDD_ActiviteInf_Ambu!$1:$1048576,S$1,FALSE)/F13,"-")</f>
        <v>0</v>
      </c>
      <c r="T13" s="397">
        <f>IF(E13&gt;0,VLOOKUP(A13,[3]BDD_ActiviteInf_Ambu!$1:$1048576,T$1,FALSE)/E13,"-")</f>
        <v>0</v>
      </c>
      <c r="U13" s="398">
        <f>IF(F13&gt;0,VLOOKUP(A13,[3]BDD_ActiviteInf_Ambu!$1:$1048576,U$1,FALSE)/F13,"-")</f>
        <v>0</v>
      </c>
      <c r="V13" s="397">
        <f>IF($E13&gt;0,VLOOKUP($A13,[3]BDD_ActiviteInf_Ambu!$1:$1048576,V$1,FALSE)/$E13,"-")</f>
        <v>0</v>
      </c>
      <c r="W13" s="398">
        <f>IF($F13&gt;0,VLOOKUP($A13,[3]BDD_ActiviteInf_Ambu!$1:$1048576,W$1,FALSE)/$F13,"-")</f>
        <v>0</v>
      </c>
      <c r="X13" s="397">
        <f>IF(E13&gt;0,VLOOKUP(A13,[3]BDD_ActiviteInf_Ambu!$1:$1048576,X$1,FALSE)/E13,"-")</f>
        <v>0</v>
      </c>
      <c r="Y13" s="401">
        <f>IF(F13&gt;0,VLOOKUP(A13,[3]BDD_ActiviteInf_Ambu!$1:$1048576,Y$1,FALSE)/F13,"-")</f>
        <v>0</v>
      </c>
    </row>
    <row r="14" spans="1:38" s="32" customFormat="1" ht="14.1" customHeight="1" x14ac:dyDescent="0.2">
      <c r="A14" s="31" t="s">
        <v>32</v>
      </c>
      <c r="C14" s="33" t="s">
        <v>32</v>
      </c>
      <c r="D14" s="34" t="s">
        <v>33</v>
      </c>
      <c r="E14" s="248">
        <f>VLOOKUP(A14,Activité_INF!$A$7:$AM$68,29,FALSE)</f>
        <v>0</v>
      </c>
      <c r="F14" s="399">
        <f>VLOOKUP(A14,Activité_INF!$A$7:$AM$68,30,FALSE)</f>
        <v>0</v>
      </c>
      <c r="G14" s="400" t="str">
        <f t="shared" si="1"/>
        <v>-</v>
      </c>
      <c r="H14" s="396"/>
      <c r="I14" s="397" t="str">
        <f>IF(E14&gt;0,VLOOKUP(A14,[3]BDD_ActiviteInf_Ambu!$1:$1048576,I$1,FALSE)/E14,"-")</f>
        <v>-</v>
      </c>
      <c r="J14" s="398" t="str">
        <f>IF(F14&gt;0,VLOOKUP(A14,[3]BDD_ActiviteInf_Ambu!$1:$1048576,J$1,FALSE)/F14,"-")</f>
        <v>-</v>
      </c>
      <c r="K14" s="397" t="str">
        <f>IF(E14&gt;0,VLOOKUP(A14,[3]BDD_ActiviteInf_Ambu!$1:$1048576,K$1,FALSE)/E14,"-")</f>
        <v>-</v>
      </c>
      <c r="L14" s="398" t="str">
        <f>IF(F14&gt;0,VLOOKUP(A14,[3]BDD_ActiviteInf_Ambu!$1:$1048576,L$1,FALSE)/F14,"-")</f>
        <v>-</v>
      </c>
      <c r="M14" s="397" t="str">
        <f>IF(E14&gt;0,VLOOKUP(A14,[3]BDD_ActiviteInf_Ambu!$1:$1048576,M$1,FALSE)/E14,"-")</f>
        <v>-</v>
      </c>
      <c r="N14" s="398" t="str">
        <f>IF(F14&gt;0,VLOOKUP(A14,[3]BDD_ActiviteInf_Ambu!$1:$1048576,N$1,FALSE)/F14,"-")</f>
        <v>-</v>
      </c>
      <c r="O14" s="396"/>
      <c r="P14" s="397" t="str">
        <f>IF(E14&gt;0,VLOOKUP(A14,[3]BDD_ActiviteInf_Ambu!$1:$1048576,P$1,FALSE)/E14,"-")</f>
        <v>-</v>
      </c>
      <c r="Q14" s="398" t="str">
        <f>IF(F14&gt;0,VLOOKUP(A14,[3]BDD_ActiviteInf_Ambu!$1:$1048576,Q$1,FALSE)/F14,"-")</f>
        <v>-</v>
      </c>
      <c r="R14" s="397" t="str">
        <f>IF(E14&gt;0,VLOOKUP(A14,[3]BDD_ActiviteInf_Ambu!$1:$1048576,R$1,FALSE)/E14,"-")</f>
        <v>-</v>
      </c>
      <c r="S14" s="398" t="str">
        <f>IF(F14&gt;0,VLOOKUP(A14,[3]BDD_ActiviteInf_Ambu!$1:$1048576,S$1,FALSE)/F14,"-")</f>
        <v>-</v>
      </c>
      <c r="T14" s="397" t="str">
        <f>IF(E14&gt;0,VLOOKUP(A14,[3]BDD_ActiviteInf_Ambu!$1:$1048576,T$1,FALSE)/E14,"-")</f>
        <v>-</v>
      </c>
      <c r="U14" s="398" t="str">
        <f>IF(F14&gt;0,VLOOKUP(A14,[3]BDD_ActiviteInf_Ambu!$1:$1048576,U$1,FALSE)/F14,"-")</f>
        <v>-</v>
      </c>
      <c r="V14" s="397" t="str">
        <f>IF($E14&gt;0,VLOOKUP($A14,[3]BDD_ActiviteInf_Ambu!$1:$1048576,V$1,FALSE)/$E14,"-")</f>
        <v>-</v>
      </c>
      <c r="W14" s="398" t="str">
        <f>IF($F14&gt;0,VLOOKUP($A14,[3]BDD_ActiviteInf_Ambu!$1:$1048576,W$1,FALSE)/$F14,"-")</f>
        <v>-</v>
      </c>
      <c r="X14" s="397" t="str">
        <f>IF(E14&gt;0,VLOOKUP(A14,[3]BDD_ActiviteInf_Ambu!$1:$1048576,X$1,FALSE)/E14,"-")</f>
        <v>-</v>
      </c>
      <c r="Y14" s="401" t="str">
        <f>IF(F14&gt;0,VLOOKUP(A14,[3]BDD_ActiviteInf_Ambu!$1:$1048576,Y$1,FALSE)/F14,"-")</f>
        <v>-</v>
      </c>
    </row>
    <row r="15" spans="1:38" s="32" customFormat="1" ht="14.1" customHeight="1" x14ac:dyDescent="0.2">
      <c r="A15" s="31" t="s">
        <v>34</v>
      </c>
      <c r="C15" s="33" t="s">
        <v>34</v>
      </c>
      <c r="D15" s="34" t="s">
        <v>35</v>
      </c>
      <c r="E15" s="248">
        <f>VLOOKUP(A15,Activité_INF!$A$7:$AM$68,29,FALSE)</f>
        <v>14432</v>
      </c>
      <c r="F15" s="399">
        <f>VLOOKUP(A15,Activité_INF!$A$7:$AM$68,30,FALSE)</f>
        <v>15493</v>
      </c>
      <c r="G15" s="400">
        <f t="shared" si="1"/>
        <v>7.351718403547669E-2</v>
      </c>
      <c r="H15" s="396"/>
      <c r="I15" s="397">
        <f>IF(E15&gt;0,VLOOKUP(A15,[3]BDD_ActiviteInf_Ambu!$1:$1048576,I$1,FALSE)/E15,"-")</f>
        <v>0.85622228381374721</v>
      </c>
      <c r="J15" s="398">
        <f>IF(F15&gt;0,VLOOKUP(A15,[3]BDD_ActiviteInf_Ambu!$1:$1048576,J$1,FALSE)/F15,"-")</f>
        <v>0.80475053249854778</v>
      </c>
      <c r="K15" s="397">
        <f>IF(E15&gt;0,VLOOKUP(A15,[3]BDD_ActiviteInf_Ambu!$1:$1048576,K$1,FALSE)/E15,"-")</f>
        <v>4.1574279379157426E-2</v>
      </c>
      <c r="L15" s="398">
        <f>IF(F15&gt;0,VLOOKUP(A15,[3]BDD_ActiviteInf_Ambu!$1:$1048576,L$1,FALSE)/F15,"-")</f>
        <v>4.8408958884657585E-2</v>
      </c>
      <c r="M15" s="397">
        <f>IF(E15&gt;0,VLOOKUP(A15,[3]BDD_ActiviteInf_Ambu!$1:$1048576,M$1,FALSE)/E15,"-")</f>
        <v>0.10220343680709534</v>
      </c>
      <c r="N15" s="398">
        <f>IF(F15&gt;0,VLOOKUP(A15,[3]BDD_ActiviteInf_Ambu!$1:$1048576,N$1,FALSE)/F15,"-")</f>
        <v>0.14684050861679468</v>
      </c>
      <c r="O15" s="396"/>
      <c r="P15" s="397">
        <f>IF(E15&gt;0,VLOOKUP(A15,[3]BDD_ActiviteInf_Ambu!$1:$1048576,P$1,FALSE)/E15,"-")</f>
        <v>0.21819567627494457</v>
      </c>
      <c r="Q15" s="398">
        <f>IF(F15&gt;0,VLOOKUP(A15,[3]BDD_ActiviteInf_Ambu!$1:$1048576,Q$1,FALSE)/F15,"-")</f>
        <v>0.25424385206222166</v>
      </c>
      <c r="R15" s="397">
        <f>IF(E15&gt;0,VLOOKUP(A15,[3]BDD_ActiviteInf_Ambu!$1:$1048576,R$1,FALSE)/E15,"-")</f>
        <v>1.7184035476718405E-2</v>
      </c>
      <c r="S15" s="398">
        <f>IF(F15&gt;0,VLOOKUP(A15,[3]BDD_ActiviteInf_Ambu!$1:$1048576,S$1,FALSE)/F15,"-")</f>
        <v>4.8344413606144714E-2</v>
      </c>
      <c r="T15" s="397">
        <f>IF(E15&gt;0,VLOOKUP(A15,[3]BDD_ActiviteInf_Ambu!$1:$1048576,T$1,FALSE)/E15,"-")</f>
        <v>0.38040465631929049</v>
      </c>
      <c r="U15" s="398">
        <f>IF(F15&gt;0,VLOOKUP(A15,[3]BDD_ActiviteInf_Ambu!$1:$1048576,U$1,FALSE)/F15,"-")</f>
        <v>0.35028722648938232</v>
      </c>
      <c r="V15" s="397">
        <f>IF($E15&gt;0,VLOOKUP($A15,[3]BDD_ActiviteInf_Ambu!$1:$1048576,V$1,FALSE)/$E15,"-")</f>
        <v>0.30397727272727271</v>
      </c>
      <c r="W15" s="398">
        <f>IF($F15&gt;0,VLOOKUP($A15,[3]BDD_ActiviteInf_Ambu!$1:$1048576,W$1,FALSE)/$F15,"-")</f>
        <v>0.26495836829535918</v>
      </c>
      <c r="X15" s="397">
        <f>IF(E15&gt;0,VLOOKUP(A15,[3]BDD_ActiviteInf_Ambu!$1:$1048576,X$1,FALSE)/E15,"-")</f>
        <v>8.0238359201773843E-2</v>
      </c>
      <c r="Y15" s="401">
        <f>IF(F15&gt;0,VLOOKUP(A15,[3]BDD_ActiviteInf_Ambu!$1:$1048576,Y$1,FALSE)/F15,"-")</f>
        <v>8.2166139546892142E-2</v>
      </c>
    </row>
    <row r="16" spans="1:38" s="32" customFormat="1" ht="14.1" customHeight="1" x14ac:dyDescent="0.25">
      <c r="A16" s="49" t="s">
        <v>36</v>
      </c>
      <c r="C16" s="33" t="s">
        <v>36</v>
      </c>
      <c r="D16" s="34" t="s">
        <v>37</v>
      </c>
      <c r="E16" s="248">
        <f>VLOOKUP(A16,Activité_INF!$A$7:$AM$68,29,FALSE)</f>
        <v>21727</v>
      </c>
      <c r="F16" s="399">
        <f>VLOOKUP(A16,Activité_INF!$A$7:$AM$68,30,FALSE)</f>
        <v>20579</v>
      </c>
      <c r="G16" s="400">
        <f t="shared" si="1"/>
        <v>-5.2837483315690159E-2</v>
      </c>
      <c r="H16" s="396"/>
      <c r="I16" s="397">
        <f>IF(E16&gt;0,VLOOKUP(A16,[3]BDD_ActiviteInf_Ambu!$1:$1048576,I$1,FALSE)/E16,"-")</f>
        <v>0.74529387398168179</v>
      </c>
      <c r="J16" s="398">
        <f>IF(F16&gt;0,VLOOKUP(A16,[3]BDD_ActiviteInf_Ambu!$1:$1048576,J$1,FALSE)/F16,"-")</f>
        <v>0.74459400359589878</v>
      </c>
      <c r="K16" s="397">
        <f>IF(E16&gt;0,VLOOKUP(A16,[3]BDD_ActiviteInf_Ambu!$1:$1048576,K$1,FALSE)/E16,"-")</f>
        <v>0.19933723017443733</v>
      </c>
      <c r="L16" s="398">
        <f>IF(F16&gt;0,VLOOKUP(A16,[3]BDD_ActiviteInf_Ambu!$1:$1048576,L$1,FALSE)/F16,"-")</f>
        <v>0.19641381991350407</v>
      </c>
      <c r="M16" s="397">
        <f>IF(E16&gt;0,VLOOKUP(A16,[3]BDD_ActiviteInf_Ambu!$1:$1048576,M$1,FALSE)/E16,"-")</f>
        <v>5.5368895843880883E-2</v>
      </c>
      <c r="N16" s="398">
        <f>IF(F16&gt;0,VLOOKUP(A16,[3]BDD_ActiviteInf_Ambu!$1:$1048576,N$1,FALSE)/F16,"-")</f>
        <v>5.8992176490597209E-2</v>
      </c>
      <c r="O16" s="396"/>
      <c r="P16" s="397">
        <f>IF(E16&gt;0,VLOOKUP(A16,[3]BDD_ActiviteInf_Ambu!$1:$1048576,P$1,FALSE)/E16,"-")</f>
        <v>0.11073779168776177</v>
      </c>
      <c r="Q16" s="398">
        <f>IF(F16&gt;0,VLOOKUP(A16,[3]BDD_ActiviteInf_Ambu!$1:$1048576,Q$1,FALSE)/F16,"-")</f>
        <v>0.10374653773264007</v>
      </c>
      <c r="R16" s="397">
        <f>IF(E16&gt;0,VLOOKUP(A16,[3]BDD_ActiviteInf_Ambu!$1:$1048576,R$1,FALSE)/E16,"-")</f>
        <v>0.1164449762967736</v>
      </c>
      <c r="S16" s="398">
        <f>IF(F16&gt;0,VLOOKUP(A16,[3]BDD_ActiviteInf_Ambu!$1:$1048576,S$1,FALSE)/F16,"-")</f>
        <v>0.1175470139462559</v>
      </c>
      <c r="T16" s="397">
        <f>IF(E16&gt;0,VLOOKUP(A16,[3]BDD_ActiviteInf_Ambu!$1:$1048576,T$1,FALSE)/E16,"-")</f>
        <v>0.30597873613476317</v>
      </c>
      <c r="U16" s="398">
        <f>IF(F16&gt;0,VLOOKUP(A16,[3]BDD_ActiviteInf_Ambu!$1:$1048576,U$1,FALSE)/F16,"-")</f>
        <v>0.30234705282083679</v>
      </c>
      <c r="V16" s="397">
        <f>IF($E16&gt;0,VLOOKUP($A16,[3]BDD_ActiviteInf_Ambu!$1:$1048576,V$1,FALSE)/$E16,"-")</f>
        <v>0.1990610760804529</v>
      </c>
      <c r="W16" s="398">
        <f>IF($F16&gt;0,VLOOKUP($A16,[3]BDD_ActiviteInf_Ambu!$1:$1048576,W$1,FALSE)/$F16,"-")</f>
        <v>0.20321687156810342</v>
      </c>
      <c r="X16" s="397">
        <f>IF(E16&gt;0,VLOOKUP(A16,[3]BDD_ActiviteInf_Ambu!$1:$1048576,X$1,FALSE)/E16,"-")</f>
        <v>0.26777741980024855</v>
      </c>
      <c r="Y16" s="401">
        <f>IF(F16&gt;0,VLOOKUP(A16,[3]BDD_ActiviteInf_Ambu!$1:$1048576,Y$1,FALSE)/F16,"-")</f>
        <v>0.27314252393216387</v>
      </c>
    </row>
    <row r="17" spans="1:25" s="32" customFormat="1" ht="14.1" customHeight="1" x14ac:dyDescent="0.2">
      <c r="A17" s="31" t="s">
        <v>38</v>
      </c>
      <c r="C17" s="33" t="s">
        <v>38</v>
      </c>
      <c r="D17" s="34" t="s">
        <v>39</v>
      </c>
      <c r="E17" s="248">
        <f>VLOOKUP(A17,Activité_INF!$A$7:$AM$68,29,FALSE)</f>
        <v>0</v>
      </c>
      <c r="F17" s="399">
        <f>VLOOKUP(A17,Activité_INF!$A$7:$AM$68,30,FALSE)</f>
        <v>0</v>
      </c>
      <c r="G17" s="400" t="str">
        <f t="shared" si="1"/>
        <v>-</v>
      </c>
      <c r="H17" s="396"/>
      <c r="I17" s="397" t="str">
        <f>IF(E17&gt;0,VLOOKUP(A17,[3]BDD_ActiviteInf_Ambu!$1:$1048576,I$1,FALSE)/E17,"-")</f>
        <v>-</v>
      </c>
      <c r="J17" s="398" t="str">
        <f>IF(F17&gt;0,VLOOKUP(A17,[3]BDD_ActiviteInf_Ambu!$1:$1048576,J$1,FALSE)/F17,"-")</f>
        <v>-</v>
      </c>
      <c r="K17" s="397" t="str">
        <f>IF(E17&gt;0,VLOOKUP(A17,[3]BDD_ActiviteInf_Ambu!$1:$1048576,K$1,FALSE)/E17,"-")</f>
        <v>-</v>
      </c>
      <c r="L17" s="398" t="str">
        <f>IF(F17&gt;0,VLOOKUP(A17,[3]BDD_ActiviteInf_Ambu!$1:$1048576,L$1,FALSE)/F17,"-")</f>
        <v>-</v>
      </c>
      <c r="M17" s="397" t="str">
        <f>IF(E17&gt;0,VLOOKUP(A17,[3]BDD_ActiviteInf_Ambu!$1:$1048576,M$1,FALSE)/E17,"-")</f>
        <v>-</v>
      </c>
      <c r="N17" s="398" t="str">
        <f>IF(F17&gt;0,VLOOKUP(A17,[3]BDD_ActiviteInf_Ambu!$1:$1048576,N$1,FALSE)/F17,"-")</f>
        <v>-</v>
      </c>
      <c r="O17" s="396"/>
      <c r="P17" s="397" t="str">
        <f>IF(E17&gt;0,VLOOKUP(A17,[3]BDD_ActiviteInf_Ambu!$1:$1048576,P$1,FALSE)/E17,"-")</f>
        <v>-</v>
      </c>
      <c r="Q17" s="398" t="str">
        <f>IF(F17&gt;0,VLOOKUP(A17,[3]BDD_ActiviteInf_Ambu!$1:$1048576,Q$1,FALSE)/F17,"-")</f>
        <v>-</v>
      </c>
      <c r="R17" s="397" t="str">
        <f>IF(E17&gt;0,VLOOKUP(A17,[3]BDD_ActiviteInf_Ambu!$1:$1048576,R$1,FALSE)/E17,"-")</f>
        <v>-</v>
      </c>
      <c r="S17" s="398" t="str">
        <f>IF(F17&gt;0,VLOOKUP(A17,[3]BDD_ActiviteInf_Ambu!$1:$1048576,S$1,FALSE)/F17,"-")</f>
        <v>-</v>
      </c>
      <c r="T17" s="397" t="str">
        <f>IF(E17&gt;0,VLOOKUP(A17,[3]BDD_ActiviteInf_Ambu!$1:$1048576,T$1,FALSE)/E17,"-")</f>
        <v>-</v>
      </c>
      <c r="U17" s="398" t="str">
        <f>IF(F17&gt;0,VLOOKUP(A17,[3]BDD_ActiviteInf_Ambu!$1:$1048576,U$1,FALSE)/F17,"-")</f>
        <v>-</v>
      </c>
      <c r="V17" s="397" t="str">
        <f>IF($E17&gt;0,VLOOKUP($A17,[3]BDD_ActiviteInf_Ambu!$1:$1048576,V$1,FALSE)/$E17,"-")</f>
        <v>-</v>
      </c>
      <c r="W17" s="398" t="str">
        <f>IF($F17&gt;0,VLOOKUP($A17,[3]BDD_ActiviteInf_Ambu!$1:$1048576,W$1,FALSE)/$F17,"-")</f>
        <v>-</v>
      </c>
      <c r="X17" s="397" t="str">
        <f>IF(E17&gt;0,VLOOKUP(A17,[3]BDD_ActiviteInf_Ambu!$1:$1048576,X$1,FALSE)/E17,"-")</f>
        <v>-</v>
      </c>
      <c r="Y17" s="401" t="str">
        <f>IF(F17&gt;0,VLOOKUP(A17,[3]BDD_ActiviteInf_Ambu!$1:$1048576,Y$1,FALSE)/F17,"-")</f>
        <v>-</v>
      </c>
    </row>
    <row r="18" spans="1:25" s="32" customFormat="1" ht="14.1" customHeight="1" x14ac:dyDescent="0.2">
      <c r="A18" s="31" t="s">
        <v>40</v>
      </c>
      <c r="C18" s="33" t="s">
        <v>40</v>
      </c>
      <c r="D18" s="34" t="s">
        <v>41</v>
      </c>
      <c r="E18" s="248">
        <f>VLOOKUP(A18,Activité_INF!$A$7:$AM$68,29,FALSE)</f>
        <v>70347</v>
      </c>
      <c r="F18" s="399">
        <f>VLOOKUP(A18,Activité_INF!$A$7:$AM$68,30,FALSE)</f>
        <v>61472</v>
      </c>
      <c r="G18" s="400">
        <f t="shared" si="1"/>
        <v>-0.12616031955875873</v>
      </c>
      <c r="H18" s="396"/>
      <c r="I18" s="397">
        <f>IF(E18&gt;0,VLOOKUP(A18,[3]BDD_ActiviteInf_Ambu!$1:$1048576,I$1,FALSE)/E18,"-")</f>
        <v>0.75067877805734429</v>
      </c>
      <c r="J18" s="398">
        <f>IF(F18&gt;0,VLOOKUP(A18,[3]BDD_ActiviteInf_Ambu!$1:$1048576,J$1,FALSE)/F18,"-")</f>
        <v>0.71905908381051531</v>
      </c>
      <c r="K18" s="397">
        <f>IF(E18&gt;0,VLOOKUP(A18,[3]BDD_ActiviteInf_Ambu!$1:$1048576,K$1,FALSE)/E18,"-")</f>
        <v>9.0863860576854735E-2</v>
      </c>
      <c r="L18" s="398">
        <f>IF(F18&gt;0,VLOOKUP(A18,[3]BDD_ActiviteInf_Ambu!$1:$1048576,L$1,FALSE)/F18,"-")</f>
        <v>0.10142829255596043</v>
      </c>
      <c r="M18" s="397">
        <f>IF(E18&gt;0,VLOOKUP(A18,[3]BDD_ActiviteInf_Ambu!$1:$1048576,M$1,FALSE)/E18,"-")</f>
        <v>0.15845736136580096</v>
      </c>
      <c r="N18" s="398">
        <f>IF(F18&gt;0,VLOOKUP(A18,[3]BDD_ActiviteInf_Ambu!$1:$1048576,N$1,FALSE)/F18,"-")</f>
        <v>0.17951262363352422</v>
      </c>
      <c r="O18" s="396"/>
      <c r="P18" s="397">
        <f>IF(E18&gt;0,VLOOKUP(A18,[3]BDD_ActiviteInf_Ambu!$1:$1048576,P$1,FALSE)/E18,"-")</f>
        <v>0.14327547727692724</v>
      </c>
      <c r="Q18" s="398">
        <f>IF(F18&gt;0,VLOOKUP(A18,[3]BDD_ActiviteInf_Ambu!$1:$1048576,Q$1,FALSE)/F18,"-")</f>
        <v>0.11582509109838626</v>
      </c>
      <c r="R18" s="397">
        <f>IF(E18&gt;0,VLOOKUP(A18,[3]BDD_ActiviteInf_Ambu!$1:$1048576,R$1,FALSE)/E18,"-")</f>
        <v>0.12728332409342261</v>
      </c>
      <c r="S18" s="398">
        <f>IF(F18&gt;0,VLOOKUP(A18,[3]BDD_ActiviteInf_Ambu!$1:$1048576,S$1,FALSE)/F18,"-")</f>
        <v>0.11793987506507028</v>
      </c>
      <c r="T18" s="397">
        <f>IF(E18&gt;0,VLOOKUP(A18,[3]BDD_ActiviteInf_Ambu!$1:$1048576,T$1,FALSE)/E18,"-")</f>
        <v>0.25981207443103471</v>
      </c>
      <c r="U18" s="398">
        <f>IF(F18&gt;0,VLOOKUP(A18,[3]BDD_ActiviteInf_Ambu!$1:$1048576,U$1,FALSE)/F18,"-")</f>
        <v>0.26145236855804271</v>
      </c>
      <c r="V18" s="397">
        <f>IF($E18&gt;0,VLOOKUP($A18,[3]BDD_ActiviteInf_Ambu!$1:$1048576,V$1,FALSE)/$E18,"-")</f>
        <v>0.21988144483773295</v>
      </c>
      <c r="W18" s="398">
        <f>IF($F18&gt;0,VLOOKUP($A18,[3]BDD_ActiviteInf_Ambu!$1:$1048576,W$1,FALSE)/$F18,"-")</f>
        <v>0.20048152004164499</v>
      </c>
      <c r="X18" s="397">
        <f>IF(E18&gt;0,VLOOKUP(A18,[3]BDD_ActiviteInf_Ambu!$1:$1048576,X$1,FALSE)/E18,"-")</f>
        <v>0.24974767936088249</v>
      </c>
      <c r="Y18" s="401">
        <f>IF(F18&gt;0,VLOOKUP(A18,[3]BDD_ActiviteInf_Ambu!$1:$1048576,Y$1,FALSE)/F18,"-")</f>
        <v>0.30430114523685581</v>
      </c>
    </row>
    <row r="19" spans="1:25" s="32" customFormat="1" ht="14.1" customHeight="1" x14ac:dyDescent="0.2">
      <c r="A19" s="31" t="s">
        <v>42</v>
      </c>
      <c r="C19" s="33" t="s">
        <v>42</v>
      </c>
      <c r="D19" s="34" t="s">
        <v>43</v>
      </c>
      <c r="E19" s="248">
        <f>VLOOKUP(A19,Activité_INF!$A$7:$AM$68,29,FALSE)</f>
        <v>0</v>
      </c>
      <c r="F19" s="399">
        <f>VLOOKUP(A19,Activité_INF!$A$7:$AM$68,30,FALSE)</f>
        <v>0</v>
      </c>
      <c r="G19" s="400" t="str">
        <f t="shared" si="1"/>
        <v>-</v>
      </c>
      <c r="H19" s="396"/>
      <c r="I19" s="397" t="str">
        <f>IF(E19&gt;0,VLOOKUP(A19,[3]BDD_ActiviteInf_Ambu!$1:$1048576,I$1,FALSE)/E19,"-")</f>
        <v>-</v>
      </c>
      <c r="J19" s="398" t="str">
        <f>IF(F19&gt;0,VLOOKUP(A19,[3]BDD_ActiviteInf_Ambu!$1:$1048576,J$1,FALSE)/F19,"-")</f>
        <v>-</v>
      </c>
      <c r="K19" s="397" t="str">
        <f>IF(E19&gt;0,VLOOKUP(A19,[3]BDD_ActiviteInf_Ambu!$1:$1048576,K$1,FALSE)/E19,"-")</f>
        <v>-</v>
      </c>
      <c r="L19" s="398" t="str">
        <f>IF(F19&gt;0,VLOOKUP(A19,[3]BDD_ActiviteInf_Ambu!$1:$1048576,L$1,FALSE)/F19,"-")</f>
        <v>-</v>
      </c>
      <c r="M19" s="397" t="str">
        <f>IF(E19&gt;0,VLOOKUP(A19,[3]BDD_ActiviteInf_Ambu!$1:$1048576,M$1,FALSE)/E19,"-")</f>
        <v>-</v>
      </c>
      <c r="N19" s="398" t="str">
        <f>IF(F19&gt;0,VLOOKUP(A19,[3]BDD_ActiviteInf_Ambu!$1:$1048576,N$1,FALSE)/F19,"-")</f>
        <v>-</v>
      </c>
      <c r="O19" s="396"/>
      <c r="P19" s="397" t="str">
        <f>IF(E19&gt;0,VLOOKUP(A19,[3]BDD_ActiviteInf_Ambu!$1:$1048576,P$1,FALSE)/E19,"-")</f>
        <v>-</v>
      </c>
      <c r="Q19" s="398" t="str">
        <f>IF(F19&gt;0,VLOOKUP(A19,[3]BDD_ActiviteInf_Ambu!$1:$1048576,Q$1,FALSE)/F19,"-")</f>
        <v>-</v>
      </c>
      <c r="R19" s="397" t="str">
        <f>IF(E19&gt;0,VLOOKUP(A19,[3]BDD_ActiviteInf_Ambu!$1:$1048576,R$1,FALSE)/E19,"-")</f>
        <v>-</v>
      </c>
      <c r="S19" s="398" t="str">
        <f>IF(F19&gt;0,VLOOKUP(A19,[3]BDD_ActiviteInf_Ambu!$1:$1048576,S$1,FALSE)/F19,"-")</f>
        <v>-</v>
      </c>
      <c r="T19" s="397" t="str">
        <f>IF(E19&gt;0,VLOOKUP(A19,[3]BDD_ActiviteInf_Ambu!$1:$1048576,T$1,FALSE)/E19,"-")</f>
        <v>-</v>
      </c>
      <c r="U19" s="398" t="str">
        <f>IF(F19&gt;0,VLOOKUP(A19,[3]BDD_ActiviteInf_Ambu!$1:$1048576,U$1,FALSE)/F19,"-")</f>
        <v>-</v>
      </c>
      <c r="V19" s="397" t="str">
        <f>IF($E19&gt;0,VLOOKUP($A19,[3]BDD_ActiviteInf_Ambu!$1:$1048576,V$1,FALSE)/$E19,"-")</f>
        <v>-</v>
      </c>
      <c r="W19" s="398" t="str">
        <f>IF($F19&gt;0,VLOOKUP($A19,[3]BDD_ActiviteInf_Ambu!$1:$1048576,W$1,FALSE)/$F19,"-")</f>
        <v>-</v>
      </c>
      <c r="X19" s="397" t="str">
        <f>IF(E19&gt;0,VLOOKUP(A19,[3]BDD_ActiviteInf_Ambu!$1:$1048576,X$1,FALSE)/E19,"-")</f>
        <v>-</v>
      </c>
      <c r="Y19" s="401" t="str">
        <f>IF(F19&gt;0,VLOOKUP(A19,[3]BDD_ActiviteInf_Ambu!$1:$1048576,Y$1,FALSE)/F19,"-")</f>
        <v>-</v>
      </c>
    </row>
    <row r="20" spans="1:25" s="32" customFormat="1" ht="14.1" customHeight="1" x14ac:dyDescent="0.25">
      <c r="A20" s="49" t="s">
        <v>44</v>
      </c>
      <c r="C20" s="33" t="s">
        <v>44</v>
      </c>
      <c r="D20" s="34" t="s">
        <v>45</v>
      </c>
      <c r="E20" s="248">
        <f>VLOOKUP(A20,Activité_INF!$A$7:$AM$68,29,FALSE)</f>
        <v>0</v>
      </c>
      <c r="F20" s="402">
        <f>VLOOKUP(A20,Activité_INF!$A$7:$AM$68,30,FALSE)</f>
        <v>0</v>
      </c>
      <c r="G20" s="400" t="str">
        <f t="shared" si="1"/>
        <v>-</v>
      </c>
      <c r="H20" s="403"/>
      <c r="I20" s="404" t="str">
        <f>IF(E20&gt;0,VLOOKUP(A20,[3]BDD_ActiviteInf_Ambu!$1:$1048576,I$1,FALSE)/E20,"-")</f>
        <v>-</v>
      </c>
      <c r="J20" s="405" t="str">
        <f>IF(F20&gt;0,VLOOKUP(A20,[3]BDD_ActiviteInf_Ambu!$1:$1048576,J$1,FALSE)/F20,"-")</f>
        <v>-</v>
      </c>
      <c r="K20" s="404" t="str">
        <f>IF(E20&gt;0,VLOOKUP(A20,[3]BDD_ActiviteInf_Ambu!$1:$1048576,K$1,FALSE)/E20,"-")</f>
        <v>-</v>
      </c>
      <c r="L20" s="405" t="str">
        <f>IF(F20&gt;0,VLOOKUP(A20,[3]BDD_ActiviteInf_Ambu!$1:$1048576,L$1,FALSE)/F20,"-")</f>
        <v>-</v>
      </c>
      <c r="M20" s="404" t="str">
        <f>IF(E20&gt;0,VLOOKUP(A20,[3]BDD_ActiviteInf_Ambu!$1:$1048576,M$1,FALSE)/E20,"-")</f>
        <v>-</v>
      </c>
      <c r="N20" s="405" t="str">
        <f>IF(F20&gt;0,VLOOKUP(A20,[3]BDD_ActiviteInf_Ambu!$1:$1048576,N$1,FALSE)/F20,"-")</f>
        <v>-</v>
      </c>
      <c r="O20" s="403"/>
      <c r="P20" s="404" t="str">
        <f>IF(E20&gt;0,VLOOKUP(A20,[3]BDD_ActiviteInf_Ambu!$1:$1048576,P$1,FALSE)/E20,"-")</f>
        <v>-</v>
      </c>
      <c r="Q20" s="405" t="str">
        <f>IF(F20&gt;0,VLOOKUP(A20,[3]BDD_ActiviteInf_Ambu!$1:$1048576,Q$1,FALSE)/F20,"-")</f>
        <v>-</v>
      </c>
      <c r="R20" s="404" t="str">
        <f>IF(E20&gt;0,VLOOKUP(A20,[3]BDD_ActiviteInf_Ambu!$1:$1048576,R$1,FALSE)/E20,"-")</f>
        <v>-</v>
      </c>
      <c r="S20" s="405" t="str">
        <f>IF(F20&gt;0,VLOOKUP(A20,[3]BDD_ActiviteInf_Ambu!$1:$1048576,S$1,FALSE)/F20,"-")</f>
        <v>-</v>
      </c>
      <c r="T20" s="404" t="str">
        <f>IF(E20&gt;0,VLOOKUP(A20,[3]BDD_ActiviteInf_Ambu!$1:$1048576,T$1,FALSE)/E20,"-")</f>
        <v>-</v>
      </c>
      <c r="U20" s="405" t="str">
        <f>IF(F20&gt;0,VLOOKUP(A20,[3]BDD_ActiviteInf_Ambu!$1:$1048576,U$1,FALSE)/F20,"-")</f>
        <v>-</v>
      </c>
      <c r="V20" s="404" t="str">
        <f>IF($E20&gt;0,VLOOKUP($A20,[3]BDD_ActiviteInf_Ambu!$1:$1048576,V$1,FALSE)/$E20,"-")</f>
        <v>-</v>
      </c>
      <c r="W20" s="405" t="str">
        <f>IF($F20&gt;0,VLOOKUP($A20,[3]BDD_ActiviteInf_Ambu!$1:$1048576,W$1,FALSE)/$F20,"-")</f>
        <v>-</v>
      </c>
      <c r="X20" s="404" t="str">
        <f>IF(E20&gt;0,VLOOKUP(A20,[3]BDD_ActiviteInf_Ambu!$1:$1048576,X$1,FALSE)/E20,"-")</f>
        <v>-</v>
      </c>
      <c r="Y20" s="406" t="str">
        <f>IF(F20&gt;0,VLOOKUP(A20,[3]BDD_ActiviteInf_Ambu!$1:$1048576,Y$1,FALSE)/F20,"-")</f>
        <v>-</v>
      </c>
    </row>
    <row r="21" spans="1:25" s="32" customFormat="1" ht="14.1" customHeight="1" x14ac:dyDescent="0.2">
      <c r="A21" s="31" t="s">
        <v>46</v>
      </c>
      <c r="C21" s="33" t="s">
        <v>46</v>
      </c>
      <c r="D21" s="34" t="s">
        <v>47</v>
      </c>
      <c r="E21" s="248">
        <f>VLOOKUP(A21,Activité_INF!$A$7:$AM$68,29,FALSE)</f>
        <v>29085</v>
      </c>
      <c r="F21" s="402">
        <f>VLOOKUP(A21,Activité_INF!$A$7:$AM$68,30,FALSE)</f>
        <v>28167</v>
      </c>
      <c r="G21" s="407">
        <f t="shared" si="1"/>
        <v>-3.1562661165549288E-2</v>
      </c>
      <c r="H21" s="403"/>
      <c r="I21" s="404">
        <f>IF(E21&gt;0,VLOOKUP(A21,[3]BDD_ActiviteInf_Ambu!$1:$1048576,I$1,FALSE)/E21,"-")</f>
        <v>0.69585697094722365</v>
      </c>
      <c r="J21" s="405">
        <f>IF(F21&gt;0,VLOOKUP(A21,[3]BDD_ActiviteInf_Ambu!$1:$1048576,J$1,FALSE)/F21,"-")</f>
        <v>0.68274931657613525</v>
      </c>
      <c r="K21" s="404">
        <f>IF(E21&gt;0,VLOOKUP(A21,[3]BDD_ActiviteInf_Ambu!$1:$1048576,K$1,FALSE)/E21,"-")</f>
        <v>0.1738009283135637</v>
      </c>
      <c r="L21" s="405">
        <f>IF(F21&gt;0,VLOOKUP(A21,[3]BDD_ActiviteInf_Ambu!$1:$1048576,L$1,FALSE)/F21,"-")</f>
        <v>0.17612809315866085</v>
      </c>
      <c r="M21" s="404">
        <f>IF(E21&gt;0,VLOOKUP(A21,[3]BDD_ActiviteInf_Ambu!$1:$1048576,M$1,FALSE)/E21,"-")</f>
        <v>0.13034210073921265</v>
      </c>
      <c r="N21" s="405">
        <f>IF(F21&gt;0,VLOOKUP(A21,[3]BDD_ActiviteInf_Ambu!$1:$1048576,N$1,FALSE)/F21,"-")</f>
        <v>0.14112259026520396</v>
      </c>
      <c r="O21" s="403"/>
      <c r="P21" s="404">
        <f>IF(E21&gt;0,VLOOKUP(A21,[3]BDD_ActiviteInf_Ambu!$1:$1048576,P$1,FALSE)/E21,"-")</f>
        <v>0.14667354306343475</v>
      </c>
      <c r="Q21" s="405">
        <f>IF(F21&gt;0,VLOOKUP(A21,[3]BDD_ActiviteInf_Ambu!$1:$1048576,Q$1,FALSE)/F21,"-")</f>
        <v>0.13309901657968545</v>
      </c>
      <c r="R21" s="404">
        <f>IF(E21&gt;0,VLOOKUP(A21,[3]BDD_ActiviteInf_Ambu!$1:$1048576,R$1,FALSE)/E21,"-")</f>
        <v>0.12838232766030599</v>
      </c>
      <c r="S21" s="405">
        <f>IF(F21&gt;0,VLOOKUP(A21,[3]BDD_ActiviteInf_Ambu!$1:$1048576,S$1,FALSE)/F21,"-")</f>
        <v>0.12003408243689424</v>
      </c>
      <c r="T21" s="404">
        <f>IF(E21&gt;0,VLOOKUP(A21,[3]BDD_ActiviteInf_Ambu!$1:$1048576,T$1,FALSE)/E21,"-")</f>
        <v>0.27478081485301703</v>
      </c>
      <c r="U21" s="405">
        <f>IF(F21&gt;0,VLOOKUP(A21,[3]BDD_ActiviteInf_Ambu!$1:$1048576,U$1,FALSE)/F21,"-")</f>
        <v>0.2943515461355487</v>
      </c>
      <c r="V21" s="404">
        <f>IF($E21&gt;0,VLOOKUP($A21,[3]BDD_ActiviteInf_Ambu!$1:$1048576,V$1,FALSE)/$E21,"-")</f>
        <v>0.1024926938284339</v>
      </c>
      <c r="W21" s="405">
        <f>IF($F21&gt;0,VLOOKUP($A21,[3]BDD_ActiviteInf_Ambu!$1:$1048576,W$1,FALSE)/$F21,"-")</f>
        <v>0.10295736145134377</v>
      </c>
      <c r="X21" s="404">
        <f>IF(E21&gt;0,VLOOKUP(A21,[3]BDD_ActiviteInf_Ambu!$1:$1048576,X$1,FALSE)/E21,"-")</f>
        <v>0.3476706205948083</v>
      </c>
      <c r="Y21" s="406">
        <f>IF(F21&gt;0,VLOOKUP(A21,[3]BDD_ActiviteInf_Ambu!$1:$1048576,Y$1,FALSE)/F21,"-")</f>
        <v>0.34955799339652788</v>
      </c>
    </row>
    <row r="22" spans="1:25" s="32" customFormat="1" ht="14.1" customHeight="1" x14ac:dyDescent="0.2">
      <c r="A22" s="31" t="s">
        <v>48</v>
      </c>
      <c r="C22" s="33" t="s">
        <v>48</v>
      </c>
      <c r="D22" s="34" t="s">
        <v>49</v>
      </c>
      <c r="E22" s="248">
        <f>VLOOKUP(A22,Activité_INF!$A$7:$AM$68,29,FALSE)</f>
        <v>23483</v>
      </c>
      <c r="F22" s="399">
        <f>VLOOKUP(A22,Activité_INF!$A$7:$AM$68,30,FALSE)</f>
        <v>23090</v>
      </c>
      <c r="G22" s="400">
        <f t="shared" si="1"/>
        <v>-1.6735510795043207E-2</v>
      </c>
      <c r="H22" s="396"/>
      <c r="I22" s="397">
        <f>IF(E22&gt;0,VLOOKUP(A22,[3]BDD_ActiviteInf_Ambu!$1:$1048576,I$1,FALSE)/E22,"-")</f>
        <v>0.71800877230336835</v>
      </c>
      <c r="J22" s="398">
        <f>IF(F22&gt;0,VLOOKUP(A22,[3]BDD_ActiviteInf_Ambu!$1:$1048576,J$1,FALSE)/F22,"-")</f>
        <v>0.75227371156344736</v>
      </c>
      <c r="K22" s="397">
        <f>IF(E22&gt;0,VLOOKUP(A22,[3]BDD_ActiviteInf_Ambu!$1:$1048576,K$1,FALSE)/E22,"-")</f>
        <v>0.23621343099263298</v>
      </c>
      <c r="L22" s="398">
        <f>IF(F22&gt;0,VLOOKUP(A22,[3]BDD_ActiviteInf_Ambu!$1:$1048576,L$1,FALSE)/F22,"-")</f>
        <v>0.19116500649631876</v>
      </c>
      <c r="M22" s="397">
        <f>IF(E22&gt;0,VLOOKUP(A22,[3]BDD_ActiviteInf_Ambu!$1:$1048576,M$1,FALSE)/E22,"-")</f>
        <v>4.577779670399864E-2</v>
      </c>
      <c r="N22" s="398">
        <f>IF(F22&gt;0,VLOOKUP(A22,[3]BDD_ActiviteInf_Ambu!$1:$1048576,N$1,FALSE)/F22,"-")</f>
        <v>5.6561281940233868E-2</v>
      </c>
      <c r="O22" s="396"/>
      <c r="P22" s="397">
        <f>IF(E22&gt;0,VLOOKUP(A22,[3]BDD_ActiviteInf_Ambu!$1:$1048576,P$1,FALSE)/E22,"-")</f>
        <v>9.7858024954222203E-2</v>
      </c>
      <c r="Q22" s="398">
        <f>IF(F22&gt;0,VLOOKUP(A22,[3]BDD_ActiviteInf_Ambu!$1:$1048576,Q$1,FALSE)/F22,"-")</f>
        <v>0.11472498917280208</v>
      </c>
      <c r="R22" s="397">
        <f>IF(E22&gt;0,VLOOKUP(A22,[3]BDD_ActiviteInf_Ambu!$1:$1048576,R$1,FALSE)/E22,"-")</f>
        <v>0.35067921475109654</v>
      </c>
      <c r="S22" s="398">
        <f>IF(F22&gt;0,VLOOKUP(A22,[3]BDD_ActiviteInf_Ambu!$1:$1048576,S$1,FALSE)/F22,"-")</f>
        <v>0.3638804677349502</v>
      </c>
      <c r="T22" s="397">
        <f>IF(E22&gt;0,VLOOKUP(A22,[3]BDD_ActiviteInf_Ambu!$1:$1048576,T$1,FALSE)/E22,"-")</f>
        <v>0.22186262402589108</v>
      </c>
      <c r="U22" s="398">
        <f>IF(F22&gt;0,VLOOKUP(A22,[3]BDD_ActiviteInf_Ambu!$1:$1048576,U$1,FALSE)/F22,"-")</f>
        <v>0.21234300563014291</v>
      </c>
      <c r="V22" s="397">
        <f>IF($E22&gt;0,VLOOKUP($A22,[3]BDD_ActiviteInf_Ambu!$1:$1048576,V$1,FALSE)/$E22,"-")</f>
        <v>8.1122514159178982E-2</v>
      </c>
      <c r="W22" s="398">
        <f>IF($F22&gt;0,VLOOKUP($A22,[3]BDD_ActiviteInf_Ambu!$1:$1048576,W$1,FALSE)/$F22,"-")</f>
        <v>9.436985708098744E-2</v>
      </c>
      <c r="X22" s="397">
        <f>IF(E22&gt;0,VLOOKUP(A22,[3]BDD_ActiviteInf_Ambu!$1:$1048576,X$1,FALSE)/E22,"-")</f>
        <v>0.24847762210961122</v>
      </c>
      <c r="Y22" s="401">
        <f>IF(F22&gt;0,VLOOKUP(A22,[3]BDD_ActiviteInf_Ambu!$1:$1048576,Y$1,FALSE)/F22,"-")</f>
        <v>0.21468168038111737</v>
      </c>
    </row>
    <row r="23" spans="1:25" s="32" customFormat="1" ht="14.1" customHeight="1" x14ac:dyDescent="0.25">
      <c r="A23" s="49" t="s">
        <v>50</v>
      </c>
      <c r="C23" s="33" t="s">
        <v>50</v>
      </c>
      <c r="D23" s="34" t="s">
        <v>51</v>
      </c>
      <c r="E23" s="248">
        <f>VLOOKUP(A23,Activité_INF!$A$7:$AM$68,29,FALSE)</f>
        <v>0</v>
      </c>
      <c r="F23" s="399">
        <f>VLOOKUP(A23,Activité_INF!$A$7:$AM$68,30,FALSE)</f>
        <v>0</v>
      </c>
      <c r="G23" s="400" t="str">
        <f t="shared" si="1"/>
        <v>-</v>
      </c>
      <c r="H23" s="396"/>
      <c r="I23" s="397" t="str">
        <f>IF(E23&gt;0,VLOOKUP(A23,[3]BDD_ActiviteInf_Ambu!$1:$1048576,I$1,FALSE)/E23,"-")</f>
        <v>-</v>
      </c>
      <c r="J23" s="398" t="str">
        <f>IF(F23&gt;0,VLOOKUP(A23,[3]BDD_ActiviteInf_Ambu!$1:$1048576,J$1,FALSE)/F23,"-")</f>
        <v>-</v>
      </c>
      <c r="K23" s="397" t="str">
        <f>IF(E23&gt;0,VLOOKUP(A23,[3]BDD_ActiviteInf_Ambu!$1:$1048576,K$1,FALSE)/E23,"-")</f>
        <v>-</v>
      </c>
      <c r="L23" s="398" t="str">
        <f>IF(F23&gt;0,VLOOKUP(A23,[3]BDD_ActiviteInf_Ambu!$1:$1048576,L$1,FALSE)/F23,"-")</f>
        <v>-</v>
      </c>
      <c r="M23" s="397" t="str">
        <f>IF(E23&gt;0,VLOOKUP(A23,[3]BDD_ActiviteInf_Ambu!$1:$1048576,M$1,FALSE)/E23,"-")</f>
        <v>-</v>
      </c>
      <c r="N23" s="398" t="str">
        <f>IF(F23&gt;0,VLOOKUP(A23,[3]BDD_ActiviteInf_Ambu!$1:$1048576,N$1,FALSE)/F23,"-")</f>
        <v>-</v>
      </c>
      <c r="O23" s="396"/>
      <c r="P23" s="397" t="str">
        <f>IF(E23&gt;0,VLOOKUP(A23,[3]BDD_ActiviteInf_Ambu!$1:$1048576,P$1,FALSE)/E23,"-")</f>
        <v>-</v>
      </c>
      <c r="Q23" s="398" t="str">
        <f>IF(F23&gt;0,VLOOKUP(A23,[3]BDD_ActiviteInf_Ambu!$1:$1048576,Q$1,FALSE)/F23,"-")</f>
        <v>-</v>
      </c>
      <c r="R23" s="397" t="str">
        <f>IF(E23&gt;0,VLOOKUP(A23,[3]BDD_ActiviteInf_Ambu!$1:$1048576,R$1,FALSE)/E23,"-")</f>
        <v>-</v>
      </c>
      <c r="S23" s="398" t="str">
        <f>IF(F23&gt;0,VLOOKUP(A23,[3]BDD_ActiviteInf_Ambu!$1:$1048576,S$1,FALSE)/F23,"-")</f>
        <v>-</v>
      </c>
      <c r="T23" s="397" t="str">
        <f>IF(E23&gt;0,VLOOKUP(A23,[3]BDD_ActiviteInf_Ambu!$1:$1048576,T$1,FALSE)/E23,"-")</f>
        <v>-</v>
      </c>
      <c r="U23" s="398" t="str">
        <f>IF(F23&gt;0,VLOOKUP(A23,[3]BDD_ActiviteInf_Ambu!$1:$1048576,U$1,FALSE)/F23,"-")</f>
        <v>-</v>
      </c>
      <c r="V23" s="397" t="str">
        <f>IF($E23&gt;0,VLOOKUP($A23,[3]BDD_ActiviteInf_Ambu!$1:$1048576,V$1,FALSE)/$E23,"-")</f>
        <v>-</v>
      </c>
      <c r="W23" s="398" t="str">
        <f>IF($F23&gt;0,VLOOKUP($A23,[3]BDD_ActiviteInf_Ambu!$1:$1048576,W$1,FALSE)/$F23,"-")</f>
        <v>-</v>
      </c>
      <c r="X23" s="397" t="str">
        <f>IF(E23&gt;0,VLOOKUP(A23,[3]BDD_ActiviteInf_Ambu!$1:$1048576,X$1,FALSE)/E23,"-")</f>
        <v>-</v>
      </c>
      <c r="Y23" s="401" t="str">
        <f>IF(F23&gt;0,VLOOKUP(A23,[3]BDD_ActiviteInf_Ambu!$1:$1048576,Y$1,FALSE)/F23,"-")</f>
        <v>-</v>
      </c>
    </row>
    <row r="24" spans="1:25" s="32" customFormat="1" ht="14.1" customHeight="1" x14ac:dyDescent="0.2">
      <c r="A24" s="31" t="s">
        <v>52</v>
      </c>
      <c r="C24" s="33" t="s">
        <v>52</v>
      </c>
      <c r="D24" s="34" t="s">
        <v>53</v>
      </c>
      <c r="E24" s="248">
        <f>VLOOKUP(A24,Activité_INF!$A$7:$AM$68,29,FALSE)</f>
        <v>0</v>
      </c>
      <c r="F24" s="402">
        <f>VLOOKUP(A24,Activité_INF!$A$7:$AM$68,30,FALSE)</f>
        <v>0</v>
      </c>
      <c r="G24" s="400" t="str">
        <f t="shared" si="1"/>
        <v>-</v>
      </c>
      <c r="H24" s="396"/>
      <c r="I24" s="397" t="str">
        <f>IF(E24&gt;0,VLOOKUP(A24,[3]BDD_ActiviteInf_Ambu!$1:$1048576,I$1,FALSE)/E24,"-")</f>
        <v>-</v>
      </c>
      <c r="J24" s="398" t="str">
        <f>IF(F24&gt;0,VLOOKUP(A24,[3]BDD_ActiviteInf_Ambu!$1:$1048576,J$1,FALSE)/F24,"-")</f>
        <v>-</v>
      </c>
      <c r="K24" s="397" t="str">
        <f>IF(E24&gt;0,VLOOKUP(A24,[3]BDD_ActiviteInf_Ambu!$1:$1048576,K$1,FALSE)/E24,"-")</f>
        <v>-</v>
      </c>
      <c r="L24" s="398" t="str">
        <f>IF(F24&gt;0,VLOOKUP(A24,[3]BDD_ActiviteInf_Ambu!$1:$1048576,L$1,FALSE)/F24,"-")</f>
        <v>-</v>
      </c>
      <c r="M24" s="397" t="str">
        <f>IF(E24&gt;0,VLOOKUP(A24,[3]BDD_ActiviteInf_Ambu!$1:$1048576,M$1,FALSE)/E24,"-")</f>
        <v>-</v>
      </c>
      <c r="N24" s="398" t="str">
        <f>IF(F24&gt;0,VLOOKUP(A24,[3]BDD_ActiviteInf_Ambu!$1:$1048576,N$1,FALSE)/F24,"-")</f>
        <v>-</v>
      </c>
      <c r="O24" s="396"/>
      <c r="P24" s="397" t="str">
        <f>IF(E24&gt;0,VLOOKUP(A24,[3]BDD_ActiviteInf_Ambu!$1:$1048576,P$1,FALSE)/E24,"-")</f>
        <v>-</v>
      </c>
      <c r="Q24" s="398" t="str">
        <f>IF(F24&gt;0,VLOOKUP(A24,[3]BDD_ActiviteInf_Ambu!$1:$1048576,Q$1,FALSE)/F24,"-")</f>
        <v>-</v>
      </c>
      <c r="R24" s="397" t="str">
        <f>IF(E24&gt;0,VLOOKUP(A24,[3]BDD_ActiviteInf_Ambu!$1:$1048576,R$1,FALSE)/E24,"-")</f>
        <v>-</v>
      </c>
      <c r="S24" s="398" t="str">
        <f>IF(F24&gt;0,VLOOKUP(A24,[3]BDD_ActiviteInf_Ambu!$1:$1048576,S$1,FALSE)/F24,"-")</f>
        <v>-</v>
      </c>
      <c r="T24" s="397" t="str">
        <f>IF(E24&gt;0,VLOOKUP(A24,[3]BDD_ActiviteInf_Ambu!$1:$1048576,T$1,FALSE)/E24,"-")</f>
        <v>-</v>
      </c>
      <c r="U24" s="398" t="str">
        <f>IF(F24&gt;0,VLOOKUP(A24,[3]BDD_ActiviteInf_Ambu!$1:$1048576,U$1,FALSE)/F24,"-")</f>
        <v>-</v>
      </c>
      <c r="V24" s="397" t="str">
        <f>IF($E24&gt;0,VLOOKUP($A24,[3]BDD_ActiviteInf_Ambu!$1:$1048576,V$1,FALSE)/$E24,"-")</f>
        <v>-</v>
      </c>
      <c r="W24" s="398" t="str">
        <f>IF($F24&gt;0,VLOOKUP($A24,[3]BDD_ActiviteInf_Ambu!$1:$1048576,W$1,FALSE)/$F24,"-")</f>
        <v>-</v>
      </c>
      <c r="X24" s="397" t="str">
        <f>IF(E24&gt;0,VLOOKUP(A24,[3]BDD_ActiviteInf_Ambu!$1:$1048576,X$1,FALSE)/E24,"-")</f>
        <v>-</v>
      </c>
      <c r="Y24" s="401" t="str">
        <f>IF(F24&gt;0,VLOOKUP(A24,[3]BDD_ActiviteInf_Ambu!$1:$1048576,Y$1,FALSE)/F24,"-")</f>
        <v>-</v>
      </c>
    </row>
    <row r="25" spans="1:25" s="32" customFormat="1" ht="14.1" customHeight="1" x14ac:dyDescent="0.2">
      <c r="A25" s="46" t="s">
        <v>54</v>
      </c>
      <c r="C25" s="52" t="s">
        <v>54</v>
      </c>
      <c r="D25" s="53" t="s">
        <v>55</v>
      </c>
      <c r="E25" s="248">
        <f>VLOOKUP(A25,Activité_INF!$A$7:$AM$68,29,FALSE)</f>
        <v>0</v>
      </c>
      <c r="F25" s="402">
        <f>VLOOKUP(A25,Activité_INF!$A$7:$AM$68,30,FALSE)</f>
        <v>0</v>
      </c>
      <c r="G25" s="400" t="str">
        <f t="shared" si="1"/>
        <v>-</v>
      </c>
      <c r="H25" s="396"/>
      <c r="I25" s="397" t="str">
        <f>IF(E25&gt;0,VLOOKUP(A25,[3]BDD_ActiviteInf_Ambu!$1:$1048576,I$1,FALSE)/E25,"-")</f>
        <v>-</v>
      </c>
      <c r="J25" s="398" t="str">
        <f>IF(F25&gt;0,VLOOKUP(A25,[3]BDD_ActiviteInf_Ambu!$1:$1048576,J$1,FALSE)/F25,"-")</f>
        <v>-</v>
      </c>
      <c r="K25" s="397" t="str">
        <f>IF(E25&gt;0,VLOOKUP(A25,[3]BDD_ActiviteInf_Ambu!$1:$1048576,K$1,FALSE)/E25,"-")</f>
        <v>-</v>
      </c>
      <c r="L25" s="398" t="str">
        <f>IF(F25&gt;0,VLOOKUP(A25,[3]BDD_ActiviteInf_Ambu!$1:$1048576,L$1,FALSE)/F25,"-")</f>
        <v>-</v>
      </c>
      <c r="M25" s="397" t="str">
        <f>IF(E25&gt;0,VLOOKUP(A25,[3]BDD_ActiviteInf_Ambu!$1:$1048576,M$1,FALSE)/E25,"-")</f>
        <v>-</v>
      </c>
      <c r="N25" s="398" t="str">
        <f>IF(F25&gt;0,VLOOKUP(A25,[3]BDD_ActiviteInf_Ambu!$1:$1048576,N$1,FALSE)/F25,"-")</f>
        <v>-</v>
      </c>
      <c r="O25" s="396"/>
      <c r="P25" s="397" t="str">
        <f>IF(E25&gt;0,VLOOKUP(A25,[3]BDD_ActiviteInf_Ambu!$1:$1048576,P$1,FALSE)/E25,"-")</f>
        <v>-</v>
      </c>
      <c r="Q25" s="398" t="str">
        <f>IF(F25&gt;0,VLOOKUP(A25,[3]BDD_ActiviteInf_Ambu!$1:$1048576,Q$1,FALSE)/F25,"-")</f>
        <v>-</v>
      </c>
      <c r="R25" s="397" t="str">
        <f>IF(E25&gt;0,VLOOKUP(A25,[3]BDD_ActiviteInf_Ambu!$1:$1048576,R$1,FALSE)/E25,"-")</f>
        <v>-</v>
      </c>
      <c r="S25" s="398" t="str">
        <f>IF(F25&gt;0,VLOOKUP(A25,[3]BDD_ActiviteInf_Ambu!$1:$1048576,S$1,FALSE)/F25,"-")</f>
        <v>-</v>
      </c>
      <c r="T25" s="397" t="str">
        <f>IF(E25&gt;0,VLOOKUP(A25,[3]BDD_ActiviteInf_Ambu!$1:$1048576,T$1,FALSE)/E25,"-")</f>
        <v>-</v>
      </c>
      <c r="U25" s="398" t="str">
        <f>IF(F25&gt;0,VLOOKUP(A25,[3]BDD_ActiviteInf_Ambu!$1:$1048576,U$1,FALSE)/F25,"-")</f>
        <v>-</v>
      </c>
      <c r="V25" s="397" t="str">
        <f>IF($E25&gt;0,VLOOKUP($A25,[3]BDD_ActiviteInf_Ambu!$1:$1048576,V$1,FALSE)/$E25,"-")</f>
        <v>-</v>
      </c>
      <c r="W25" s="398" t="str">
        <f>IF($F25&gt;0,VLOOKUP($A25,[3]BDD_ActiviteInf_Ambu!$1:$1048576,W$1,FALSE)/$F25,"-")</f>
        <v>-</v>
      </c>
      <c r="X25" s="397" t="str">
        <f>IF(E25&gt;0,VLOOKUP(A25,[3]BDD_ActiviteInf_Ambu!$1:$1048576,X$1,FALSE)/E25,"-")</f>
        <v>-</v>
      </c>
      <c r="Y25" s="401" t="str">
        <f>IF(F25&gt;0,VLOOKUP(A25,[3]BDD_ActiviteInf_Ambu!$1:$1048576,Y$1,FALSE)/F25,"-")</f>
        <v>-</v>
      </c>
    </row>
    <row r="26" spans="1:25" s="32" customFormat="1" ht="14.1" customHeight="1" thickBot="1" x14ac:dyDescent="0.25">
      <c r="A26" s="31" t="s">
        <v>56</v>
      </c>
      <c r="C26" s="54" t="s">
        <v>56</v>
      </c>
      <c r="D26" s="55" t="s">
        <v>57</v>
      </c>
      <c r="E26" s="408">
        <f>VLOOKUP(A26,Activité_INF!$A$7:$AM$68,29,FALSE)</f>
        <v>0</v>
      </c>
      <c r="F26" s="409">
        <f>VLOOKUP(A26,Activité_INF!$A$7:$AM$68,30,FALSE)</f>
        <v>0</v>
      </c>
      <c r="G26" s="410" t="str">
        <f t="shared" si="1"/>
        <v>-</v>
      </c>
      <c r="H26" s="396"/>
      <c r="I26" s="411" t="str">
        <f>IF(E26&gt;0,VLOOKUP(A26,[3]BDD_ActiviteInf_Ambu!$1:$1048576,I$1,FALSE)/E26,"-")</f>
        <v>-</v>
      </c>
      <c r="J26" s="412" t="str">
        <f>IF(F26&gt;0,VLOOKUP(A26,[3]BDD_ActiviteInf_Ambu!$1:$1048576,J$1,FALSE)/F26,"-")</f>
        <v>-</v>
      </c>
      <c r="K26" s="411" t="str">
        <f>IF(E26&gt;0,VLOOKUP(A26,[3]BDD_ActiviteInf_Ambu!$1:$1048576,K$1,FALSE)/E26,"-")</f>
        <v>-</v>
      </c>
      <c r="L26" s="412" t="str">
        <f>IF(F26&gt;0,VLOOKUP(A26,[3]BDD_ActiviteInf_Ambu!$1:$1048576,L$1,FALSE)/F26,"-")</f>
        <v>-</v>
      </c>
      <c r="M26" s="411" t="str">
        <f>IF(E26&gt;0,VLOOKUP(A26,[3]BDD_ActiviteInf_Ambu!$1:$1048576,M$1,FALSE)/E26,"-")</f>
        <v>-</v>
      </c>
      <c r="N26" s="412" t="str">
        <f>IF(F26&gt;0,VLOOKUP(A26,[3]BDD_ActiviteInf_Ambu!$1:$1048576,N$1,FALSE)/F26,"-")</f>
        <v>-</v>
      </c>
      <c r="O26" s="396"/>
      <c r="P26" s="411" t="str">
        <f>IF(E26&gt;0,VLOOKUP(A26,[3]BDD_ActiviteInf_Ambu!$1:$1048576,P$1,FALSE)/E26,"-")</f>
        <v>-</v>
      </c>
      <c r="Q26" s="412" t="str">
        <f>IF(F26&gt;0,VLOOKUP(A26,[3]BDD_ActiviteInf_Ambu!$1:$1048576,Q$1,FALSE)/F26,"-")</f>
        <v>-</v>
      </c>
      <c r="R26" s="411" t="str">
        <f>IF(E26&gt;0,VLOOKUP(A26,[3]BDD_ActiviteInf_Ambu!$1:$1048576,R$1,FALSE)/E26,"-")</f>
        <v>-</v>
      </c>
      <c r="S26" s="412" t="str">
        <f>IF(F26&gt;0,VLOOKUP(A26,[3]BDD_ActiviteInf_Ambu!$1:$1048576,S$1,FALSE)/F26,"-")</f>
        <v>-</v>
      </c>
      <c r="T26" s="411" t="str">
        <f>IF(E26&gt;0,VLOOKUP(A26,[3]BDD_ActiviteInf_Ambu!$1:$1048576,T$1,FALSE)/E26,"-")</f>
        <v>-</v>
      </c>
      <c r="U26" s="412" t="str">
        <f>IF(F26&gt;0,VLOOKUP(A26,[3]BDD_ActiviteInf_Ambu!$1:$1048576,U$1,FALSE)/F26,"-")</f>
        <v>-</v>
      </c>
      <c r="V26" s="411" t="str">
        <f>IF($E26&gt;0,VLOOKUP($A26,[3]BDD_ActiviteInf_Ambu!$1:$1048576,V$1,FALSE)/$E26,"-")</f>
        <v>-</v>
      </c>
      <c r="W26" s="412" t="str">
        <f>IF($F26&gt;0,VLOOKUP($A26,[3]BDD_ActiviteInf_Ambu!$1:$1048576,W$1,FALSE)/$F26,"-")</f>
        <v>-</v>
      </c>
      <c r="X26" s="411" t="str">
        <f>IF(E26&gt;0,VLOOKUP(A26,[3]BDD_ActiviteInf_Ambu!$1:$1048576,X$1,FALSE)/E26,"-")</f>
        <v>-</v>
      </c>
      <c r="Y26" s="413" t="str">
        <f>IF(F26&gt;0,VLOOKUP(A26,[3]BDD_ActiviteInf_Ambu!$1:$1048576,Y$1,FALSE)/F26,"-")</f>
        <v>-</v>
      </c>
    </row>
    <row r="27" spans="1:25" s="65" customFormat="1" ht="14.1" customHeight="1" thickBot="1" x14ac:dyDescent="0.25">
      <c r="A27" s="31" t="s">
        <v>58</v>
      </c>
      <c r="C27" s="414" t="s">
        <v>59</v>
      </c>
      <c r="D27" s="103"/>
      <c r="E27" s="415">
        <f>VLOOKUP(A27,Activité_INF!$A$7:$AM$68,29,FALSE)</f>
        <v>294534</v>
      </c>
      <c r="F27" s="416">
        <f>VLOOKUP(A27,Activité_INF!$A$7:$AM$68,30,FALSE)</f>
        <v>281267</v>
      </c>
      <c r="G27" s="417">
        <f t="shared" si="1"/>
        <v>-4.5044035663115323E-2</v>
      </c>
      <c r="H27" s="418"/>
      <c r="I27" s="419">
        <f>IF(E27&gt;0,VLOOKUP(A27,[3]BDD_ActiviteInf_Ambu!$1:$1048576,I$1,FALSE)/E27,"-")</f>
        <v>0.70742596779998235</v>
      </c>
      <c r="J27" s="420">
        <f>IF(F27&gt;0,VLOOKUP(A27,[3]BDD_ActiviteInf_Ambu!$1:$1048576,J$1,FALSE)/F27,"-")</f>
        <v>0.70164647825731419</v>
      </c>
      <c r="K27" s="419">
        <f>IF(E27&gt;0,VLOOKUP(A27,[3]BDD_ActiviteInf_Ambu!$1:$1048576,K$1,FALSE)/E27,"-")</f>
        <v>0.11921883381884604</v>
      </c>
      <c r="L27" s="420">
        <f>IF(F27&gt;0,VLOOKUP(A27,[3]BDD_ActiviteInf_Ambu!$1:$1048576,L$1,FALSE)/F27,"-")</f>
        <v>0.12773627905157733</v>
      </c>
      <c r="M27" s="419">
        <f>IF(E27&gt;0,VLOOKUP(A27,[3]BDD_ActiviteInf_Ambu!$1:$1048576,M$1,FALSE)/E27,"-")</f>
        <v>0.17335519838117161</v>
      </c>
      <c r="N27" s="420">
        <f>IF(F27&gt;0,VLOOKUP(A27,[3]BDD_ActiviteInf_Ambu!$1:$1048576,N$1,FALSE)/F27,"-")</f>
        <v>0.17061724269110845</v>
      </c>
      <c r="O27" s="418"/>
      <c r="P27" s="419">
        <f>IF(E27&gt;0,VLOOKUP(A27,[3]BDD_ActiviteInf_Ambu!$1:$1048576,P$1,FALSE)/E27,"-")</f>
        <v>0.14190551854794353</v>
      </c>
      <c r="Q27" s="420">
        <f>IF(F27&gt;0,VLOOKUP(A27,[3]BDD_ActiviteInf_Ambu!$1:$1048576,Q$1,FALSE)/F27,"-")</f>
        <v>0.13323283570415298</v>
      </c>
      <c r="R27" s="419">
        <f>IF(E27&gt;0,VLOOKUP(A27,[3]BDD_ActiviteInf_Ambu!$1:$1048576,R$1,FALSE)/E27,"-")</f>
        <v>0.17305981652372901</v>
      </c>
      <c r="S27" s="420">
        <f>IF(F27&gt;0,VLOOKUP(A27,[3]BDD_ActiviteInf_Ambu!$1:$1048576,S$1,FALSE)/F27,"-")</f>
        <v>0.16879335293511147</v>
      </c>
      <c r="T27" s="419">
        <f>IF(E27&gt;0,VLOOKUP(A27,[3]BDD_ActiviteInf_Ambu!$1:$1048576,T$1,FALSE)/E27,"-")</f>
        <v>0.2472481954545146</v>
      </c>
      <c r="U27" s="420">
        <f>IF(F27&gt;0,VLOOKUP(A27,[3]BDD_ActiviteInf_Ambu!$1:$1048576,U$1,FALSE)/F27,"-")</f>
        <v>0.2513519182840504</v>
      </c>
      <c r="V27" s="419">
        <f>IF($E27&gt;0,VLOOKUP($A27,[3]BDD_ActiviteInf_Ambu!$1:$1048576,V$1,FALSE)/$E27,"-")</f>
        <v>0.1740987458154237</v>
      </c>
      <c r="W27" s="420">
        <f>IF($F27&gt;0,VLOOKUP($A27,[3]BDD_ActiviteInf_Ambu!$1:$1048576,W$1,FALSE)/$F27,"-")</f>
        <v>0.16564687645546758</v>
      </c>
      <c r="X27" s="419">
        <f>IF(E27&gt;0,VLOOKUP(A27,[3]BDD_ActiviteInf_Ambu!$1:$1048576,X$1,FALSE)/E27,"-")</f>
        <v>0.26368772365838916</v>
      </c>
      <c r="Y27" s="421">
        <f>IF(F27&gt;0,VLOOKUP(A27,[3]BDD_ActiviteInf_Ambu!$1:$1048576,Y$1,FALSE)/F27,"-")</f>
        <v>0.28097501662121754</v>
      </c>
    </row>
    <row r="28" spans="1:25" s="287" customFormat="1" ht="7.5" customHeight="1" thickBot="1" x14ac:dyDescent="0.25">
      <c r="A28" s="77"/>
      <c r="C28" s="282"/>
      <c r="D28" s="282"/>
      <c r="E28" s="422"/>
      <c r="F28" s="423"/>
      <c r="G28" s="424"/>
      <c r="H28" s="418"/>
      <c r="I28" s="425"/>
      <c r="J28" s="425"/>
      <c r="K28" s="425"/>
      <c r="L28" s="425"/>
      <c r="M28" s="425"/>
      <c r="N28" s="425"/>
      <c r="O28" s="418"/>
      <c r="P28" s="425"/>
      <c r="Q28" s="425"/>
      <c r="R28" s="425"/>
      <c r="S28" s="425"/>
      <c r="T28" s="425"/>
      <c r="U28" s="425"/>
      <c r="V28" s="425"/>
      <c r="W28" s="425"/>
      <c r="X28" s="425"/>
      <c r="Y28" s="425"/>
    </row>
    <row r="29" spans="1:25" s="84" customFormat="1" ht="14.1" customHeight="1" x14ac:dyDescent="0.2">
      <c r="A29" s="31" t="s">
        <v>60</v>
      </c>
      <c r="C29" s="85" t="s">
        <v>60</v>
      </c>
      <c r="D29" s="86" t="s">
        <v>61</v>
      </c>
      <c r="E29" s="426">
        <f>VLOOKUP(A29,Activité_INF!$A$7:$AM$68,29,FALSE)</f>
        <v>0</v>
      </c>
      <c r="F29" s="427">
        <f>VLOOKUP(A29,Activité_INF!$A$7:$AM$68,30,FALSE)</f>
        <v>0</v>
      </c>
      <c r="G29" s="428" t="str">
        <f t="shared" ref="G29:G39" si="2">IF(E29&gt;0,F29/E29-1,"-")</f>
        <v>-</v>
      </c>
      <c r="H29" s="396"/>
      <c r="I29" s="429" t="str">
        <f>IF(E29&gt;0,VLOOKUP(A29,[3]BDD_ActiviteInf_Ambu!$1:$1048576,I$1,FALSE)/E29,"-")</f>
        <v>-</v>
      </c>
      <c r="J29" s="428" t="str">
        <f>IF(F29&gt;0,VLOOKUP(A29,[3]BDD_ActiviteInf_Ambu!$1:$1048576,J$1,FALSE)/F29,"-")</f>
        <v>-</v>
      </c>
      <c r="K29" s="429" t="str">
        <f>IF(E29&gt;0,VLOOKUP(A29,[3]BDD_ActiviteInf_Ambu!$1:$1048576,K$1,FALSE)/E29,"-")</f>
        <v>-</v>
      </c>
      <c r="L29" s="428" t="str">
        <f>IF(F29&gt;0,VLOOKUP(A29,[3]BDD_ActiviteInf_Ambu!$1:$1048576,L$1,FALSE)/F29,"-")</f>
        <v>-</v>
      </c>
      <c r="M29" s="429" t="str">
        <f>IF(E29&gt;0,VLOOKUP(A29,[3]BDD_ActiviteInf_Ambu!$1:$1048576,M$1,FALSE)/E29,"-")</f>
        <v>-</v>
      </c>
      <c r="N29" s="428" t="str">
        <f>IF(F29&gt;0,VLOOKUP(A29,[3]BDD_ActiviteInf_Ambu!$1:$1048576,N$1,FALSE)/F29,"-")</f>
        <v>-</v>
      </c>
      <c r="O29" s="396"/>
      <c r="P29" s="429" t="str">
        <f>IF(E29&gt;0,VLOOKUP(A29,[3]BDD_ActiviteInf_Ambu!$1:$1048576,P$1,FALSE)/E29,"-")</f>
        <v>-</v>
      </c>
      <c r="Q29" s="428" t="str">
        <f>IF(F29&gt;0,VLOOKUP(A29,[3]BDD_ActiviteInf_Ambu!$1:$1048576,Q$1,FALSE)/F29,"-")</f>
        <v>-</v>
      </c>
      <c r="R29" s="429" t="str">
        <f>IF(E29&gt;0,VLOOKUP(A29,[3]BDD_ActiviteInf_Ambu!$1:$1048576,R$1,FALSE)/E29,"-")</f>
        <v>-</v>
      </c>
      <c r="S29" s="428" t="str">
        <f>IF(F29&gt;0,VLOOKUP(A29,[3]BDD_ActiviteInf_Ambu!$1:$1048576,S$1,FALSE)/F29,"-")</f>
        <v>-</v>
      </c>
      <c r="T29" s="429" t="str">
        <f>IF(E29&gt;0,VLOOKUP(A29,[3]BDD_ActiviteInf_Ambu!$1:$1048576,T$1,FALSE)/E29,"-")</f>
        <v>-</v>
      </c>
      <c r="U29" s="428" t="str">
        <f>IF(F29&gt;0,VLOOKUP(A29,[3]BDD_ActiviteInf_Ambu!$1:$1048576,U$1,FALSE)/F29,"-")</f>
        <v>-</v>
      </c>
      <c r="V29" s="429" t="str">
        <f>IF($E29&gt;0,VLOOKUP($A29,[3]BDD_ActiviteInf_Ambu!$1:$1048576,V$1,FALSE)/$E29,"-")</f>
        <v>-</v>
      </c>
      <c r="W29" s="428" t="str">
        <f>IF($F29&gt;0,VLOOKUP($A29,[3]BDD_ActiviteInf_Ambu!$1:$1048576,W$1,FALSE)/$F29,"-")</f>
        <v>-</v>
      </c>
      <c r="X29" s="429" t="str">
        <f>IF(E29&gt;0,VLOOKUP(A29,[3]BDD_ActiviteInf_Ambu!$1:$1048576,X$1,FALSE)/E29,"-")</f>
        <v>-</v>
      </c>
      <c r="Y29" s="430" t="str">
        <f>IF(F29&gt;0,VLOOKUP(A29,[3]BDD_ActiviteInf_Ambu!$1:$1048576,Y$1,FALSE)/F29,"-")</f>
        <v>-</v>
      </c>
    </row>
    <row r="30" spans="1:25" s="98" customFormat="1" ht="14.1" customHeight="1" x14ac:dyDescent="0.2">
      <c r="A30" s="31" t="s">
        <v>62</v>
      </c>
      <c r="C30" s="33" t="s">
        <v>62</v>
      </c>
      <c r="D30" s="34" t="s">
        <v>63</v>
      </c>
      <c r="E30" s="248">
        <f>VLOOKUP(A30,Activité_INF!$A$7:$AM$68,29,FALSE)</f>
        <v>0</v>
      </c>
      <c r="F30" s="431">
        <f>VLOOKUP(A30,Activité_INF!$A$7:$AM$68,30,FALSE)</f>
        <v>0</v>
      </c>
      <c r="G30" s="412" t="str">
        <f t="shared" si="2"/>
        <v>-</v>
      </c>
      <c r="H30" s="396"/>
      <c r="I30" s="411" t="str">
        <f>IF(E30&gt;0,VLOOKUP(A30,[3]BDD_ActiviteInf_Ambu!$1:$1048576,I$1,FALSE)/E30,"-")</f>
        <v>-</v>
      </c>
      <c r="J30" s="412" t="str">
        <f>IF(F30&gt;0,VLOOKUP(A30,[3]BDD_ActiviteInf_Ambu!$1:$1048576,J$1,FALSE)/F30,"-")</f>
        <v>-</v>
      </c>
      <c r="K30" s="411" t="str">
        <f>IF(E30&gt;0,VLOOKUP(A30,[3]BDD_ActiviteInf_Ambu!$1:$1048576,K$1,FALSE)/E30,"-")</f>
        <v>-</v>
      </c>
      <c r="L30" s="412" t="str">
        <f>IF(F30&gt;0,VLOOKUP(A30,[3]BDD_ActiviteInf_Ambu!$1:$1048576,L$1,FALSE)/F30,"-")</f>
        <v>-</v>
      </c>
      <c r="M30" s="411" t="str">
        <f>IF(E30&gt;0,VLOOKUP(A30,[3]BDD_ActiviteInf_Ambu!$1:$1048576,M$1,FALSE)/E30,"-")</f>
        <v>-</v>
      </c>
      <c r="N30" s="412" t="str">
        <f>IF(F30&gt;0,VLOOKUP(A30,[3]BDD_ActiviteInf_Ambu!$1:$1048576,N$1,FALSE)/F30,"-")</f>
        <v>-</v>
      </c>
      <c r="O30" s="396"/>
      <c r="P30" s="411" t="str">
        <f>IF(E30&gt;0,VLOOKUP(A30,[3]BDD_ActiviteInf_Ambu!$1:$1048576,P$1,FALSE)/E30,"-")</f>
        <v>-</v>
      </c>
      <c r="Q30" s="412" t="str">
        <f>IF(F30&gt;0,VLOOKUP(A30,[3]BDD_ActiviteInf_Ambu!$1:$1048576,Q$1,FALSE)/F30,"-")</f>
        <v>-</v>
      </c>
      <c r="R30" s="411" t="str">
        <f>IF(E30&gt;0,VLOOKUP(A30,[3]BDD_ActiviteInf_Ambu!$1:$1048576,R$1,FALSE)/E30,"-")</f>
        <v>-</v>
      </c>
      <c r="S30" s="412" t="str">
        <f>IF(F30&gt;0,VLOOKUP(A30,[3]BDD_ActiviteInf_Ambu!$1:$1048576,S$1,FALSE)/F30,"-")</f>
        <v>-</v>
      </c>
      <c r="T30" s="411" t="str">
        <f>IF(E30&gt;0,VLOOKUP(A30,[3]BDD_ActiviteInf_Ambu!$1:$1048576,T$1,FALSE)/E30,"-")</f>
        <v>-</v>
      </c>
      <c r="U30" s="412" t="str">
        <f>IF(F30&gt;0,VLOOKUP(A30,[3]BDD_ActiviteInf_Ambu!$1:$1048576,U$1,FALSE)/F30,"-")</f>
        <v>-</v>
      </c>
      <c r="V30" s="411" t="str">
        <f>IF($E30&gt;0,VLOOKUP($A30,[3]BDD_ActiviteInf_Ambu!$1:$1048576,V$1,FALSE)/$E30,"-")</f>
        <v>-</v>
      </c>
      <c r="W30" s="412" t="str">
        <f>IF($F30&gt;0,VLOOKUP($A30,[3]BDD_ActiviteInf_Ambu!$1:$1048576,W$1,FALSE)/$F30,"-")</f>
        <v>-</v>
      </c>
      <c r="X30" s="411" t="str">
        <f>IF(E30&gt;0,VLOOKUP(A30,[3]BDD_ActiviteInf_Ambu!$1:$1048576,X$1,FALSE)/E30,"-")</f>
        <v>-</v>
      </c>
      <c r="Y30" s="413" t="str">
        <f>IF(F30&gt;0,VLOOKUP(A30,[3]BDD_ActiviteInf_Ambu!$1:$1048576,Y$1,FALSE)/F30,"-")</f>
        <v>-</v>
      </c>
    </row>
    <row r="31" spans="1:25" s="98" customFormat="1" ht="14.1" customHeight="1" x14ac:dyDescent="0.25">
      <c r="A31" s="49" t="s">
        <v>64</v>
      </c>
      <c r="C31" s="33" t="s">
        <v>64</v>
      </c>
      <c r="D31" s="34" t="s">
        <v>65</v>
      </c>
      <c r="E31" s="248">
        <f>VLOOKUP(A31,Activité_INF!$A$7:$AM$68,29,FALSE)</f>
        <v>0</v>
      </c>
      <c r="F31" s="431">
        <f>VLOOKUP(A31,Activité_INF!$A$7:$AM$68,30,FALSE)</f>
        <v>0</v>
      </c>
      <c r="G31" s="412" t="str">
        <f t="shared" si="2"/>
        <v>-</v>
      </c>
      <c r="H31" s="396"/>
      <c r="I31" s="411" t="str">
        <f>IF(E31&gt;0,VLOOKUP(A31,[3]BDD_ActiviteInf_Ambu!$1:$1048576,I$1,FALSE)/E31,"-")</f>
        <v>-</v>
      </c>
      <c r="J31" s="412" t="str">
        <f>IF(F31&gt;0,VLOOKUP(A31,[3]BDD_ActiviteInf_Ambu!$1:$1048576,J$1,FALSE)/F31,"-")</f>
        <v>-</v>
      </c>
      <c r="K31" s="411" t="str">
        <f>IF(E31&gt;0,VLOOKUP(A31,[3]BDD_ActiviteInf_Ambu!$1:$1048576,K$1,FALSE)/E31,"-")</f>
        <v>-</v>
      </c>
      <c r="L31" s="412" t="str">
        <f>IF(F31&gt;0,VLOOKUP(A31,[3]BDD_ActiviteInf_Ambu!$1:$1048576,L$1,FALSE)/F31,"-")</f>
        <v>-</v>
      </c>
      <c r="M31" s="411" t="str">
        <f>IF(E31&gt;0,VLOOKUP(A31,[3]BDD_ActiviteInf_Ambu!$1:$1048576,M$1,FALSE)/E31,"-")</f>
        <v>-</v>
      </c>
      <c r="N31" s="412" t="str">
        <f>IF(F31&gt;0,VLOOKUP(A31,[3]BDD_ActiviteInf_Ambu!$1:$1048576,N$1,FALSE)/F31,"-")</f>
        <v>-</v>
      </c>
      <c r="O31" s="396"/>
      <c r="P31" s="411" t="str">
        <f>IF(E31&gt;0,VLOOKUP(A31,[3]BDD_ActiviteInf_Ambu!$1:$1048576,P$1,FALSE)/E31,"-")</f>
        <v>-</v>
      </c>
      <c r="Q31" s="412" t="str">
        <f>IF(F31&gt;0,VLOOKUP(A31,[3]BDD_ActiviteInf_Ambu!$1:$1048576,Q$1,FALSE)/F31,"-")</f>
        <v>-</v>
      </c>
      <c r="R31" s="411" t="str">
        <f>IF(E31&gt;0,VLOOKUP(A31,[3]BDD_ActiviteInf_Ambu!$1:$1048576,R$1,FALSE)/E31,"-")</f>
        <v>-</v>
      </c>
      <c r="S31" s="412" t="str">
        <f>IF(F31&gt;0,VLOOKUP(A31,[3]BDD_ActiviteInf_Ambu!$1:$1048576,S$1,FALSE)/F31,"-")</f>
        <v>-</v>
      </c>
      <c r="T31" s="411" t="str">
        <f>IF(E31&gt;0,VLOOKUP(A31,[3]BDD_ActiviteInf_Ambu!$1:$1048576,T$1,FALSE)/E31,"-")</f>
        <v>-</v>
      </c>
      <c r="U31" s="412" t="str">
        <f>IF(F31&gt;0,VLOOKUP(A31,[3]BDD_ActiviteInf_Ambu!$1:$1048576,U$1,FALSE)/F31,"-")</f>
        <v>-</v>
      </c>
      <c r="V31" s="411" t="str">
        <f>IF($E31&gt;0,VLOOKUP($A31,[3]BDD_ActiviteInf_Ambu!$1:$1048576,V$1,FALSE)/$E31,"-")</f>
        <v>-</v>
      </c>
      <c r="W31" s="412" t="str">
        <f>IF($F31&gt;0,VLOOKUP($A31,[3]BDD_ActiviteInf_Ambu!$1:$1048576,W$1,FALSE)/$F31,"-")</f>
        <v>-</v>
      </c>
      <c r="X31" s="411" t="str">
        <f>IF(E31&gt;0,VLOOKUP(A31,[3]BDD_ActiviteInf_Ambu!$1:$1048576,X$1,FALSE)/E31,"-")</f>
        <v>-</v>
      </c>
      <c r="Y31" s="413" t="str">
        <f>IF(F31&gt;0,VLOOKUP(A31,[3]BDD_ActiviteInf_Ambu!$1:$1048576,Y$1,FALSE)/F31,"-")</f>
        <v>-</v>
      </c>
    </row>
    <row r="32" spans="1:25" s="101" customFormat="1" ht="14.1" customHeight="1" x14ac:dyDescent="0.2">
      <c r="A32" s="31" t="s">
        <v>66</v>
      </c>
      <c r="C32" s="33" t="s">
        <v>66</v>
      </c>
      <c r="D32" s="34" t="s">
        <v>67</v>
      </c>
      <c r="E32" s="248">
        <f>VLOOKUP(A32,Activité_INF!$A$7:$AM$68,29,FALSE)</f>
        <v>0</v>
      </c>
      <c r="F32" s="431">
        <f>VLOOKUP(A32,Activité_INF!$A$7:$AM$68,30,FALSE)</f>
        <v>0</v>
      </c>
      <c r="G32" s="412" t="str">
        <f t="shared" si="2"/>
        <v>-</v>
      </c>
      <c r="H32" s="396"/>
      <c r="I32" s="411" t="str">
        <f>IF(E32&gt;0,VLOOKUP(A32,[3]BDD_ActiviteInf_Ambu!$1:$1048576,I$1,FALSE)/E32,"-")</f>
        <v>-</v>
      </c>
      <c r="J32" s="412" t="str">
        <f>IF(F32&gt;0,VLOOKUP(A32,[3]BDD_ActiviteInf_Ambu!$1:$1048576,J$1,FALSE)/F32,"-")</f>
        <v>-</v>
      </c>
      <c r="K32" s="411" t="str">
        <f>IF(E32&gt;0,VLOOKUP(A32,[3]BDD_ActiviteInf_Ambu!$1:$1048576,K$1,FALSE)/E32,"-")</f>
        <v>-</v>
      </c>
      <c r="L32" s="412" t="str">
        <f>IF(F32&gt;0,VLOOKUP(A32,[3]BDD_ActiviteInf_Ambu!$1:$1048576,L$1,FALSE)/F32,"-")</f>
        <v>-</v>
      </c>
      <c r="M32" s="411" t="str">
        <f>IF(E32&gt;0,VLOOKUP(A32,[3]BDD_ActiviteInf_Ambu!$1:$1048576,M$1,FALSE)/E32,"-")</f>
        <v>-</v>
      </c>
      <c r="N32" s="412" t="str">
        <f>IF(F32&gt;0,VLOOKUP(A32,[3]BDD_ActiviteInf_Ambu!$1:$1048576,N$1,FALSE)/F32,"-")</f>
        <v>-</v>
      </c>
      <c r="O32" s="396"/>
      <c r="P32" s="411" t="str">
        <f>IF(E32&gt;0,VLOOKUP(A32,[3]BDD_ActiviteInf_Ambu!$1:$1048576,P$1,FALSE)/E32,"-")</f>
        <v>-</v>
      </c>
      <c r="Q32" s="412" t="str">
        <f>IF(F32&gt;0,VLOOKUP(A32,[3]BDD_ActiviteInf_Ambu!$1:$1048576,Q$1,FALSE)/F32,"-")</f>
        <v>-</v>
      </c>
      <c r="R32" s="411" t="str">
        <f>IF(E32&gt;0,VLOOKUP(A32,[3]BDD_ActiviteInf_Ambu!$1:$1048576,R$1,FALSE)/E32,"-")</f>
        <v>-</v>
      </c>
      <c r="S32" s="412" t="str">
        <f>IF(F32&gt;0,VLOOKUP(A32,[3]BDD_ActiviteInf_Ambu!$1:$1048576,S$1,FALSE)/F32,"-")</f>
        <v>-</v>
      </c>
      <c r="T32" s="411" t="str">
        <f>IF(E32&gt;0,VLOOKUP(A32,[3]BDD_ActiviteInf_Ambu!$1:$1048576,T$1,FALSE)/E32,"-")</f>
        <v>-</v>
      </c>
      <c r="U32" s="412" t="str">
        <f>IF(F32&gt;0,VLOOKUP(A32,[3]BDD_ActiviteInf_Ambu!$1:$1048576,U$1,FALSE)/F32,"-")</f>
        <v>-</v>
      </c>
      <c r="V32" s="411" t="str">
        <f>IF($E32&gt;0,VLOOKUP($A32,[3]BDD_ActiviteInf_Ambu!$1:$1048576,V$1,FALSE)/$E32,"-")</f>
        <v>-</v>
      </c>
      <c r="W32" s="412" t="str">
        <f>IF($F32&gt;0,VLOOKUP($A32,[3]BDD_ActiviteInf_Ambu!$1:$1048576,W$1,FALSE)/$F32,"-")</f>
        <v>-</v>
      </c>
      <c r="X32" s="411" t="str">
        <f>IF(E32&gt;0,VLOOKUP(A32,[3]BDD_ActiviteInf_Ambu!$1:$1048576,X$1,FALSE)/E32,"-")</f>
        <v>-</v>
      </c>
      <c r="Y32" s="413" t="str">
        <f>IF(F32&gt;0,VLOOKUP(A32,[3]BDD_ActiviteInf_Ambu!$1:$1048576,Y$1,FALSE)/F32,"-")</f>
        <v>-</v>
      </c>
    </row>
    <row r="33" spans="1:25" s="101" customFormat="1" ht="14.1" customHeight="1" x14ac:dyDescent="0.2">
      <c r="A33" s="31" t="s">
        <v>68</v>
      </c>
      <c r="C33" s="33" t="s">
        <v>68</v>
      </c>
      <c r="D33" s="34" t="s">
        <v>69</v>
      </c>
      <c r="E33" s="248">
        <f>VLOOKUP(A33,Activité_INF!$A$7:$AM$68,29,FALSE)</f>
        <v>0</v>
      </c>
      <c r="F33" s="431">
        <f>VLOOKUP(A33,Activité_INF!$A$7:$AM$68,30,FALSE)</f>
        <v>0</v>
      </c>
      <c r="G33" s="412" t="str">
        <f t="shared" si="2"/>
        <v>-</v>
      </c>
      <c r="H33" s="396"/>
      <c r="I33" s="411" t="str">
        <f>IF(E33&gt;0,VLOOKUP(A33,[3]BDD_ActiviteInf_Ambu!$1:$1048576,I$1,FALSE)/E33,"-")</f>
        <v>-</v>
      </c>
      <c r="J33" s="412" t="str">
        <f>IF(F33&gt;0,VLOOKUP(A33,[3]BDD_ActiviteInf_Ambu!$1:$1048576,J$1,FALSE)/F33,"-")</f>
        <v>-</v>
      </c>
      <c r="K33" s="411" t="str">
        <f>IF(E33&gt;0,VLOOKUP(A33,[3]BDD_ActiviteInf_Ambu!$1:$1048576,K$1,FALSE)/E33,"-")</f>
        <v>-</v>
      </c>
      <c r="L33" s="412" t="str">
        <f>IF(F33&gt;0,VLOOKUP(A33,[3]BDD_ActiviteInf_Ambu!$1:$1048576,L$1,FALSE)/F33,"-")</f>
        <v>-</v>
      </c>
      <c r="M33" s="411" t="str">
        <f>IF(E33&gt;0,VLOOKUP(A33,[3]BDD_ActiviteInf_Ambu!$1:$1048576,M$1,FALSE)/E33,"-")</f>
        <v>-</v>
      </c>
      <c r="N33" s="412" t="str">
        <f>IF(F33&gt;0,VLOOKUP(A33,[3]BDD_ActiviteInf_Ambu!$1:$1048576,N$1,FALSE)/F33,"-")</f>
        <v>-</v>
      </c>
      <c r="O33" s="396"/>
      <c r="P33" s="411" t="str">
        <f>IF(E33&gt;0,VLOOKUP(A33,[3]BDD_ActiviteInf_Ambu!$1:$1048576,P$1,FALSE)/E33,"-")</f>
        <v>-</v>
      </c>
      <c r="Q33" s="412" t="str">
        <f>IF(F33&gt;0,VLOOKUP(A33,[3]BDD_ActiviteInf_Ambu!$1:$1048576,Q$1,FALSE)/F33,"-")</f>
        <v>-</v>
      </c>
      <c r="R33" s="411" t="str">
        <f>IF(E33&gt;0,VLOOKUP(A33,[3]BDD_ActiviteInf_Ambu!$1:$1048576,R$1,FALSE)/E33,"-")</f>
        <v>-</v>
      </c>
      <c r="S33" s="412" t="str">
        <f>IF(F33&gt;0,VLOOKUP(A33,[3]BDD_ActiviteInf_Ambu!$1:$1048576,S$1,FALSE)/F33,"-")</f>
        <v>-</v>
      </c>
      <c r="T33" s="411" t="str">
        <f>IF(E33&gt;0,VLOOKUP(A33,[3]BDD_ActiviteInf_Ambu!$1:$1048576,T$1,FALSE)/E33,"-")</f>
        <v>-</v>
      </c>
      <c r="U33" s="412" t="str">
        <f>IF(F33&gt;0,VLOOKUP(A33,[3]BDD_ActiviteInf_Ambu!$1:$1048576,U$1,FALSE)/F33,"-")</f>
        <v>-</v>
      </c>
      <c r="V33" s="411" t="str">
        <f>IF($E33&gt;0,VLOOKUP($A33,[3]BDD_ActiviteInf_Ambu!$1:$1048576,V$1,FALSE)/$E33,"-")</f>
        <v>-</v>
      </c>
      <c r="W33" s="412" t="str">
        <f>IF($F33&gt;0,VLOOKUP($A33,[3]BDD_ActiviteInf_Ambu!$1:$1048576,W$1,FALSE)/$F33,"-")</f>
        <v>-</v>
      </c>
      <c r="X33" s="411" t="str">
        <f>IF(E33&gt;0,VLOOKUP(A33,[3]BDD_ActiviteInf_Ambu!$1:$1048576,X$1,FALSE)/E33,"-")</f>
        <v>-</v>
      </c>
      <c r="Y33" s="413" t="str">
        <f>IF(F33&gt;0,VLOOKUP(A33,[3]BDD_ActiviteInf_Ambu!$1:$1048576,Y$1,FALSE)/F33,"-")</f>
        <v>-</v>
      </c>
    </row>
    <row r="34" spans="1:25" s="101" customFormat="1" ht="14.1" customHeight="1" x14ac:dyDescent="0.2">
      <c r="A34" s="31" t="s">
        <v>70</v>
      </c>
      <c r="C34" s="33" t="s">
        <v>70</v>
      </c>
      <c r="D34" s="34" t="s">
        <v>71</v>
      </c>
      <c r="E34" s="248">
        <f>VLOOKUP(A34,Activité_INF!$A$7:$AM$68,29,FALSE)</f>
        <v>0</v>
      </c>
      <c r="F34" s="431">
        <f>VLOOKUP(A34,Activité_INF!$A$7:$AM$68,30,FALSE)</f>
        <v>0</v>
      </c>
      <c r="G34" s="412" t="str">
        <f t="shared" si="2"/>
        <v>-</v>
      </c>
      <c r="H34" s="396"/>
      <c r="I34" s="411" t="str">
        <f>IF(E34&gt;0,VLOOKUP(A34,[3]BDD_ActiviteInf_Ambu!$1:$1048576,I$1,FALSE)/E34,"-")</f>
        <v>-</v>
      </c>
      <c r="J34" s="412" t="str">
        <f>IF(F34&gt;0,VLOOKUP(A34,[3]BDD_ActiviteInf_Ambu!$1:$1048576,J$1,FALSE)/F34,"-")</f>
        <v>-</v>
      </c>
      <c r="K34" s="411" t="str">
        <f>IF(E34&gt;0,VLOOKUP(A34,[3]BDD_ActiviteInf_Ambu!$1:$1048576,K$1,FALSE)/E34,"-")</f>
        <v>-</v>
      </c>
      <c r="L34" s="412" t="str">
        <f>IF(F34&gt;0,VLOOKUP(A34,[3]BDD_ActiviteInf_Ambu!$1:$1048576,L$1,FALSE)/F34,"-")</f>
        <v>-</v>
      </c>
      <c r="M34" s="411" t="str">
        <f>IF(E34&gt;0,VLOOKUP(A34,[3]BDD_ActiviteInf_Ambu!$1:$1048576,M$1,FALSE)/E34,"-")</f>
        <v>-</v>
      </c>
      <c r="N34" s="412" t="str">
        <f>IF(F34&gt;0,VLOOKUP(A34,[3]BDD_ActiviteInf_Ambu!$1:$1048576,N$1,FALSE)/F34,"-")</f>
        <v>-</v>
      </c>
      <c r="O34" s="396"/>
      <c r="P34" s="411" t="str">
        <f>IF(E34&gt;0,VLOOKUP(A34,[3]BDD_ActiviteInf_Ambu!$1:$1048576,P$1,FALSE)/E34,"-")</f>
        <v>-</v>
      </c>
      <c r="Q34" s="412" t="str">
        <f>IF(F34&gt;0,VLOOKUP(A34,[3]BDD_ActiviteInf_Ambu!$1:$1048576,Q$1,FALSE)/F34,"-")</f>
        <v>-</v>
      </c>
      <c r="R34" s="411" t="str">
        <f>IF(E34&gt;0,VLOOKUP(A34,[3]BDD_ActiviteInf_Ambu!$1:$1048576,R$1,FALSE)/E34,"-")</f>
        <v>-</v>
      </c>
      <c r="S34" s="412" t="str">
        <f>IF(F34&gt;0,VLOOKUP(A34,[3]BDD_ActiviteInf_Ambu!$1:$1048576,S$1,FALSE)/F34,"-")</f>
        <v>-</v>
      </c>
      <c r="T34" s="411" t="str">
        <f>IF(E34&gt;0,VLOOKUP(A34,[3]BDD_ActiviteInf_Ambu!$1:$1048576,T$1,FALSE)/E34,"-")</f>
        <v>-</v>
      </c>
      <c r="U34" s="412" t="str">
        <f>IF(F34&gt;0,VLOOKUP(A34,[3]BDD_ActiviteInf_Ambu!$1:$1048576,U$1,FALSE)/F34,"-")</f>
        <v>-</v>
      </c>
      <c r="V34" s="411" t="str">
        <f>IF($E34&gt;0,VLOOKUP($A34,[3]BDD_ActiviteInf_Ambu!$1:$1048576,V$1,FALSE)/$E34,"-")</f>
        <v>-</v>
      </c>
      <c r="W34" s="412" t="str">
        <f>IF($F34&gt;0,VLOOKUP($A34,[3]BDD_ActiviteInf_Ambu!$1:$1048576,W$1,FALSE)/$F34,"-")</f>
        <v>-</v>
      </c>
      <c r="X34" s="411" t="str">
        <f>IF(E34&gt;0,VLOOKUP(A34,[3]BDD_ActiviteInf_Ambu!$1:$1048576,X$1,FALSE)/E34,"-")</f>
        <v>-</v>
      </c>
      <c r="Y34" s="413" t="str">
        <f>IF(F34&gt;0,VLOOKUP(A34,[3]BDD_ActiviteInf_Ambu!$1:$1048576,Y$1,FALSE)/F34,"-")</f>
        <v>-</v>
      </c>
    </row>
    <row r="35" spans="1:25" s="101" customFormat="1" ht="14.1" customHeight="1" x14ac:dyDescent="0.2">
      <c r="A35" s="31" t="s">
        <v>72</v>
      </c>
      <c r="C35" s="33" t="s">
        <v>72</v>
      </c>
      <c r="D35" s="34" t="s">
        <v>73</v>
      </c>
      <c r="E35" s="248">
        <f>VLOOKUP(A35,Activité_INF!$A$7:$AM$68,29,FALSE)</f>
        <v>0</v>
      </c>
      <c r="F35" s="431">
        <f>VLOOKUP(A35,Activité_INF!$A$7:$AM$68,30,FALSE)</f>
        <v>0</v>
      </c>
      <c r="G35" s="412" t="str">
        <f t="shared" si="2"/>
        <v>-</v>
      </c>
      <c r="H35" s="396"/>
      <c r="I35" s="411" t="str">
        <f>IF(E35&gt;0,VLOOKUP(A35,[3]BDD_ActiviteInf_Ambu!$1:$1048576,I$1,FALSE)/E35,"-")</f>
        <v>-</v>
      </c>
      <c r="J35" s="412" t="str">
        <f>IF(F35&gt;0,VLOOKUP(A35,[3]BDD_ActiviteInf_Ambu!$1:$1048576,J$1,FALSE)/F35,"-")</f>
        <v>-</v>
      </c>
      <c r="K35" s="411" t="str">
        <f>IF(E35&gt;0,VLOOKUP(A35,[3]BDD_ActiviteInf_Ambu!$1:$1048576,K$1,FALSE)/E35,"-")</f>
        <v>-</v>
      </c>
      <c r="L35" s="412" t="str">
        <f>IF(F35&gt;0,VLOOKUP(A35,[3]BDD_ActiviteInf_Ambu!$1:$1048576,L$1,FALSE)/F35,"-")</f>
        <v>-</v>
      </c>
      <c r="M35" s="411" t="str">
        <f>IF(E35&gt;0,VLOOKUP(A35,[3]BDD_ActiviteInf_Ambu!$1:$1048576,M$1,FALSE)/E35,"-")</f>
        <v>-</v>
      </c>
      <c r="N35" s="412" t="str">
        <f>IF(F35&gt;0,VLOOKUP(A35,[3]BDD_ActiviteInf_Ambu!$1:$1048576,N$1,FALSE)/F35,"-")</f>
        <v>-</v>
      </c>
      <c r="O35" s="396"/>
      <c r="P35" s="411" t="str">
        <f>IF(E35&gt;0,VLOOKUP(A35,[3]BDD_ActiviteInf_Ambu!$1:$1048576,P$1,FALSE)/E35,"-")</f>
        <v>-</v>
      </c>
      <c r="Q35" s="412" t="str">
        <f>IF(F35&gt;0,VLOOKUP(A35,[3]BDD_ActiviteInf_Ambu!$1:$1048576,Q$1,FALSE)/F35,"-")</f>
        <v>-</v>
      </c>
      <c r="R35" s="411" t="str">
        <f>IF(E35&gt;0,VLOOKUP(A35,[3]BDD_ActiviteInf_Ambu!$1:$1048576,R$1,FALSE)/E35,"-")</f>
        <v>-</v>
      </c>
      <c r="S35" s="412" t="str">
        <f>IF(F35&gt;0,VLOOKUP(A35,[3]BDD_ActiviteInf_Ambu!$1:$1048576,S$1,FALSE)/F35,"-")</f>
        <v>-</v>
      </c>
      <c r="T35" s="411" t="str">
        <f>IF(E35&gt;0,VLOOKUP(A35,[3]BDD_ActiviteInf_Ambu!$1:$1048576,T$1,FALSE)/E35,"-")</f>
        <v>-</v>
      </c>
      <c r="U35" s="412" t="str">
        <f>IF(F35&gt;0,VLOOKUP(A35,[3]BDD_ActiviteInf_Ambu!$1:$1048576,U$1,FALSE)/F35,"-")</f>
        <v>-</v>
      </c>
      <c r="V35" s="411" t="str">
        <f>IF($E35&gt;0,VLOOKUP($A35,[3]BDD_ActiviteInf_Ambu!$1:$1048576,V$1,FALSE)/$E35,"-")</f>
        <v>-</v>
      </c>
      <c r="W35" s="412" t="str">
        <f>IF($F35&gt;0,VLOOKUP($A35,[3]BDD_ActiviteInf_Ambu!$1:$1048576,W$1,FALSE)/$F35,"-")</f>
        <v>-</v>
      </c>
      <c r="X35" s="411" t="str">
        <f>IF(E35&gt;0,VLOOKUP(A35,[3]BDD_ActiviteInf_Ambu!$1:$1048576,X$1,FALSE)/E35,"-")</f>
        <v>-</v>
      </c>
      <c r="Y35" s="413" t="str">
        <f>IF(F35&gt;0,VLOOKUP(A35,[3]BDD_ActiviteInf_Ambu!$1:$1048576,Y$1,FALSE)/F35,"-")</f>
        <v>-</v>
      </c>
    </row>
    <row r="36" spans="1:25" s="101" customFormat="1" ht="14.1" customHeight="1" x14ac:dyDescent="0.25">
      <c r="A36" s="49" t="s">
        <v>74</v>
      </c>
      <c r="C36" s="33" t="s">
        <v>74</v>
      </c>
      <c r="D36" s="34" t="s">
        <v>75</v>
      </c>
      <c r="E36" s="248">
        <f>VLOOKUP(A36,Activité_INF!$A$7:$AM$68,29,FALSE)</f>
        <v>0</v>
      </c>
      <c r="F36" s="431">
        <f>VLOOKUP(A36,Activité_INF!$A$7:$AM$68,30,FALSE)</f>
        <v>0</v>
      </c>
      <c r="G36" s="412" t="str">
        <f t="shared" si="2"/>
        <v>-</v>
      </c>
      <c r="H36" s="396"/>
      <c r="I36" s="411" t="str">
        <f>IF(E36&gt;0,VLOOKUP(A36,[3]BDD_ActiviteInf_Ambu!$1:$1048576,I$1,FALSE)/E36,"-")</f>
        <v>-</v>
      </c>
      <c r="J36" s="412" t="str">
        <f>IF(F36&gt;0,VLOOKUP(A36,[3]BDD_ActiviteInf_Ambu!$1:$1048576,J$1,FALSE)/F36,"-")</f>
        <v>-</v>
      </c>
      <c r="K36" s="411" t="str">
        <f>IF(E36&gt;0,VLOOKUP(A36,[3]BDD_ActiviteInf_Ambu!$1:$1048576,K$1,FALSE)/E36,"-")</f>
        <v>-</v>
      </c>
      <c r="L36" s="412" t="str">
        <f>IF(F36&gt;0,VLOOKUP(A36,[3]BDD_ActiviteInf_Ambu!$1:$1048576,L$1,FALSE)/F36,"-")</f>
        <v>-</v>
      </c>
      <c r="M36" s="411" t="str">
        <f>IF(E36&gt;0,VLOOKUP(A36,[3]BDD_ActiviteInf_Ambu!$1:$1048576,M$1,FALSE)/E36,"-")</f>
        <v>-</v>
      </c>
      <c r="N36" s="412" t="str">
        <f>IF(F36&gt;0,VLOOKUP(A36,[3]BDD_ActiviteInf_Ambu!$1:$1048576,N$1,FALSE)/F36,"-")</f>
        <v>-</v>
      </c>
      <c r="O36" s="396"/>
      <c r="P36" s="411" t="str">
        <f>IF(E36&gt;0,VLOOKUP(A36,[3]BDD_ActiviteInf_Ambu!$1:$1048576,P$1,FALSE)/E36,"-")</f>
        <v>-</v>
      </c>
      <c r="Q36" s="412" t="str">
        <f>IF(F36&gt;0,VLOOKUP(A36,[3]BDD_ActiviteInf_Ambu!$1:$1048576,Q$1,FALSE)/F36,"-")</f>
        <v>-</v>
      </c>
      <c r="R36" s="411" t="str">
        <f>IF(E36&gt;0,VLOOKUP(A36,[3]BDD_ActiviteInf_Ambu!$1:$1048576,R$1,FALSE)/E36,"-")</f>
        <v>-</v>
      </c>
      <c r="S36" s="412" t="str">
        <f>IF(F36&gt;0,VLOOKUP(A36,[3]BDD_ActiviteInf_Ambu!$1:$1048576,S$1,FALSE)/F36,"-")</f>
        <v>-</v>
      </c>
      <c r="T36" s="411" t="str">
        <f>IF(E36&gt;0,VLOOKUP(A36,[3]BDD_ActiviteInf_Ambu!$1:$1048576,T$1,FALSE)/E36,"-")</f>
        <v>-</v>
      </c>
      <c r="U36" s="412" t="str">
        <f>IF(F36&gt;0,VLOOKUP(A36,[3]BDD_ActiviteInf_Ambu!$1:$1048576,U$1,FALSE)/F36,"-")</f>
        <v>-</v>
      </c>
      <c r="V36" s="411" t="str">
        <f>IF($E36&gt;0,VLOOKUP($A36,[3]BDD_ActiviteInf_Ambu!$1:$1048576,V$1,FALSE)/$E36,"-")</f>
        <v>-</v>
      </c>
      <c r="W36" s="412" t="str">
        <f>IF($F36&gt;0,VLOOKUP($A36,[3]BDD_ActiviteInf_Ambu!$1:$1048576,W$1,FALSE)/$F36,"-")</f>
        <v>-</v>
      </c>
      <c r="X36" s="411" t="str">
        <f>IF(E36&gt;0,VLOOKUP(A36,[3]BDD_ActiviteInf_Ambu!$1:$1048576,X$1,FALSE)/E36,"-")</f>
        <v>-</v>
      </c>
      <c r="Y36" s="413" t="str">
        <f>IF(F36&gt;0,VLOOKUP(A36,[3]BDD_ActiviteInf_Ambu!$1:$1048576,Y$1,FALSE)/F36,"-")</f>
        <v>-</v>
      </c>
    </row>
    <row r="37" spans="1:25" s="101" customFormat="1" ht="14.1" customHeight="1" x14ac:dyDescent="0.2">
      <c r="A37" s="31" t="s">
        <v>76</v>
      </c>
      <c r="C37" s="33" t="s">
        <v>76</v>
      </c>
      <c r="D37" s="34" t="s">
        <v>77</v>
      </c>
      <c r="E37" s="248">
        <f>VLOOKUP(A37,Activité_INF!$A$7:$AM$68,29,FALSE)</f>
        <v>0</v>
      </c>
      <c r="F37" s="431">
        <f>VLOOKUP(A37,Activité_INF!$A$7:$AM$68,30,FALSE)</f>
        <v>0</v>
      </c>
      <c r="G37" s="412" t="str">
        <f t="shared" si="2"/>
        <v>-</v>
      </c>
      <c r="H37" s="396"/>
      <c r="I37" s="411" t="str">
        <f>IF(E37&gt;0,VLOOKUP(A37,[3]BDD_ActiviteInf_Ambu!$1:$1048576,I$1,FALSE)/E37,"-")</f>
        <v>-</v>
      </c>
      <c r="J37" s="412" t="str">
        <f>IF(F37&gt;0,VLOOKUP(A37,[3]BDD_ActiviteInf_Ambu!$1:$1048576,J$1,FALSE)/F37,"-")</f>
        <v>-</v>
      </c>
      <c r="K37" s="411" t="str">
        <f>IF(E37&gt;0,VLOOKUP(A37,[3]BDD_ActiviteInf_Ambu!$1:$1048576,K$1,FALSE)/E37,"-")</f>
        <v>-</v>
      </c>
      <c r="L37" s="412" t="str">
        <f>IF(F37&gt;0,VLOOKUP(A37,[3]BDD_ActiviteInf_Ambu!$1:$1048576,L$1,FALSE)/F37,"-")</f>
        <v>-</v>
      </c>
      <c r="M37" s="411" t="str">
        <f>IF(E37&gt;0,VLOOKUP(A37,[3]BDD_ActiviteInf_Ambu!$1:$1048576,M$1,FALSE)/E37,"-")</f>
        <v>-</v>
      </c>
      <c r="N37" s="412" t="str">
        <f>IF(F37&gt;0,VLOOKUP(A37,[3]BDD_ActiviteInf_Ambu!$1:$1048576,N$1,FALSE)/F37,"-")</f>
        <v>-</v>
      </c>
      <c r="O37" s="396"/>
      <c r="P37" s="411" t="str">
        <f>IF(E37&gt;0,VLOOKUP(A37,[3]BDD_ActiviteInf_Ambu!$1:$1048576,P$1,FALSE)/E37,"-")</f>
        <v>-</v>
      </c>
      <c r="Q37" s="412" t="str">
        <f>IF(F37&gt;0,VLOOKUP(A37,[3]BDD_ActiviteInf_Ambu!$1:$1048576,Q$1,FALSE)/F37,"-")</f>
        <v>-</v>
      </c>
      <c r="R37" s="411" t="str">
        <f>IF(E37&gt;0,VLOOKUP(A37,[3]BDD_ActiviteInf_Ambu!$1:$1048576,R$1,FALSE)/E37,"-")</f>
        <v>-</v>
      </c>
      <c r="S37" s="412" t="str">
        <f>IF(F37&gt;0,VLOOKUP(A37,[3]BDD_ActiviteInf_Ambu!$1:$1048576,S$1,FALSE)/F37,"-")</f>
        <v>-</v>
      </c>
      <c r="T37" s="411" t="str">
        <f>IF(E37&gt;0,VLOOKUP(A37,[3]BDD_ActiviteInf_Ambu!$1:$1048576,T$1,FALSE)/E37,"-")</f>
        <v>-</v>
      </c>
      <c r="U37" s="412" t="str">
        <f>IF(F37&gt;0,VLOOKUP(A37,[3]BDD_ActiviteInf_Ambu!$1:$1048576,U$1,FALSE)/F37,"-")</f>
        <v>-</v>
      </c>
      <c r="V37" s="411" t="str">
        <f>IF($E37&gt;0,VLOOKUP($A37,[3]BDD_ActiviteInf_Ambu!$1:$1048576,V$1,FALSE)/$E37,"-")</f>
        <v>-</v>
      </c>
      <c r="W37" s="412" t="str">
        <f>IF($F37&gt;0,VLOOKUP($A37,[3]BDD_ActiviteInf_Ambu!$1:$1048576,W$1,FALSE)/$F37,"-")</f>
        <v>-</v>
      </c>
      <c r="X37" s="411" t="str">
        <f>IF(E37&gt;0,VLOOKUP(A37,[3]BDD_ActiviteInf_Ambu!$1:$1048576,X$1,FALSE)/E37,"-")</f>
        <v>-</v>
      </c>
      <c r="Y37" s="413" t="str">
        <f>IF(F37&gt;0,VLOOKUP(A37,[3]BDD_ActiviteInf_Ambu!$1:$1048576,Y$1,FALSE)/F37,"-")</f>
        <v>-</v>
      </c>
    </row>
    <row r="38" spans="1:25" s="101" customFormat="1" ht="14.1" customHeight="1" thickBot="1" x14ac:dyDescent="0.25">
      <c r="A38" s="31" t="s">
        <v>78</v>
      </c>
      <c r="C38" s="33" t="s">
        <v>78</v>
      </c>
      <c r="D38" s="34" t="s">
        <v>79</v>
      </c>
      <c r="E38" s="408">
        <f>VLOOKUP(A38,Activité_INF!$A$7:$AM$68,29,FALSE)</f>
        <v>0</v>
      </c>
      <c r="F38" s="431">
        <f>VLOOKUP(A38,Activité_INF!$A$7:$AM$68,30,FALSE)</f>
        <v>0</v>
      </c>
      <c r="G38" s="412" t="str">
        <f t="shared" si="2"/>
        <v>-</v>
      </c>
      <c r="H38" s="396"/>
      <c r="I38" s="411" t="str">
        <f>IF(E38&gt;0,VLOOKUP(A38,[3]BDD_ActiviteInf_Ambu!$1:$1048576,I$1,FALSE)/E38,"-")</f>
        <v>-</v>
      </c>
      <c r="J38" s="412" t="str">
        <f>IF(F38&gt;0,VLOOKUP(A38,[3]BDD_ActiviteInf_Ambu!$1:$1048576,J$1,FALSE)/F38,"-")</f>
        <v>-</v>
      </c>
      <c r="K38" s="411" t="str">
        <f>IF(E38&gt;0,VLOOKUP(A38,[3]BDD_ActiviteInf_Ambu!$1:$1048576,K$1,FALSE)/E38,"-")</f>
        <v>-</v>
      </c>
      <c r="L38" s="412" t="str">
        <f>IF(F38&gt;0,VLOOKUP(A38,[3]BDD_ActiviteInf_Ambu!$1:$1048576,L$1,FALSE)/F38,"-")</f>
        <v>-</v>
      </c>
      <c r="M38" s="411" t="str">
        <f>IF(E38&gt;0,VLOOKUP(A38,[3]BDD_ActiviteInf_Ambu!$1:$1048576,M$1,FALSE)/E38,"-")</f>
        <v>-</v>
      </c>
      <c r="N38" s="412" t="str">
        <f>IF(F38&gt;0,VLOOKUP(A38,[3]BDD_ActiviteInf_Ambu!$1:$1048576,N$1,FALSE)/F38,"-")</f>
        <v>-</v>
      </c>
      <c r="O38" s="396"/>
      <c r="P38" s="411" t="str">
        <f>IF(E38&gt;0,VLOOKUP(A38,[3]BDD_ActiviteInf_Ambu!$1:$1048576,P$1,FALSE)/E38,"-")</f>
        <v>-</v>
      </c>
      <c r="Q38" s="412" t="str">
        <f>IF(F38&gt;0,VLOOKUP(A38,[3]BDD_ActiviteInf_Ambu!$1:$1048576,Q$1,FALSE)/F38,"-")</f>
        <v>-</v>
      </c>
      <c r="R38" s="411" t="str">
        <f>IF(E38&gt;0,VLOOKUP(A38,[3]BDD_ActiviteInf_Ambu!$1:$1048576,R$1,FALSE)/E38,"-")</f>
        <v>-</v>
      </c>
      <c r="S38" s="412" t="str">
        <f>IF(F38&gt;0,VLOOKUP(A38,[3]BDD_ActiviteInf_Ambu!$1:$1048576,S$1,FALSE)/F38,"-")</f>
        <v>-</v>
      </c>
      <c r="T38" s="411" t="str">
        <f>IF(E38&gt;0,VLOOKUP(A38,[3]BDD_ActiviteInf_Ambu!$1:$1048576,T$1,FALSE)/E38,"-")</f>
        <v>-</v>
      </c>
      <c r="U38" s="412" t="str">
        <f>IF(F38&gt;0,VLOOKUP(A38,[3]BDD_ActiviteInf_Ambu!$1:$1048576,U$1,FALSE)/F38,"-")</f>
        <v>-</v>
      </c>
      <c r="V38" s="411" t="str">
        <f>IF($E38&gt;0,VLOOKUP($A38,[3]BDD_ActiviteInf_Ambu!$1:$1048576,V$1,FALSE)/$E38,"-")</f>
        <v>-</v>
      </c>
      <c r="W38" s="412" t="str">
        <f>IF($F38&gt;0,VLOOKUP($A38,[3]BDD_ActiviteInf_Ambu!$1:$1048576,W$1,FALSE)/$F38,"-")</f>
        <v>-</v>
      </c>
      <c r="X38" s="411" t="str">
        <f>IF(E38&gt;0,VLOOKUP(A38,[3]BDD_ActiviteInf_Ambu!$1:$1048576,X$1,FALSE)/E38,"-")</f>
        <v>-</v>
      </c>
      <c r="Y38" s="413" t="str">
        <f>IF(F38&gt;0,VLOOKUP(A38,[3]BDD_ActiviteInf_Ambu!$1:$1048576,Y$1,FALSE)/F38,"-")</f>
        <v>-</v>
      </c>
    </row>
    <row r="39" spans="1:25" s="101" customFormat="1" ht="13.5" customHeight="1" thickBot="1" x14ac:dyDescent="0.25">
      <c r="A39" s="31" t="s">
        <v>80</v>
      </c>
      <c r="C39" s="102" t="s">
        <v>81</v>
      </c>
      <c r="D39" s="102"/>
      <c r="E39" s="432">
        <f>VLOOKUP(A39,Activité_INF!$A$7:$AM$68,29,FALSE)</f>
        <v>0</v>
      </c>
      <c r="F39" s="433">
        <f>VLOOKUP(A39,Activité_INF!$A$7:$AM$68,30,FALSE)</f>
        <v>0</v>
      </c>
      <c r="G39" s="420" t="str">
        <f t="shared" si="2"/>
        <v>-</v>
      </c>
      <c r="H39" s="418"/>
      <c r="I39" s="419" t="str">
        <f>IF(E39&gt;0,VLOOKUP(A39,[3]BDD_ActiviteInf_Ambu!$1:$1048576,I$1,FALSE)/E39,"-")</f>
        <v>-</v>
      </c>
      <c r="J39" s="420" t="str">
        <f>IF(F39&gt;0,VLOOKUP(A39,[3]BDD_ActiviteInf_Ambu!$1:$1048576,J$1,FALSE)/F39,"-")</f>
        <v>-</v>
      </c>
      <c r="K39" s="419" t="str">
        <f>IF(E39&gt;0,VLOOKUP(A39,[3]BDD_ActiviteInf_Ambu!$1:$1048576,K$1,FALSE)/E39,"-")</f>
        <v>-</v>
      </c>
      <c r="L39" s="420" t="str">
        <f>IF(F39&gt;0,VLOOKUP(A39,[3]BDD_ActiviteInf_Ambu!$1:$1048576,L$1,FALSE)/F39,"-")</f>
        <v>-</v>
      </c>
      <c r="M39" s="419" t="str">
        <f>IF(E39&gt;0,VLOOKUP(A39,[3]BDD_ActiviteInf_Ambu!$1:$1048576,M$1,FALSE)/E39,"-")</f>
        <v>-</v>
      </c>
      <c r="N39" s="420" t="str">
        <f>IF(F39&gt;0,VLOOKUP(A39,[3]BDD_ActiviteInf_Ambu!$1:$1048576,N$1,FALSE)/F39,"-")</f>
        <v>-</v>
      </c>
      <c r="O39" s="418"/>
      <c r="P39" s="419" t="str">
        <f>IF(E39&gt;0,VLOOKUP(A39,[3]BDD_ActiviteInf_Ambu!$1:$1048576,P$1,FALSE)/E39,"-")</f>
        <v>-</v>
      </c>
      <c r="Q39" s="420" t="str">
        <f>IF(F39&gt;0,VLOOKUP(A39,[3]BDD_ActiviteInf_Ambu!$1:$1048576,Q$1,FALSE)/F39,"-")</f>
        <v>-</v>
      </c>
      <c r="R39" s="419" t="str">
        <f>IF(E39&gt;0,VLOOKUP(A39,[3]BDD_ActiviteInf_Ambu!$1:$1048576,R$1,FALSE)/E39,"-")</f>
        <v>-</v>
      </c>
      <c r="S39" s="420" t="str">
        <f>IF(F39&gt;0,VLOOKUP(A39,[3]BDD_ActiviteInf_Ambu!$1:$1048576,S$1,FALSE)/F39,"-")</f>
        <v>-</v>
      </c>
      <c r="T39" s="419" t="str">
        <f>IF(E39&gt;0,VLOOKUP(A39,[3]BDD_ActiviteInf_Ambu!$1:$1048576,T$1,FALSE)/E39,"-")</f>
        <v>-</v>
      </c>
      <c r="U39" s="420" t="str">
        <f>IF(F39&gt;0,VLOOKUP(A39,[3]BDD_ActiviteInf_Ambu!$1:$1048576,U$1,FALSE)/F39,"-")</f>
        <v>-</v>
      </c>
      <c r="V39" s="419" t="str">
        <f>IF($E39&gt;0,VLOOKUP($A39,[3]BDD_ActiviteInf_Ambu!$1:$1048576,V$1,FALSE)/$E39,"-")</f>
        <v>-</v>
      </c>
      <c r="W39" s="420" t="str">
        <f>IF($F39&gt;0,VLOOKUP($A39,[3]BDD_ActiviteInf_Ambu!$1:$1048576,W$1,FALSE)/$F39,"-")</f>
        <v>-</v>
      </c>
      <c r="X39" s="419" t="str">
        <f>IF(E39&gt;0,VLOOKUP(A39,[3]BDD_ActiviteInf_Ambu!$1:$1048576,X$1,FALSE)/E39,"-")</f>
        <v>-</v>
      </c>
      <c r="Y39" s="421" t="str">
        <f>IF(F39&gt;0,VLOOKUP(A39,[3]BDD_ActiviteInf_Ambu!$1:$1048576,Y$1,FALSE)/F39,"-")</f>
        <v>-</v>
      </c>
    </row>
    <row r="40" spans="1:25" ht="5.25" customHeight="1" thickBot="1" x14ac:dyDescent="0.25">
      <c r="A40" s="77"/>
      <c r="C40" s="345"/>
      <c r="D40" s="330"/>
      <c r="E40" s="219"/>
      <c r="F40" s="434"/>
      <c r="G40" s="435"/>
      <c r="H40" s="396"/>
      <c r="I40" s="435"/>
      <c r="J40" s="435"/>
      <c r="K40" s="435"/>
      <c r="L40" s="435"/>
      <c r="M40" s="435"/>
      <c r="N40" s="435"/>
      <c r="O40" s="396"/>
      <c r="P40" s="435"/>
      <c r="Q40" s="435"/>
      <c r="R40" s="435"/>
      <c r="S40" s="435"/>
      <c r="T40" s="435"/>
      <c r="U40" s="435"/>
      <c r="V40" s="435"/>
      <c r="W40" s="435"/>
      <c r="X40" s="435"/>
      <c r="Y40" s="435"/>
    </row>
    <row r="41" spans="1:25" s="98" customFormat="1" x14ac:dyDescent="0.2">
      <c r="A41" s="31" t="s">
        <v>82</v>
      </c>
      <c r="C41" s="105" t="s">
        <v>83</v>
      </c>
      <c r="D41" s="106"/>
      <c r="E41" s="436">
        <f>VLOOKUP(A41,Activité_INF!$A$7:$AM$68,29,FALSE)</f>
        <v>75540</v>
      </c>
      <c r="F41" s="437">
        <f>VLOOKUP(A41,Activité_INF!$A$7:$AM$68,30,FALSE)</f>
        <v>70450</v>
      </c>
      <c r="G41" s="438">
        <f>IF(E41&gt;0,F41/E41-1,"-")</f>
        <v>-6.738151972464923E-2</v>
      </c>
      <c r="H41" s="418"/>
      <c r="I41" s="439">
        <f>IF(E41&gt;0,VLOOKUP(A41,[3]BDD_ActiviteInf_Ambu!$1:$1048576,I$1,FALSE)/E41,"-")</f>
        <v>0.69784220280646014</v>
      </c>
      <c r="J41" s="440">
        <f>IF(F41&gt;0,VLOOKUP(A41,[3]BDD_ActiviteInf_Ambu!$1:$1048576,J$1,FALSE)/F41,"-")</f>
        <v>0.72353442157558556</v>
      </c>
      <c r="K41" s="439">
        <f>IF(E41&gt;0,VLOOKUP(A41,[3]BDD_ActiviteInf_Ambu!$1:$1048576,K$1,FALSE)/E41,"-")</f>
        <v>8.9144823934339423E-2</v>
      </c>
      <c r="L41" s="440">
        <f>IF(F41&gt;0,VLOOKUP(A41,[3]BDD_ActiviteInf_Ambu!$1:$1048576,L$1,FALSE)/F41,"-")</f>
        <v>0.11452093683463449</v>
      </c>
      <c r="M41" s="439">
        <f>IF(E41&gt;0,VLOOKUP(A41,[3]BDD_ActiviteInf_Ambu!$1:$1048576,M$1,FALSE)/E41,"-")</f>
        <v>0.21301297325920043</v>
      </c>
      <c r="N41" s="440">
        <f>IF(F41&gt;0,VLOOKUP(A41,[3]BDD_ActiviteInf_Ambu!$1:$1048576,N$1,FALSE)/F41,"-")</f>
        <v>0.16194464158977998</v>
      </c>
      <c r="O41" s="418"/>
      <c r="P41" s="439">
        <f>IF(E41&gt;0,VLOOKUP(A41,[3]BDD_ActiviteInf_Ambu!$1:$1048576,P$1,FALSE)/E41,"-")</f>
        <v>0.12396081546200688</v>
      </c>
      <c r="Q41" s="440">
        <f>IF(F41&gt;0,VLOOKUP(A41,[3]BDD_ActiviteInf_Ambu!$1:$1048576,Q$1,FALSE)/F41,"-")</f>
        <v>0.12059616749467708</v>
      </c>
      <c r="R41" s="439">
        <f>IF(E41&gt;0,VLOOKUP(A41,[3]BDD_ActiviteInf_Ambu!$1:$1048576,R$1,FALSE)/E41,"-")</f>
        <v>0.19917924278527932</v>
      </c>
      <c r="S41" s="440">
        <f>IF(F41&gt;0,VLOOKUP(A41,[3]BDD_ActiviteInf_Ambu!$1:$1048576,S$1,FALSE)/F41,"-")</f>
        <v>0.1814194464158978</v>
      </c>
      <c r="T41" s="439">
        <f>IF(E41&gt;0,VLOOKUP(A41,[3]BDD_ActiviteInf_Ambu!$1:$1048576,T$1,FALSE)/E41,"-")</f>
        <v>0.25184008472332536</v>
      </c>
      <c r="U41" s="440">
        <f>IF(F41&gt;0,VLOOKUP(A41,[3]BDD_ActiviteInf_Ambu!$1:$1048576,U$1,FALSE)/F41,"-")</f>
        <v>0.27088715400993613</v>
      </c>
      <c r="V41" s="439">
        <f>IF($E41&gt;0,VLOOKUP($A41,[3]BDD_ActiviteInf_Ambu!$1:$1048576,V$1,FALSE)/$E41,"-")</f>
        <v>0.1813343923749007</v>
      </c>
      <c r="W41" s="440">
        <f>IF($F41&gt;0,VLOOKUP($A41,[3]BDD_ActiviteInf_Ambu!$1:$1048576,W$1,FALSE)/$F41,"-")</f>
        <v>0.18838892831795601</v>
      </c>
      <c r="X41" s="439">
        <f>IF(E41&gt;0,VLOOKUP(A41,[3]BDD_ActiviteInf_Ambu!$1:$1048576,X$1,FALSE)/E41,"-")</f>
        <v>0.24368546465448768</v>
      </c>
      <c r="Y41" s="441">
        <f>IF(F41&gt;0,VLOOKUP(A41,[3]BDD_ActiviteInf_Ambu!$1:$1048576,Y$1,FALSE)/F41,"-")</f>
        <v>0.23870830376153301</v>
      </c>
    </row>
    <row r="42" spans="1:25" s="98" customFormat="1" x14ac:dyDescent="0.2">
      <c r="A42" s="31" t="s">
        <v>84</v>
      </c>
      <c r="C42" s="121" t="s">
        <v>85</v>
      </c>
      <c r="D42" s="122"/>
      <c r="E42" s="442">
        <f>VLOOKUP(A42,Activité_INF!$A$7:$AM$68,29,FALSE)</f>
        <v>66201</v>
      </c>
      <c r="F42" s="443">
        <f>VLOOKUP(A42,Activité_INF!$A$7:$AM$68,30,FALSE)</f>
        <v>67325</v>
      </c>
      <c r="G42" s="444">
        <f>IF(E42&gt;0,F42/E42-1,"-")</f>
        <v>1.6978595489494097E-2</v>
      </c>
      <c r="H42" s="418"/>
      <c r="I42" s="445">
        <f>IF(E42&gt;0,VLOOKUP(A42,[3]BDD_ActiviteInf_Ambu!$1:$1048576,I$1,FALSE)/E42,"-")</f>
        <v>0.67074515490702558</v>
      </c>
      <c r="J42" s="444">
        <f>IF(F42&gt;0,VLOOKUP(A42,[3]BDD_ActiviteInf_Ambu!$1:$1048576,J$1,FALSE)/F42,"-")</f>
        <v>0.65293724470850356</v>
      </c>
      <c r="K42" s="445">
        <f>IF(E42&gt;0,VLOOKUP(A42,[3]BDD_ActiviteInf_Ambu!$1:$1048576,K$1,FALSE)/E42,"-")</f>
        <v>0.10395613359314813</v>
      </c>
      <c r="L42" s="444">
        <f>IF(F42&gt;0,VLOOKUP(A42,[3]BDD_ActiviteInf_Ambu!$1:$1048576,L$1,FALSE)/F42,"-")</f>
        <v>0.12016338655774229</v>
      </c>
      <c r="M42" s="445">
        <f>IF(E42&gt;0,VLOOKUP(A42,[3]BDD_ActiviteInf_Ambu!$1:$1048576,M$1,FALSE)/E42,"-")</f>
        <v>0.22529871149982628</v>
      </c>
      <c r="N42" s="444">
        <f>IF(F42&gt;0,VLOOKUP(A42,[3]BDD_ActiviteInf_Ambu!$1:$1048576,N$1,FALSE)/F42,"-")</f>
        <v>0.22689936873375419</v>
      </c>
      <c r="O42" s="418"/>
      <c r="P42" s="445">
        <f>IF(E42&gt;0,VLOOKUP(A42,[3]BDD_ActiviteInf_Ambu!$1:$1048576,P$1,FALSE)/E42,"-")</f>
        <v>0.19283696620896965</v>
      </c>
      <c r="Q42" s="444">
        <f>IF(F42&gt;0,VLOOKUP(A42,[3]BDD_ActiviteInf_Ambu!$1:$1048576,Q$1,FALSE)/F42,"-")</f>
        <v>0.18349795766802823</v>
      </c>
      <c r="R42" s="445">
        <f>IF(E42&gt;0,VLOOKUP(A42,[3]BDD_ActiviteInf_Ambu!$1:$1048576,R$1,FALSE)/E42,"-")</f>
        <v>0.15594930590172354</v>
      </c>
      <c r="S42" s="444">
        <f>IF(F42&gt;0,VLOOKUP(A42,[3]BDD_ActiviteInf_Ambu!$1:$1048576,S$1,FALSE)/F42,"-")</f>
        <v>0.16145562569624955</v>
      </c>
      <c r="T42" s="445">
        <f>IF(E42&gt;0,VLOOKUP(A42,[3]BDD_ActiviteInf_Ambu!$1:$1048576,T$1,FALSE)/E42,"-")</f>
        <v>0.19264059455295238</v>
      </c>
      <c r="U42" s="444">
        <f>IF(F42&gt;0,VLOOKUP(A42,[3]BDD_ActiviteInf_Ambu!$1:$1048576,U$1,FALSE)/F42,"-")</f>
        <v>0.1903453397697735</v>
      </c>
      <c r="V42" s="445">
        <f>IF($E42&gt;0,VLOOKUP($A42,[3]BDD_ActiviteInf_Ambu!$1:$1048576,V$1,FALSE)/$E42,"-")</f>
        <v>0.18356218184015347</v>
      </c>
      <c r="W42" s="444">
        <f>IF($F42&gt;0,VLOOKUP($A42,[3]BDD_ActiviteInf_Ambu!$1:$1048576,W$1,FALSE)/$F42,"-")</f>
        <v>0.15870776086149277</v>
      </c>
      <c r="X42" s="445">
        <f>IF(E42&gt;0,VLOOKUP(A42,[3]BDD_ActiviteInf_Ambu!$1:$1048576,X$1,FALSE)/E42,"-")</f>
        <v>0.27501095149620097</v>
      </c>
      <c r="Y42" s="446">
        <f>IF(F42&gt;0,VLOOKUP(A42,[3]BDD_ActiviteInf_Ambu!$1:$1048576,Y$1,FALSE)/F42,"-")</f>
        <v>0.30599331600445601</v>
      </c>
    </row>
    <row r="43" spans="1:25" s="98" customFormat="1" x14ac:dyDescent="0.2">
      <c r="A43" s="31" t="s">
        <v>86</v>
      </c>
      <c r="C43" s="121" t="s">
        <v>87</v>
      </c>
      <c r="D43" s="122"/>
      <c r="E43" s="442">
        <f>VLOOKUP(A43,Activité_INF!$A$7:$AM$68,29,FALSE)</f>
        <v>92431</v>
      </c>
      <c r="F43" s="443">
        <f>VLOOKUP(A43,Activité_INF!$A$7:$AM$68,30,FALSE)</f>
        <v>82051</v>
      </c>
      <c r="G43" s="444">
        <f>IF(E43&gt;0,F43/E43-1,"-")</f>
        <v>-0.11229998593545454</v>
      </c>
      <c r="H43" s="418"/>
      <c r="I43" s="445">
        <f>IF(E43&gt;0,VLOOKUP(A43,[3]BDD_ActiviteInf_Ambu!$1:$1048576,I$1,FALSE)/E43,"-")</f>
        <v>0.74851510856747194</v>
      </c>
      <c r="J43" s="444">
        <f>IF(F43&gt;0,VLOOKUP(A43,[3]BDD_ActiviteInf_Ambu!$1:$1048576,J$1,FALSE)/F43,"-")</f>
        <v>0.72546343128054502</v>
      </c>
      <c r="K43" s="445">
        <f>IF(E43&gt;0,VLOOKUP(A43,[3]BDD_ActiviteInf_Ambu!$1:$1048576,K$1,FALSE)/E43,"-")</f>
        <v>0.11677900271553916</v>
      </c>
      <c r="L43" s="444">
        <f>IF(F43&gt;0,VLOOKUP(A43,[3]BDD_ActiviteInf_Ambu!$1:$1048576,L$1,FALSE)/F43,"-")</f>
        <v>0.12525136805157769</v>
      </c>
      <c r="M43" s="445">
        <f>IF(E43&gt;0,VLOOKUP(A43,[3]BDD_ActiviteInf_Ambu!$1:$1048576,M$1,FALSE)/E43,"-")</f>
        <v>0.13470588871698888</v>
      </c>
      <c r="N43" s="444">
        <f>IF(F43&gt;0,VLOOKUP(A43,[3]BDD_ActiviteInf_Ambu!$1:$1048576,N$1,FALSE)/F43,"-")</f>
        <v>0.14928520066787729</v>
      </c>
      <c r="O43" s="418"/>
      <c r="P43" s="445">
        <f>IF(E43&gt;0,VLOOKUP(A43,[3]BDD_ActiviteInf_Ambu!$1:$1048576,P$1,FALSE)/E43,"-")</f>
        <v>0.13536584046477912</v>
      </c>
      <c r="Q43" s="444">
        <f>IF(F43&gt;0,VLOOKUP(A43,[3]BDD_ActiviteInf_Ambu!$1:$1048576,Q$1,FALSE)/F43,"-")</f>
        <v>0.11279570023521956</v>
      </c>
      <c r="R43" s="445">
        <f>IF(E43&gt;0,VLOOKUP(A43,[3]BDD_ActiviteInf_Ambu!$1:$1048576,R$1,FALSE)/E43,"-")</f>
        <v>0.12443877054235052</v>
      </c>
      <c r="S43" s="444">
        <f>IF(F43&gt;0,VLOOKUP(A43,[3]BDD_ActiviteInf_Ambu!$1:$1048576,S$1,FALSE)/F43,"-")</f>
        <v>0.11784134257961512</v>
      </c>
      <c r="T43" s="445">
        <f>IF(E43&gt;0,VLOOKUP(A43,[3]BDD_ActiviteInf_Ambu!$1:$1048576,T$1,FALSE)/E43,"-")</f>
        <v>0.27107788512512038</v>
      </c>
      <c r="U43" s="444">
        <f>IF(F43&gt;0,VLOOKUP(A43,[3]BDD_ActiviteInf_Ambu!$1:$1048576,U$1,FALSE)/F43,"-")</f>
        <v>0.27170905899989028</v>
      </c>
      <c r="V43" s="445">
        <f>IF($E43&gt;0,VLOOKUP($A43,[3]BDD_ActiviteInf_Ambu!$1:$1048576,V$1,FALSE)/$E43,"-")</f>
        <v>0.21413811383626705</v>
      </c>
      <c r="W43" s="444">
        <f>IF($F43&gt;0,VLOOKUP($A43,[3]BDD_ActiviteInf_Ambu!$1:$1048576,W$1,FALSE)/$F43,"-")</f>
        <v>0.20116756651350989</v>
      </c>
      <c r="X43" s="445">
        <f>IF(E43&gt;0,VLOOKUP(A43,[3]BDD_ActiviteInf_Ambu!$1:$1048576,X$1,FALSE)/E43,"-")</f>
        <v>0.25497939003148296</v>
      </c>
      <c r="Y43" s="446">
        <f>IF(F43&gt;0,VLOOKUP(A43,[3]BDD_ActiviteInf_Ambu!$1:$1048576,Y$1,FALSE)/F43,"-")</f>
        <v>0.29648633167176514</v>
      </c>
    </row>
    <row r="44" spans="1:25" s="98" customFormat="1" ht="13.8" thickBot="1" x14ac:dyDescent="0.25">
      <c r="A44" s="31" t="s">
        <v>88</v>
      </c>
      <c r="C44" s="130" t="s">
        <v>89</v>
      </c>
      <c r="D44" s="131"/>
      <c r="E44" s="447">
        <f>VLOOKUP(A44,Activité_INF!$A$7:$AM$68,29,FALSE)</f>
        <v>60362</v>
      </c>
      <c r="F44" s="448">
        <f>VLOOKUP(A44,Activité_INF!$A$7:$AM$68,30,FALSE)</f>
        <v>61441</v>
      </c>
      <c r="G44" s="449">
        <f>IF(E44&gt;0,F44/E44-1,"-")</f>
        <v>1.78754845763891E-2</v>
      </c>
      <c r="H44" s="418"/>
      <c r="I44" s="450">
        <f>IF(E44&gt;0,VLOOKUP(A44,[3]BDD_ActiviteInf_Ambu!$1:$1048576,I$1,FALSE)/E44,"-")</f>
        <v>0.69672973062522781</v>
      </c>
      <c r="J44" s="449">
        <f>IF(F44&gt;0,VLOOKUP(A44,[3]BDD_ActiviteInf_Ambu!$1:$1048576,J$1,FALSE)/F44,"-")</f>
        <v>0.69811689262870069</v>
      </c>
      <c r="K44" s="450">
        <f>IF(E44&gt;0,VLOOKUP(A44,[3]BDD_ActiviteInf_Ambu!$1:$1048576,K$1,FALSE)/E44,"-")</f>
        <v>0.17733010834631061</v>
      </c>
      <c r="L44" s="449">
        <f>IF(F44&gt;0,VLOOKUP(A44,[3]BDD_ActiviteInf_Ambu!$1:$1048576,L$1,FALSE)/F44,"-")</f>
        <v>0.15450594879640631</v>
      </c>
      <c r="M44" s="450">
        <f>IF(E44&gt;0,VLOOKUP(A44,[3]BDD_ActiviteInf_Ambu!$1:$1048576,M$1,FALSE)/E44,"-")</f>
        <v>0.12594016102846162</v>
      </c>
      <c r="N44" s="449">
        <f>IF(F44&gt;0,VLOOKUP(A44,[3]BDD_ActiviteInf_Ambu!$1:$1048576,N$1,FALSE)/F44,"-")</f>
        <v>0.14737715857489297</v>
      </c>
      <c r="O44" s="418"/>
      <c r="P44" s="450">
        <f>IF(E44&gt;0,VLOOKUP(A44,[3]BDD_ActiviteInf_Ambu!$1:$1048576,P$1,FALSE)/E44,"-")</f>
        <v>0.11851827308571618</v>
      </c>
      <c r="Q44" s="449">
        <f>IF(F44&gt;0,VLOOKUP(A44,[3]BDD_ActiviteInf_Ambu!$1:$1048576,Q$1,FALSE)/F44,"-")</f>
        <v>0.11993619895509514</v>
      </c>
      <c r="R44" s="450">
        <f>IF(E44&gt;0,VLOOKUP(A44,[3]BDD_ActiviteInf_Ambu!$1:$1048576,R$1,FALSE)/E44,"-")</f>
        <v>0.23359066962658626</v>
      </c>
      <c r="S44" s="449">
        <f>IF(F44&gt;0,VLOOKUP(A44,[3]BDD_ActiviteInf_Ambu!$1:$1048576,S$1,FALSE)/F44,"-")</f>
        <v>0.23039989583502873</v>
      </c>
      <c r="T44" s="450">
        <f>IF(E44&gt;0,VLOOKUP(A44,[3]BDD_ActiviteInf_Ambu!$1:$1048576,T$1,FALSE)/E44,"-")</f>
        <v>0.26490175938504357</v>
      </c>
      <c r="U44" s="449">
        <f>IF(F44&gt;0,VLOOKUP(A44,[3]BDD_ActiviteInf_Ambu!$1:$1048576,U$1,FALSE)/F44,"-")</f>
        <v>0.2686154196709038</v>
      </c>
      <c r="V44" s="450">
        <f>IF($E44&gt;0,VLOOKUP($A44,[3]BDD_ActiviteInf_Ambu!$1:$1048576,V$1,FALSE)/$E44,"-")</f>
        <v>9.3353434279844938E-2</v>
      </c>
      <c r="W44" s="449">
        <f>IF($F44&gt;0,VLOOKUP($A44,[3]BDD_ActiviteInf_Ambu!$1:$1048576,W$1,FALSE)/$F44,"-")</f>
        <v>9.9737959994140715E-2</v>
      </c>
      <c r="X44" s="450">
        <f>IF(E44&gt;0,VLOOKUP(A44,[3]BDD_ActiviteInf_Ambu!$1:$1048576,X$1,FALSE)/E44,"-")</f>
        <v>0.28963586362280908</v>
      </c>
      <c r="Y44" s="451">
        <f>IF(F44&gt;0,VLOOKUP(A44,[3]BDD_ActiviteInf_Ambu!$1:$1048576,Y$1,FALSE)/F44,"-")</f>
        <v>0.2813105255448316</v>
      </c>
    </row>
    <row r="45" spans="1:25" ht="6" customHeight="1" thickBot="1" x14ac:dyDescent="0.25">
      <c r="A45" s="77"/>
      <c r="C45" s="329"/>
      <c r="D45" s="330"/>
      <c r="E45" s="219"/>
      <c r="F45" s="452"/>
      <c r="G45" s="435"/>
      <c r="H45" s="396"/>
      <c r="I45" s="435"/>
      <c r="J45" s="435"/>
      <c r="K45" s="435"/>
      <c r="L45" s="435"/>
      <c r="M45" s="435"/>
      <c r="N45" s="435"/>
      <c r="O45" s="396"/>
      <c r="P45" s="435"/>
      <c r="Q45" s="435"/>
      <c r="R45" s="435"/>
      <c r="S45" s="435"/>
      <c r="T45" s="435"/>
      <c r="U45" s="435"/>
      <c r="V45" s="435"/>
      <c r="W45" s="435"/>
      <c r="X45" s="435"/>
      <c r="Y45" s="435"/>
    </row>
    <row r="46" spans="1:25" s="98" customFormat="1" ht="11.25" customHeight="1" x14ac:dyDescent="0.2">
      <c r="A46" s="31" t="s">
        <v>90</v>
      </c>
      <c r="C46" s="105" t="s">
        <v>91</v>
      </c>
      <c r="D46" s="106"/>
      <c r="E46" s="436">
        <f>VLOOKUP(A46,Activité_INF!$A$7:$AM$68,29,FALSE)</f>
        <v>66201</v>
      </c>
      <c r="F46" s="437">
        <f>VLOOKUP(A46,Activité_INF!$A$7:$AM$68,30,FALSE)</f>
        <v>67325</v>
      </c>
      <c r="G46" s="438">
        <f t="shared" ref="G46:G52" si="3">IF(E46&gt;0,F46/E46-1,"-")</f>
        <v>1.6978595489494097E-2</v>
      </c>
      <c r="H46" s="418"/>
      <c r="I46" s="439">
        <f>IF(E46&gt;0,VLOOKUP(A46,[3]BDD_ActiviteInf_Ambu!$1:$1048576,I$1,FALSE)/E46,"-")</f>
        <v>0.67074515490702558</v>
      </c>
      <c r="J46" s="440">
        <f>IF(F46&gt;0,VLOOKUP(A46,[3]BDD_ActiviteInf_Ambu!$1:$1048576,J$1,FALSE)/F46,"-")</f>
        <v>0.65293724470850356</v>
      </c>
      <c r="K46" s="439">
        <f>IF(E46&gt;0,VLOOKUP(A46,[3]BDD_ActiviteInf_Ambu!$1:$1048576,K$1,FALSE)/E46,"-")</f>
        <v>0.10395613359314813</v>
      </c>
      <c r="L46" s="440">
        <f>IF(F46&gt;0,VLOOKUP(A46,[3]BDD_ActiviteInf_Ambu!$1:$1048576,L$1,FALSE)/F46,"-")</f>
        <v>0.12016338655774229</v>
      </c>
      <c r="M46" s="439">
        <f>IF(E46&gt;0,VLOOKUP(A46,[3]BDD_ActiviteInf_Ambu!$1:$1048576,M$1,FALSE)/E46,"-")</f>
        <v>0.22529871149982628</v>
      </c>
      <c r="N46" s="440">
        <f>IF(F46&gt;0,VLOOKUP(A46,[3]BDD_ActiviteInf_Ambu!$1:$1048576,N$1,FALSE)/F46,"-")</f>
        <v>0.22689936873375419</v>
      </c>
      <c r="O46" s="418"/>
      <c r="P46" s="439">
        <f>IF(E46&gt;0,VLOOKUP(A46,[3]BDD_ActiviteInf_Ambu!$1:$1048576,P$1,FALSE)/E46,"-")</f>
        <v>0.19283696620896965</v>
      </c>
      <c r="Q46" s="440">
        <f>IF(F46&gt;0,VLOOKUP(A46,[3]BDD_ActiviteInf_Ambu!$1:$1048576,Q$1,FALSE)/F46,"-")</f>
        <v>0.18349795766802823</v>
      </c>
      <c r="R46" s="439">
        <f>IF(E46&gt;0,VLOOKUP(A46,[3]BDD_ActiviteInf_Ambu!$1:$1048576,R$1,FALSE)/E46,"-")</f>
        <v>0.15594930590172354</v>
      </c>
      <c r="S46" s="440">
        <f>IF(F46&gt;0,VLOOKUP(A46,[3]BDD_ActiviteInf_Ambu!$1:$1048576,S$1,FALSE)/F46,"-")</f>
        <v>0.16145562569624955</v>
      </c>
      <c r="T46" s="439">
        <f>IF(E46&gt;0,VLOOKUP(A46,[3]BDD_ActiviteInf_Ambu!$1:$1048576,T$1,FALSE)/E46,"-")</f>
        <v>0.19264059455295238</v>
      </c>
      <c r="U46" s="440">
        <f>IF(F46&gt;0,VLOOKUP(A46,[3]BDD_ActiviteInf_Ambu!$1:$1048576,U$1,FALSE)/F46,"-")</f>
        <v>0.1903453397697735</v>
      </c>
      <c r="V46" s="439">
        <f>IF($E46&gt;0,VLOOKUP($A46,[3]BDD_ActiviteInf_Ambu!$1:$1048576,V$1,FALSE)/$E46,"-")</f>
        <v>0.18356218184015347</v>
      </c>
      <c r="W46" s="440">
        <f>IF($F46&gt;0,VLOOKUP($A46,[3]BDD_ActiviteInf_Ambu!$1:$1048576,W$1,FALSE)/$F46,"-")</f>
        <v>0.15870776086149277</v>
      </c>
      <c r="X46" s="439">
        <f>IF(E46&gt;0,VLOOKUP(A46,[3]BDD_ActiviteInf_Ambu!$1:$1048576,X$1,FALSE)/E46,"-")</f>
        <v>0.27501095149620097</v>
      </c>
      <c r="Y46" s="441">
        <f>IF(F46&gt;0,VLOOKUP(A46,[3]BDD_ActiviteInf_Ambu!$1:$1048576,Y$1,FALSE)/F46,"-")</f>
        <v>0.30599331600445601</v>
      </c>
    </row>
    <row r="47" spans="1:25" s="98" customFormat="1" x14ac:dyDescent="0.2">
      <c r="A47" s="31" t="s">
        <v>92</v>
      </c>
      <c r="C47" s="121" t="s">
        <v>93</v>
      </c>
      <c r="D47" s="122"/>
      <c r="E47" s="442">
        <f>VLOOKUP(A47,Activité_INF!$A$7:$AM$68,29,FALSE)</f>
        <v>23483</v>
      </c>
      <c r="F47" s="443">
        <f>VLOOKUP(A47,Activité_INF!$A$7:$AM$68,30,FALSE)</f>
        <v>23090</v>
      </c>
      <c r="G47" s="444">
        <f t="shared" si="3"/>
        <v>-1.6735510795043207E-2</v>
      </c>
      <c r="H47" s="418"/>
      <c r="I47" s="445">
        <f>IF(E47&gt;0,VLOOKUP(A47,[3]BDD_ActiviteInf_Ambu!$1:$1048576,I$1,FALSE)/E47,"-")</f>
        <v>0.71800877230336835</v>
      </c>
      <c r="J47" s="444">
        <f>IF(F47&gt;0,VLOOKUP(A47,[3]BDD_ActiviteInf_Ambu!$1:$1048576,J$1,FALSE)/F47,"-")</f>
        <v>0.75227371156344736</v>
      </c>
      <c r="K47" s="445">
        <f>IF(E47&gt;0,VLOOKUP(A47,[3]BDD_ActiviteInf_Ambu!$1:$1048576,K$1,FALSE)/E47,"-")</f>
        <v>0.23621343099263298</v>
      </c>
      <c r="L47" s="444">
        <f>IF(F47&gt;0,VLOOKUP(A47,[3]BDD_ActiviteInf_Ambu!$1:$1048576,L$1,FALSE)/F47,"-")</f>
        <v>0.19116500649631876</v>
      </c>
      <c r="M47" s="445">
        <f>IF(E47&gt;0,VLOOKUP(A47,[3]BDD_ActiviteInf_Ambu!$1:$1048576,M$1,FALSE)/E47,"-")</f>
        <v>4.577779670399864E-2</v>
      </c>
      <c r="N47" s="444">
        <f>IF(F47&gt;0,VLOOKUP(A47,[3]BDD_ActiviteInf_Ambu!$1:$1048576,N$1,FALSE)/F47,"-")</f>
        <v>5.6561281940233868E-2</v>
      </c>
      <c r="O47" s="418"/>
      <c r="P47" s="445">
        <f>IF(E47&gt;0,VLOOKUP(A47,[3]BDD_ActiviteInf_Ambu!$1:$1048576,P$1,FALSE)/E47,"-")</f>
        <v>9.7858024954222203E-2</v>
      </c>
      <c r="Q47" s="444">
        <f>IF(F47&gt;0,VLOOKUP(A47,[3]BDD_ActiviteInf_Ambu!$1:$1048576,Q$1,FALSE)/F47,"-")</f>
        <v>0.11472498917280208</v>
      </c>
      <c r="R47" s="445">
        <f>IF(E47&gt;0,VLOOKUP(A47,[3]BDD_ActiviteInf_Ambu!$1:$1048576,R$1,FALSE)/E47,"-")</f>
        <v>0.35067921475109654</v>
      </c>
      <c r="S47" s="444">
        <f>IF(F47&gt;0,VLOOKUP(A47,[3]BDD_ActiviteInf_Ambu!$1:$1048576,S$1,FALSE)/F47,"-")</f>
        <v>0.3638804677349502</v>
      </c>
      <c r="T47" s="445">
        <f>IF(E47&gt;0,VLOOKUP(A47,[3]BDD_ActiviteInf_Ambu!$1:$1048576,T$1,FALSE)/E47,"-")</f>
        <v>0.22186262402589108</v>
      </c>
      <c r="U47" s="444">
        <f>IF(F47&gt;0,VLOOKUP(A47,[3]BDD_ActiviteInf_Ambu!$1:$1048576,U$1,FALSE)/F47,"-")</f>
        <v>0.21234300563014291</v>
      </c>
      <c r="V47" s="445">
        <f>IF($E47&gt;0,VLOOKUP($A47,[3]BDD_ActiviteInf_Ambu!$1:$1048576,V$1,FALSE)/$E47,"-")</f>
        <v>8.1122514159178982E-2</v>
      </c>
      <c r="W47" s="444">
        <f>IF($F47&gt;0,VLOOKUP($A47,[3]BDD_ActiviteInf_Ambu!$1:$1048576,W$1,FALSE)/$F47,"-")</f>
        <v>9.436985708098744E-2</v>
      </c>
      <c r="X47" s="445">
        <f>IF(E47&gt;0,VLOOKUP(A47,[3]BDD_ActiviteInf_Ambu!$1:$1048576,X$1,FALSE)/E47,"-")</f>
        <v>0.24847762210961122</v>
      </c>
      <c r="Y47" s="446">
        <f>IF(F47&gt;0,VLOOKUP(A47,[3]BDD_ActiviteInf_Ambu!$1:$1048576,Y$1,FALSE)/F47,"-")</f>
        <v>0.21468168038111737</v>
      </c>
    </row>
    <row r="48" spans="1:25" s="98" customFormat="1" x14ac:dyDescent="0.2">
      <c r="A48" s="31" t="s">
        <v>94</v>
      </c>
      <c r="C48" s="121" t="s">
        <v>95</v>
      </c>
      <c r="D48" s="122"/>
      <c r="E48" s="442">
        <f>VLOOKUP(A48,Activité_INF!$A$7:$AM$68,29,FALSE)</f>
        <v>29085</v>
      </c>
      <c r="F48" s="443">
        <f>VLOOKUP(A48,Activité_INF!$A$7:$AM$68,30,FALSE)</f>
        <v>28167</v>
      </c>
      <c r="G48" s="444">
        <f t="shared" si="3"/>
        <v>-3.1562661165549288E-2</v>
      </c>
      <c r="H48" s="418"/>
      <c r="I48" s="445">
        <f>IF(E48&gt;0,VLOOKUP(A48,[3]BDD_ActiviteInf_Ambu!$1:$1048576,I$1,FALSE)/E48,"-")</f>
        <v>0.69585697094722365</v>
      </c>
      <c r="J48" s="444">
        <f>IF(F48&gt;0,VLOOKUP(A48,[3]BDD_ActiviteInf_Ambu!$1:$1048576,J$1,FALSE)/F48,"-")</f>
        <v>0.68274931657613525</v>
      </c>
      <c r="K48" s="445">
        <f>IF(E48&gt;0,VLOOKUP(A48,[3]BDD_ActiviteInf_Ambu!$1:$1048576,K$1,FALSE)/E48,"-")</f>
        <v>0.1738009283135637</v>
      </c>
      <c r="L48" s="444">
        <f>IF(F48&gt;0,VLOOKUP(A48,[3]BDD_ActiviteInf_Ambu!$1:$1048576,L$1,FALSE)/F48,"-")</f>
        <v>0.17612809315866085</v>
      </c>
      <c r="M48" s="445">
        <f>IF(E48&gt;0,VLOOKUP(A48,[3]BDD_ActiviteInf_Ambu!$1:$1048576,M$1,FALSE)/E48,"-")</f>
        <v>0.13034210073921265</v>
      </c>
      <c r="N48" s="444">
        <f>IF(F48&gt;0,VLOOKUP(A48,[3]BDD_ActiviteInf_Ambu!$1:$1048576,N$1,FALSE)/F48,"-")</f>
        <v>0.14112259026520396</v>
      </c>
      <c r="O48" s="418"/>
      <c r="P48" s="445">
        <f>IF(E48&gt;0,VLOOKUP(A48,[3]BDD_ActiviteInf_Ambu!$1:$1048576,P$1,FALSE)/E48,"-")</f>
        <v>0.14667354306343475</v>
      </c>
      <c r="Q48" s="444">
        <f>IF(F48&gt;0,VLOOKUP(A48,[3]BDD_ActiviteInf_Ambu!$1:$1048576,Q$1,FALSE)/F48,"-")</f>
        <v>0.13309901657968545</v>
      </c>
      <c r="R48" s="445">
        <f>IF(E48&gt;0,VLOOKUP(A48,[3]BDD_ActiviteInf_Ambu!$1:$1048576,R$1,FALSE)/E48,"-")</f>
        <v>0.12838232766030599</v>
      </c>
      <c r="S48" s="444">
        <f>IF(F48&gt;0,VLOOKUP(A48,[3]BDD_ActiviteInf_Ambu!$1:$1048576,S$1,FALSE)/F48,"-")</f>
        <v>0.12003408243689424</v>
      </c>
      <c r="T48" s="445">
        <f>IF(E48&gt;0,VLOOKUP(A48,[3]BDD_ActiviteInf_Ambu!$1:$1048576,T$1,FALSE)/E48,"-")</f>
        <v>0.27478081485301703</v>
      </c>
      <c r="U48" s="444">
        <f>IF(F48&gt;0,VLOOKUP(A48,[3]BDD_ActiviteInf_Ambu!$1:$1048576,U$1,FALSE)/F48,"-")</f>
        <v>0.2943515461355487</v>
      </c>
      <c r="V48" s="445">
        <f>IF($E48&gt;0,VLOOKUP($A48,[3]BDD_ActiviteInf_Ambu!$1:$1048576,V$1,FALSE)/$E48,"-")</f>
        <v>0.1024926938284339</v>
      </c>
      <c r="W48" s="444">
        <f>IF($F48&gt;0,VLOOKUP($A48,[3]BDD_ActiviteInf_Ambu!$1:$1048576,W$1,FALSE)/$F48,"-")</f>
        <v>0.10295736145134377</v>
      </c>
      <c r="X48" s="445">
        <f>IF(E48&gt;0,VLOOKUP(A48,[3]BDD_ActiviteInf_Ambu!$1:$1048576,X$1,FALSE)/E48,"-")</f>
        <v>0.3476706205948083</v>
      </c>
      <c r="Y48" s="446">
        <f>IF(F48&gt;0,VLOOKUP(A48,[3]BDD_ActiviteInf_Ambu!$1:$1048576,Y$1,FALSE)/F48,"-")</f>
        <v>0.34955799339652788</v>
      </c>
    </row>
    <row r="49" spans="1:26" s="98" customFormat="1" x14ac:dyDescent="0.2">
      <c r="A49" s="31" t="s">
        <v>96</v>
      </c>
      <c r="C49" s="121" t="s">
        <v>97</v>
      </c>
      <c r="D49" s="122"/>
      <c r="E49" s="442">
        <f>VLOOKUP(A49,Activité_INF!$A$7:$AM$68,29,FALSE)</f>
        <v>70704</v>
      </c>
      <c r="F49" s="443">
        <f>VLOOKUP(A49,Activité_INF!$A$7:$AM$68,30,FALSE)</f>
        <v>61472</v>
      </c>
      <c r="G49" s="444">
        <f t="shared" si="3"/>
        <v>-0.13057252772120387</v>
      </c>
      <c r="H49" s="418"/>
      <c r="I49" s="445">
        <f>IF(E49&gt;0,VLOOKUP(A49,[3]BDD_ActiviteInf_Ambu!$1:$1048576,I$1,FALSE)/E49,"-")</f>
        <v>0.74950497850192355</v>
      </c>
      <c r="J49" s="444">
        <f>IF(F49&gt;0,VLOOKUP(A49,[3]BDD_ActiviteInf_Ambu!$1:$1048576,J$1,FALSE)/F49,"-")</f>
        <v>0.71905908381051531</v>
      </c>
      <c r="K49" s="445">
        <f>IF(E49&gt;0,VLOOKUP(A49,[3]BDD_ActiviteInf_Ambu!$1:$1048576,K$1,FALSE)/E49,"-")</f>
        <v>9.1409255487666888E-2</v>
      </c>
      <c r="L49" s="444">
        <f>IF(F49&gt;0,VLOOKUP(A49,[3]BDD_ActiviteInf_Ambu!$1:$1048576,L$1,FALSE)/F49,"-")</f>
        <v>0.10142829255596043</v>
      </c>
      <c r="M49" s="445">
        <f>IF(E49&gt;0,VLOOKUP(A49,[3]BDD_ActiviteInf_Ambu!$1:$1048576,M$1,FALSE)/E49,"-")</f>
        <v>0.15908576601040961</v>
      </c>
      <c r="N49" s="444">
        <f>IF(F49&gt;0,VLOOKUP(A49,[3]BDD_ActiviteInf_Ambu!$1:$1048576,N$1,FALSE)/F49,"-")</f>
        <v>0.17951262363352422</v>
      </c>
      <c r="O49" s="418"/>
      <c r="P49" s="445">
        <f>IF(E49&gt;0,VLOOKUP(A49,[3]BDD_ActiviteInf_Ambu!$1:$1048576,P$1,FALSE)/E49,"-")</f>
        <v>0.14293392170174249</v>
      </c>
      <c r="Q49" s="444">
        <f>IF(F49&gt;0,VLOOKUP(A49,[3]BDD_ActiviteInf_Ambu!$1:$1048576,Q$1,FALSE)/F49,"-")</f>
        <v>0.11582509109838626</v>
      </c>
      <c r="R49" s="445">
        <f>IF(E49&gt;0,VLOOKUP(A49,[3]BDD_ActiviteInf_Ambu!$1:$1048576,R$1,FALSE)/E49,"-")</f>
        <v>0.12689522516406426</v>
      </c>
      <c r="S49" s="444">
        <f>IF(F49&gt;0,VLOOKUP(A49,[3]BDD_ActiviteInf_Ambu!$1:$1048576,S$1,FALSE)/F49,"-")</f>
        <v>0.11793987506507028</v>
      </c>
      <c r="T49" s="445">
        <f>IF(E49&gt;0,VLOOKUP(A49,[3]BDD_ActiviteInf_Ambu!$1:$1048576,T$1,FALSE)/E49,"-")</f>
        <v>0.26035302104548541</v>
      </c>
      <c r="U49" s="444">
        <f>IF(F49&gt;0,VLOOKUP(A49,[3]BDD_ActiviteInf_Ambu!$1:$1048576,U$1,FALSE)/F49,"-")</f>
        <v>0.26145236855804271</v>
      </c>
      <c r="V49" s="445">
        <f>IF($E49&gt;0,VLOOKUP($A49,[3]BDD_ActiviteInf_Ambu!$1:$1048576,V$1,FALSE)/$E49,"-")</f>
        <v>0.21877121520706042</v>
      </c>
      <c r="W49" s="444">
        <f>IF($F49&gt;0,VLOOKUP($A49,[3]BDD_ActiviteInf_Ambu!$1:$1048576,W$1,FALSE)/$F49,"-")</f>
        <v>0.20048152004164499</v>
      </c>
      <c r="X49" s="445">
        <f>IF(E49&gt;0,VLOOKUP(A49,[3]BDD_ActiviteInf_Ambu!$1:$1048576,X$1,FALSE)/E49,"-")</f>
        <v>0.25104661688164742</v>
      </c>
      <c r="Y49" s="446">
        <f>IF(F49&gt;0,VLOOKUP(A49,[3]BDD_ActiviteInf_Ambu!$1:$1048576,Y$1,FALSE)/F49,"-")</f>
        <v>0.30430114523685581</v>
      </c>
    </row>
    <row r="50" spans="1:26" s="98" customFormat="1" x14ac:dyDescent="0.2">
      <c r="A50" s="31" t="s">
        <v>98</v>
      </c>
      <c r="C50" s="121" t="s">
        <v>99</v>
      </c>
      <c r="D50" s="122"/>
      <c r="E50" s="442">
        <f>VLOOKUP(A50,Activité_INF!$A$7:$AM$68,29,FALSE)</f>
        <v>39843</v>
      </c>
      <c r="F50" s="443">
        <f>VLOOKUP(A50,Activité_INF!$A$7:$AM$68,30,FALSE)</f>
        <v>33762</v>
      </c>
      <c r="G50" s="444">
        <f t="shared" si="3"/>
        <v>-0.15262404939387098</v>
      </c>
      <c r="H50" s="418"/>
      <c r="I50" s="445">
        <f>IF(E50&gt;0,VLOOKUP(A50,[3]BDD_ActiviteInf_Ambu!$1:$1048576,I$1,FALSE)/E50,"-")</f>
        <v>0.68044574956705073</v>
      </c>
      <c r="J50" s="444">
        <f>IF(F50&gt;0,VLOOKUP(A50,[3]BDD_ActiviteInf_Ambu!$1:$1048576,J$1,FALSE)/F50,"-")</f>
        <v>0.7531544339790297</v>
      </c>
      <c r="K50" s="445">
        <f>IF(E50&gt;0,VLOOKUP(A50,[3]BDD_ActiviteInf_Ambu!$1:$1048576,K$1,FALSE)/E50,"-")</f>
        <v>0.14800592324875134</v>
      </c>
      <c r="L50" s="444">
        <f>IF(F50&gt;0,VLOOKUP(A50,[3]BDD_ActiviteInf_Ambu!$1:$1048576,L$1,FALSE)/F50,"-")</f>
        <v>0.17235353355843849</v>
      </c>
      <c r="M50" s="445">
        <f>IF(E50&gt;0,VLOOKUP(A50,[3]BDD_ActiviteInf_Ambu!$1:$1048576,M$1,FALSE)/E50,"-")</f>
        <v>0.17154832718419799</v>
      </c>
      <c r="N50" s="444">
        <f>IF(F50&gt;0,VLOOKUP(A50,[3]BDD_ActiviteInf_Ambu!$1:$1048576,N$1,FALSE)/F50,"-")</f>
        <v>7.4492032462531846E-2</v>
      </c>
      <c r="O50" s="418"/>
      <c r="P50" s="445">
        <f>IF(E50&gt;0,VLOOKUP(A50,[3]BDD_ActiviteInf_Ambu!$1:$1048576,P$1,FALSE)/E50,"-")</f>
        <v>0.11939361995833647</v>
      </c>
      <c r="Q50" s="444">
        <f>IF(F50&gt;0,VLOOKUP(A50,[3]BDD_ActiviteInf_Ambu!$1:$1048576,Q$1,FALSE)/F50,"-")</f>
        <v>0.11409276701617203</v>
      </c>
      <c r="R50" s="445">
        <f>IF(E50&gt;0,VLOOKUP(A50,[3]BDD_ActiviteInf_Ambu!$1:$1048576,R$1,FALSE)/E50,"-")</f>
        <v>0.16354190196521345</v>
      </c>
      <c r="S50" s="444">
        <f>IF(F50&gt;0,VLOOKUP(A50,[3]BDD_ActiviteInf_Ambu!$1:$1048576,S$1,FALSE)/F50,"-")</f>
        <v>0.15259759492921035</v>
      </c>
      <c r="T50" s="445">
        <f>IF(E50&gt;0,VLOOKUP(A50,[3]BDD_ActiviteInf_Ambu!$1:$1048576,T$1,FALSE)/E50,"-")</f>
        <v>0.25392164244660292</v>
      </c>
      <c r="U50" s="444">
        <f>IF(F50&gt;0,VLOOKUP(A50,[3]BDD_ActiviteInf_Ambu!$1:$1048576,U$1,FALSE)/F50,"-")</f>
        <v>0.26571293169835908</v>
      </c>
      <c r="V50" s="445">
        <f>IF($E50&gt;0,VLOOKUP($A50,[3]BDD_ActiviteInf_Ambu!$1:$1048576,V$1,FALSE)/$E50,"-")</f>
        <v>0.18301834701202219</v>
      </c>
      <c r="W50" s="444">
        <f>IF($F50&gt;0,VLOOKUP($A50,[3]BDD_ActiviteInf_Ambu!$1:$1048576,W$1,FALSE)/$F50,"-")</f>
        <v>0.20748178425448729</v>
      </c>
      <c r="X50" s="445">
        <f>IF(E50&gt;0,VLOOKUP(A50,[3]BDD_ActiviteInf_Ambu!$1:$1048576,X$1,FALSE)/E50,"-")</f>
        <v>0.28012448861782496</v>
      </c>
      <c r="Y50" s="446">
        <f>IF(F50&gt;0,VLOOKUP(A50,[3]BDD_ActiviteInf_Ambu!$1:$1048576,Y$1,FALSE)/F50,"-")</f>
        <v>0.26011492210177123</v>
      </c>
    </row>
    <row r="51" spans="1:26" s="98" customFormat="1" x14ac:dyDescent="0.2">
      <c r="A51" s="31" t="s">
        <v>100</v>
      </c>
      <c r="C51" s="121" t="s">
        <v>101</v>
      </c>
      <c r="D51" s="122"/>
      <c r="E51" s="442">
        <f>VLOOKUP(A51,Activité_INF!$A$7:$AM$68,29,FALSE)</f>
        <v>48986</v>
      </c>
      <c r="F51" s="443">
        <f>VLOOKUP(A51,Activité_INF!$A$7:$AM$68,30,FALSE)</f>
        <v>45204</v>
      </c>
      <c r="G51" s="444">
        <f t="shared" si="3"/>
        <v>-7.7205732250030579E-2</v>
      </c>
      <c r="H51" s="418"/>
      <c r="I51" s="445">
        <f>IF(E51&gt;0,VLOOKUP(A51,[3]BDD_ActiviteInf_Ambu!$1:$1048576,I$1,FALSE)/E51,"-")</f>
        <v>0.74439635814314298</v>
      </c>
      <c r="J51" s="444">
        <f>IF(F51&gt;0,VLOOKUP(A51,[3]BDD_ActiviteInf_Ambu!$1:$1048576,J$1,FALSE)/F51,"-")</f>
        <v>0.7501106096805592</v>
      </c>
      <c r="K51" s="445">
        <f>IF(E51&gt;0,VLOOKUP(A51,[3]BDD_ActiviteInf_Ambu!$1:$1048576,K$1,FALSE)/E51,"-")</f>
        <v>0.10202915118605316</v>
      </c>
      <c r="L51" s="444">
        <f>IF(F51&gt;0,VLOOKUP(A51,[3]BDD_ActiviteInf_Ambu!$1:$1048576,L$1,FALSE)/F51,"-")</f>
        <v>0.11932572338731086</v>
      </c>
      <c r="M51" s="445">
        <f>IF(E51&gt;0,VLOOKUP(A51,[3]BDD_ActiviteInf_Ambu!$1:$1048576,M$1,FALSE)/E51,"-")</f>
        <v>0.15357449067080389</v>
      </c>
      <c r="N51" s="444">
        <f>IF(F51&gt;0,VLOOKUP(A51,[3]BDD_ActiviteInf_Ambu!$1:$1048576,N$1,FALSE)/F51,"-")</f>
        <v>0.1305636669321299</v>
      </c>
      <c r="O51" s="418"/>
      <c r="P51" s="445">
        <f>IF(E51&gt;0,VLOOKUP(A51,[3]BDD_ActiviteInf_Ambu!$1:$1048576,P$1,FALSE)/E51,"-")</f>
        <v>0.13118033723921121</v>
      </c>
      <c r="Q51" s="444">
        <f>IF(F51&gt;0,VLOOKUP(A51,[3]BDD_ActiviteInf_Ambu!$1:$1048576,Q$1,FALSE)/F51,"-")</f>
        <v>0.11786567560392885</v>
      </c>
      <c r="R51" s="445">
        <f>IF(E51&gt;0,VLOOKUP(A51,[3]BDD_ActiviteInf_Ambu!$1:$1048576,R$1,FALSE)/E51,"-")</f>
        <v>0.1880333156412036</v>
      </c>
      <c r="S51" s="444">
        <f>IF(F51&gt;0,VLOOKUP(A51,[3]BDD_ActiviteInf_Ambu!$1:$1048576,S$1,FALSE)/F51,"-")</f>
        <v>0.17637819661976817</v>
      </c>
      <c r="T51" s="445">
        <f>IF(E51&gt;0,VLOOKUP(A51,[3]BDD_ActiviteInf_Ambu!$1:$1048576,T$1,FALSE)/E51,"-")</f>
        <v>0.26283019638263994</v>
      </c>
      <c r="U51" s="444">
        <f>IF(F51&gt;0,VLOOKUP(A51,[3]BDD_ActiviteInf_Ambu!$1:$1048576,U$1,FALSE)/F51,"-")</f>
        <v>0.27278559419520398</v>
      </c>
      <c r="V51" s="445">
        <f>IF($E51&gt;0,VLOOKUP($A51,[3]BDD_ActiviteInf_Ambu!$1:$1048576,V$1,FALSE)/$E51,"-")</f>
        <v>0.1946270362960846</v>
      </c>
      <c r="W51" s="444">
        <f>IF($F51&gt;0,VLOOKUP($A51,[3]BDD_ActiviteInf_Ambu!$1:$1048576,W$1,FALSE)/$F51,"-")</f>
        <v>0.20299088576232191</v>
      </c>
      <c r="X51" s="445">
        <f>IF(E51&gt;0,VLOOKUP(A51,[3]BDD_ActiviteInf_Ambu!$1:$1048576,X$1,FALSE)/E51,"-")</f>
        <v>0.22332911444086065</v>
      </c>
      <c r="Y51" s="446">
        <f>IF(F51&gt;0,VLOOKUP(A51,[3]BDD_ActiviteInf_Ambu!$1:$1048576,Y$1,FALSE)/F51,"-")</f>
        <v>0.22997964781877711</v>
      </c>
    </row>
    <row r="52" spans="1:26" s="98" customFormat="1" ht="13.8" thickBot="1" x14ac:dyDescent="0.25">
      <c r="A52" s="31" t="s">
        <v>102</v>
      </c>
      <c r="C52" s="130" t="s">
        <v>103</v>
      </c>
      <c r="D52" s="131"/>
      <c r="E52" s="447">
        <f>VLOOKUP(A52,Activité_INF!$A$7:$AM$68,29,FALSE)</f>
        <v>16232</v>
      </c>
      <c r="F52" s="448">
        <f>VLOOKUP(A52,Activité_INF!$A$7:$AM$68,30,FALSE)</f>
        <v>22247</v>
      </c>
      <c r="G52" s="449">
        <f t="shared" si="3"/>
        <v>0.37056431739773288</v>
      </c>
      <c r="H52" s="418"/>
      <c r="I52" s="450">
        <f>IF(E52&gt;0,VLOOKUP(A52,[3]BDD_ActiviteInf_Ambu!$1:$1048576,I$1,FALSE)/E52,"-")</f>
        <v>0.63380975850172494</v>
      </c>
      <c r="J52" s="449">
        <f>IF(F52&gt;0,VLOOKUP(A52,[3]BDD_ActiviteInf_Ambu!$1:$1048576,J$1,FALSE)/F52,"-")</f>
        <v>0.59567582145907316</v>
      </c>
      <c r="K52" s="450">
        <f>IF(E52&gt;0,VLOOKUP(A52,[3]BDD_ActiviteInf_Ambu!$1:$1048576,K$1,FALSE)/E52,"-")</f>
        <v>1.6757023164120255E-2</v>
      </c>
      <c r="L52" s="449">
        <f>IF(F52&gt;0,VLOOKUP(A52,[3]BDD_ActiviteInf_Ambu!$1:$1048576,L$1,FALSE)/F52,"-")</f>
        <v>4.5624129096057897E-2</v>
      </c>
      <c r="M52" s="450">
        <f>IF(E52&gt;0,VLOOKUP(A52,[3]BDD_ActiviteInf_Ambu!$1:$1048576,M$1,FALSE)/E52,"-")</f>
        <v>0.34943321833415475</v>
      </c>
      <c r="N52" s="449">
        <f>IF(F52&gt;0,VLOOKUP(A52,[3]BDD_ActiviteInf_Ambu!$1:$1048576,N$1,FALSE)/F52,"-")</f>
        <v>0.358700049444869</v>
      </c>
      <c r="O52" s="418"/>
      <c r="P52" s="450">
        <f>IF(E52&gt;0,VLOOKUP(A52,[3]BDD_ActiviteInf_Ambu!$1:$1048576,P$1,FALSE)/E52,"-")</f>
        <v>7.2511089206505674E-2</v>
      </c>
      <c r="Q52" s="449">
        <f>IF(F52&gt;0,VLOOKUP(A52,[3]BDD_ActiviteInf_Ambu!$1:$1048576,Q$1,FALSE)/F52,"-")</f>
        <v>0.10886861149817953</v>
      </c>
      <c r="R52" s="450">
        <f>IF(E52&gt;0,VLOOKUP(A52,[3]BDD_ActiviteInf_Ambu!$1:$1048576,R$1,FALSE)/E52,"-")</f>
        <v>0.24519467718087729</v>
      </c>
      <c r="S52" s="449">
        <f>IF(F52&gt;0,VLOOKUP(A52,[3]BDD_ActiviteInf_Ambu!$1:$1048576,S$1,FALSE)/F52,"-")</f>
        <v>0.19993707016676407</v>
      </c>
      <c r="T52" s="450">
        <f>IF(E52&gt;0,VLOOKUP(A52,[3]BDD_ActiviteInf_Ambu!$1:$1048576,T$1,FALSE)/E52,"-")</f>
        <v>0.33686545096106457</v>
      </c>
      <c r="U52" s="449">
        <f>IF(F52&gt;0,VLOOKUP(A52,[3]BDD_ActiviteInf_Ambu!$1:$1048576,U$1,FALSE)/F52,"-")</f>
        <v>0.32876342877691372</v>
      </c>
      <c r="V52" s="450">
        <f>IF($E52&gt;0,VLOOKUP($A52,[3]BDD_ActiviteInf_Ambu!$1:$1048576,V$1,FALSE)/$E52,"-")</f>
        <v>0.11988664366683095</v>
      </c>
      <c r="W52" s="449">
        <f>IF($F52&gt;0,VLOOKUP($A52,[3]BDD_ActiviteInf_Ambu!$1:$1048576,W$1,FALSE)/$F52,"-")</f>
        <v>0.10437362340989796</v>
      </c>
      <c r="X52" s="450">
        <f>IF(E52&gt;0,VLOOKUP(A52,[3]BDD_ActiviteInf_Ambu!$1:$1048576,X$1,FALSE)/E52,"-")</f>
        <v>0.22554213898472153</v>
      </c>
      <c r="Y52" s="451">
        <f>IF(F52&gt;0,VLOOKUP(A52,[3]BDD_ActiviteInf_Ambu!$1:$1048576,Y$1,FALSE)/F52,"-")</f>
        <v>0.2580572661482447</v>
      </c>
    </row>
    <row r="53" spans="1:26" ht="5.25" customHeight="1" thickBot="1" x14ac:dyDescent="0.25">
      <c r="A53" s="77"/>
      <c r="C53" s="331"/>
      <c r="D53" s="332"/>
      <c r="E53" s="453"/>
      <c r="F53" s="454"/>
      <c r="G53" s="435"/>
      <c r="H53" s="396"/>
      <c r="I53" s="435"/>
      <c r="J53" s="435"/>
      <c r="K53" s="435"/>
      <c r="L53" s="435"/>
      <c r="M53" s="435"/>
      <c r="N53" s="435"/>
      <c r="O53" s="396"/>
      <c r="P53" s="435"/>
      <c r="Q53" s="435"/>
      <c r="R53" s="435"/>
      <c r="S53" s="435"/>
      <c r="T53" s="435"/>
      <c r="U53" s="435"/>
      <c r="V53" s="435"/>
      <c r="W53" s="435"/>
      <c r="X53" s="435"/>
      <c r="Y53" s="435"/>
    </row>
    <row r="54" spans="1:26" s="98" customFormat="1" ht="13.8" thickBot="1" x14ac:dyDescent="0.25">
      <c r="A54" s="31" t="s">
        <v>104</v>
      </c>
      <c r="C54" s="337" t="s">
        <v>105</v>
      </c>
      <c r="D54" s="455"/>
      <c r="E54" s="415">
        <f>VLOOKUP(A54,Activité_INF!$A$7:$AM$68,29,FALSE)</f>
        <v>294534</v>
      </c>
      <c r="F54" s="456">
        <f>VLOOKUP(A54,Activité_INF!$A$7:$AM$68,30,FALSE)</f>
        <v>281267</v>
      </c>
      <c r="G54" s="457">
        <f>IF(E54&gt;0,F54/E54-1,"-")</f>
        <v>-4.5044035663115323E-2</v>
      </c>
      <c r="H54" s="458"/>
      <c r="I54" s="459">
        <f>IF(E54&gt;0,VLOOKUP(A54,[3]BDD_ActiviteInf_Ambu!$1:$1048576,I$1,FALSE)/E54,"-")</f>
        <v>0.70742596779998235</v>
      </c>
      <c r="J54" s="457">
        <f>IF(F54&gt;0,VLOOKUP(A54,[3]BDD_ActiviteInf_Ambu!$1:$1048576,J$1,FALSE)/F54,"-")</f>
        <v>0.70164647825731419</v>
      </c>
      <c r="K54" s="459">
        <f>IF(E54&gt;0,VLOOKUP(A54,[3]BDD_ActiviteInf_Ambu!$1:$1048576,K$1,FALSE)/E54,"-")</f>
        <v>0.11921883381884604</v>
      </c>
      <c r="L54" s="457">
        <f>IF(F54&gt;0,VLOOKUP(A54,[3]BDD_ActiviteInf_Ambu!$1:$1048576,L$1,FALSE)/F54,"-")</f>
        <v>0.12773627905157733</v>
      </c>
      <c r="M54" s="459">
        <f>IF(E54&gt;0,VLOOKUP(A54,[3]BDD_ActiviteInf_Ambu!$1:$1048576,M$1,FALSE)/E54,"-")</f>
        <v>0.17335519838117161</v>
      </c>
      <c r="N54" s="457">
        <f>IF(F54&gt;0,VLOOKUP(A54,[3]BDD_ActiviteInf_Ambu!$1:$1048576,N$1,FALSE)/F54,"-")</f>
        <v>0.17061724269110845</v>
      </c>
      <c r="O54" s="458"/>
      <c r="P54" s="459">
        <f>IF(E54&gt;0,VLOOKUP(A54,[3]BDD_ActiviteInf_Ambu!$1:$1048576,P$1,FALSE)/E54,"-")</f>
        <v>0.14190551854794353</v>
      </c>
      <c r="Q54" s="457">
        <f>IF(F54&gt;0,VLOOKUP(A54,[3]BDD_ActiviteInf_Ambu!$1:$1048576,Q$1,FALSE)/F54,"-")</f>
        <v>0.13323283570415298</v>
      </c>
      <c r="R54" s="459">
        <f>IF(E54&gt;0,VLOOKUP(A54,[3]BDD_ActiviteInf_Ambu!$1:$1048576,R$1,FALSE)/E54,"-")</f>
        <v>0.17305981652372901</v>
      </c>
      <c r="S54" s="457">
        <f>IF(F54&gt;0,VLOOKUP(A54,[3]BDD_ActiviteInf_Ambu!$1:$1048576,S$1,FALSE)/F54,"-")</f>
        <v>0.16879335293511147</v>
      </c>
      <c r="T54" s="459">
        <f>IF(E54&gt;0,VLOOKUP(A54,[3]BDD_ActiviteInf_Ambu!$1:$1048576,T$1,FALSE)/E54,"-")</f>
        <v>0.2472481954545146</v>
      </c>
      <c r="U54" s="457">
        <f>IF(F54&gt;0,VLOOKUP(A54,[3]BDD_ActiviteInf_Ambu!$1:$1048576,U$1,FALSE)/F54,"-")</f>
        <v>0.2513519182840504</v>
      </c>
      <c r="V54" s="459">
        <f>IF($E54&gt;0,VLOOKUP($A54,[3]BDD_ActiviteInf_Ambu!$1:$1048576,V$1,FALSE)/$E54,"-")</f>
        <v>0.1740987458154237</v>
      </c>
      <c r="W54" s="457">
        <f>IF($F54&gt;0,VLOOKUP($A54,[3]BDD_ActiviteInf_Ambu!$1:$1048576,W$1,FALSE)/$F54,"-")</f>
        <v>0.16564687645546758</v>
      </c>
      <c r="X54" s="459">
        <f>IF(E54&gt;0,VLOOKUP(A54,[3]BDD_ActiviteInf_Ambu!$1:$1048576,X$1,FALSE)/E54,"-")</f>
        <v>0.26368772365838916</v>
      </c>
      <c r="Y54" s="460">
        <f>IF(F54&gt;0,VLOOKUP(A54,[3]BDD_ActiviteInf_Ambu!$1:$1048576,Y$1,FALSE)/F54,"-")</f>
        <v>0.28097501662121754</v>
      </c>
    </row>
    <row r="55" spans="1:26" ht="5.25" customHeight="1" thickBot="1" x14ac:dyDescent="0.25">
      <c r="A55" s="77"/>
      <c r="C55" s="345"/>
      <c r="D55" s="330"/>
      <c r="E55" s="219"/>
      <c r="F55" s="461"/>
      <c r="G55" s="462"/>
      <c r="H55" s="463"/>
      <c r="I55" s="462"/>
      <c r="J55" s="462"/>
      <c r="K55" s="462"/>
      <c r="L55" s="462"/>
      <c r="M55" s="462"/>
      <c r="N55" s="462"/>
      <c r="O55" s="463"/>
      <c r="P55" s="462"/>
      <c r="Q55" s="462"/>
      <c r="R55" s="462"/>
      <c r="S55" s="462"/>
      <c r="T55" s="462"/>
      <c r="U55" s="462"/>
      <c r="V55" s="462"/>
      <c r="W55" s="462"/>
      <c r="X55" s="462"/>
      <c r="Y55" s="462"/>
    </row>
    <row r="56" spans="1:26" s="98" customFormat="1" x14ac:dyDescent="0.2">
      <c r="A56" s="31" t="s">
        <v>106</v>
      </c>
      <c r="C56" s="350" t="s">
        <v>107</v>
      </c>
      <c r="D56" s="464"/>
      <c r="E56" s="465">
        <f>VLOOKUP(A56,Activité_INF!$A$7:$AM$68,29,FALSE)</f>
        <v>5905258</v>
      </c>
      <c r="F56" s="466">
        <f>VLOOKUP(A56,Activité_INF!$A$7:$AM$68,30,FALSE)</f>
        <v>5847891</v>
      </c>
      <c r="G56" s="467">
        <f>IF(E56&gt;0,F56/E56-1,"-")</f>
        <v>-9.7145628522919969E-3</v>
      </c>
      <c r="H56" s="468"/>
      <c r="I56" s="469">
        <f>IF(E56&gt;0,VLOOKUP(A56,[3]BDD_ActiviteInf_Ambu!$1:$1048576,I$1,FALSE)/E56,"-")</f>
        <v>0.69063214511542081</v>
      </c>
      <c r="J56" s="467">
        <f>IF(F56&gt;0,VLOOKUP(A56,[3]BDD_ActiviteInf_Ambu!$1:$1048576,J$1,FALSE)/F56,"-")</f>
        <v>0.67035261088142717</v>
      </c>
      <c r="K56" s="469">
        <f>IF(E56&gt;0,VLOOKUP(A56,[3]BDD_ActiviteInf_Ambu!$1:$1048576,K$1,FALSE)/E56,"-")</f>
        <v>0.14251892127321109</v>
      </c>
      <c r="L56" s="467">
        <f>IF(F56&gt;0,VLOOKUP(A56,[3]BDD_ActiviteInf_Ambu!$1:$1048576,L$1,FALSE)/F56,"-")</f>
        <v>0.15162919418299692</v>
      </c>
      <c r="M56" s="469">
        <f>IF(E56&gt;0,VLOOKUP(A56,[3]BDD_ActiviteInf_Ambu!$1:$1048576,M$1,FALSE)/E56,"-")</f>
        <v>0.16684893361136804</v>
      </c>
      <c r="N56" s="467">
        <f>IF(F56&gt;0,VLOOKUP(A56,[3]BDD_ActiviteInf_Ambu!$1:$1048576,N$1,FALSE)/F56,"-")</f>
        <v>0.176146067018007</v>
      </c>
      <c r="O56" s="468"/>
      <c r="P56" s="469">
        <f>IF(E56&gt;0,VLOOKUP(A56,[3]BDD_ActiviteInf_Ambu!$1:$1048576,P$1,FALSE)/E56,"-")</f>
        <v>0.17178284166415761</v>
      </c>
      <c r="Q56" s="467">
        <f>IF(F56&gt;0,VLOOKUP(A56,[3]BDD_ActiviteInf_Ambu!$1:$1048576,Q$1,FALSE)/F56,"-")</f>
        <v>0.16737846173945445</v>
      </c>
      <c r="R56" s="469">
        <f>IF(E56&gt;0,VLOOKUP(A56,[3]BDD_ActiviteInf_Ambu!$1:$1048576,R$1,FALSE)/E56,"-")</f>
        <v>0.14815660890684201</v>
      </c>
      <c r="S56" s="467">
        <f>IF(F56&gt;0,VLOOKUP(A56,[3]BDD_ActiviteInf_Ambu!$1:$1048576,S$1,FALSE)/F56,"-")</f>
        <v>0.15198812700168318</v>
      </c>
      <c r="T56" s="469">
        <f>IF(E56&gt;0,VLOOKUP(A56,[3]BDD_ActiviteInf_Ambu!$1:$1048576,T$1,FALSE)/E56,"-")</f>
        <v>0.24270387508894617</v>
      </c>
      <c r="U56" s="467">
        <f>IF(F56&gt;0,VLOOKUP(A56,[3]BDD_ActiviteInf_Ambu!$1:$1048576,U$1,FALSE)/F56,"-")</f>
        <v>0.2402686712183931</v>
      </c>
      <c r="V56" s="469">
        <f>IF($E56&gt;0,VLOOKUP($A56,[3]BDD_ActiviteInf_Ambu!$1:$1048576,V$1,FALSE)/$E56,"-")</f>
        <v>0.13313423393186208</v>
      </c>
      <c r="W56" s="467">
        <f>IF($F56&gt;0,VLOOKUP($A56,[3]BDD_ActiviteInf_Ambu!$1:$1048576,W$1,FALSE)/$F56,"-")</f>
        <v>0.12498454571058182</v>
      </c>
      <c r="X56" s="469">
        <f>IF(E56&gt;0,VLOOKUP(A56,[3]BDD_ActiviteInf_Ambu!$1:$1048576,X$1,FALSE)/E56,"-")</f>
        <v>0.30422244040819213</v>
      </c>
      <c r="Y56" s="470">
        <f>IF(F56&gt;0,VLOOKUP(A56,[3]BDD_ActiviteInf_Ambu!$1:$1048576,Y$1,FALSE)/F56,"-")</f>
        <v>0.31350806641231854</v>
      </c>
    </row>
    <row r="57" spans="1:26" s="65" customFormat="1" ht="14.1" customHeight="1" x14ac:dyDescent="0.2">
      <c r="A57" s="172" t="s">
        <v>108</v>
      </c>
      <c r="C57" s="173" t="s">
        <v>59</v>
      </c>
      <c r="D57" s="174"/>
      <c r="E57" s="471">
        <f>VLOOKUP(A57,Activité_INF!$A$7:$AM$68,29,FALSE)</f>
        <v>5905258</v>
      </c>
      <c r="F57" s="472">
        <f>VLOOKUP(A57,Activité_INF!$A$7:$AM$68,30,FALSE)</f>
        <v>5847891</v>
      </c>
      <c r="G57" s="473">
        <f>IF(E57&gt;0,F57/E57-1,"-")</f>
        <v>-9.7145628522919969E-3</v>
      </c>
      <c r="H57" s="474"/>
      <c r="I57" s="475">
        <f>IF(E57&gt;0,VLOOKUP(A57,[3]BDD_ActiviteInf_Ambu!$1:$1048576,I$1,FALSE)/E57,"-")</f>
        <v>0.69063214511542081</v>
      </c>
      <c r="J57" s="476">
        <f>IF(F57&gt;0,VLOOKUP(A57,[3]BDD_ActiviteInf_Ambu!$1:$1048576,J$1,FALSE)/F57,"-")</f>
        <v>0.67035261088142717</v>
      </c>
      <c r="K57" s="475">
        <f>IF(E57&gt;0,VLOOKUP(A57,[3]BDD_ActiviteInf_Ambu!$1:$1048576,K$1,FALSE)/E57,"-")</f>
        <v>0.14251892127321109</v>
      </c>
      <c r="L57" s="476">
        <f>IF(F57&gt;0,VLOOKUP(A57,[3]BDD_ActiviteInf_Ambu!$1:$1048576,L$1,FALSE)/F57,"-")</f>
        <v>0.15162919418299692</v>
      </c>
      <c r="M57" s="475">
        <f>IF(E57&gt;0,VLOOKUP(A57,[3]BDD_ActiviteInf_Ambu!$1:$1048576,M$1,FALSE)/E57,"-")</f>
        <v>0.16684893361136804</v>
      </c>
      <c r="N57" s="476">
        <f>IF(F57&gt;0,VLOOKUP(A57,[3]BDD_ActiviteInf_Ambu!$1:$1048576,N$1,FALSE)/F57,"-")</f>
        <v>0.176146067018007</v>
      </c>
      <c r="O57" s="474"/>
      <c r="P57" s="475">
        <f>IF(E57&gt;0,VLOOKUP(A57,[3]BDD_ActiviteInf_Ambu!$1:$1048576,P$1,FALSE)/E57,"-")</f>
        <v>0.17178284166415761</v>
      </c>
      <c r="Q57" s="476">
        <f>IF(F57&gt;0,VLOOKUP(A57,[3]BDD_ActiviteInf_Ambu!$1:$1048576,Q$1,FALSE)/F57,"-")</f>
        <v>0.16737846173945445</v>
      </c>
      <c r="R57" s="475">
        <f>IF(E57&gt;0,VLOOKUP(A57,[3]BDD_ActiviteInf_Ambu!$1:$1048576,R$1,FALSE)/E57,"-")</f>
        <v>0.14815660890684201</v>
      </c>
      <c r="S57" s="476">
        <f>IF(F57&gt;0,VLOOKUP(A57,[3]BDD_ActiviteInf_Ambu!$1:$1048576,S$1,FALSE)/F57,"-")</f>
        <v>0.15198812700168318</v>
      </c>
      <c r="T57" s="475">
        <f>IF(E57&gt;0,VLOOKUP(A57,[3]BDD_ActiviteInf_Ambu!$1:$1048576,T$1,FALSE)/E57,"-")</f>
        <v>0.24270387508894617</v>
      </c>
      <c r="U57" s="476">
        <f>IF(F57&gt;0,VLOOKUP(A57,[3]BDD_ActiviteInf_Ambu!$1:$1048576,U$1,FALSE)/F57,"-")</f>
        <v>0.2402686712183931</v>
      </c>
      <c r="V57" s="475">
        <f>IF($E57&gt;0,VLOOKUP($A57,[3]BDD_ActiviteInf_Ambu!$1:$1048576,V$1,FALSE)/$E57,"-")</f>
        <v>0.13313423393186208</v>
      </c>
      <c r="W57" s="476">
        <f>IF($F57&gt;0,VLOOKUP($A57,[3]BDD_ActiviteInf_Ambu!$1:$1048576,W$1,FALSE)/$F57,"-")</f>
        <v>0.12498454571058182</v>
      </c>
      <c r="X57" s="475">
        <f>IF(E57&gt;0,VLOOKUP(A57,[3]BDD_ActiviteInf_Ambu!$1:$1048576,X$1,FALSE)/E57,"-")</f>
        <v>0.30422244040819213</v>
      </c>
      <c r="Y57" s="477">
        <f>IF(F57&gt;0,VLOOKUP(A57,[3]BDD_ActiviteInf_Ambu!$1:$1048576,Y$1,FALSE)/F57,"-")</f>
        <v>0.31350806641231854</v>
      </c>
    </row>
    <row r="58" spans="1:26" s="101" customFormat="1" ht="13.5" customHeight="1" thickBot="1" x14ac:dyDescent="0.25">
      <c r="A58" s="172" t="s">
        <v>109</v>
      </c>
      <c r="C58" s="183" t="s">
        <v>81</v>
      </c>
      <c r="D58" s="183"/>
      <c r="E58" s="478">
        <f>VLOOKUP(A58,Activité_INF!$A$7:$AM$68,29,FALSE)</f>
        <v>0</v>
      </c>
      <c r="F58" s="479">
        <f>VLOOKUP(A58,Activité_INF!$A$7:$AM$68,30,FALSE)</f>
        <v>0</v>
      </c>
      <c r="G58" s="480" t="str">
        <f>IF(E58&gt;0,F58/E58-1,"-")</f>
        <v>-</v>
      </c>
      <c r="H58" s="481"/>
      <c r="I58" s="482" t="str">
        <f>IF(E58&gt;0,VLOOKUP(A58,[3]BDD_ActiviteInf_Ambu!$1:$1048576,I$1,FALSE)/E58,"-")</f>
        <v>-</v>
      </c>
      <c r="J58" s="480" t="str">
        <f>IF(F58&gt;0,VLOOKUP(A58,[3]BDD_ActiviteInf_Ambu!$1:$1048576,J$1,FALSE)/F58,"-")</f>
        <v>-</v>
      </c>
      <c r="K58" s="482" t="str">
        <f>IF(E58&gt;0,VLOOKUP(A58,[3]BDD_ActiviteInf_Ambu!$1:$1048576,K$1,FALSE)/E58,"-")</f>
        <v>-</v>
      </c>
      <c r="L58" s="480" t="str">
        <f>IF(F58&gt;0,VLOOKUP(A58,[3]BDD_ActiviteInf_Ambu!$1:$1048576,L$1,FALSE)/F58,"-")</f>
        <v>-</v>
      </c>
      <c r="M58" s="482" t="str">
        <f>IF(E58&gt;0,VLOOKUP(A58,[3]BDD_ActiviteInf_Ambu!$1:$1048576,M$1,FALSE)/E58,"-")</f>
        <v>-</v>
      </c>
      <c r="N58" s="480" t="str">
        <f>IF(F58&gt;0,VLOOKUP(A58,[3]BDD_ActiviteInf_Ambu!$1:$1048576,N$1,FALSE)/F58,"-")</f>
        <v>-</v>
      </c>
      <c r="O58" s="481"/>
      <c r="P58" s="482" t="str">
        <f>IF(E58&gt;0,VLOOKUP(A58,[3]BDD_ActiviteInf_Ambu!$1:$1048576,P$1,FALSE)/E58,"-")</f>
        <v>-</v>
      </c>
      <c r="Q58" s="480" t="str">
        <f>IF(F58&gt;0,VLOOKUP(A58,[3]BDD_ActiviteInf_Ambu!$1:$1048576,Q$1,FALSE)/F58,"-")</f>
        <v>-</v>
      </c>
      <c r="R58" s="482" t="str">
        <f>IF(E58&gt;0,VLOOKUP(A58,[3]BDD_ActiviteInf_Ambu!$1:$1048576,R$1,FALSE)/E58,"-")</f>
        <v>-</v>
      </c>
      <c r="S58" s="480" t="str">
        <f>IF(F58&gt;0,VLOOKUP(A58,[3]BDD_ActiviteInf_Ambu!$1:$1048576,S$1,FALSE)/F58,"-")</f>
        <v>-</v>
      </c>
      <c r="T58" s="482" t="str">
        <f>IF(E58&gt;0,VLOOKUP(A58,[3]BDD_ActiviteInf_Ambu!$1:$1048576,T$1,FALSE)/E58,"-")</f>
        <v>-</v>
      </c>
      <c r="U58" s="480" t="str">
        <f>IF(F58&gt;0,VLOOKUP(A58,[3]BDD_ActiviteInf_Ambu!$1:$1048576,U$1,FALSE)/F58,"-")</f>
        <v>-</v>
      </c>
      <c r="V58" s="482" t="str">
        <f>IF($E58&gt;0,VLOOKUP($A58,[3]BDD_ActiviteInf_Ambu!$1:$1048576,V$1,FALSE)/$E58,"-")</f>
        <v>-</v>
      </c>
      <c r="W58" s="480" t="str">
        <f>IF($F58&gt;0,VLOOKUP($A58,[3]BDD_ActiviteInf_Ambu!$1:$1048576,W$1,FALSE)/$F58,"-")</f>
        <v>-</v>
      </c>
      <c r="X58" s="482" t="str">
        <f>IF(E58&gt;0,VLOOKUP(A58,[3]BDD_ActiviteInf_Ambu!$1:$1048576,X$1,FALSE)/E58,"-")</f>
        <v>-</v>
      </c>
      <c r="Y58" s="483" t="str">
        <f>IF(F58&gt;0,VLOOKUP(A58,[3]BDD_ActiviteInf_Ambu!$1:$1048576,Y$1,FALSE)/F58,"-")</f>
        <v>-</v>
      </c>
    </row>
    <row r="59" spans="1:26" ht="11.25" customHeight="1" x14ac:dyDescent="0.25">
      <c r="I59" s="485">
        <v>197350</v>
      </c>
      <c r="J59" s="486">
        <f>I59/F54</f>
        <v>0.70164647825731419</v>
      </c>
    </row>
    <row r="60" spans="1:26" x14ac:dyDescent="0.25">
      <c r="C60" s="65" t="s">
        <v>110</v>
      </c>
      <c r="D60" s="201" t="str">
        <f>CONCATENATE(" RIMP ",[3]Onglet_OutilAnnexe!$B$3," - ",[3]Onglet_OutilAnnexe!$B$2,)</f>
        <v xml:space="preserve"> RIMP 2021 - 2022</v>
      </c>
      <c r="E60" s="98"/>
      <c r="F60" s="202" t="s">
        <v>111</v>
      </c>
      <c r="G60" s="101"/>
      <c r="H60" s="98"/>
      <c r="I60" s="193"/>
      <c r="J60" s="98"/>
      <c r="K60" s="98"/>
      <c r="L60" s="98"/>
      <c r="M60" s="203"/>
      <c r="N60" s="98"/>
      <c r="O60" s="98"/>
      <c r="P60" s="98"/>
      <c r="Q60" s="98"/>
      <c r="R60" s="98"/>
      <c r="S60" s="98"/>
      <c r="T60" s="193"/>
      <c r="U60" s="193"/>
      <c r="V60" s="193"/>
      <c r="W60" s="193"/>
      <c r="X60" s="204"/>
      <c r="Y60" s="193"/>
    </row>
    <row r="61" spans="1:26" x14ac:dyDescent="0.25">
      <c r="C61" s="65"/>
      <c r="D61" s="201"/>
      <c r="E61" s="98"/>
      <c r="F61" s="205" t="s">
        <v>112</v>
      </c>
      <c r="G61" s="193"/>
      <c r="H61" s="98"/>
      <c r="I61" s="98"/>
      <c r="J61" s="98"/>
      <c r="K61" s="98"/>
      <c r="L61" s="98"/>
      <c r="M61" s="203"/>
      <c r="N61" s="98"/>
      <c r="O61" s="98"/>
      <c r="P61" s="98"/>
      <c r="Q61" s="98"/>
      <c r="R61" s="98"/>
      <c r="S61" s="98"/>
      <c r="T61" s="193"/>
      <c r="U61" s="193"/>
      <c r="V61" s="193"/>
      <c r="W61" s="193"/>
      <c r="X61" s="204"/>
      <c r="Y61" s="193"/>
    </row>
    <row r="62" spans="1:26" x14ac:dyDescent="0.25">
      <c r="C62" s="65"/>
      <c r="D62" s="201"/>
      <c r="E62" s="98"/>
      <c r="F62" s="205" t="s">
        <v>113</v>
      </c>
      <c r="G62" s="193"/>
      <c r="H62" s="98"/>
      <c r="I62" s="98"/>
      <c r="J62" s="98"/>
      <c r="K62" s="98"/>
      <c r="L62" s="98"/>
      <c r="M62" s="203"/>
      <c r="N62" s="98"/>
      <c r="O62" s="98"/>
      <c r="P62" s="98"/>
      <c r="Q62" s="98"/>
      <c r="R62" s="98"/>
      <c r="S62" s="98"/>
      <c r="T62" s="193"/>
      <c r="U62" s="193"/>
      <c r="V62" s="193"/>
      <c r="W62" s="193"/>
      <c r="X62" s="204"/>
      <c r="Y62" s="193"/>
    </row>
    <row r="63" spans="1:26" x14ac:dyDescent="0.25">
      <c r="C63" s="201"/>
      <c r="D63" s="201"/>
      <c r="E63" s="206"/>
      <c r="F63" s="201"/>
      <c r="G63" s="201"/>
      <c r="H63" s="206"/>
      <c r="I63" s="206"/>
      <c r="J63" s="206"/>
      <c r="K63" s="206"/>
      <c r="L63" s="206"/>
      <c r="M63" s="207"/>
      <c r="N63" s="206"/>
      <c r="O63" s="206"/>
      <c r="P63" s="206"/>
      <c r="Q63" s="206"/>
      <c r="R63" s="206"/>
      <c r="S63" s="206"/>
      <c r="T63" s="193"/>
      <c r="U63" s="193"/>
      <c r="V63" s="193"/>
      <c r="W63" s="193"/>
      <c r="X63" s="204"/>
      <c r="Y63" s="193"/>
    </row>
    <row r="64" spans="1:26" x14ac:dyDescent="0.25">
      <c r="C64" s="1083" t="s">
        <v>130</v>
      </c>
      <c r="D64" s="1083"/>
      <c r="E64" s="1083"/>
      <c r="F64" s="1083"/>
      <c r="G64" s="1083"/>
      <c r="H64" s="1083"/>
      <c r="I64" s="1083"/>
      <c r="J64" s="1083"/>
      <c r="K64" s="1083"/>
      <c r="L64" s="1083"/>
      <c r="M64" s="1083"/>
      <c r="N64" s="1083"/>
      <c r="O64" s="1083"/>
      <c r="P64" s="1083"/>
      <c r="Q64" s="1083"/>
      <c r="R64" s="1083"/>
      <c r="S64" s="1083"/>
      <c r="T64" s="1083"/>
      <c r="U64" s="1083"/>
      <c r="V64" s="1083"/>
      <c r="W64" s="1083"/>
      <c r="X64" s="1083"/>
      <c r="Y64" s="1083"/>
      <c r="Z64" s="1083"/>
    </row>
    <row r="65" spans="3:26" x14ac:dyDescent="0.25">
      <c r="C65" s="1084"/>
      <c r="D65" s="1084"/>
      <c r="E65" s="1084"/>
      <c r="F65" s="1084"/>
      <c r="G65" s="1084"/>
      <c r="H65" s="1084"/>
      <c r="I65" s="1084"/>
      <c r="J65" s="1084"/>
      <c r="K65" s="1084"/>
      <c r="L65" s="1084"/>
      <c r="M65" s="1084"/>
      <c r="N65" s="1084"/>
      <c r="O65" s="1084"/>
      <c r="P65" s="1084"/>
      <c r="Q65" s="1084"/>
      <c r="R65" s="1084"/>
      <c r="S65" s="1084"/>
      <c r="T65" s="1084"/>
      <c r="U65" s="1084"/>
      <c r="V65" s="1084"/>
      <c r="W65" s="1084"/>
      <c r="X65" s="1084"/>
      <c r="Y65" s="1084"/>
      <c r="Z65" s="1084"/>
    </row>
    <row r="66" spans="3:26" x14ac:dyDescent="0.25">
      <c r="C66" s="382"/>
      <c r="D66" s="487"/>
      <c r="E66" s="487"/>
      <c r="F66" s="210"/>
      <c r="G66" s="210"/>
      <c r="H66" s="488"/>
      <c r="I66" s="210"/>
      <c r="J66" s="210"/>
      <c r="K66" s="210"/>
      <c r="L66" s="210"/>
      <c r="M66" s="210"/>
      <c r="N66" s="210"/>
      <c r="O66" s="488"/>
      <c r="P66" s="210"/>
      <c r="Q66" s="210"/>
      <c r="R66" s="210"/>
      <c r="S66" s="210"/>
      <c r="T66" s="210"/>
      <c r="U66" s="210"/>
      <c r="V66" s="210"/>
      <c r="W66" s="210"/>
      <c r="X66" s="210"/>
      <c r="Y66" s="210"/>
    </row>
  </sheetData>
  <mergeCells count="16">
    <mergeCell ref="C65:Z65"/>
    <mergeCell ref="C2:Y2"/>
    <mergeCell ref="C4:C6"/>
    <mergeCell ref="D4:D6"/>
    <mergeCell ref="F4:G5"/>
    <mergeCell ref="I4:N4"/>
    <mergeCell ref="P4:Y4"/>
    <mergeCell ref="I5:J5"/>
    <mergeCell ref="K5:L5"/>
    <mergeCell ref="M5:N5"/>
    <mergeCell ref="P5:Q5"/>
    <mergeCell ref="R5:S5"/>
    <mergeCell ref="T5:U5"/>
    <mergeCell ref="V5:W5"/>
    <mergeCell ref="X5:Y5"/>
    <mergeCell ref="C64:Z64"/>
  </mergeCells>
  <pageMargins left="0.19685039370078741" right="0.15748031496062992" top="0.19685039370078741" bottom="0.51181102362204722" header="0.31496062992125984" footer="0.27559055118110237"/>
  <pageSetup paperSize="9" scale="60" orientation="landscape" r:id="rId1"/>
  <headerFooter alignWithMargins="0">
    <oddFooter>&amp;L&amp;"Arial,Italique"&amp;7
&amp;CPsychiatrie (RIM-P) – Bilan PMSI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67"/>
  <sheetViews>
    <sheetView showZeros="0" view="pageBreakPreview" topLeftCell="C2" zoomScale="60" zoomScaleNormal="100" workbookViewId="0">
      <selection sqref="A1:AA63"/>
    </sheetView>
  </sheetViews>
  <sheetFormatPr baseColWidth="10" defaultColWidth="11.5546875" defaultRowHeight="13.2" x14ac:dyDescent="0.25"/>
  <cols>
    <col min="1" max="1" width="8.77734375" style="49" hidden="1" customWidth="1"/>
    <col min="2" max="2" width="3.77734375" style="193" hidden="1" customWidth="1"/>
    <col min="3" max="3" width="9.44140625" style="194" customWidth="1"/>
    <col min="4" max="4" width="21.77734375" style="195" customWidth="1"/>
    <col min="5" max="5" width="10.5546875" style="195" hidden="1" customWidth="1"/>
    <col min="6" max="6" width="10.77734375" style="193" customWidth="1"/>
    <col min="7" max="7" width="10.77734375" style="379" customWidth="1"/>
    <col min="8" max="8" width="10.21875" style="381" customWidth="1"/>
    <col min="9" max="21" width="10.77734375" style="381" customWidth="1"/>
    <col min="22" max="16384" width="11.5546875" style="193"/>
  </cols>
  <sheetData>
    <row r="1" spans="1:36" s="3" customFormat="1" hidden="1" x14ac:dyDescent="0.25">
      <c r="A1" s="2"/>
      <c r="C1" s="4"/>
      <c r="D1" s="5"/>
      <c r="E1" s="5"/>
      <c r="G1" s="383"/>
      <c r="H1" s="383">
        <v>22</v>
      </c>
      <c r="I1" s="383">
        <f>H1+36</f>
        <v>58</v>
      </c>
      <c r="J1" s="383">
        <f>H1+1</f>
        <v>23</v>
      </c>
      <c r="K1" s="383">
        <f>I1+1</f>
        <v>59</v>
      </c>
      <c r="L1" s="383">
        <f t="shared" ref="L1:U1" si="0">J1+1</f>
        <v>24</v>
      </c>
      <c r="M1" s="383">
        <f t="shared" si="0"/>
        <v>60</v>
      </c>
      <c r="N1" s="385">
        <f>L1+1</f>
        <v>25</v>
      </c>
      <c r="O1" s="383">
        <f>M1+1</f>
        <v>61</v>
      </c>
      <c r="P1" s="383">
        <f t="shared" si="0"/>
        <v>26</v>
      </c>
      <c r="Q1" s="383">
        <f t="shared" si="0"/>
        <v>62</v>
      </c>
      <c r="R1" s="383">
        <f t="shared" si="0"/>
        <v>27</v>
      </c>
      <c r="S1" s="383">
        <f t="shared" si="0"/>
        <v>63</v>
      </c>
      <c r="T1" s="383">
        <f t="shared" si="0"/>
        <v>28</v>
      </c>
      <c r="U1" s="383">
        <f t="shared" si="0"/>
        <v>64</v>
      </c>
    </row>
    <row r="2" spans="1:36" s="10" customFormat="1" ht="30" customHeight="1" x14ac:dyDescent="0.25">
      <c r="A2" s="9"/>
      <c r="C2" s="1087" t="s">
        <v>143</v>
      </c>
      <c r="D2" s="1087"/>
      <c r="E2" s="1087"/>
      <c r="F2" s="1087"/>
      <c r="G2" s="1087"/>
      <c r="H2" s="1087"/>
      <c r="I2" s="1087"/>
      <c r="J2" s="1087"/>
      <c r="K2" s="1087"/>
      <c r="L2" s="1087"/>
      <c r="M2" s="1087"/>
      <c r="N2" s="1087"/>
      <c r="O2" s="1087"/>
      <c r="P2" s="1087"/>
      <c r="Q2" s="1087"/>
      <c r="R2" s="1087"/>
      <c r="S2" s="1087"/>
      <c r="T2" s="1087"/>
      <c r="U2" s="1087"/>
      <c r="V2" s="1087"/>
      <c r="W2" s="1087"/>
      <c r="X2" s="221"/>
      <c r="Y2" s="221"/>
      <c r="Z2" s="221"/>
      <c r="AA2" s="221"/>
      <c r="AB2" s="221"/>
      <c r="AC2" s="221"/>
      <c r="AD2" s="221"/>
      <c r="AE2" s="221"/>
      <c r="AF2" s="221"/>
      <c r="AG2" s="221"/>
      <c r="AH2" s="221"/>
      <c r="AI2" s="221"/>
      <c r="AJ2" s="221"/>
    </row>
    <row r="3" spans="1:36" s="12" customFormat="1" ht="7.5" customHeight="1" thickBot="1" x14ac:dyDescent="0.3">
      <c r="A3" s="11"/>
      <c r="C3" s="386"/>
      <c r="D3" s="222"/>
      <c r="E3" s="222"/>
      <c r="F3" s="387"/>
      <c r="G3" s="223"/>
      <c r="H3" s="223"/>
      <c r="I3" s="223"/>
      <c r="J3" s="223"/>
      <c r="K3" s="223"/>
      <c r="L3" s="388"/>
      <c r="M3" s="223"/>
      <c r="N3" s="223"/>
      <c r="O3" s="388"/>
      <c r="P3" s="223"/>
      <c r="Q3" s="223"/>
      <c r="R3" s="388"/>
      <c r="S3" s="223"/>
      <c r="T3" s="223"/>
      <c r="U3" s="223"/>
      <c r="V3" s="223"/>
      <c r="W3" s="388"/>
      <c r="X3" s="223"/>
      <c r="Y3" s="223"/>
      <c r="Z3" s="223"/>
      <c r="AA3" s="223"/>
      <c r="AB3" s="223"/>
      <c r="AC3" s="223"/>
    </row>
    <row r="4" spans="1:36" s="14" customFormat="1" ht="21.75" customHeight="1" x14ac:dyDescent="0.25">
      <c r="A4" s="13"/>
      <c r="C4" s="1088" t="s">
        <v>3</v>
      </c>
      <c r="D4" s="1090" t="s">
        <v>4</v>
      </c>
      <c r="E4" s="489"/>
      <c r="F4" s="1175" t="s">
        <v>15</v>
      </c>
      <c r="G4" s="1176"/>
      <c r="H4" s="1179" t="s">
        <v>144</v>
      </c>
      <c r="I4" s="1093"/>
      <c r="J4" s="1093"/>
      <c r="K4" s="1093"/>
      <c r="L4" s="1093"/>
      <c r="M4" s="1093"/>
      <c r="N4" s="1093"/>
      <c r="O4" s="1093"/>
      <c r="P4" s="1093"/>
      <c r="Q4" s="1093"/>
      <c r="R4" s="1093"/>
      <c r="S4" s="1093"/>
      <c r="T4" s="1093"/>
      <c r="U4" s="1097"/>
    </row>
    <row r="5" spans="1:36" s="14" customFormat="1" ht="37.5" customHeight="1" x14ac:dyDescent="0.25">
      <c r="A5" s="13"/>
      <c r="C5" s="1089"/>
      <c r="D5" s="1091"/>
      <c r="E5" s="490"/>
      <c r="F5" s="1177"/>
      <c r="G5" s="1178"/>
      <c r="H5" s="1085" t="s">
        <v>145</v>
      </c>
      <c r="I5" s="1086"/>
      <c r="J5" s="1085" t="s">
        <v>146</v>
      </c>
      <c r="K5" s="1086"/>
      <c r="L5" s="1085" t="s">
        <v>147</v>
      </c>
      <c r="M5" s="1086"/>
      <c r="N5" s="1085" t="s">
        <v>148</v>
      </c>
      <c r="O5" s="1086"/>
      <c r="P5" s="1085" t="s">
        <v>149</v>
      </c>
      <c r="Q5" s="1086"/>
      <c r="R5" s="1085" t="s">
        <v>150</v>
      </c>
      <c r="S5" s="1086"/>
      <c r="T5" s="1085" t="s">
        <v>151</v>
      </c>
      <c r="U5" s="1174"/>
    </row>
    <row r="6" spans="1:36" s="14" customFormat="1" ht="20.25" customHeight="1" x14ac:dyDescent="0.25">
      <c r="A6" s="13"/>
      <c r="C6" s="1089"/>
      <c r="D6" s="1091"/>
      <c r="E6" s="21" t="str">
        <f>[3]Onglet_OutilAnnexe!$B$3</f>
        <v>2021</v>
      </c>
      <c r="F6" s="22" t="str">
        <f>[3]Onglet_OutilAnnexe!$B$2</f>
        <v>2022</v>
      </c>
      <c r="G6" s="27" t="str">
        <f>CONCATENATE("Evol. / ",[3]Onglet_OutilAnnexe!$B$3)</f>
        <v>Evol. / 2021</v>
      </c>
      <c r="H6" s="28" t="str">
        <f>CONCATENATE("Part ",[3]Onglet_OutilAnnexe!$B$3)</f>
        <v>Part 2021</v>
      </c>
      <c r="I6" s="27" t="str">
        <f>CONCATENATE("Part ",[3]Onglet_OutilAnnexe!$B$2)</f>
        <v>Part 2022</v>
      </c>
      <c r="J6" s="28" t="str">
        <f>CONCATENATE("Part ",[3]Onglet_OutilAnnexe!$B$3)</f>
        <v>Part 2021</v>
      </c>
      <c r="K6" s="27" t="str">
        <f>CONCATENATE("Part ",[3]Onglet_OutilAnnexe!$B$2)</f>
        <v>Part 2022</v>
      </c>
      <c r="L6" s="28" t="str">
        <f>CONCATENATE("Part ",[3]Onglet_OutilAnnexe!$B$3)</f>
        <v>Part 2021</v>
      </c>
      <c r="M6" s="27" t="str">
        <f>CONCATENATE("Part ",[3]Onglet_OutilAnnexe!$B$2)</f>
        <v>Part 2022</v>
      </c>
      <c r="N6" s="28" t="str">
        <f>CONCATENATE("Part ",[3]Onglet_OutilAnnexe!$B$3)</f>
        <v>Part 2021</v>
      </c>
      <c r="O6" s="27" t="str">
        <f>CONCATENATE("Part ",[3]Onglet_OutilAnnexe!$B$2)</f>
        <v>Part 2022</v>
      </c>
      <c r="P6" s="28" t="str">
        <f>CONCATENATE("Part ",[3]Onglet_OutilAnnexe!$B$3)</f>
        <v>Part 2021</v>
      </c>
      <c r="Q6" s="27" t="str">
        <f>CONCATENATE("Part ",[3]Onglet_OutilAnnexe!$B$2)</f>
        <v>Part 2022</v>
      </c>
      <c r="R6" s="28" t="str">
        <f>CONCATENATE("Part ",[3]Onglet_OutilAnnexe!$B$3)</f>
        <v>Part 2021</v>
      </c>
      <c r="S6" s="27" t="str">
        <f>CONCATENATE("Part ",[3]Onglet_OutilAnnexe!$B$2)</f>
        <v>Part 2022</v>
      </c>
      <c r="T6" s="28" t="str">
        <f>CONCATENATE("Part ",[3]Onglet_OutilAnnexe!$B$3)</f>
        <v>Part 2021</v>
      </c>
      <c r="U6" s="393" t="str">
        <f>CONCATENATE("Part ",[3]Onglet_OutilAnnexe!$B$2)</f>
        <v>Part 2022</v>
      </c>
    </row>
    <row r="7" spans="1:36" s="32" customFormat="1" ht="14.1" customHeight="1" x14ac:dyDescent="0.2">
      <c r="A7" s="31" t="s">
        <v>18</v>
      </c>
      <c r="C7" s="33" t="s">
        <v>18</v>
      </c>
      <c r="D7" s="34" t="s">
        <v>19</v>
      </c>
      <c r="E7" s="238">
        <f>VLOOKUP(A7,Activité_INF!$A$7:$AM$68,29,FALSE)</f>
        <v>16232</v>
      </c>
      <c r="F7" s="36">
        <f>VLOOKUP(A7,Activité_INF!$A$7:$AM$68,30,FALSE)</f>
        <v>22247</v>
      </c>
      <c r="G7" s="491">
        <f>IF(E7&gt;0,F7/E7-1,"-")</f>
        <v>0.37056431739773288</v>
      </c>
      <c r="H7" s="38">
        <f>IF(E7&gt;0,VLOOKUP(A7,[3]BDD_ActiviteInf_Ambu!$1:$1048576,H$1,FALSE)/E7,"-")</f>
        <v>0.78696402168555935</v>
      </c>
      <c r="I7" s="37">
        <f>IF(F7&gt;0,VLOOKUP(A7,[3]BDD_ActiviteInf_Ambu!$1:$1048576,I$1,FALSE)/F7,"-")</f>
        <v>0.56920034161909472</v>
      </c>
      <c r="J7" s="38">
        <f>IF(E7&gt;0,VLOOKUP(A7,[3]BDD_ActiviteInf_Ambu!$1:$1048576,J$1,FALSE)/E7,"-")</f>
        <v>4.6451453918186301E-2</v>
      </c>
      <c r="K7" s="37">
        <f>IF(F7&gt;0,VLOOKUP(A7,[3]BDD_ActiviteInf_Ambu!$1:$1048576,K$1,FALSE)/F7,"-")</f>
        <v>8.8551265339146847E-3</v>
      </c>
      <c r="L7" s="38">
        <f>IF(E7&gt;0,VLOOKUP(A7,[3]BDD_ActiviteInf_Ambu!$1:$1048576,L$1,FALSE)/E7,"-")</f>
        <v>4.3740758994578613E-3</v>
      </c>
      <c r="M7" s="37">
        <f>IF(F7&gt;0,VLOOKUP(A7,[3]BDD_ActiviteInf_Ambu!$1:$1048576,M$1,FALSE)/F7,"-")</f>
        <v>3.146491661797096E-4</v>
      </c>
      <c r="N7" s="38">
        <f>IF(E7&gt;0,VLOOKUP(A7,[3]BDD_ActiviteInf_Ambu!$1:$1048576,N$1,FALSE)/E7,"-")</f>
        <v>9.2656481025135531E-2</v>
      </c>
      <c r="O7" s="37">
        <f>IF(F7&gt;0,VLOOKUP(A7,[3]BDD_ActiviteInf_Ambu!$1:$1048576,O$1,FALSE)/F7,"-")</f>
        <v>4.9579718613745674E-2</v>
      </c>
      <c r="P7" s="38">
        <f>IF(E7&gt;0,VLOOKUP(A7,[3]BDD_ActiviteInf_Ambu!$1:$1048576,P$1,FALSE)/E7,"-")</f>
        <v>4.2878265155248889E-2</v>
      </c>
      <c r="Q7" s="37">
        <f>IF(F7&gt;0,VLOOKUP(A7,[3]BDD_ActiviteInf_Ambu!$1:$1048576,Q$1,FALSE)/F7,"-")</f>
        <v>9.2596754618600261E-3</v>
      </c>
      <c r="R7" s="38">
        <f>IF(E7&gt;0,VLOOKUP(A7,[3]BDD_ActiviteInf_Ambu!$1:$1048576,R$1,FALSE)/E7,"-")</f>
        <v>0</v>
      </c>
      <c r="S7" s="37">
        <f>IF(F7&gt;0,VLOOKUP(A7,[3]BDD_ActiviteInf_Ambu!$1:$1048576,S$1,FALSE)/F7,"-")</f>
        <v>0</v>
      </c>
      <c r="T7" s="38">
        <f>IF(E7&gt;0,VLOOKUP(A7,[3]BDD_ActiviteInf_Ambu!$1:$1048576,T$1,FALSE)/E7,"-")</f>
        <v>2.5381961557417447E-2</v>
      </c>
      <c r="U7" s="43">
        <f>IF(F7&gt;0,VLOOKUP(A7,[3]BDD_ActiviteInf_Ambu!$1:$1048576,U$1,FALSE)/F7,"-")</f>
        <v>5.7670697172652489E-2</v>
      </c>
    </row>
    <row r="8" spans="1:36" s="32" customFormat="1" ht="14.1" customHeight="1" x14ac:dyDescent="0.25">
      <c r="A8" s="44" t="s">
        <v>20</v>
      </c>
      <c r="C8" s="45" t="s">
        <v>20</v>
      </c>
      <c r="D8" s="34" t="s">
        <v>21</v>
      </c>
      <c r="E8" s="248">
        <f>VLOOKUP(A8,Activité_INF!$A$7:$AM$68,29,FALSE)</f>
        <v>32029</v>
      </c>
      <c r="F8" s="36">
        <f>VLOOKUP(A8,Activité_INF!$A$7:$AM$68,30,FALSE)</f>
        <v>30937</v>
      </c>
      <c r="G8" s="492">
        <f t="shared" ref="G8:G28" si="1">IF(E8&gt;0,F8/E8-1,"-")</f>
        <v>-3.4094102219863198E-2</v>
      </c>
      <c r="H8" s="38">
        <f>IF(E8&gt;0,VLOOKUP(A8,[3]BDD_ActiviteInf_Ambu!$1:$1048576,H$1,FALSE)/E8,"-")</f>
        <v>0.7918136688625933</v>
      </c>
      <c r="I8" s="37">
        <f>IF(F8&gt;0,VLOOKUP(A8,[3]BDD_ActiviteInf_Ambu!$1:$1048576,I$1,FALSE)/F8,"-")</f>
        <v>0.7985260367844329</v>
      </c>
      <c r="J8" s="38">
        <f>IF(E8&gt;0,VLOOKUP(A8,[3]BDD_ActiviteInf_Ambu!$1:$1048576,J$1,FALSE)/E8,"-")</f>
        <v>5.1515813793749417E-3</v>
      </c>
      <c r="K8" s="37">
        <f>IF(F8&gt;0,VLOOKUP(A8,[3]BDD_ActiviteInf_Ambu!$1:$1048576,K$1,FALSE)/F8,"-")</f>
        <v>5.8829233603775411E-3</v>
      </c>
      <c r="L8" s="38">
        <f>IF(E8&gt;0,VLOOKUP(A8,[3]BDD_ActiviteInf_Ambu!$1:$1048576,L$1,FALSE)/E8,"-")</f>
        <v>1.2644790658465766E-2</v>
      </c>
      <c r="M8" s="37">
        <f>IF(F8&gt;0,VLOOKUP(A8,[3]BDD_ActiviteInf_Ambu!$1:$1048576,M$1,FALSE)/F8,"-")</f>
        <v>5.0748294921938129E-3</v>
      </c>
      <c r="N8" s="38">
        <f>IF(E8&gt;0,VLOOKUP(A8,[3]BDD_ActiviteInf_Ambu!$1:$1048576,N$1,FALSE)/E8,"-")</f>
        <v>6.6346123825283335E-2</v>
      </c>
      <c r="O8" s="37">
        <f>IF(F8&gt;0,VLOOKUP(A8,[3]BDD_ActiviteInf_Ambu!$1:$1048576,O$1,FALSE)/F8,"-")</f>
        <v>4.3798687655558069E-2</v>
      </c>
      <c r="P8" s="38">
        <f>IF(E8&gt;0,VLOOKUP(A8,[3]BDD_ActiviteInf_Ambu!$1:$1048576,P$1,FALSE)/E8,"-")</f>
        <v>1.1114927097318055E-2</v>
      </c>
      <c r="Q8" s="37">
        <f>IF(F8&gt;0,VLOOKUP(A8,[3]BDD_ActiviteInf_Ambu!$1:$1048576,Q$1,FALSE)/F8,"-")</f>
        <v>8.9536800594757094E-3</v>
      </c>
      <c r="R8" s="38">
        <f>IF(E8&gt;0,VLOOKUP(A8,[3]BDD_ActiviteInf_Ambu!$1:$1048576,R$1,FALSE)/E8,"-")</f>
        <v>0</v>
      </c>
      <c r="S8" s="37">
        <f>IF(F8&gt;0,VLOOKUP(A8,[3]BDD_ActiviteInf_Ambu!$1:$1048576,S$1,FALSE)/F8,"-")</f>
        <v>0</v>
      </c>
      <c r="T8" s="38">
        <f>IF(E8&gt;0,VLOOKUP(A8,[3]BDD_ActiviteInf_Ambu!$1:$1048576,T$1,FALSE)/E8,"-")</f>
        <v>0.11292890817696463</v>
      </c>
      <c r="U8" s="43">
        <f>IF(F8&gt;0,VLOOKUP(A8,[3]BDD_ActiviteInf_Ambu!$1:$1048576,U$1,FALSE)/F8,"-")</f>
        <v>0.11255131396062967</v>
      </c>
      <c r="W8" s="493"/>
    </row>
    <row r="9" spans="1:36" s="32" customFormat="1" ht="14.1" customHeight="1" x14ac:dyDescent="0.2">
      <c r="A9" s="46" t="s">
        <v>22</v>
      </c>
      <c r="C9" s="47" t="s">
        <v>22</v>
      </c>
      <c r="D9" s="48" t="s">
        <v>23</v>
      </c>
      <c r="E9" s="248">
        <f>VLOOKUP(A9,Activité_INF!$A$7:$AM$68,29,FALSE)</f>
        <v>35073</v>
      </c>
      <c r="F9" s="36">
        <f>VLOOKUP(A9,Activité_INF!$A$7:$AM$68,30,FALSE)</f>
        <v>27450</v>
      </c>
      <c r="G9" s="492">
        <f t="shared" si="1"/>
        <v>-0.21734667693097254</v>
      </c>
      <c r="H9" s="38">
        <f>IF(E9&gt;0,VLOOKUP(A9,[3]BDD_ActiviteInf_Ambu!$1:$1048576,H$1,FALSE)/E9,"-")</f>
        <v>0.80991075756279762</v>
      </c>
      <c r="I9" s="37">
        <f>IF(F9&gt;0,VLOOKUP(A9,[3]BDD_ActiviteInf_Ambu!$1:$1048576,I$1,FALSE)/F9,"-")</f>
        <v>0.78051001821493626</v>
      </c>
      <c r="J9" s="38">
        <f>IF(E9&gt;0,VLOOKUP(A9,[3]BDD_ActiviteInf_Ambu!$1:$1048576,J$1,FALSE)/E9,"-")</f>
        <v>9.5515068571265654E-3</v>
      </c>
      <c r="K9" s="37">
        <f>IF(F9&gt;0,VLOOKUP(A9,[3]BDD_ActiviteInf_Ambu!$1:$1048576,K$1,FALSE)/F9,"-")</f>
        <v>1.6029143897996357E-2</v>
      </c>
      <c r="L9" s="38">
        <f>IF(E9&gt;0,VLOOKUP(A9,[3]BDD_ActiviteInf_Ambu!$1:$1048576,L$1,FALSE)/E9,"-")</f>
        <v>7.6982294072363352E-4</v>
      </c>
      <c r="M9" s="37">
        <f>IF(F9&gt;0,VLOOKUP(A9,[3]BDD_ActiviteInf_Ambu!$1:$1048576,M$1,FALSE)/F9,"-")</f>
        <v>2.5136612021857923E-3</v>
      </c>
      <c r="N9" s="38">
        <f>IF(E9&gt;0,VLOOKUP(A9,[3]BDD_ActiviteInf_Ambu!$1:$1048576,N$1,FALSE)/E9,"-")</f>
        <v>0.10529467111453254</v>
      </c>
      <c r="O9" s="37">
        <f>IF(F9&gt;0,VLOOKUP(A9,[3]BDD_ActiviteInf_Ambu!$1:$1048576,O$1,FALSE)/F9,"-")</f>
        <v>7.7231329690346087E-2</v>
      </c>
      <c r="P9" s="38">
        <f>IF(E9&gt;0,VLOOKUP(A9,[3]BDD_ActiviteInf_Ambu!$1:$1048576,P$1,FALSE)/E9,"-")</f>
        <v>7.75525332877142E-3</v>
      </c>
      <c r="Q9" s="37">
        <f>IF(F9&gt;0,VLOOKUP(A9,[3]BDD_ActiviteInf_Ambu!$1:$1048576,Q$1,FALSE)/F9,"-")</f>
        <v>9.5446265938069225E-3</v>
      </c>
      <c r="R9" s="38">
        <f>IF(E9&gt;0,VLOOKUP(A9,[3]BDD_ActiviteInf_Ambu!$1:$1048576,R$1,FALSE)/E9,"-")</f>
        <v>0</v>
      </c>
      <c r="S9" s="37">
        <f>IF(F9&gt;0,VLOOKUP(A9,[3]BDD_ActiviteInf_Ambu!$1:$1048576,S$1,FALSE)/F9,"-")</f>
        <v>0</v>
      </c>
      <c r="T9" s="38">
        <f>IF(E9&gt;0,VLOOKUP(A9,[3]BDD_ActiviteInf_Ambu!$1:$1048576,T$1,FALSE)/E9,"-")</f>
        <v>5.1549625067715904E-2</v>
      </c>
      <c r="U9" s="43">
        <f>IF(F9&gt;0,VLOOKUP(A9,[3]BDD_ActiviteInf_Ambu!$1:$1048576,U$1,FALSE)/F9,"-")</f>
        <v>6.5209471766848812E-2</v>
      </c>
    </row>
    <row r="10" spans="1:36" s="32" customFormat="1" ht="14.1" customHeight="1" x14ac:dyDescent="0.2">
      <c r="A10" s="46" t="s">
        <v>24</v>
      </c>
      <c r="C10" s="33" t="s">
        <v>24</v>
      </c>
      <c r="D10" s="34" t="s">
        <v>25</v>
      </c>
      <c r="E10" s="248">
        <f>VLOOKUP(A10,Activité_INF!$A$7:$AM$68,29,FALSE)</f>
        <v>20961</v>
      </c>
      <c r="F10" s="36">
        <f>VLOOKUP(A10,Activité_INF!$A$7:$AM$68,30,FALSE)</f>
        <v>20279</v>
      </c>
      <c r="G10" s="492">
        <f t="shared" si="1"/>
        <v>-3.2536615619483844E-2</v>
      </c>
      <c r="H10" s="38">
        <f>IF(E10&gt;0,VLOOKUP(A10,[3]BDD_ActiviteInf_Ambu!$1:$1048576,H$1,FALSE)/E10,"-")</f>
        <v>0.68374600448451883</v>
      </c>
      <c r="I10" s="37">
        <f>IF(F10&gt;0,VLOOKUP(A10,[3]BDD_ActiviteInf_Ambu!$1:$1048576,I$1,FALSE)/F10,"-")</f>
        <v>0.67878100498052174</v>
      </c>
      <c r="J10" s="38">
        <f>IF(E10&gt;0,VLOOKUP(A10,[3]BDD_ActiviteInf_Ambu!$1:$1048576,J$1,FALSE)/E10,"-")</f>
        <v>0.11712227470063451</v>
      </c>
      <c r="K10" s="37">
        <f>IF(F10&gt;0,VLOOKUP(A10,[3]BDD_ActiviteInf_Ambu!$1:$1048576,K$1,FALSE)/F10,"-")</f>
        <v>0.11164258592632773</v>
      </c>
      <c r="L10" s="38">
        <f>IF(E10&gt;0,VLOOKUP(A10,[3]BDD_ActiviteInf_Ambu!$1:$1048576,L$1,FALSE)/E10,"-")</f>
        <v>1.2594818949477601E-2</v>
      </c>
      <c r="M10" s="37">
        <f>IF(F10&gt;0,VLOOKUP(A10,[3]BDD_ActiviteInf_Ambu!$1:$1048576,M$1,FALSE)/F10,"-")</f>
        <v>1.5533310321021747E-2</v>
      </c>
      <c r="N10" s="38">
        <f>IF(E10&gt;0,VLOOKUP(A10,[3]BDD_ActiviteInf_Ambu!$1:$1048576,N$1,FALSE)/E10,"-")</f>
        <v>2.3853823767950002E-4</v>
      </c>
      <c r="O10" s="37">
        <f>IF(F10&gt;0,VLOOKUP(A10,[3]BDD_ActiviteInf_Ambu!$1:$1048576,O$1,FALSE)/F10,"-")</f>
        <v>1.9724838502884758E-4</v>
      </c>
      <c r="P10" s="38">
        <f>IF(E10&gt;0,VLOOKUP(A10,[3]BDD_ActiviteInf_Ambu!$1:$1048576,P$1,FALSE)/E10,"-")</f>
        <v>0.18629836362768951</v>
      </c>
      <c r="Q10" s="37">
        <f>IF(F10&gt;0,VLOOKUP(A10,[3]BDD_ActiviteInf_Ambu!$1:$1048576,Q$1,FALSE)/F10,"-")</f>
        <v>0.19384585038709995</v>
      </c>
      <c r="R10" s="38">
        <f>IF(E10&gt;0,VLOOKUP(A10,[3]BDD_ActiviteInf_Ambu!$1:$1048576,R$1,FALSE)/E10,"-")</f>
        <v>0</v>
      </c>
      <c r="S10" s="37">
        <f>IF(F10&gt;0,VLOOKUP(A10,[3]BDD_ActiviteInf_Ambu!$1:$1048576,S$1,FALSE)/F10,"-")</f>
        <v>0</v>
      </c>
      <c r="T10" s="38">
        <f>IF(E10&gt;0,VLOOKUP(A10,[3]BDD_ActiviteInf_Ambu!$1:$1048576,T$1,FALSE)/E10,"-")</f>
        <v>0</v>
      </c>
      <c r="U10" s="43">
        <f>IF(F10&gt;0,VLOOKUP(A10,[3]BDD_ActiviteInf_Ambu!$1:$1048576,U$1,FALSE)/F10,"-")</f>
        <v>0</v>
      </c>
    </row>
    <row r="11" spans="1:36" s="32" customFormat="1" ht="14.1" customHeight="1" x14ac:dyDescent="0.2">
      <c r="A11" s="31" t="s">
        <v>26</v>
      </c>
      <c r="C11" s="33" t="s">
        <v>26</v>
      </c>
      <c r="D11" s="34" t="s">
        <v>27</v>
      </c>
      <c r="E11" s="248">
        <f>VLOOKUP(A11,Activité_INF!$A$7:$AM$68,29,FALSE)</f>
        <v>0</v>
      </c>
      <c r="F11" s="36">
        <f>VLOOKUP(A11,Activité_INF!$A$7:$AM$68,30,FALSE)</f>
        <v>0</v>
      </c>
      <c r="G11" s="492" t="str">
        <f t="shared" si="1"/>
        <v>-</v>
      </c>
      <c r="H11" s="38" t="str">
        <f>IF(E11&gt;0,VLOOKUP(A11,[3]BDD_ActiviteInf_Ambu!$1:$1048576,H$1,FALSE)/E11,"-")</f>
        <v>-</v>
      </c>
      <c r="I11" s="37" t="str">
        <f>IF(F11&gt;0,VLOOKUP(A11,[3]BDD_ActiviteInf_Ambu!$1:$1048576,I$1,FALSE)/F11,"-")</f>
        <v>-</v>
      </c>
      <c r="J11" s="38" t="str">
        <f>IF(E11&gt;0,VLOOKUP(A11,[3]BDD_ActiviteInf_Ambu!$1:$1048576,J$1,FALSE)/E11,"-")</f>
        <v>-</v>
      </c>
      <c r="K11" s="37" t="str">
        <f>IF(F11&gt;0,VLOOKUP(A11,[3]BDD_ActiviteInf_Ambu!$1:$1048576,K$1,FALSE)/F11,"-")</f>
        <v>-</v>
      </c>
      <c r="L11" s="38" t="str">
        <f>IF(E11&gt;0,VLOOKUP(A11,[3]BDD_ActiviteInf_Ambu!$1:$1048576,L$1,FALSE)/E11,"-")</f>
        <v>-</v>
      </c>
      <c r="M11" s="37" t="str">
        <f>IF(F11&gt;0,VLOOKUP(A11,[3]BDD_ActiviteInf_Ambu!$1:$1048576,M$1,FALSE)/F11,"-")</f>
        <v>-</v>
      </c>
      <c r="N11" s="38" t="str">
        <f>IF(E11&gt;0,VLOOKUP(A11,[3]BDD_ActiviteInf_Ambu!$1:$1048576,N$1,FALSE)/E11,"-")</f>
        <v>-</v>
      </c>
      <c r="O11" s="37" t="str">
        <f>IF(F11&gt;0,VLOOKUP(A11,[3]BDD_ActiviteInf_Ambu!$1:$1048576,O$1,FALSE)/F11,"-")</f>
        <v>-</v>
      </c>
      <c r="P11" s="38" t="str">
        <f>IF(E11&gt;0,VLOOKUP(A11,[3]BDD_ActiviteInf_Ambu!$1:$1048576,P$1,FALSE)/E11,"-")</f>
        <v>-</v>
      </c>
      <c r="Q11" s="37" t="str">
        <f>IF(F11&gt;0,VLOOKUP(A11,[3]BDD_ActiviteInf_Ambu!$1:$1048576,Q$1,FALSE)/F11,"-")</f>
        <v>-</v>
      </c>
      <c r="R11" s="38" t="str">
        <f>IF(E11&gt;0,VLOOKUP(A11,[3]BDD_ActiviteInf_Ambu!$1:$1048576,R$1,FALSE)/E11,"-")</f>
        <v>-</v>
      </c>
      <c r="S11" s="37" t="str">
        <f>IF(F11&gt;0,VLOOKUP(A11,[3]BDD_ActiviteInf_Ambu!$1:$1048576,S$1,FALSE)/F11,"-")</f>
        <v>-</v>
      </c>
      <c r="T11" s="38" t="str">
        <f>IF(E11&gt;0,VLOOKUP(A11,[3]BDD_ActiviteInf_Ambu!$1:$1048576,T$1,FALSE)/E11,"-")</f>
        <v>-</v>
      </c>
      <c r="U11" s="43" t="str">
        <f>IF(F11&gt;0,VLOOKUP(A11,[3]BDD_ActiviteInf_Ambu!$1:$1048576,U$1,FALSE)/F11,"-")</f>
        <v>-</v>
      </c>
    </row>
    <row r="12" spans="1:36" s="32" customFormat="1" ht="14.1" customHeight="1" x14ac:dyDescent="0.2">
      <c r="A12" s="31" t="s">
        <v>28</v>
      </c>
      <c r="C12" s="33" t="s">
        <v>28</v>
      </c>
      <c r="D12" s="34" t="s">
        <v>29</v>
      </c>
      <c r="E12" s="248">
        <f>VLOOKUP(A12,Activité_INF!$A$7:$AM$68,29,FALSE)</f>
        <v>30798</v>
      </c>
      <c r="F12" s="36">
        <f>VLOOKUP(A12,Activité_INF!$A$7:$AM$68,30,FALSE)</f>
        <v>31546</v>
      </c>
      <c r="G12" s="492">
        <f t="shared" si="1"/>
        <v>2.4287291382557363E-2</v>
      </c>
      <c r="H12" s="38">
        <f>IF(E12&gt;0,VLOOKUP(A12,[3]BDD_ActiviteInf_Ambu!$1:$1048576,H$1,FALSE)/E12,"-")</f>
        <v>0.77781024741866356</v>
      </c>
      <c r="I12" s="37">
        <f>IF(F12&gt;0,VLOOKUP(A12,[3]BDD_ActiviteInf_Ambu!$1:$1048576,I$1,FALSE)/F12,"-")</f>
        <v>0.64261713053952962</v>
      </c>
      <c r="J12" s="38">
        <f>IF(E12&gt;0,VLOOKUP(A12,[3]BDD_ActiviteInf_Ambu!$1:$1048576,J$1,FALSE)/E12,"-")</f>
        <v>2.9222676797194622E-2</v>
      </c>
      <c r="K12" s="37">
        <f>IF(F12&gt;0,VLOOKUP(A12,[3]BDD_ActiviteInf_Ambu!$1:$1048576,K$1,FALSE)/F12,"-")</f>
        <v>2.5201293349394534E-2</v>
      </c>
      <c r="L12" s="38">
        <f>IF(E12&gt;0,VLOOKUP(A12,[3]BDD_ActiviteInf_Ambu!$1:$1048576,L$1,FALSE)/E12,"-")</f>
        <v>3.8638872654068448E-3</v>
      </c>
      <c r="M12" s="37">
        <f>IF(F12&gt;0,VLOOKUP(A12,[3]BDD_ActiviteInf_Ambu!$1:$1048576,M$1,FALSE)/F12,"-")</f>
        <v>2.2823812844734673E-3</v>
      </c>
      <c r="N12" s="38">
        <f>IF(E12&gt;0,VLOOKUP(A12,[3]BDD_ActiviteInf_Ambu!$1:$1048576,N$1,FALSE)/E12,"-")</f>
        <v>5.20488343398922E-2</v>
      </c>
      <c r="O12" s="37">
        <f>IF(F12&gt;0,VLOOKUP(A12,[3]BDD_ActiviteInf_Ambu!$1:$1048576,O$1,FALSE)/F12,"-")</f>
        <v>3.1065745260888861E-2</v>
      </c>
      <c r="P12" s="38">
        <f>IF(E12&gt;0,VLOOKUP(A12,[3]BDD_ActiviteInf_Ambu!$1:$1048576,P$1,FALSE)/E12,"-")</f>
        <v>6.2341710500681859E-3</v>
      </c>
      <c r="Q12" s="37">
        <f>IF(F12&gt;0,VLOOKUP(A12,[3]BDD_ActiviteInf_Ambu!$1:$1048576,Q$1,FALSE)/F12,"-")</f>
        <v>2.9797755658403603E-3</v>
      </c>
      <c r="R12" s="38">
        <f>IF(E12&gt;0,VLOOKUP(A12,[3]BDD_ActiviteInf_Ambu!$1:$1048576,R$1,FALSE)/E12,"-")</f>
        <v>0</v>
      </c>
      <c r="S12" s="37">
        <f>IF(F12&gt;0,VLOOKUP(A12,[3]BDD_ActiviteInf_Ambu!$1:$1048576,S$1,FALSE)/F12,"-")</f>
        <v>0</v>
      </c>
      <c r="T12" s="38">
        <f>IF(E12&gt;0,VLOOKUP(A12,[3]BDD_ActiviteInf_Ambu!$1:$1048576,T$1,FALSE)/E12,"-")</f>
        <v>0.12624196376388078</v>
      </c>
      <c r="U12" s="43">
        <f>IF(F12&gt;0,VLOOKUP(A12,[3]BDD_ActiviteInf_Ambu!$1:$1048576,U$1,FALSE)/F12,"-")</f>
        <v>8.3211817663095169E-2</v>
      </c>
    </row>
    <row r="13" spans="1:36" s="32" customFormat="1" ht="14.1" customHeight="1" x14ac:dyDescent="0.2">
      <c r="A13" s="31" t="s">
        <v>30</v>
      </c>
      <c r="C13" s="45" t="s">
        <v>30</v>
      </c>
      <c r="D13" s="34" t="s">
        <v>31</v>
      </c>
      <c r="E13" s="248">
        <f>VLOOKUP(A13,Activité_INF!$A$7:$AM$68,29,FALSE)</f>
        <v>10</v>
      </c>
      <c r="F13" s="36">
        <f>VLOOKUP(A13,Activité_INF!$A$7:$AM$68,30,FALSE)</f>
        <v>7</v>
      </c>
      <c r="G13" s="492">
        <f t="shared" si="1"/>
        <v>-0.30000000000000004</v>
      </c>
      <c r="H13" s="38">
        <f>IF(E13&gt;0,VLOOKUP(A13,[3]BDD_ActiviteInf_Ambu!$1:$1048576,H$1,FALSE)/E13,"-")</f>
        <v>1</v>
      </c>
      <c r="I13" s="37">
        <f>IF(F13&gt;0,VLOOKUP(A13,[3]BDD_ActiviteInf_Ambu!$1:$1048576,I$1,FALSE)/F13,"-")</f>
        <v>1</v>
      </c>
      <c r="J13" s="38">
        <f>IF(E13&gt;0,VLOOKUP(A13,[3]BDD_ActiviteInf_Ambu!$1:$1048576,J$1,FALSE)/E13,"-")</f>
        <v>0</v>
      </c>
      <c r="K13" s="37">
        <f>IF(F13&gt;0,VLOOKUP(A13,[3]BDD_ActiviteInf_Ambu!$1:$1048576,K$1,FALSE)/F13,"-")</f>
        <v>0</v>
      </c>
      <c r="L13" s="38">
        <f>IF(E13&gt;0,VLOOKUP(A13,[3]BDD_ActiviteInf_Ambu!$1:$1048576,L$1,FALSE)/E13,"-")</f>
        <v>0</v>
      </c>
      <c r="M13" s="37">
        <f>IF(F13&gt;0,VLOOKUP(A13,[3]BDD_ActiviteInf_Ambu!$1:$1048576,M$1,FALSE)/F13,"-")</f>
        <v>0</v>
      </c>
      <c r="N13" s="38">
        <f>IF(E13&gt;0,VLOOKUP(A13,[3]BDD_ActiviteInf_Ambu!$1:$1048576,N$1,FALSE)/E13,"-")</f>
        <v>0</v>
      </c>
      <c r="O13" s="37">
        <f>IF(F13&gt;0,VLOOKUP(A13,[3]BDD_ActiviteInf_Ambu!$1:$1048576,O$1,FALSE)/F13,"-")</f>
        <v>0</v>
      </c>
      <c r="P13" s="38">
        <f>IF(E13&gt;0,VLOOKUP(A13,[3]BDD_ActiviteInf_Ambu!$1:$1048576,P$1,FALSE)/E13,"-")</f>
        <v>0</v>
      </c>
      <c r="Q13" s="37">
        <f>IF(F13&gt;0,VLOOKUP(A13,[3]BDD_ActiviteInf_Ambu!$1:$1048576,Q$1,FALSE)/F13,"-")</f>
        <v>0</v>
      </c>
      <c r="R13" s="38">
        <f>IF(E13&gt;0,VLOOKUP(A13,[3]BDD_ActiviteInf_Ambu!$1:$1048576,R$1,FALSE)/E13,"-")</f>
        <v>0</v>
      </c>
      <c r="S13" s="37">
        <f>IF(F13&gt;0,VLOOKUP(A13,[3]BDD_ActiviteInf_Ambu!$1:$1048576,S$1,FALSE)/F13,"-")</f>
        <v>0</v>
      </c>
      <c r="T13" s="38">
        <f>IF(E13&gt;0,VLOOKUP(A13,[3]BDD_ActiviteInf_Ambu!$1:$1048576,T$1,FALSE)/E13,"-")</f>
        <v>0</v>
      </c>
      <c r="U13" s="43">
        <f>IF(F13&gt;0,VLOOKUP(A13,[3]BDD_ActiviteInf_Ambu!$1:$1048576,U$1,FALSE)/F13,"-")</f>
        <v>0</v>
      </c>
    </row>
    <row r="14" spans="1:36" s="32" customFormat="1" ht="14.1" customHeight="1" x14ac:dyDescent="0.2">
      <c r="A14" s="31" t="s">
        <v>32</v>
      </c>
      <c r="C14" s="33" t="s">
        <v>32</v>
      </c>
      <c r="D14" s="34" t="s">
        <v>33</v>
      </c>
      <c r="E14" s="248">
        <f>VLOOKUP(A14,Activité_INF!$A$7:$AM$68,29,FALSE)</f>
        <v>0</v>
      </c>
      <c r="F14" s="36">
        <f>VLOOKUP(A14,Activité_INF!$A$7:$AM$68,30,FALSE)</f>
        <v>0</v>
      </c>
      <c r="G14" s="492" t="str">
        <f t="shared" si="1"/>
        <v>-</v>
      </c>
      <c r="H14" s="38" t="str">
        <f>IF(E14&gt;0,VLOOKUP(A14,[3]BDD_ActiviteInf_Ambu!$1:$1048576,H$1,FALSE)/E14,"-")</f>
        <v>-</v>
      </c>
      <c r="I14" s="37" t="str">
        <f>IF(F14&gt;0,VLOOKUP(A14,[3]BDD_ActiviteInf_Ambu!$1:$1048576,I$1,FALSE)/F14,"-")</f>
        <v>-</v>
      </c>
      <c r="J14" s="38" t="str">
        <f>IF(E14&gt;0,VLOOKUP(A14,[3]BDD_ActiviteInf_Ambu!$1:$1048576,J$1,FALSE)/E14,"-")</f>
        <v>-</v>
      </c>
      <c r="K14" s="37" t="str">
        <f>IF(F14&gt;0,VLOOKUP(A14,[3]BDD_ActiviteInf_Ambu!$1:$1048576,K$1,FALSE)/F14,"-")</f>
        <v>-</v>
      </c>
      <c r="L14" s="38" t="str">
        <f>IF(E14&gt;0,VLOOKUP(A14,[3]BDD_ActiviteInf_Ambu!$1:$1048576,L$1,FALSE)/E14,"-")</f>
        <v>-</v>
      </c>
      <c r="M14" s="37" t="str">
        <f>IF(F14&gt;0,VLOOKUP(A14,[3]BDD_ActiviteInf_Ambu!$1:$1048576,M$1,FALSE)/F14,"-")</f>
        <v>-</v>
      </c>
      <c r="N14" s="38" t="str">
        <f>IF(E14&gt;0,VLOOKUP(A14,[3]BDD_ActiviteInf_Ambu!$1:$1048576,N$1,FALSE)/E14,"-")</f>
        <v>-</v>
      </c>
      <c r="O14" s="37" t="str">
        <f>IF(F14&gt;0,VLOOKUP(A14,[3]BDD_ActiviteInf_Ambu!$1:$1048576,O$1,FALSE)/F14,"-")</f>
        <v>-</v>
      </c>
      <c r="P14" s="38" t="str">
        <f>IF(E14&gt;0,VLOOKUP(A14,[3]BDD_ActiviteInf_Ambu!$1:$1048576,P$1,FALSE)/E14,"-")</f>
        <v>-</v>
      </c>
      <c r="Q14" s="37" t="str">
        <f>IF(F14&gt;0,VLOOKUP(A14,[3]BDD_ActiviteInf_Ambu!$1:$1048576,Q$1,FALSE)/F14,"-")</f>
        <v>-</v>
      </c>
      <c r="R14" s="38" t="str">
        <f>IF(E14&gt;0,VLOOKUP(A14,[3]BDD_ActiviteInf_Ambu!$1:$1048576,R$1,FALSE)/E14,"-")</f>
        <v>-</v>
      </c>
      <c r="S14" s="37" t="str">
        <f>IF(F14&gt;0,VLOOKUP(A14,[3]BDD_ActiviteInf_Ambu!$1:$1048576,S$1,FALSE)/F14,"-")</f>
        <v>-</v>
      </c>
      <c r="T14" s="38" t="str">
        <f>IF(E14&gt;0,VLOOKUP(A14,[3]BDD_ActiviteInf_Ambu!$1:$1048576,T$1,FALSE)/E14,"-")</f>
        <v>-</v>
      </c>
      <c r="U14" s="43" t="str">
        <f>IF(F14&gt;0,VLOOKUP(A14,[3]BDD_ActiviteInf_Ambu!$1:$1048576,U$1,FALSE)/F14,"-")</f>
        <v>-</v>
      </c>
    </row>
    <row r="15" spans="1:36" s="32" customFormat="1" ht="14.1" customHeight="1" x14ac:dyDescent="0.2">
      <c r="A15" s="31" t="s">
        <v>34</v>
      </c>
      <c r="C15" s="33" t="s">
        <v>34</v>
      </c>
      <c r="D15" s="34" t="s">
        <v>35</v>
      </c>
      <c r="E15" s="248">
        <f>VLOOKUP(A15,Activité_INF!$A$7:$AM$68,29,FALSE)</f>
        <v>14432</v>
      </c>
      <c r="F15" s="36">
        <f>VLOOKUP(A15,Activité_INF!$A$7:$AM$68,30,FALSE)</f>
        <v>15493</v>
      </c>
      <c r="G15" s="492">
        <f t="shared" si="1"/>
        <v>7.351718403547669E-2</v>
      </c>
      <c r="H15" s="38">
        <f>IF(E15&gt;0,VLOOKUP(A15,[3]BDD_ActiviteInf_Ambu!$1:$1048576,H$1,FALSE)/E15,"-")</f>
        <v>0.96736419068736146</v>
      </c>
      <c r="I15" s="37">
        <f>IF(F15&gt;0,VLOOKUP(A15,[3]BDD_ActiviteInf_Ambu!$1:$1048576,I$1,FALSE)/F15,"-")</f>
        <v>0.89304847350416316</v>
      </c>
      <c r="J15" s="38">
        <f>IF(E15&gt;0,VLOOKUP(A15,[3]BDD_ActiviteInf_Ambu!$1:$1048576,J$1,FALSE)/E15,"-")</f>
        <v>1.8708425720620843E-3</v>
      </c>
      <c r="K15" s="37">
        <f>IF(F15&gt;0,VLOOKUP(A15,[3]BDD_ActiviteInf_Ambu!$1:$1048576,K$1,FALSE)/F15,"-")</f>
        <v>7.3581617504679536E-3</v>
      </c>
      <c r="L15" s="38">
        <f>IF(E15&gt;0,VLOOKUP(A15,[3]BDD_ActiviteInf_Ambu!$1:$1048576,L$1,FALSE)/E15,"-")</f>
        <v>2.0787139689578714E-4</v>
      </c>
      <c r="M15" s="37">
        <f>IF(F15&gt;0,VLOOKUP(A15,[3]BDD_ActiviteInf_Ambu!$1:$1048576,M$1,FALSE)/F15,"-")</f>
        <v>5.1636222810301426E-4</v>
      </c>
      <c r="N15" s="38">
        <f>IF(E15&gt;0,VLOOKUP(A15,[3]BDD_ActiviteInf_Ambu!$1:$1048576,N$1,FALSE)/E15,"-")</f>
        <v>9.0770509977827051E-3</v>
      </c>
      <c r="O15" s="37">
        <f>IF(F15&gt;0,VLOOKUP(A15,[3]BDD_ActiviteInf_Ambu!$1:$1048576,O$1,FALSE)/F15,"-")</f>
        <v>4.776350609952882E-3</v>
      </c>
      <c r="P15" s="38">
        <f>IF(E15&gt;0,VLOOKUP(A15,[3]BDD_ActiviteInf_Ambu!$1:$1048576,P$1,FALSE)/E15,"-")</f>
        <v>9.5620842572062079E-3</v>
      </c>
      <c r="Q15" s="37">
        <f>IF(F15&gt;0,VLOOKUP(A15,[3]BDD_ActiviteInf_Ambu!$1:$1048576,Q$1,FALSE)/F15,"-")</f>
        <v>8.5845220422126126E-3</v>
      </c>
      <c r="R15" s="38">
        <f>IF(E15&gt;0,VLOOKUP(A15,[3]BDD_ActiviteInf_Ambu!$1:$1048576,R$1,FALSE)/E15,"-")</f>
        <v>0</v>
      </c>
      <c r="S15" s="37">
        <f>IF(F15&gt;0,VLOOKUP(A15,[3]BDD_ActiviteInf_Ambu!$1:$1048576,S$1,FALSE)/F15,"-")</f>
        <v>0</v>
      </c>
      <c r="T15" s="38">
        <f>IF(E15&gt;0,VLOOKUP(A15,[3]BDD_ActiviteInf_Ambu!$1:$1048576,T$1,FALSE)/E15,"-")</f>
        <v>1.1917960088691795E-2</v>
      </c>
      <c r="U15" s="43">
        <f>IF(F15&gt;0,VLOOKUP(A15,[3]BDD_ActiviteInf_Ambu!$1:$1048576,U$1,FALSE)/F15,"-")</f>
        <v>2.3107209707609887E-2</v>
      </c>
    </row>
    <row r="16" spans="1:36" s="32" customFormat="1" ht="14.1" customHeight="1" x14ac:dyDescent="0.25">
      <c r="A16" s="49" t="s">
        <v>36</v>
      </c>
      <c r="C16" s="33" t="s">
        <v>36</v>
      </c>
      <c r="D16" s="34" t="s">
        <v>37</v>
      </c>
      <c r="E16" s="248">
        <f>VLOOKUP(A16,Activité_INF!$A$7:$AM$68,29,FALSE)</f>
        <v>21727</v>
      </c>
      <c r="F16" s="36">
        <f>VLOOKUP(A16,Activité_INF!$A$7:$AM$68,30,FALSE)</f>
        <v>20579</v>
      </c>
      <c r="G16" s="492">
        <f t="shared" si="1"/>
        <v>-5.2837483315690159E-2</v>
      </c>
      <c r="H16" s="38">
        <f>IF(E16&gt;0,VLOOKUP(A16,[3]BDD_ActiviteInf_Ambu!$1:$1048576,H$1,FALSE)/E16,"-")</f>
        <v>0.92474800938923918</v>
      </c>
      <c r="I16" s="37">
        <f>IF(F16&gt;0,VLOOKUP(A16,[3]BDD_ActiviteInf_Ambu!$1:$1048576,I$1,FALSE)/F16,"-")</f>
        <v>0.90436853102677484</v>
      </c>
      <c r="J16" s="38">
        <f>IF(E16&gt;0,VLOOKUP(A16,[3]BDD_ActiviteInf_Ambu!$1:$1048576,J$1,FALSE)/E16,"-")</f>
        <v>1.6293091545082156E-2</v>
      </c>
      <c r="K16" s="37">
        <f>IF(F16&gt;0,VLOOKUP(A16,[3]BDD_ActiviteInf_Ambu!$1:$1048576,K$1,FALSE)/F16,"-")</f>
        <v>1.2925798143738763E-2</v>
      </c>
      <c r="L16" s="38">
        <f>IF(E16&gt;0,VLOOKUP(A16,[3]BDD_ActiviteInf_Ambu!$1:$1048576,L$1,FALSE)/E16,"-")</f>
        <v>2.1171813872140656E-3</v>
      </c>
      <c r="M16" s="37">
        <f>IF(F16&gt;0,VLOOKUP(A16,[3]BDD_ActiviteInf_Ambu!$1:$1048576,M$1,FALSE)/F16,"-")</f>
        <v>1.2148306526070267E-3</v>
      </c>
      <c r="N16" s="38">
        <f>IF(E16&gt;0,VLOOKUP(A16,[3]BDD_ActiviteInf_Ambu!$1:$1048576,N$1,FALSE)/E16,"-")</f>
        <v>3.7556956781884289E-2</v>
      </c>
      <c r="O16" s="37">
        <f>IF(F16&gt;0,VLOOKUP(A16,[3]BDD_ActiviteInf_Ambu!$1:$1048576,O$1,FALSE)/F16,"-")</f>
        <v>3.2071529228825502E-2</v>
      </c>
      <c r="P16" s="38">
        <f>IF(E16&gt;0,VLOOKUP(A16,[3]BDD_ActiviteInf_Ambu!$1:$1048576,P$1,FALSE)/E16,"-")</f>
        <v>6.5356468909651584E-3</v>
      </c>
      <c r="Q16" s="37">
        <f>IF(F16&gt;0,VLOOKUP(A16,[3]BDD_ActiviteInf_Ambu!$1:$1048576,Q$1,FALSE)/F16,"-")</f>
        <v>1.9923222702755237E-3</v>
      </c>
      <c r="R16" s="38">
        <f>IF(E16&gt;0,VLOOKUP(A16,[3]BDD_ActiviteInf_Ambu!$1:$1048576,R$1,FALSE)/E16,"-")</f>
        <v>0</v>
      </c>
      <c r="S16" s="37">
        <f>IF(F16&gt;0,VLOOKUP(A16,[3]BDD_ActiviteInf_Ambu!$1:$1048576,S$1,FALSE)/F16,"-")</f>
        <v>0</v>
      </c>
      <c r="T16" s="38">
        <f>IF(E16&gt;0,VLOOKUP(A16,[3]BDD_ActiviteInf_Ambu!$1:$1048576,T$1,FALSE)/E16,"-")</f>
        <v>1.2703088323284392E-2</v>
      </c>
      <c r="U16" s="43">
        <f>IF(F16&gt;0,VLOOKUP(A16,[3]BDD_ActiviteInf_Ambu!$1:$1048576,U$1,FALSE)/F16,"-")</f>
        <v>1.4189222022450071E-2</v>
      </c>
    </row>
    <row r="17" spans="1:21" s="32" customFormat="1" ht="14.1" customHeight="1" x14ac:dyDescent="0.2">
      <c r="A17" s="31" t="s">
        <v>38</v>
      </c>
      <c r="C17" s="33" t="s">
        <v>38</v>
      </c>
      <c r="D17" s="34" t="s">
        <v>39</v>
      </c>
      <c r="E17" s="248">
        <f>VLOOKUP(A17,Activité_INF!$A$7:$AM$68,29,FALSE)</f>
        <v>0</v>
      </c>
      <c r="F17" s="36">
        <f>VLOOKUP(A17,Activité_INF!$A$7:$AM$68,30,FALSE)</f>
        <v>0</v>
      </c>
      <c r="G17" s="492" t="str">
        <f t="shared" si="1"/>
        <v>-</v>
      </c>
      <c r="H17" s="38" t="str">
        <f>IF(E17&gt;0,VLOOKUP(A17,[3]BDD_ActiviteInf_Ambu!$1:$1048576,H$1,FALSE)/E17,"-")</f>
        <v>-</v>
      </c>
      <c r="I17" s="37" t="str">
        <f>IF(F17&gt;0,VLOOKUP(A17,[3]BDD_ActiviteInf_Ambu!$1:$1048576,I$1,FALSE)/F17,"-")</f>
        <v>-</v>
      </c>
      <c r="J17" s="38" t="str">
        <f>IF(E17&gt;0,VLOOKUP(A17,[3]BDD_ActiviteInf_Ambu!$1:$1048576,J$1,FALSE)/E17,"-")</f>
        <v>-</v>
      </c>
      <c r="K17" s="37" t="str">
        <f>IF(F17&gt;0,VLOOKUP(A17,[3]BDD_ActiviteInf_Ambu!$1:$1048576,K$1,FALSE)/F17,"-")</f>
        <v>-</v>
      </c>
      <c r="L17" s="38" t="str">
        <f>IF(E17&gt;0,VLOOKUP(A17,[3]BDD_ActiviteInf_Ambu!$1:$1048576,L$1,FALSE)/E17,"-")</f>
        <v>-</v>
      </c>
      <c r="M17" s="37" t="str">
        <f>IF(F17&gt;0,VLOOKUP(A17,[3]BDD_ActiviteInf_Ambu!$1:$1048576,M$1,FALSE)/F17,"-")</f>
        <v>-</v>
      </c>
      <c r="N17" s="38" t="str">
        <f>IF(E17&gt;0,VLOOKUP(A17,[3]BDD_ActiviteInf_Ambu!$1:$1048576,N$1,FALSE)/E17,"-")</f>
        <v>-</v>
      </c>
      <c r="O17" s="37" t="str">
        <f>IF(F17&gt;0,VLOOKUP(A17,[3]BDD_ActiviteInf_Ambu!$1:$1048576,O$1,FALSE)/F17,"-")</f>
        <v>-</v>
      </c>
      <c r="P17" s="38" t="str">
        <f>IF(E17&gt;0,VLOOKUP(A17,[3]BDD_ActiviteInf_Ambu!$1:$1048576,P$1,FALSE)/E17,"-")</f>
        <v>-</v>
      </c>
      <c r="Q17" s="37" t="str">
        <f>IF(F17&gt;0,VLOOKUP(A17,[3]BDD_ActiviteInf_Ambu!$1:$1048576,Q$1,FALSE)/F17,"-")</f>
        <v>-</v>
      </c>
      <c r="R17" s="38" t="str">
        <f>IF(E17&gt;0,VLOOKUP(A17,[3]BDD_ActiviteInf_Ambu!$1:$1048576,R$1,FALSE)/E17,"-")</f>
        <v>-</v>
      </c>
      <c r="S17" s="37" t="str">
        <f>IF(F17&gt;0,VLOOKUP(A17,[3]BDD_ActiviteInf_Ambu!$1:$1048576,S$1,FALSE)/F17,"-")</f>
        <v>-</v>
      </c>
      <c r="T17" s="38" t="str">
        <f>IF(E17&gt;0,VLOOKUP(A17,[3]BDD_ActiviteInf_Ambu!$1:$1048576,T$1,FALSE)/E17,"-")</f>
        <v>-</v>
      </c>
      <c r="U17" s="43" t="str">
        <f>IF(F17&gt;0,VLOOKUP(A17,[3]BDD_ActiviteInf_Ambu!$1:$1048576,U$1,FALSE)/F17,"-")</f>
        <v>-</v>
      </c>
    </row>
    <row r="18" spans="1:21" s="32" customFormat="1" ht="14.1" customHeight="1" x14ac:dyDescent="0.2">
      <c r="A18" s="31" t="s">
        <v>40</v>
      </c>
      <c r="C18" s="33" t="s">
        <v>40</v>
      </c>
      <c r="D18" s="34" t="s">
        <v>41</v>
      </c>
      <c r="E18" s="248">
        <f>VLOOKUP(A18,Activité_INF!$A$7:$AM$68,29,FALSE)</f>
        <v>70347</v>
      </c>
      <c r="F18" s="36">
        <f>VLOOKUP(A18,Activité_INF!$A$7:$AM$68,30,FALSE)</f>
        <v>61472</v>
      </c>
      <c r="G18" s="492">
        <f t="shared" si="1"/>
        <v>-0.12616031955875873</v>
      </c>
      <c r="H18" s="38">
        <f>IF(E18&gt;0,VLOOKUP(A18,[3]BDD_ActiviteInf_Ambu!$1:$1048576,H$1,FALSE)/E18,"-")</f>
        <v>0.89819039902199094</v>
      </c>
      <c r="I18" s="37">
        <f>IF(F18&gt;0,VLOOKUP(A18,[3]BDD_ActiviteInf_Ambu!$1:$1048576,I$1,FALSE)/F18,"-")</f>
        <v>0.74171980739198329</v>
      </c>
      <c r="J18" s="38">
        <f>IF(E18&gt;0,VLOOKUP(A18,[3]BDD_ActiviteInf_Ambu!$1:$1048576,J$1,FALSE)/E18,"-")</f>
        <v>1.2111390677640837E-2</v>
      </c>
      <c r="K18" s="37">
        <f>IF(F18&gt;0,VLOOKUP(A18,[3]BDD_ActiviteInf_Ambu!$1:$1048576,K$1,FALSE)/F18,"-")</f>
        <v>1.3062857886517438E-2</v>
      </c>
      <c r="L18" s="38">
        <f>IF(E18&gt;0,VLOOKUP(A18,[3]BDD_ActiviteInf_Ambu!$1:$1048576,L$1,FALSE)/E18,"-")</f>
        <v>3.8523320113153367E-3</v>
      </c>
      <c r="M18" s="37">
        <f>IF(F18&gt;0,VLOOKUP(A18,[3]BDD_ActiviteInf_Ambu!$1:$1048576,M$1,FALSE)/F18,"-")</f>
        <v>5.5309734513274336E-4</v>
      </c>
      <c r="N18" s="38">
        <f>IF(E18&gt;0,VLOOKUP(A18,[3]BDD_ActiviteInf_Ambu!$1:$1048576,N$1,FALSE)/E18,"-")</f>
        <v>3.7741481513070919E-2</v>
      </c>
      <c r="O18" s="37">
        <f>IF(F18&gt;0,VLOOKUP(A18,[3]BDD_ActiviteInf_Ambu!$1:$1048576,O$1,FALSE)/F18,"-")</f>
        <v>3.6829776158250914E-2</v>
      </c>
      <c r="P18" s="38">
        <f>IF(E18&gt;0,VLOOKUP(A18,[3]BDD_ActiviteInf_Ambu!$1:$1048576,P$1,FALSE)/E18,"-")</f>
        <v>1.2495202354044948E-2</v>
      </c>
      <c r="Q18" s="37">
        <f>IF(F18&gt;0,VLOOKUP(A18,[3]BDD_ActiviteInf_Ambu!$1:$1048576,Q$1,FALSE)/F18,"-")</f>
        <v>2.52147319104633E-3</v>
      </c>
      <c r="R18" s="38">
        <f>IF(E18&gt;0,VLOOKUP(A18,[3]BDD_ActiviteInf_Ambu!$1:$1048576,R$1,FALSE)/E18,"-")</f>
        <v>1.4215247274226335E-4</v>
      </c>
      <c r="S18" s="37">
        <f>IF(F18&gt;0,VLOOKUP(A18,[3]BDD_ActiviteInf_Ambu!$1:$1048576,S$1,FALSE)/F18,"-")</f>
        <v>0</v>
      </c>
      <c r="T18" s="38">
        <f>IF(E18&gt;0,VLOOKUP(A18,[3]BDD_ActiviteInf_Ambu!$1:$1048576,T$1,FALSE)/E18,"-")</f>
        <v>3.4727849090934938E-2</v>
      </c>
      <c r="U18" s="43">
        <f>IF(F18&gt;0,VLOOKUP(A18,[3]BDD_ActiviteInf_Ambu!$1:$1048576,U$1,FALSE)/F18,"-")</f>
        <v>2.8419442998438314E-2</v>
      </c>
    </row>
    <row r="19" spans="1:21" s="32" customFormat="1" ht="14.1" customHeight="1" x14ac:dyDescent="0.2">
      <c r="A19" s="31" t="s">
        <v>42</v>
      </c>
      <c r="C19" s="33" t="s">
        <v>42</v>
      </c>
      <c r="D19" s="34" t="s">
        <v>43</v>
      </c>
      <c r="E19" s="248">
        <f>VLOOKUP(A19,Activité_INF!$A$7:$AM$68,29,FALSE)</f>
        <v>0</v>
      </c>
      <c r="F19" s="36">
        <f>VLOOKUP(A19,Activité_INF!$A$7:$AM$68,30,FALSE)</f>
        <v>0</v>
      </c>
      <c r="G19" s="492" t="str">
        <f t="shared" si="1"/>
        <v>-</v>
      </c>
      <c r="H19" s="38" t="str">
        <f>IF(E19&gt;0,VLOOKUP(A19,[3]BDD_ActiviteInf_Ambu!$1:$1048576,H$1,FALSE)/E19,"-")</f>
        <v>-</v>
      </c>
      <c r="I19" s="37" t="str">
        <f>IF(F19&gt;0,VLOOKUP(A19,[3]BDD_ActiviteInf_Ambu!$1:$1048576,I$1,FALSE)/F19,"-")</f>
        <v>-</v>
      </c>
      <c r="J19" s="38" t="str">
        <f>IF(E19&gt;0,VLOOKUP(A19,[3]BDD_ActiviteInf_Ambu!$1:$1048576,J$1,FALSE)/E19,"-")</f>
        <v>-</v>
      </c>
      <c r="K19" s="37" t="str">
        <f>IF(F19&gt;0,VLOOKUP(A19,[3]BDD_ActiviteInf_Ambu!$1:$1048576,K$1,FALSE)/F19,"-")</f>
        <v>-</v>
      </c>
      <c r="L19" s="38" t="str">
        <f>IF(E19&gt;0,VLOOKUP(A19,[3]BDD_ActiviteInf_Ambu!$1:$1048576,L$1,FALSE)/E19,"-")</f>
        <v>-</v>
      </c>
      <c r="M19" s="37" t="str">
        <f>IF(F19&gt;0,VLOOKUP(A19,[3]BDD_ActiviteInf_Ambu!$1:$1048576,M$1,FALSE)/F19,"-")</f>
        <v>-</v>
      </c>
      <c r="N19" s="38" t="str">
        <f>IF(E19&gt;0,VLOOKUP(A19,[3]BDD_ActiviteInf_Ambu!$1:$1048576,N$1,FALSE)/E19,"-")</f>
        <v>-</v>
      </c>
      <c r="O19" s="37" t="str">
        <f>IF(F19&gt;0,VLOOKUP(A19,[3]BDD_ActiviteInf_Ambu!$1:$1048576,O$1,FALSE)/F19,"-")</f>
        <v>-</v>
      </c>
      <c r="P19" s="38" t="str">
        <f>IF(E19&gt;0,VLOOKUP(A19,[3]BDD_ActiviteInf_Ambu!$1:$1048576,P$1,FALSE)/E19,"-")</f>
        <v>-</v>
      </c>
      <c r="Q19" s="37" t="str">
        <f>IF(F19&gt;0,VLOOKUP(A19,[3]BDD_ActiviteInf_Ambu!$1:$1048576,Q$1,FALSE)/F19,"-")</f>
        <v>-</v>
      </c>
      <c r="R19" s="38" t="str">
        <f>IF(E19&gt;0,VLOOKUP(A19,[3]BDD_ActiviteInf_Ambu!$1:$1048576,R$1,FALSE)/E19,"-")</f>
        <v>-</v>
      </c>
      <c r="S19" s="37" t="str">
        <f>IF(F19&gt;0,VLOOKUP(A19,[3]BDD_ActiviteInf_Ambu!$1:$1048576,S$1,FALSE)/F19,"-")</f>
        <v>-</v>
      </c>
      <c r="T19" s="38" t="str">
        <f>IF(E19&gt;0,VLOOKUP(A19,[3]BDD_ActiviteInf_Ambu!$1:$1048576,T$1,FALSE)/E19,"-")</f>
        <v>-</v>
      </c>
      <c r="U19" s="43" t="str">
        <f>IF(F19&gt;0,VLOOKUP(A19,[3]BDD_ActiviteInf_Ambu!$1:$1048576,U$1,FALSE)/F19,"-")</f>
        <v>-</v>
      </c>
    </row>
    <row r="20" spans="1:21" s="32" customFormat="1" ht="14.1" customHeight="1" x14ac:dyDescent="0.25">
      <c r="A20" s="49" t="s">
        <v>44</v>
      </c>
      <c r="C20" s="33" t="s">
        <v>44</v>
      </c>
      <c r="D20" s="34" t="s">
        <v>45</v>
      </c>
      <c r="E20" s="248">
        <f>VLOOKUP(A20,Activité_INF!$A$7:$AM$68,29,FALSE)</f>
        <v>0</v>
      </c>
      <c r="F20" s="494">
        <f>VLOOKUP(A20,Activité_INF!$A$7:$AM$68,30,FALSE)</f>
        <v>0</v>
      </c>
      <c r="G20" s="492" t="str">
        <f t="shared" si="1"/>
        <v>-</v>
      </c>
      <c r="H20" s="495" t="str">
        <f>IF(E20&gt;0,VLOOKUP(A20,[3]BDD_ActiviteInf_Ambu!$1:$1048576,H$1,FALSE)/E20,"-")</f>
        <v>-</v>
      </c>
      <c r="I20" s="496" t="str">
        <f>IF(F20&gt;0,VLOOKUP(A20,[3]BDD_ActiviteInf_Ambu!$1:$1048576,I$1,FALSE)/F20,"-")</f>
        <v>-</v>
      </c>
      <c r="J20" s="495" t="str">
        <f>IF(E20&gt;0,VLOOKUP(A20,[3]BDD_ActiviteInf_Ambu!$1:$1048576,J$1,FALSE)/E20,"-")</f>
        <v>-</v>
      </c>
      <c r="K20" s="496" t="str">
        <f>IF(F20&gt;0,VLOOKUP(A20,[3]BDD_ActiviteInf_Ambu!$1:$1048576,K$1,FALSE)/F20,"-")</f>
        <v>-</v>
      </c>
      <c r="L20" s="495" t="str">
        <f>IF(E20&gt;0,VLOOKUP(A20,[3]BDD_ActiviteInf_Ambu!$1:$1048576,L$1,FALSE)/E20,"-")</f>
        <v>-</v>
      </c>
      <c r="M20" s="496" t="str">
        <f>IF(F20&gt;0,VLOOKUP(A20,[3]BDD_ActiviteInf_Ambu!$1:$1048576,M$1,FALSE)/F20,"-")</f>
        <v>-</v>
      </c>
      <c r="N20" s="495" t="str">
        <f>IF(E20&gt;0,VLOOKUP(A20,[3]BDD_ActiviteInf_Ambu!$1:$1048576,N$1,FALSE)/E20,"-")</f>
        <v>-</v>
      </c>
      <c r="O20" s="496" t="str">
        <f>IF(F20&gt;0,VLOOKUP(A20,[3]BDD_ActiviteInf_Ambu!$1:$1048576,O$1,FALSE)/F20,"-")</f>
        <v>-</v>
      </c>
      <c r="P20" s="495" t="str">
        <f>IF(E20&gt;0,VLOOKUP(A20,[3]BDD_ActiviteInf_Ambu!$1:$1048576,P$1,FALSE)/E20,"-")</f>
        <v>-</v>
      </c>
      <c r="Q20" s="496" t="str">
        <f>IF(F20&gt;0,VLOOKUP(A20,[3]BDD_ActiviteInf_Ambu!$1:$1048576,Q$1,FALSE)/F20,"-")</f>
        <v>-</v>
      </c>
      <c r="R20" s="495" t="str">
        <f>IF(E20&gt;0,VLOOKUP(A20,[3]BDD_ActiviteInf_Ambu!$1:$1048576,R$1,FALSE)/E20,"-")</f>
        <v>-</v>
      </c>
      <c r="S20" s="496" t="str">
        <f>IF(F20&gt;0,VLOOKUP(A20,[3]BDD_ActiviteInf_Ambu!$1:$1048576,S$1,FALSE)/F20,"-")</f>
        <v>-</v>
      </c>
      <c r="T20" s="495" t="str">
        <f>IF(E20&gt;0,VLOOKUP(A20,[3]BDD_ActiviteInf_Ambu!$1:$1048576,T$1,FALSE)/E20,"-")</f>
        <v>-</v>
      </c>
      <c r="U20" s="497" t="str">
        <f>IF(F20&gt;0,VLOOKUP(A20,[3]BDD_ActiviteInf_Ambu!$1:$1048576,U$1,FALSE)/F20,"-")</f>
        <v>-</v>
      </c>
    </row>
    <row r="21" spans="1:21" s="32" customFormat="1" ht="14.1" customHeight="1" x14ac:dyDescent="0.2">
      <c r="A21" s="31" t="s">
        <v>152</v>
      </c>
      <c r="C21" s="33" t="s">
        <v>152</v>
      </c>
      <c r="D21" s="34" t="s">
        <v>153</v>
      </c>
      <c r="E21" s="248" t="e">
        <f>VLOOKUP(A21,Activité_INF!$A$7:$AM$68,29,FALSE)</f>
        <v>#N/A</v>
      </c>
      <c r="F21" s="494" t="e">
        <f>VLOOKUP(A21,Activité_INF!$A$7:$AM$68,30,FALSE)</f>
        <v>#N/A</v>
      </c>
      <c r="G21" s="498" t="e">
        <f t="shared" si="1"/>
        <v>#N/A</v>
      </c>
      <c r="H21" s="495" t="e">
        <f>IF(E21&gt;0,VLOOKUP(A21,[3]BDD_ActiviteInf_Ambu!$1:$1048576,H$1,FALSE)/E21,"-")</f>
        <v>#N/A</v>
      </c>
      <c r="I21" s="496" t="e">
        <f>IF(F21&gt;0,VLOOKUP(A21,[3]BDD_ActiviteInf_Ambu!$1:$1048576,I$1,FALSE)/F21,"-")</f>
        <v>#N/A</v>
      </c>
      <c r="J21" s="495" t="e">
        <f>IF(E21&gt;0,VLOOKUP(A21,[3]BDD_ActiviteInf_Ambu!$1:$1048576,J$1,FALSE)/E21,"-")</f>
        <v>#N/A</v>
      </c>
      <c r="K21" s="496" t="e">
        <f>IF(F21&gt;0,VLOOKUP(A21,[3]BDD_ActiviteInf_Ambu!$1:$1048576,K$1,FALSE)/F21,"-")</f>
        <v>#N/A</v>
      </c>
      <c r="L21" s="495" t="e">
        <f>IF(E21&gt;0,VLOOKUP(A21,[3]BDD_ActiviteInf_Ambu!$1:$1048576,L$1,FALSE)/E21,"-")</f>
        <v>#N/A</v>
      </c>
      <c r="M21" s="496" t="e">
        <f>IF(F21&gt;0,VLOOKUP(A21,[3]BDD_ActiviteInf_Ambu!$1:$1048576,M$1,FALSE)/F21,"-")</f>
        <v>#N/A</v>
      </c>
      <c r="N21" s="495" t="e">
        <f>IF(E21&gt;0,VLOOKUP(A21,[3]BDD_ActiviteInf_Ambu!$1:$1048576,N$1,FALSE)/E21,"-")</f>
        <v>#N/A</v>
      </c>
      <c r="O21" s="496" t="e">
        <f>IF(F21&gt;0,VLOOKUP(A21,[3]BDD_ActiviteInf_Ambu!$1:$1048576,O$1,FALSE)/F21,"-")</f>
        <v>#N/A</v>
      </c>
      <c r="P21" s="495" t="e">
        <f>IF(E21&gt;0,VLOOKUP(A21,[3]BDD_ActiviteInf_Ambu!$1:$1048576,P$1,FALSE)/E21,"-")</f>
        <v>#N/A</v>
      </c>
      <c r="Q21" s="496" t="e">
        <f>IF(F21&gt;0,VLOOKUP(A21,[3]BDD_ActiviteInf_Ambu!$1:$1048576,Q$1,FALSE)/F21,"-")</f>
        <v>#N/A</v>
      </c>
      <c r="R21" s="495" t="e">
        <f>IF(E21&gt;0,VLOOKUP(A21,[3]BDD_ActiviteInf_Ambu!$1:$1048576,R$1,FALSE)/E21,"-")</f>
        <v>#N/A</v>
      </c>
      <c r="S21" s="496" t="e">
        <f>IF(F21&gt;0,VLOOKUP(A21,[3]BDD_ActiviteInf_Ambu!$1:$1048576,S$1,FALSE)/F21,"-")</f>
        <v>#N/A</v>
      </c>
      <c r="T21" s="495" t="e">
        <f>IF(E21&gt;0,VLOOKUP(A21,[3]BDD_ActiviteInf_Ambu!$1:$1048576,T$1,FALSE)/E21,"-")</f>
        <v>#N/A</v>
      </c>
      <c r="U21" s="497" t="e">
        <f>IF(F21&gt;0,VLOOKUP(A21,[3]BDD_ActiviteInf_Ambu!$1:$1048576,U$1,FALSE)/F21,"-")</f>
        <v>#N/A</v>
      </c>
    </row>
    <row r="22" spans="1:21" s="32" customFormat="1" ht="14.1" customHeight="1" x14ac:dyDescent="0.2">
      <c r="A22" s="31" t="s">
        <v>46</v>
      </c>
      <c r="C22" s="33" t="s">
        <v>46</v>
      </c>
      <c r="D22" s="34" t="s">
        <v>47</v>
      </c>
      <c r="E22" s="248">
        <f>VLOOKUP(A22,Activité_INF!$A$7:$AM$68,29,FALSE)</f>
        <v>29085</v>
      </c>
      <c r="F22" s="494">
        <f>VLOOKUP(A22,Activité_INF!$A$7:$AM$68,30,FALSE)</f>
        <v>28167</v>
      </c>
      <c r="G22" s="498">
        <f t="shared" si="1"/>
        <v>-3.1562661165549288E-2</v>
      </c>
      <c r="H22" s="495">
        <f>IF(E22&gt;0,VLOOKUP(A22,[3]BDD_ActiviteInf_Ambu!$1:$1048576,H$1,FALSE)/E22,"-")</f>
        <v>0.92807288980574176</v>
      </c>
      <c r="I22" s="496">
        <f>IF(F22&gt;0,VLOOKUP(A22,[3]BDD_ActiviteInf_Ambu!$1:$1048576,I$1,FALSE)/F22,"-")</f>
        <v>0.809812901622466</v>
      </c>
      <c r="J22" s="495">
        <f>IF(E22&gt;0,VLOOKUP(A22,[3]BDD_ActiviteInf_Ambu!$1:$1048576,J$1,FALSE)/E22,"-")</f>
        <v>3.816400206291903E-3</v>
      </c>
      <c r="K22" s="496">
        <f>IF(F22&gt;0,VLOOKUP(A22,[3]BDD_ActiviteInf_Ambu!$1:$1048576,K$1,FALSE)/F22,"-")</f>
        <v>6.6034721482586007E-3</v>
      </c>
      <c r="L22" s="495">
        <f>IF(E22&gt;0,VLOOKUP(A22,[3]BDD_ActiviteInf_Ambu!$1:$1048576,L$1,FALSE)/E22,"-")</f>
        <v>2.4067388688327315E-4</v>
      </c>
      <c r="M22" s="496">
        <f>IF(F22&gt;0,VLOOKUP(A22,[3]BDD_ActiviteInf_Ambu!$1:$1048576,M$1,FALSE)/F22,"-")</f>
        <v>1.4201015372599141E-4</v>
      </c>
      <c r="N22" s="495">
        <f>IF(E22&gt;0,VLOOKUP(A22,[3]BDD_ActiviteInf_Ambu!$1:$1048576,N$1,FALSE)/E22,"-")</f>
        <v>4.1670964414646725E-2</v>
      </c>
      <c r="O22" s="496">
        <f>IF(F22&gt;0,VLOOKUP(A22,[3]BDD_ActiviteInf_Ambu!$1:$1048576,O$1,FALSE)/F22,"-")</f>
        <v>3.568005112365534E-2</v>
      </c>
      <c r="P22" s="495">
        <f>IF(E22&gt;0,VLOOKUP(A22,[3]BDD_ActiviteInf_Ambu!$1:$1048576,P$1,FALSE)/E22,"-")</f>
        <v>7.2202166064981946E-4</v>
      </c>
      <c r="Q22" s="496">
        <f>IF(F22&gt;0,VLOOKUP(A22,[3]BDD_ActiviteInf_Ambu!$1:$1048576,Q$1,FALSE)/F22,"-")</f>
        <v>6.0354315333546347E-4</v>
      </c>
      <c r="R22" s="495">
        <f>IF(E22&gt;0,VLOOKUP(A22,[3]BDD_ActiviteInf_Ambu!$1:$1048576,R$1,FALSE)/E22,"-")</f>
        <v>3.4381983840467592E-5</v>
      </c>
      <c r="S22" s="496">
        <f>IF(F22&gt;0,VLOOKUP(A22,[3]BDD_ActiviteInf_Ambu!$1:$1048576,S$1,FALSE)/F22,"-")</f>
        <v>0</v>
      </c>
      <c r="T22" s="495">
        <f>IF(E22&gt;0,VLOOKUP(A22,[3]BDD_ActiviteInf_Ambu!$1:$1048576,T$1,FALSE)/E22,"-")</f>
        <v>2.5408286058105554E-2</v>
      </c>
      <c r="U22" s="497">
        <f>IF(F22&gt;0,VLOOKUP(A22,[3]BDD_ActiviteInf_Ambu!$1:$1048576,U$1,FALSE)/F22,"-")</f>
        <v>6.8519899172790853E-3</v>
      </c>
    </row>
    <row r="23" spans="1:21" s="32" customFormat="1" ht="14.1" customHeight="1" x14ac:dyDescent="0.2">
      <c r="A23" s="31" t="s">
        <v>48</v>
      </c>
      <c r="C23" s="33" t="s">
        <v>48</v>
      </c>
      <c r="D23" s="34" t="s">
        <v>49</v>
      </c>
      <c r="E23" s="248">
        <f>VLOOKUP(A23,Activité_INF!$A$7:$AM$68,29,FALSE)</f>
        <v>23483</v>
      </c>
      <c r="F23" s="36">
        <f>VLOOKUP(A23,Activité_INF!$A$7:$AM$68,30,FALSE)</f>
        <v>23090</v>
      </c>
      <c r="G23" s="492">
        <f t="shared" si="1"/>
        <v>-1.6735510795043207E-2</v>
      </c>
      <c r="H23" s="38">
        <f>IF(E23&gt;0,VLOOKUP(A23,[3]BDD_ActiviteInf_Ambu!$1:$1048576,H$1,FALSE)/E23,"-")</f>
        <v>0.6097176681003279</v>
      </c>
      <c r="I23" s="37">
        <f>IF(F23&gt;0,VLOOKUP(A23,[3]BDD_ActiviteInf_Ambu!$1:$1048576,I$1,FALSE)/F23,"-")</f>
        <v>0.64660025985275016</v>
      </c>
      <c r="J23" s="38">
        <f>IF(E23&gt;0,VLOOKUP(A23,[3]BDD_ActiviteInf_Ambu!$1:$1048576,J$1,FALSE)/E23,"-")</f>
        <v>7.8354554358472089E-3</v>
      </c>
      <c r="K23" s="37">
        <f>IF(F23&gt;0,VLOOKUP(A23,[3]BDD_ActiviteInf_Ambu!$1:$1048576,K$1,FALSE)/F23,"-")</f>
        <v>7.5357297531398878E-3</v>
      </c>
      <c r="L23" s="38">
        <f>IF(E23&gt;0,VLOOKUP(A23,[3]BDD_ActiviteInf_Ambu!$1:$1048576,L$1,FALSE)/E23,"-")</f>
        <v>1.3626879018864711E-3</v>
      </c>
      <c r="M23" s="37">
        <f>IF(F23&gt;0,VLOOKUP(A23,[3]BDD_ActiviteInf_Ambu!$1:$1048576,M$1,FALSE)/F23,"-")</f>
        <v>9.0948462537895197E-4</v>
      </c>
      <c r="N23" s="38">
        <f>IF(E23&gt;0,VLOOKUP(A23,[3]BDD_ActiviteInf_Ambu!$1:$1048576,N$1,FALSE)/E23,"-")</f>
        <v>5.9234339735127539E-2</v>
      </c>
      <c r="O23" s="37">
        <f>IF(F23&gt;0,VLOOKUP(A23,[3]BDD_ActiviteInf_Ambu!$1:$1048576,O$1,FALSE)/F23,"-")</f>
        <v>5.0238198354265913E-2</v>
      </c>
      <c r="P23" s="38">
        <f>IF(E23&gt;0,VLOOKUP(A23,[3]BDD_ActiviteInf_Ambu!$1:$1048576,P$1,FALSE)/E23,"-")</f>
        <v>3.3939445556359922E-2</v>
      </c>
      <c r="Q23" s="37">
        <f>IF(F23&gt;0,VLOOKUP(A23,[3]BDD_ActiviteInf_Ambu!$1:$1048576,Q$1,FALSE)/F23,"-")</f>
        <v>1.3555651797314855E-2</v>
      </c>
      <c r="R23" s="38">
        <f>IF(E23&gt;0,VLOOKUP(A23,[3]BDD_ActiviteInf_Ambu!$1:$1048576,R$1,FALSE)/E23,"-")</f>
        <v>0</v>
      </c>
      <c r="S23" s="37">
        <f>IF(F23&gt;0,VLOOKUP(A23,[3]BDD_ActiviteInf_Ambu!$1:$1048576,S$1,FALSE)/F23,"-")</f>
        <v>0</v>
      </c>
      <c r="T23" s="38">
        <f>IF(E23&gt;0,VLOOKUP(A23,[3]BDD_ActiviteInf_Ambu!$1:$1048576,T$1,FALSE)/E23,"-")</f>
        <v>0.28791040327045098</v>
      </c>
      <c r="U23" s="43">
        <f>IF(F23&gt;0,VLOOKUP(A23,[3]BDD_ActiviteInf_Ambu!$1:$1048576,U$1,FALSE)/F23,"-")</f>
        <v>0.22516240796881767</v>
      </c>
    </row>
    <row r="24" spans="1:21" s="32" customFormat="1" ht="14.1" customHeight="1" x14ac:dyDescent="0.25">
      <c r="A24" s="49" t="s">
        <v>50</v>
      </c>
      <c r="C24" s="33" t="s">
        <v>50</v>
      </c>
      <c r="D24" s="34" t="s">
        <v>51</v>
      </c>
      <c r="E24" s="248">
        <f>VLOOKUP(A24,Activité_INF!$A$7:$AM$68,29,FALSE)</f>
        <v>0</v>
      </c>
      <c r="F24" s="36">
        <f>VLOOKUP(A24,Activité_INF!$A$7:$AM$68,30,FALSE)</f>
        <v>0</v>
      </c>
      <c r="G24" s="492" t="str">
        <f t="shared" si="1"/>
        <v>-</v>
      </c>
      <c r="H24" s="38" t="str">
        <f>IF(E24&gt;0,VLOOKUP(A24,[3]BDD_ActiviteInf_Ambu!$1:$1048576,H$1,FALSE)/E24,"-")</f>
        <v>-</v>
      </c>
      <c r="I24" s="37" t="str">
        <f>IF(F24&gt;0,VLOOKUP(A24,[3]BDD_ActiviteInf_Ambu!$1:$1048576,I$1,FALSE)/F24,"-")</f>
        <v>-</v>
      </c>
      <c r="J24" s="38" t="str">
        <f>IF(E24&gt;0,VLOOKUP(A24,[3]BDD_ActiviteInf_Ambu!$1:$1048576,J$1,FALSE)/E24,"-")</f>
        <v>-</v>
      </c>
      <c r="K24" s="37" t="str">
        <f>IF(F24&gt;0,VLOOKUP(A24,[3]BDD_ActiviteInf_Ambu!$1:$1048576,K$1,FALSE)/F24,"-")</f>
        <v>-</v>
      </c>
      <c r="L24" s="38" t="str">
        <f>IF(E24&gt;0,VLOOKUP(A24,[3]BDD_ActiviteInf_Ambu!$1:$1048576,L$1,FALSE)/E24,"-")</f>
        <v>-</v>
      </c>
      <c r="M24" s="37" t="str">
        <f>IF(F24&gt;0,VLOOKUP(A24,[3]BDD_ActiviteInf_Ambu!$1:$1048576,M$1,FALSE)/F24,"-")</f>
        <v>-</v>
      </c>
      <c r="N24" s="38" t="str">
        <f>IF(E24&gt;0,VLOOKUP(A24,[3]BDD_ActiviteInf_Ambu!$1:$1048576,N$1,FALSE)/E24,"-")</f>
        <v>-</v>
      </c>
      <c r="O24" s="37" t="str">
        <f>IF(F24&gt;0,VLOOKUP(A24,[3]BDD_ActiviteInf_Ambu!$1:$1048576,O$1,FALSE)/F24,"-")</f>
        <v>-</v>
      </c>
      <c r="P24" s="38" t="str">
        <f>IF(E24&gt;0,VLOOKUP(A24,[3]BDD_ActiviteInf_Ambu!$1:$1048576,P$1,FALSE)/E24,"-")</f>
        <v>-</v>
      </c>
      <c r="Q24" s="37" t="str">
        <f>IF(F24&gt;0,VLOOKUP(A24,[3]BDD_ActiviteInf_Ambu!$1:$1048576,Q$1,FALSE)/F24,"-")</f>
        <v>-</v>
      </c>
      <c r="R24" s="38" t="str">
        <f>IF(E24&gt;0,VLOOKUP(A24,[3]BDD_ActiviteInf_Ambu!$1:$1048576,R$1,FALSE)/E24,"-")</f>
        <v>-</v>
      </c>
      <c r="S24" s="37" t="str">
        <f>IF(F24&gt;0,VLOOKUP(A24,[3]BDD_ActiviteInf_Ambu!$1:$1048576,S$1,FALSE)/F24,"-")</f>
        <v>-</v>
      </c>
      <c r="T24" s="38" t="str">
        <f>IF(E24&gt;0,VLOOKUP(A24,[3]BDD_ActiviteInf_Ambu!$1:$1048576,T$1,FALSE)/E24,"-")</f>
        <v>-</v>
      </c>
      <c r="U24" s="43" t="str">
        <f>IF(F24&gt;0,VLOOKUP(A24,[3]BDD_ActiviteInf_Ambu!$1:$1048576,U$1,FALSE)/F24,"-")</f>
        <v>-</v>
      </c>
    </row>
    <row r="25" spans="1:21" s="32" customFormat="1" ht="14.1" customHeight="1" x14ac:dyDescent="0.2">
      <c r="A25" s="31" t="s">
        <v>52</v>
      </c>
      <c r="C25" s="33" t="s">
        <v>52</v>
      </c>
      <c r="D25" s="34" t="s">
        <v>53</v>
      </c>
      <c r="E25" s="248">
        <f>VLOOKUP(A25,Activité_INF!$A$7:$AM$68,29,FALSE)</f>
        <v>0</v>
      </c>
      <c r="F25" s="494">
        <f>VLOOKUP(A25,Activité_INF!$A$7:$AM$68,30,FALSE)</f>
        <v>0</v>
      </c>
      <c r="G25" s="492" t="str">
        <f t="shared" si="1"/>
        <v>-</v>
      </c>
      <c r="H25" s="38" t="str">
        <f>IF(E25&gt;0,VLOOKUP(A25,[3]BDD_ActiviteInf_Ambu!$1:$1048576,H$1,FALSE)/E25,"-")</f>
        <v>-</v>
      </c>
      <c r="I25" s="37" t="str">
        <f>IF(F25&gt;0,VLOOKUP(A25,[3]BDD_ActiviteInf_Ambu!$1:$1048576,I$1,FALSE)/F25,"-")</f>
        <v>-</v>
      </c>
      <c r="J25" s="38" t="str">
        <f>IF(E25&gt;0,VLOOKUP(A25,[3]BDD_ActiviteInf_Ambu!$1:$1048576,J$1,FALSE)/E25,"-")</f>
        <v>-</v>
      </c>
      <c r="K25" s="37" t="str">
        <f>IF(F25&gt;0,VLOOKUP(A25,[3]BDD_ActiviteInf_Ambu!$1:$1048576,K$1,FALSE)/F25,"-")</f>
        <v>-</v>
      </c>
      <c r="L25" s="38" t="str">
        <f>IF(E25&gt;0,VLOOKUP(A25,[3]BDD_ActiviteInf_Ambu!$1:$1048576,L$1,FALSE)/E25,"-")</f>
        <v>-</v>
      </c>
      <c r="M25" s="37" t="str">
        <f>IF(F25&gt;0,VLOOKUP(A25,[3]BDD_ActiviteInf_Ambu!$1:$1048576,M$1,FALSE)/F25,"-")</f>
        <v>-</v>
      </c>
      <c r="N25" s="38" t="str">
        <f>IF(E25&gt;0,VLOOKUP(A25,[3]BDD_ActiviteInf_Ambu!$1:$1048576,N$1,FALSE)/E25,"-")</f>
        <v>-</v>
      </c>
      <c r="O25" s="37" t="str">
        <f>IF(F25&gt;0,VLOOKUP(A25,[3]BDD_ActiviteInf_Ambu!$1:$1048576,O$1,FALSE)/F25,"-")</f>
        <v>-</v>
      </c>
      <c r="P25" s="38" t="str">
        <f>IF(E25&gt;0,VLOOKUP(A25,[3]BDD_ActiviteInf_Ambu!$1:$1048576,P$1,FALSE)/E25,"-")</f>
        <v>-</v>
      </c>
      <c r="Q25" s="37" t="str">
        <f>IF(F25&gt;0,VLOOKUP(A25,[3]BDD_ActiviteInf_Ambu!$1:$1048576,Q$1,FALSE)/F25,"-")</f>
        <v>-</v>
      </c>
      <c r="R25" s="38" t="str">
        <f>IF(E25&gt;0,VLOOKUP(A25,[3]BDD_ActiviteInf_Ambu!$1:$1048576,R$1,FALSE)/E25,"-")</f>
        <v>-</v>
      </c>
      <c r="S25" s="37" t="str">
        <f>IF(F25&gt;0,VLOOKUP(A25,[3]BDD_ActiviteInf_Ambu!$1:$1048576,S$1,FALSE)/F25,"-")</f>
        <v>-</v>
      </c>
      <c r="T25" s="38" t="str">
        <f>IF(E25&gt;0,VLOOKUP(A25,[3]BDD_ActiviteInf_Ambu!$1:$1048576,T$1,FALSE)/E25,"-")</f>
        <v>-</v>
      </c>
      <c r="U25" s="43" t="str">
        <f>IF(F25&gt;0,VLOOKUP(A25,[3]BDD_ActiviteInf_Ambu!$1:$1048576,U$1,FALSE)/F25,"-")</f>
        <v>-</v>
      </c>
    </row>
    <row r="26" spans="1:21" s="32" customFormat="1" ht="14.1" customHeight="1" x14ac:dyDescent="0.2">
      <c r="A26" s="46" t="s">
        <v>54</v>
      </c>
      <c r="C26" s="52" t="s">
        <v>54</v>
      </c>
      <c r="D26" s="53" t="s">
        <v>55</v>
      </c>
      <c r="E26" s="248">
        <f>VLOOKUP(A26,Activité_INF!$A$7:$AM$68,29,FALSE)</f>
        <v>0</v>
      </c>
      <c r="F26" s="494">
        <f>VLOOKUP(A26,Activité_INF!$A$7:$AM$68,30,FALSE)</f>
        <v>0</v>
      </c>
      <c r="G26" s="492" t="str">
        <f t="shared" si="1"/>
        <v>-</v>
      </c>
      <c r="H26" s="38" t="str">
        <f>IF(E26&gt;0,VLOOKUP(A26,[3]BDD_ActiviteInf_Ambu!$1:$1048576,H$1,FALSE)/E26,"-")</f>
        <v>-</v>
      </c>
      <c r="I26" s="37" t="str">
        <f>IF(F26&gt;0,VLOOKUP(A26,[3]BDD_ActiviteInf_Ambu!$1:$1048576,I$1,FALSE)/F26,"-")</f>
        <v>-</v>
      </c>
      <c r="J26" s="38" t="str">
        <f>IF(E26&gt;0,VLOOKUP(A26,[3]BDD_ActiviteInf_Ambu!$1:$1048576,J$1,FALSE)/E26,"-")</f>
        <v>-</v>
      </c>
      <c r="K26" s="37" t="str">
        <f>IF(F26&gt;0,VLOOKUP(A26,[3]BDD_ActiviteInf_Ambu!$1:$1048576,K$1,FALSE)/F26,"-")</f>
        <v>-</v>
      </c>
      <c r="L26" s="38" t="str">
        <f>IF(E26&gt;0,VLOOKUP(A26,[3]BDD_ActiviteInf_Ambu!$1:$1048576,L$1,FALSE)/E26,"-")</f>
        <v>-</v>
      </c>
      <c r="M26" s="37" t="str">
        <f>IF(F26&gt;0,VLOOKUP(A26,[3]BDD_ActiviteInf_Ambu!$1:$1048576,M$1,FALSE)/F26,"-")</f>
        <v>-</v>
      </c>
      <c r="N26" s="38" t="str">
        <f>IF(E26&gt;0,VLOOKUP(A26,[3]BDD_ActiviteInf_Ambu!$1:$1048576,N$1,FALSE)/E26,"-")</f>
        <v>-</v>
      </c>
      <c r="O26" s="37" t="str">
        <f>IF(F26&gt;0,VLOOKUP(A26,[3]BDD_ActiviteInf_Ambu!$1:$1048576,O$1,FALSE)/F26,"-")</f>
        <v>-</v>
      </c>
      <c r="P26" s="38" t="str">
        <f>IF(E26&gt;0,VLOOKUP(A26,[3]BDD_ActiviteInf_Ambu!$1:$1048576,P$1,FALSE)/E26,"-")</f>
        <v>-</v>
      </c>
      <c r="Q26" s="37" t="str">
        <f>IF(F26&gt;0,VLOOKUP(A26,[3]BDD_ActiviteInf_Ambu!$1:$1048576,Q$1,FALSE)/F26,"-")</f>
        <v>-</v>
      </c>
      <c r="R26" s="38" t="str">
        <f>IF(E26&gt;0,VLOOKUP(A26,[3]BDD_ActiviteInf_Ambu!$1:$1048576,R$1,FALSE)/E26,"-")</f>
        <v>-</v>
      </c>
      <c r="S26" s="37" t="str">
        <f>IF(F26&gt;0,VLOOKUP(A26,[3]BDD_ActiviteInf_Ambu!$1:$1048576,S$1,FALSE)/F26,"-")</f>
        <v>-</v>
      </c>
      <c r="T26" s="38" t="str">
        <f>IF(E26&gt;0,VLOOKUP(A26,[3]BDD_ActiviteInf_Ambu!$1:$1048576,T$1,FALSE)/E26,"-")</f>
        <v>-</v>
      </c>
      <c r="U26" s="43" t="str">
        <f>IF(F26&gt;0,VLOOKUP(A26,[3]BDD_ActiviteInf_Ambu!$1:$1048576,U$1,FALSE)/F26,"-")</f>
        <v>-</v>
      </c>
    </row>
    <row r="27" spans="1:21" s="32" customFormat="1" ht="14.1" customHeight="1" thickBot="1" x14ac:dyDescent="0.25">
      <c r="A27" s="31" t="s">
        <v>56</v>
      </c>
      <c r="C27" s="54" t="s">
        <v>56</v>
      </c>
      <c r="D27" s="55" t="s">
        <v>57</v>
      </c>
      <c r="E27" s="408">
        <f>VLOOKUP(A27,Activité_INF!$A$7:$AM$68,29,FALSE)</f>
        <v>0</v>
      </c>
      <c r="F27" s="100">
        <f>VLOOKUP(A27,Activité_INF!$A$7:$AM$68,30,FALSE)</f>
        <v>0</v>
      </c>
      <c r="G27" s="499" t="str">
        <f t="shared" si="1"/>
        <v>-</v>
      </c>
      <c r="H27" s="59" t="str">
        <f>IF(E27&gt;0,VLOOKUP(A27,[3]BDD_ActiviteInf_Ambu!$1:$1048576,H$1,FALSE)/E27,"-")</f>
        <v>-</v>
      </c>
      <c r="I27" s="58" t="str">
        <f>IF(F27&gt;0,VLOOKUP(A27,[3]BDD_ActiviteInf_Ambu!$1:$1048576,I$1,FALSE)/F27,"-")</f>
        <v>-</v>
      </c>
      <c r="J27" s="59" t="str">
        <f>IF(E27&gt;0,VLOOKUP(A27,[3]BDD_ActiviteInf_Ambu!$1:$1048576,J$1,FALSE)/E27,"-")</f>
        <v>-</v>
      </c>
      <c r="K27" s="58" t="str">
        <f>IF(F27&gt;0,VLOOKUP(A27,[3]BDD_ActiviteInf_Ambu!$1:$1048576,K$1,FALSE)/F27,"-")</f>
        <v>-</v>
      </c>
      <c r="L27" s="59" t="str">
        <f>IF(E27&gt;0,VLOOKUP(A27,[3]BDD_ActiviteInf_Ambu!$1:$1048576,L$1,FALSE)/E27,"-")</f>
        <v>-</v>
      </c>
      <c r="M27" s="58" t="str">
        <f>IF(F27&gt;0,VLOOKUP(A27,[3]BDD_ActiviteInf_Ambu!$1:$1048576,M$1,FALSE)/F27,"-")</f>
        <v>-</v>
      </c>
      <c r="N27" s="59" t="str">
        <f>IF(E27&gt;0,VLOOKUP(A27,[3]BDD_ActiviteInf_Ambu!$1:$1048576,N$1,FALSE)/E27,"-")</f>
        <v>-</v>
      </c>
      <c r="O27" s="58" t="str">
        <f>IF(F27&gt;0,VLOOKUP(A27,[3]BDD_ActiviteInf_Ambu!$1:$1048576,O$1,FALSE)/F27,"-")</f>
        <v>-</v>
      </c>
      <c r="P27" s="59" t="str">
        <f>IF(E27&gt;0,VLOOKUP(A27,[3]BDD_ActiviteInf_Ambu!$1:$1048576,P$1,FALSE)/E27,"-")</f>
        <v>-</v>
      </c>
      <c r="Q27" s="58" t="str">
        <f>IF(F27&gt;0,VLOOKUP(A27,[3]BDD_ActiviteInf_Ambu!$1:$1048576,Q$1,FALSE)/F27,"-")</f>
        <v>-</v>
      </c>
      <c r="R27" s="59" t="str">
        <f>IF(E27&gt;0,VLOOKUP(A27,[3]BDD_ActiviteInf_Ambu!$1:$1048576,R$1,FALSE)/E27,"-")</f>
        <v>-</v>
      </c>
      <c r="S27" s="58" t="str">
        <f>IF(F27&gt;0,VLOOKUP(A27,[3]BDD_ActiviteInf_Ambu!$1:$1048576,S$1,FALSE)/F27,"-")</f>
        <v>-</v>
      </c>
      <c r="T27" s="59" t="str">
        <f>IF(E27&gt;0,VLOOKUP(A27,[3]BDD_ActiviteInf_Ambu!$1:$1048576,T$1,FALSE)/E27,"-")</f>
        <v>-</v>
      </c>
      <c r="U27" s="64" t="str">
        <f>IF(F27&gt;0,VLOOKUP(A27,[3]BDD_ActiviteInf_Ambu!$1:$1048576,U$1,FALSE)/F27,"-")</f>
        <v>-</v>
      </c>
    </row>
    <row r="28" spans="1:21" s="65" customFormat="1" ht="14.1" customHeight="1" thickBot="1" x14ac:dyDescent="0.25">
      <c r="A28" s="31" t="s">
        <v>58</v>
      </c>
      <c r="C28" s="66" t="s">
        <v>59</v>
      </c>
      <c r="D28" s="67"/>
      <c r="E28" s="415">
        <f>VLOOKUP(A28,Activité_INF!$A$7:$AM$68,29,FALSE)</f>
        <v>294534</v>
      </c>
      <c r="F28" s="69">
        <f>VLOOKUP(A28,Activité_INF!$A$7:$AM$68,30,FALSE)</f>
        <v>281267</v>
      </c>
      <c r="G28" s="500">
        <f t="shared" si="1"/>
        <v>-4.5044035663115323E-2</v>
      </c>
      <c r="H28" s="71">
        <f>IF(E28&gt;0,VLOOKUP(A28,[3]BDD_ActiviteInf_Ambu!$1:$1048576,H$1,FALSE)/E28,"-")</f>
        <v>0.8275581087412659</v>
      </c>
      <c r="I28" s="70">
        <f>IF(F28&gt;0,VLOOKUP(A28,[3]BDD_ActiviteInf_Ambu!$1:$1048576,I$1,FALSE)/F28,"-")</f>
        <v>0.74170805675745821</v>
      </c>
      <c r="J28" s="71">
        <f>IF(E28&gt;0,VLOOKUP(A28,[3]BDD_ActiviteInf_Ambu!$1:$1048576,J$1,FALSE)/E28,"-")</f>
        <v>2.0836304127876577E-2</v>
      </c>
      <c r="K28" s="70">
        <f>IF(F28&gt;0,VLOOKUP(A28,[3]BDD_ActiviteInf_Ambu!$1:$1048576,K$1,FALSE)/F28,"-")</f>
        <v>1.9273501690564483E-2</v>
      </c>
      <c r="L28" s="71">
        <f>IF(E28&gt;0,VLOOKUP(A28,[3]BDD_ActiviteInf_Ambu!$1:$1048576,L$1,FALSE)/E28,"-")</f>
        <v>4.2270162358165782E-3</v>
      </c>
      <c r="M28" s="70">
        <f>IF(F28&gt;0,VLOOKUP(A28,[3]BDD_ActiviteInf_Ambu!$1:$1048576,M$1,FALSE)/F28,"-")</f>
        <v>2.5314025463349771E-3</v>
      </c>
      <c r="N28" s="71">
        <f>IF(E28&gt;0,VLOOKUP(A28,[3]BDD_ActiviteInf_Ambu!$1:$1048576,N$1,FALSE)/E28,"-")</f>
        <v>5.1386257613722015E-2</v>
      </c>
      <c r="O28" s="70">
        <f>IF(F28&gt;0,VLOOKUP(A28,[3]BDD_ActiviteInf_Ambu!$1:$1048576,O$1,FALSE)/F28,"-")</f>
        <v>3.8131028524498074E-2</v>
      </c>
      <c r="P28" s="71">
        <f>IF(E28&gt;0,VLOOKUP(A28,[3]BDD_ActiviteInf_Ambu!$1:$1048576,P$1,FALSE)/E28,"-")</f>
        <v>2.5117643463912487E-2</v>
      </c>
      <c r="Q28" s="70">
        <f>IF(F28&gt;0,VLOOKUP(A28,[3]BDD_ActiviteInf_Ambu!$1:$1048576,Q$1,FALSE)/F28,"-")</f>
        <v>1.9301944415804202E-2</v>
      </c>
      <c r="R28" s="71">
        <f>IF(E28&gt;0,VLOOKUP(A28,[3]BDD_ActiviteInf_Ambu!$1:$1048576,R$1,FALSE)/E28,"-")</f>
        <v>3.734713140078904E-5</v>
      </c>
      <c r="S28" s="70">
        <f>IF(F28&gt;0,VLOOKUP(A28,[3]BDD_ActiviteInf_Ambu!$1:$1048576,S$1,FALSE)/F28,"-")</f>
        <v>0</v>
      </c>
      <c r="T28" s="71">
        <f>IF(E28&gt;0,VLOOKUP(A28,[3]BDD_ActiviteInf_Ambu!$1:$1048576,T$1,FALSE)/E28,"-")</f>
        <v>6.8297717750752038E-2</v>
      </c>
      <c r="U28" s="76">
        <f>IF(F28&gt;0,VLOOKUP(A28,[3]BDD_ActiviteInf_Ambu!$1:$1048576,U$1,FALSE)/F28,"-")</f>
        <v>6.0330575574098634E-2</v>
      </c>
    </row>
    <row r="29" spans="1:21" s="287" customFormat="1" ht="7.5" customHeight="1" thickBot="1" x14ac:dyDescent="0.25">
      <c r="A29" s="77"/>
      <c r="C29" s="282"/>
      <c r="D29" s="282"/>
      <c r="E29" s="422"/>
      <c r="F29" s="283"/>
      <c r="G29" s="284"/>
      <c r="H29" s="286"/>
      <c r="I29" s="286"/>
      <c r="J29" s="286"/>
      <c r="K29" s="286"/>
      <c r="L29" s="286"/>
      <c r="M29" s="286"/>
      <c r="N29" s="286"/>
      <c r="O29" s="286"/>
      <c r="P29" s="286"/>
      <c r="Q29" s="286"/>
      <c r="R29" s="286"/>
      <c r="S29" s="286"/>
      <c r="T29" s="286"/>
      <c r="U29" s="286"/>
    </row>
    <row r="30" spans="1:21" s="84" customFormat="1" ht="14.1" customHeight="1" x14ac:dyDescent="0.2">
      <c r="A30" s="31" t="s">
        <v>60</v>
      </c>
      <c r="C30" s="85" t="s">
        <v>60</v>
      </c>
      <c r="D30" s="86" t="s">
        <v>61</v>
      </c>
      <c r="E30" s="426">
        <f>VLOOKUP(A30,Activité_INF!$A$7:$AM$68,29,FALSE)</f>
        <v>0</v>
      </c>
      <c r="F30" s="88">
        <f>VLOOKUP(A30,Activité_INF!$A$7:$AM$68,30,FALSE)</f>
        <v>0</v>
      </c>
      <c r="G30" s="89" t="str">
        <f t="shared" ref="G30:G40" si="2">IF(E30&gt;0,F30/E30-1,"-")</f>
        <v>-</v>
      </c>
      <c r="H30" s="90" t="str">
        <f>IF(E30&gt;0,VLOOKUP(A30,[3]BDD_ActiviteInf_Ambu!$1:$1048576,H$1,FALSE)/E30,"-")</f>
        <v>-</v>
      </c>
      <c r="I30" s="89" t="str">
        <f>IF(F30&gt;0,VLOOKUP(A30,[3]BDD_ActiviteInf_Ambu!$1:$1048576,I$1,FALSE)/F30,"-")</f>
        <v>-</v>
      </c>
      <c r="J30" s="90" t="str">
        <f>IF(E30&gt;0,VLOOKUP(A30,[3]BDD_ActiviteInf_Ambu!$1:$1048576,J$1,FALSE)/E30,"-")</f>
        <v>-</v>
      </c>
      <c r="K30" s="89" t="str">
        <f>IF(F30&gt;0,VLOOKUP(A30,[3]BDD_ActiviteInf_Ambu!$1:$1048576,K$1,FALSE)/F30,"-")</f>
        <v>-</v>
      </c>
      <c r="L30" s="90" t="str">
        <f>IF(E30&gt;0,VLOOKUP(A30,[3]BDD_ActiviteInf_Ambu!$1:$1048576,L$1,FALSE)/E30,"-")</f>
        <v>-</v>
      </c>
      <c r="M30" s="89" t="str">
        <f>IF(F30&gt;0,VLOOKUP(A30,[3]BDD_ActiviteInf_Ambu!$1:$1048576,M$1,FALSE)/F30,"-")</f>
        <v>-</v>
      </c>
      <c r="N30" s="90" t="str">
        <f>IF(E30&gt;0,VLOOKUP(A30,[3]BDD_ActiviteInf_Ambu!$1:$1048576,N$1,FALSE)/E30,"-")</f>
        <v>-</v>
      </c>
      <c r="O30" s="89" t="str">
        <f>IF(F30&gt;0,VLOOKUP(A30,[3]BDD_ActiviteInf_Ambu!$1:$1048576,O$1,FALSE)/F30,"-")</f>
        <v>-</v>
      </c>
      <c r="P30" s="90" t="str">
        <f>IF(E30&gt;0,VLOOKUP(A30,[3]BDD_ActiviteInf_Ambu!$1:$1048576,P$1,FALSE)/E30,"-")</f>
        <v>-</v>
      </c>
      <c r="Q30" s="89" t="str">
        <f>IF(F30&gt;0,VLOOKUP(A30,[3]BDD_ActiviteInf_Ambu!$1:$1048576,Q$1,FALSE)/F30,"-")</f>
        <v>-</v>
      </c>
      <c r="R30" s="90" t="str">
        <f>IF(E30&gt;0,VLOOKUP(A30,[3]BDD_ActiviteInf_Ambu!$1:$1048576,R$1,FALSE)/E30,"-")</f>
        <v>-</v>
      </c>
      <c r="S30" s="89" t="str">
        <f>IF(F30&gt;0,VLOOKUP(A30,[3]BDD_ActiviteInf_Ambu!$1:$1048576,S$1,FALSE)/F30,"-")</f>
        <v>-</v>
      </c>
      <c r="T30" s="90" t="str">
        <f>IF(E30&gt;0,VLOOKUP(A30,[3]BDD_ActiviteInf_Ambu!$1:$1048576,T$1,FALSE)/E30,"-")</f>
        <v>-</v>
      </c>
      <c r="U30" s="95" t="str">
        <f>IF(F30&gt;0,VLOOKUP(A30,[3]BDD_ActiviteInf_Ambu!$1:$1048576,U$1,FALSE)/F30,"-")</f>
        <v>-</v>
      </c>
    </row>
    <row r="31" spans="1:21" s="98" customFormat="1" ht="14.1" customHeight="1" x14ac:dyDescent="0.2">
      <c r="A31" s="31" t="s">
        <v>62</v>
      </c>
      <c r="C31" s="33" t="s">
        <v>62</v>
      </c>
      <c r="D31" s="34" t="s">
        <v>63</v>
      </c>
      <c r="E31" s="248">
        <f>VLOOKUP(A31,Activité_INF!$A$7:$AM$68,29,FALSE)</f>
        <v>0</v>
      </c>
      <c r="F31" s="100">
        <f>VLOOKUP(A31,Activité_INF!$A$7:$AM$68,30,FALSE)</f>
        <v>0</v>
      </c>
      <c r="G31" s="58" t="str">
        <f t="shared" si="2"/>
        <v>-</v>
      </c>
      <c r="H31" s="59" t="str">
        <f>IF(E31&gt;0,VLOOKUP(A31,[3]BDD_ActiviteInf_Ambu!$1:$1048576,H$1,FALSE)/E31,"-")</f>
        <v>-</v>
      </c>
      <c r="I31" s="58" t="str">
        <f>IF(F31&gt;0,VLOOKUP(A31,[3]BDD_ActiviteInf_Ambu!$1:$1048576,I$1,FALSE)/F31,"-")</f>
        <v>-</v>
      </c>
      <c r="J31" s="59" t="str">
        <f>IF(E31&gt;0,VLOOKUP(A31,[3]BDD_ActiviteInf_Ambu!$1:$1048576,J$1,FALSE)/E31,"-")</f>
        <v>-</v>
      </c>
      <c r="K31" s="58" t="str">
        <f>IF(F31&gt;0,VLOOKUP(A31,[3]BDD_ActiviteInf_Ambu!$1:$1048576,K$1,FALSE)/F31,"-")</f>
        <v>-</v>
      </c>
      <c r="L31" s="59" t="str">
        <f>IF(E31&gt;0,VLOOKUP(A31,[3]BDD_ActiviteInf_Ambu!$1:$1048576,L$1,FALSE)/E31,"-")</f>
        <v>-</v>
      </c>
      <c r="M31" s="58" t="str">
        <f>IF(F31&gt;0,VLOOKUP(A31,[3]BDD_ActiviteInf_Ambu!$1:$1048576,M$1,FALSE)/F31,"-")</f>
        <v>-</v>
      </c>
      <c r="N31" s="59" t="str">
        <f>IF(E31&gt;0,VLOOKUP(A31,[3]BDD_ActiviteInf_Ambu!$1:$1048576,N$1,FALSE)/E31,"-")</f>
        <v>-</v>
      </c>
      <c r="O31" s="58" t="str">
        <f>IF(F31&gt;0,VLOOKUP(A31,[3]BDD_ActiviteInf_Ambu!$1:$1048576,O$1,FALSE)/F31,"-")</f>
        <v>-</v>
      </c>
      <c r="P31" s="59" t="str">
        <f>IF(E31&gt;0,VLOOKUP(A31,[3]BDD_ActiviteInf_Ambu!$1:$1048576,P$1,FALSE)/E31,"-")</f>
        <v>-</v>
      </c>
      <c r="Q31" s="58" t="str">
        <f>IF(F31&gt;0,VLOOKUP(A31,[3]BDD_ActiviteInf_Ambu!$1:$1048576,Q$1,FALSE)/F31,"-")</f>
        <v>-</v>
      </c>
      <c r="R31" s="59" t="str">
        <f>IF(E31&gt;0,VLOOKUP(A31,[3]BDD_ActiviteInf_Ambu!$1:$1048576,R$1,FALSE)/E31,"-")</f>
        <v>-</v>
      </c>
      <c r="S31" s="58" t="str">
        <f>IF(F31&gt;0,VLOOKUP(A31,[3]BDD_ActiviteInf_Ambu!$1:$1048576,S$1,FALSE)/F31,"-")</f>
        <v>-</v>
      </c>
      <c r="T31" s="59" t="str">
        <f>IF(E31&gt;0,VLOOKUP(A31,[3]BDD_ActiviteInf_Ambu!$1:$1048576,T$1,FALSE)/E31,"-")</f>
        <v>-</v>
      </c>
      <c r="U31" s="64" t="str">
        <f>IF(F31&gt;0,VLOOKUP(A31,[3]BDD_ActiviteInf_Ambu!$1:$1048576,U$1,FALSE)/F31,"-")</f>
        <v>-</v>
      </c>
    </row>
    <row r="32" spans="1:21" s="98" customFormat="1" ht="14.1" customHeight="1" x14ac:dyDescent="0.25">
      <c r="A32" s="49" t="s">
        <v>64</v>
      </c>
      <c r="C32" s="33" t="s">
        <v>64</v>
      </c>
      <c r="D32" s="34" t="s">
        <v>65</v>
      </c>
      <c r="E32" s="248">
        <f>VLOOKUP(A32,Activité_INF!$A$7:$AM$68,29,FALSE)</f>
        <v>0</v>
      </c>
      <c r="F32" s="100">
        <f>VLOOKUP(A32,Activité_INF!$A$7:$AM$68,30,FALSE)</f>
        <v>0</v>
      </c>
      <c r="G32" s="58" t="str">
        <f t="shared" si="2"/>
        <v>-</v>
      </c>
      <c r="H32" s="59" t="str">
        <f>IF(E32&gt;0,VLOOKUP(A32,[3]BDD_ActiviteInf_Ambu!$1:$1048576,H$1,FALSE)/E32,"-")</f>
        <v>-</v>
      </c>
      <c r="I32" s="58" t="str">
        <f>IF(F32&gt;0,VLOOKUP(A32,[3]BDD_ActiviteInf_Ambu!$1:$1048576,I$1,FALSE)/F32,"-")</f>
        <v>-</v>
      </c>
      <c r="J32" s="59" t="str">
        <f>IF(E32&gt;0,VLOOKUP(A32,[3]BDD_ActiviteInf_Ambu!$1:$1048576,J$1,FALSE)/E32,"-")</f>
        <v>-</v>
      </c>
      <c r="K32" s="58" t="str">
        <f>IF(F32&gt;0,VLOOKUP(A32,[3]BDD_ActiviteInf_Ambu!$1:$1048576,K$1,FALSE)/F32,"-")</f>
        <v>-</v>
      </c>
      <c r="L32" s="59" t="str">
        <f>IF(E32&gt;0,VLOOKUP(A32,[3]BDD_ActiviteInf_Ambu!$1:$1048576,L$1,FALSE)/E32,"-")</f>
        <v>-</v>
      </c>
      <c r="M32" s="58" t="str">
        <f>IF(F32&gt;0,VLOOKUP(A32,[3]BDD_ActiviteInf_Ambu!$1:$1048576,M$1,FALSE)/F32,"-")</f>
        <v>-</v>
      </c>
      <c r="N32" s="59" t="str">
        <f>IF(E32&gt;0,VLOOKUP(A32,[3]BDD_ActiviteInf_Ambu!$1:$1048576,N$1,FALSE)/E32,"-")</f>
        <v>-</v>
      </c>
      <c r="O32" s="58" t="str">
        <f>IF(F32&gt;0,VLOOKUP(A32,[3]BDD_ActiviteInf_Ambu!$1:$1048576,O$1,FALSE)/F32,"-")</f>
        <v>-</v>
      </c>
      <c r="P32" s="59" t="str">
        <f>IF(E32&gt;0,VLOOKUP(A32,[3]BDD_ActiviteInf_Ambu!$1:$1048576,P$1,FALSE)/E32,"-")</f>
        <v>-</v>
      </c>
      <c r="Q32" s="58" t="str">
        <f>IF(F32&gt;0,VLOOKUP(A32,[3]BDD_ActiviteInf_Ambu!$1:$1048576,Q$1,FALSE)/F32,"-")</f>
        <v>-</v>
      </c>
      <c r="R32" s="59" t="str">
        <f>IF(E32&gt;0,VLOOKUP(A32,[3]BDD_ActiviteInf_Ambu!$1:$1048576,R$1,FALSE)/E32,"-")</f>
        <v>-</v>
      </c>
      <c r="S32" s="58" t="str">
        <f>IF(F32&gt;0,VLOOKUP(A32,[3]BDD_ActiviteInf_Ambu!$1:$1048576,S$1,FALSE)/F32,"-")</f>
        <v>-</v>
      </c>
      <c r="T32" s="59" t="str">
        <f>IF(E32&gt;0,VLOOKUP(A32,[3]BDD_ActiviteInf_Ambu!$1:$1048576,T$1,FALSE)/E32,"-")</f>
        <v>-</v>
      </c>
      <c r="U32" s="64" t="str">
        <f>IF(F32&gt;0,VLOOKUP(A32,[3]BDD_ActiviteInf_Ambu!$1:$1048576,U$1,FALSE)/F32,"-")</f>
        <v>-</v>
      </c>
    </row>
    <row r="33" spans="1:21" s="101" customFormat="1" ht="14.1" customHeight="1" x14ac:dyDescent="0.2">
      <c r="A33" s="31" t="s">
        <v>66</v>
      </c>
      <c r="C33" s="33" t="s">
        <v>66</v>
      </c>
      <c r="D33" s="34" t="s">
        <v>67</v>
      </c>
      <c r="E33" s="248">
        <f>VLOOKUP(A33,Activité_INF!$A$7:$AM$68,29,FALSE)</f>
        <v>0</v>
      </c>
      <c r="F33" s="100">
        <f>VLOOKUP(A33,Activité_INF!$A$7:$AM$68,30,FALSE)</f>
        <v>0</v>
      </c>
      <c r="G33" s="58" t="str">
        <f t="shared" si="2"/>
        <v>-</v>
      </c>
      <c r="H33" s="59" t="str">
        <f>IF(E33&gt;0,VLOOKUP(A33,[3]BDD_ActiviteInf_Ambu!$1:$1048576,H$1,FALSE)/E33,"-")</f>
        <v>-</v>
      </c>
      <c r="I33" s="58" t="str">
        <f>IF(F33&gt;0,VLOOKUP(A33,[3]BDD_ActiviteInf_Ambu!$1:$1048576,I$1,FALSE)/F33,"-")</f>
        <v>-</v>
      </c>
      <c r="J33" s="59" t="str">
        <f>IF(E33&gt;0,VLOOKUP(A33,[3]BDD_ActiviteInf_Ambu!$1:$1048576,J$1,FALSE)/E33,"-")</f>
        <v>-</v>
      </c>
      <c r="K33" s="58" t="str">
        <f>IF(F33&gt;0,VLOOKUP(A33,[3]BDD_ActiviteInf_Ambu!$1:$1048576,K$1,FALSE)/F33,"-")</f>
        <v>-</v>
      </c>
      <c r="L33" s="59" t="str">
        <f>IF(E33&gt;0,VLOOKUP(A33,[3]BDD_ActiviteInf_Ambu!$1:$1048576,L$1,FALSE)/E33,"-")</f>
        <v>-</v>
      </c>
      <c r="M33" s="58" t="str">
        <f>IF(F33&gt;0,VLOOKUP(A33,[3]BDD_ActiviteInf_Ambu!$1:$1048576,M$1,FALSE)/F33,"-")</f>
        <v>-</v>
      </c>
      <c r="N33" s="59" t="str">
        <f>IF(E33&gt;0,VLOOKUP(A33,[3]BDD_ActiviteInf_Ambu!$1:$1048576,N$1,FALSE)/E33,"-")</f>
        <v>-</v>
      </c>
      <c r="O33" s="58" t="str">
        <f>IF(F33&gt;0,VLOOKUP(A33,[3]BDD_ActiviteInf_Ambu!$1:$1048576,O$1,FALSE)/F33,"-")</f>
        <v>-</v>
      </c>
      <c r="P33" s="59" t="str">
        <f>IF(E33&gt;0,VLOOKUP(A33,[3]BDD_ActiviteInf_Ambu!$1:$1048576,P$1,FALSE)/E33,"-")</f>
        <v>-</v>
      </c>
      <c r="Q33" s="58" t="str">
        <f>IF(F33&gt;0,VLOOKUP(A33,[3]BDD_ActiviteInf_Ambu!$1:$1048576,Q$1,FALSE)/F33,"-")</f>
        <v>-</v>
      </c>
      <c r="R33" s="59" t="str">
        <f>IF(E33&gt;0,VLOOKUP(A33,[3]BDD_ActiviteInf_Ambu!$1:$1048576,R$1,FALSE)/E33,"-")</f>
        <v>-</v>
      </c>
      <c r="S33" s="58" t="str">
        <f>IF(F33&gt;0,VLOOKUP(A33,[3]BDD_ActiviteInf_Ambu!$1:$1048576,S$1,FALSE)/F33,"-")</f>
        <v>-</v>
      </c>
      <c r="T33" s="59" t="str">
        <f>IF(E33&gt;0,VLOOKUP(A33,[3]BDD_ActiviteInf_Ambu!$1:$1048576,T$1,FALSE)/E33,"-")</f>
        <v>-</v>
      </c>
      <c r="U33" s="64" t="str">
        <f>IF(F33&gt;0,VLOOKUP(A33,[3]BDD_ActiviteInf_Ambu!$1:$1048576,U$1,FALSE)/F33,"-")</f>
        <v>-</v>
      </c>
    </row>
    <row r="34" spans="1:21" s="101" customFormat="1" ht="14.1" customHeight="1" x14ac:dyDescent="0.2">
      <c r="A34" s="31" t="s">
        <v>68</v>
      </c>
      <c r="C34" s="33" t="s">
        <v>68</v>
      </c>
      <c r="D34" s="34" t="s">
        <v>69</v>
      </c>
      <c r="E34" s="248">
        <f>VLOOKUP(A34,Activité_INF!$A$7:$AM$68,29,FALSE)</f>
        <v>0</v>
      </c>
      <c r="F34" s="100">
        <f>VLOOKUP(A34,Activité_INF!$A$7:$AM$68,30,FALSE)</f>
        <v>0</v>
      </c>
      <c r="G34" s="58" t="str">
        <f t="shared" si="2"/>
        <v>-</v>
      </c>
      <c r="H34" s="59" t="str">
        <f>IF(E34&gt;0,VLOOKUP(A34,[3]BDD_ActiviteInf_Ambu!$1:$1048576,H$1,FALSE)/E34,"-")</f>
        <v>-</v>
      </c>
      <c r="I34" s="58" t="str">
        <f>IF(F34&gt;0,VLOOKUP(A34,[3]BDD_ActiviteInf_Ambu!$1:$1048576,I$1,FALSE)/F34,"-")</f>
        <v>-</v>
      </c>
      <c r="J34" s="59" t="str">
        <f>IF(E34&gt;0,VLOOKUP(A34,[3]BDD_ActiviteInf_Ambu!$1:$1048576,J$1,FALSE)/E34,"-")</f>
        <v>-</v>
      </c>
      <c r="K34" s="58" t="str">
        <f>IF(F34&gt;0,VLOOKUP(A34,[3]BDD_ActiviteInf_Ambu!$1:$1048576,K$1,FALSE)/F34,"-")</f>
        <v>-</v>
      </c>
      <c r="L34" s="59" t="str">
        <f>IF(E34&gt;0,VLOOKUP(A34,[3]BDD_ActiviteInf_Ambu!$1:$1048576,L$1,FALSE)/E34,"-")</f>
        <v>-</v>
      </c>
      <c r="M34" s="58" t="str">
        <f>IF(F34&gt;0,VLOOKUP(A34,[3]BDD_ActiviteInf_Ambu!$1:$1048576,M$1,FALSE)/F34,"-")</f>
        <v>-</v>
      </c>
      <c r="N34" s="59" t="str">
        <f>IF(E34&gt;0,VLOOKUP(A34,[3]BDD_ActiviteInf_Ambu!$1:$1048576,N$1,FALSE)/E34,"-")</f>
        <v>-</v>
      </c>
      <c r="O34" s="58" t="str">
        <f>IF(F34&gt;0,VLOOKUP(A34,[3]BDD_ActiviteInf_Ambu!$1:$1048576,O$1,FALSE)/F34,"-")</f>
        <v>-</v>
      </c>
      <c r="P34" s="59" t="str">
        <f>IF(E34&gt;0,VLOOKUP(A34,[3]BDD_ActiviteInf_Ambu!$1:$1048576,P$1,FALSE)/E34,"-")</f>
        <v>-</v>
      </c>
      <c r="Q34" s="58" t="str">
        <f>IF(F34&gt;0,VLOOKUP(A34,[3]BDD_ActiviteInf_Ambu!$1:$1048576,Q$1,FALSE)/F34,"-")</f>
        <v>-</v>
      </c>
      <c r="R34" s="59" t="str">
        <f>IF(E34&gt;0,VLOOKUP(A34,[3]BDD_ActiviteInf_Ambu!$1:$1048576,R$1,FALSE)/E34,"-")</f>
        <v>-</v>
      </c>
      <c r="S34" s="58" t="str">
        <f>IF(F34&gt;0,VLOOKUP(A34,[3]BDD_ActiviteInf_Ambu!$1:$1048576,S$1,FALSE)/F34,"-")</f>
        <v>-</v>
      </c>
      <c r="T34" s="59" t="str">
        <f>IF(E34&gt;0,VLOOKUP(A34,[3]BDD_ActiviteInf_Ambu!$1:$1048576,T$1,FALSE)/E34,"-")</f>
        <v>-</v>
      </c>
      <c r="U34" s="64" t="str">
        <f>IF(F34&gt;0,VLOOKUP(A34,[3]BDD_ActiviteInf_Ambu!$1:$1048576,U$1,FALSE)/F34,"-")</f>
        <v>-</v>
      </c>
    </row>
    <row r="35" spans="1:21" s="101" customFormat="1" ht="14.1" customHeight="1" x14ac:dyDescent="0.2">
      <c r="A35" s="31" t="s">
        <v>70</v>
      </c>
      <c r="C35" s="33" t="s">
        <v>70</v>
      </c>
      <c r="D35" s="34" t="s">
        <v>71</v>
      </c>
      <c r="E35" s="248">
        <f>VLOOKUP(A35,Activité_INF!$A$7:$AM$68,29,FALSE)</f>
        <v>0</v>
      </c>
      <c r="F35" s="100">
        <f>VLOOKUP(A35,Activité_INF!$A$7:$AM$68,30,FALSE)</f>
        <v>0</v>
      </c>
      <c r="G35" s="58" t="str">
        <f t="shared" si="2"/>
        <v>-</v>
      </c>
      <c r="H35" s="59" t="str">
        <f>IF(E35&gt;0,VLOOKUP(A35,[3]BDD_ActiviteInf_Ambu!$1:$1048576,H$1,FALSE)/E35,"-")</f>
        <v>-</v>
      </c>
      <c r="I35" s="58" t="str">
        <f>IF(F35&gt;0,VLOOKUP(A35,[3]BDD_ActiviteInf_Ambu!$1:$1048576,I$1,FALSE)/F35,"-")</f>
        <v>-</v>
      </c>
      <c r="J35" s="59" t="str">
        <f>IF(E35&gt;0,VLOOKUP(A35,[3]BDD_ActiviteInf_Ambu!$1:$1048576,J$1,FALSE)/E35,"-")</f>
        <v>-</v>
      </c>
      <c r="K35" s="58" t="str">
        <f>IF(F35&gt;0,VLOOKUP(A35,[3]BDD_ActiviteInf_Ambu!$1:$1048576,K$1,FALSE)/F35,"-")</f>
        <v>-</v>
      </c>
      <c r="L35" s="59" t="str">
        <f>IF(E35&gt;0,VLOOKUP(A35,[3]BDD_ActiviteInf_Ambu!$1:$1048576,L$1,FALSE)/E35,"-")</f>
        <v>-</v>
      </c>
      <c r="M35" s="58" t="str">
        <f>IF(F35&gt;0,VLOOKUP(A35,[3]BDD_ActiviteInf_Ambu!$1:$1048576,M$1,FALSE)/F35,"-")</f>
        <v>-</v>
      </c>
      <c r="N35" s="59" t="str">
        <f>IF(E35&gt;0,VLOOKUP(A35,[3]BDD_ActiviteInf_Ambu!$1:$1048576,N$1,FALSE)/E35,"-")</f>
        <v>-</v>
      </c>
      <c r="O35" s="58" t="str">
        <f>IF(F35&gt;0,VLOOKUP(A35,[3]BDD_ActiviteInf_Ambu!$1:$1048576,O$1,FALSE)/F35,"-")</f>
        <v>-</v>
      </c>
      <c r="P35" s="59" t="str">
        <f>IF(E35&gt;0,VLOOKUP(A35,[3]BDD_ActiviteInf_Ambu!$1:$1048576,P$1,FALSE)/E35,"-")</f>
        <v>-</v>
      </c>
      <c r="Q35" s="58" t="str">
        <f>IF(F35&gt;0,VLOOKUP(A35,[3]BDD_ActiviteInf_Ambu!$1:$1048576,Q$1,FALSE)/F35,"-")</f>
        <v>-</v>
      </c>
      <c r="R35" s="59" t="str">
        <f>IF(E35&gt;0,VLOOKUP(A35,[3]BDD_ActiviteInf_Ambu!$1:$1048576,R$1,FALSE)/E35,"-")</f>
        <v>-</v>
      </c>
      <c r="S35" s="58" t="str">
        <f>IF(F35&gt;0,VLOOKUP(A35,[3]BDD_ActiviteInf_Ambu!$1:$1048576,S$1,FALSE)/F35,"-")</f>
        <v>-</v>
      </c>
      <c r="T35" s="59" t="str">
        <f>IF(E35&gt;0,VLOOKUP(A35,[3]BDD_ActiviteInf_Ambu!$1:$1048576,T$1,FALSE)/E35,"-")</f>
        <v>-</v>
      </c>
      <c r="U35" s="64" t="str">
        <f>IF(F35&gt;0,VLOOKUP(A35,[3]BDD_ActiviteInf_Ambu!$1:$1048576,U$1,FALSE)/F35,"-")</f>
        <v>-</v>
      </c>
    </row>
    <row r="36" spans="1:21" s="101" customFormat="1" ht="14.1" customHeight="1" x14ac:dyDescent="0.2">
      <c r="A36" s="31" t="s">
        <v>72</v>
      </c>
      <c r="C36" s="33" t="s">
        <v>72</v>
      </c>
      <c r="D36" s="34" t="s">
        <v>73</v>
      </c>
      <c r="E36" s="248">
        <f>VLOOKUP(A36,Activité_INF!$A$7:$AM$68,29,FALSE)</f>
        <v>0</v>
      </c>
      <c r="F36" s="100">
        <f>VLOOKUP(A36,Activité_INF!$A$7:$AM$68,30,FALSE)</f>
        <v>0</v>
      </c>
      <c r="G36" s="58" t="str">
        <f t="shared" si="2"/>
        <v>-</v>
      </c>
      <c r="H36" s="59" t="str">
        <f>IF(E36&gt;0,VLOOKUP(A36,[3]BDD_ActiviteInf_Ambu!$1:$1048576,H$1,FALSE)/E36,"-")</f>
        <v>-</v>
      </c>
      <c r="I36" s="58" t="str">
        <f>IF(F36&gt;0,VLOOKUP(A36,[3]BDD_ActiviteInf_Ambu!$1:$1048576,I$1,FALSE)/F36,"-")</f>
        <v>-</v>
      </c>
      <c r="J36" s="59" t="str">
        <f>IF(E36&gt;0,VLOOKUP(A36,[3]BDD_ActiviteInf_Ambu!$1:$1048576,J$1,FALSE)/E36,"-")</f>
        <v>-</v>
      </c>
      <c r="K36" s="58" t="str">
        <f>IF(F36&gt;0,VLOOKUP(A36,[3]BDD_ActiviteInf_Ambu!$1:$1048576,K$1,FALSE)/F36,"-")</f>
        <v>-</v>
      </c>
      <c r="L36" s="59" t="str">
        <f>IF(E36&gt;0,VLOOKUP(A36,[3]BDD_ActiviteInf_Ambu!$1:$1048576,L$1,FALSE)/E36,"-")</f>
        <v>-</v>
      </c>
      <c r="M36" s="58" t="str">
        <f>IF(F36&gt;0,VLOOKUP(A36,[3]BDD_ActiviteInf_Ambu!$1:$1048576,M$1,FALSE)/F36,"-")</f>
        <v>-</v>
      </c>
      <c r="N36" s="59" t="str">
        <f>IF(E36&gt;0,VLOOKUP(A36,[3]BDD_ActiviteInf_Ambu!$1:$1048576,N$1,FALSE)/E36,"-")</f>
        <v>-</v>
      </c>
      <c r="O36" s="58" t="str">
        <f>IF(F36&gt;0,VLOOKUP(A36,[3]BDD_ActiviteInf_Ambu!$1:$1048576,O$1,FALSE)/F36,"-")</f>
        <v>-</v>
      </c>
      <c r="P36" s="59" t="str">
        <f>IF(E36&gt;0,VLOOKUP(A36,[3]BDD_ActiviteInf_Ambu!$1:$1048576,P$1,FALSE)/E36,"-")</f>
        <v>-</v>
      </c>
      <c r="Q36" s="58" t="str">
        <f>IF(F36&gt;0,VLOOKUP(A36,[3]BDD_ActiviteInf_Ambu!$1:$1048576,Q$1,FALSE)/F36,"-")</f>
        <v>-</v>
      </c>
      <c r="R36" s="59" t="str">
        <f>IF(E36&gt;0,VLOOKUP(A36,[3]BDD_ActiviteInf_Ambu!$1:$1048576,R$1,FALSE)/E36,"-")</f>
        <v>-</v>
      </c>
      <c r="S36" s="58" t="str">
        <f>IF(F36&gt;0,VLOOKUP(A36,[3]BDD_ActiviteInf_Ambu!$1:$1048576,S$1,FALSE)/F36,"-")</f>
        <v>-</v>
      </c>
      <c r="T36" s="59" t="str">
        <f>IF(E36&gt;0,VLOOKUP(A36,[3]BDD_ActiviteInf_Ambu!$1:$1048576,T$1,FALSE)/E36,"-")</f>
        <v>-</v>
      </c>
      <c r="U36" s="64" t="str">
        <f>IF(F36&gt;0,VLOOKUP(A36,[3]BDD_ActiviteInf_Ambu!$1:$1048576,U$1,FALSE)/F36,"-")</f>
        <v>-</v>
      </c>
    </row>
    <row r="37" spans="1:21" s="101" customFormat="1" ht="14.1" customHeight="1" x14ac:dyDescent="0.25">
      <c r="A37" s="49" t="s">
        <v>74</v>
      </c>
      <c r="C37" s="33" t="s">
        <v>74</v>
      </c>
      <c r="D37" s="34" t="s">
        <v>75</v>
      </c>
      <c r="E37" s="248">
        <f>VLOOKUP(A37,Activité_INF!$A$7:$AM$68,29,FALSE)</f>
        <v>0</v>
      </c>
      <c r="F37" s="100">
        <f>VLOOKUP(A37,Activité_INF!$A$7:$AM$68,30,FALSE)</f>
        <v>0</v>
      </c>
      <c r="G37" s="58" t="str">
        <f t="shared" si="2"/>
        <v>-</v>
      </c>
      <c r="H37" s="59" t="str">
        <f>IF(E37&gt;0,VLOOKUP(A37,[3]BDD_ActiviteInf_Ambu!$1:$1048576,H$1,FALSE)/E37,"-")</f>
        <v>-</v>
      </c>
      <c r="I37" s="58" t="str">
        <f>IF(F37&gt;0,VLOOKUP(A37,[3]BDD_ActiviteInf_Ambu!$1:$1048576,I$1,FALSE)/F37,"-")</f>
        <v>-</v>
      </c>
      <c r="J37" s="59" t="str">
        <f>IF(E37&gt;0,VLOOKUP(A37,[3]BDD_ActiviteInf_Ambu!$1:$1048576,J$1,FALSE)/E37,"-")</f>
        <v>-</v>
      </c>
      <c r="K37" s="58" t="str">
        <f>IF(F37&gt;0,VLOOKUP(A37,[3]BDD_ActiviteInf_Ambu!$1:$1048576,K$1,FALSE)/F37,"-")</f>
        <v>-</v>
      </c>
      <c r="L37" s="59" t="str">
        <f>IF(E37&gt;0,VLOOKUP(A37,[3]BDD_ActiviteInf_Ambu!$1:$1048576,L$1,FALSE)/E37,"-")</f>
        <v>-</v>
      </c>
      <c r="M37" s="58" t="str">
        <f>IF(F37&gt;0,VLOOKUP(A37,[3]BDD_ActiviteInf_Ambu!$1:$1048576,M$1,FALSE)/F37,"-")</f>
        <v>-</v>
      </c>
      <c r="N37" s="59" t="str">
        <f>IF(E37&gt;0,VLOOKUP(A37,[3]BDD_ActiviteInf_Ambu!$1:$1048576,N$1,FALSE)/E37,"-")</f>
        <v>-</v>
      </c>
      <c r="O37" s="58" t="str">
        <f>IF(F37&gt;0,VLOOKUP(A37,[3]BDD_ActiviteInf_Ambu!$1:$1048576,O$1,FALSE)/F37,"-")</f>
        <v>-</v>
      </c>
      <c r="P37" s="59" t="str">
        <f>IF(E37&gt;0,VLOOKUP(A37,[3]BDD_ActiviteInf_Ambu!$1:$1048576,P$1,FALSE)/E37,"-")</f>
        <v>-</v>
      </c>
      <c r="Q37" s="58" t="str">
        <f>IF(F37&gt;0,VLOOKUP(A37,[3]BDD_ActiviteInf_Ambu!$1:$1048576,Q$1,FALSE)/F37,"-")</f>
        <v>-</v>
      </c>
      <c r="R37" s="59" t="str">
        <f>IF(E37&gt;0,VLOOKUP(A37,[3]BDD_ActiviteInf_Ambu!$1:$1048576,R$1,FALSE)/E37,"-")</f>
        <v>-</v>
      </c>
      <c r="S37" s="58" t="str">
        <f>IF(F37&gt;0,VLOOKUP(A37,[3]BDD_ActiviteInf_Ambu!$1:$1048576,S$1,FALSE)/F37,"-")</f>
        <v>-</v>
      </c>
      <c r="T37" s="59" t="str">
        <f>IF(E37&gt;0,VLOOKUP(A37,[3]BDD_ActiviteInf_Ambu!$1:$1048576,T$1,FALSE)/E37,"-")</f>
        <v>-</v>
      </c>
      <c r="U37" s="64" t="str">
        <f>IF(F37&gt;0,VLOOKUP(A37,[3]BDD_ActiviteInf_Ambu!$1:$1048576,U$1,FALSE)/F37,"-")</f>
        <v>-</v>
      </c>
    </row>
    <row r="38" spans="1:21" s="101" customFormat="1" ht="14.1" customHeight="1" x14ac:dyDescent="0.2">
      <c r="A38" s="31" t="s">
        <v>76</v>
      </c>
      <c r="C38" s="33" t="s">
        <v>76</v>
      </c>
      <c r="D38" s="34" t="s">
        <v>77</v>
      </c>
      <c r="E38" s="248">
        <f>VLOOKUP(A38,Activité_INF!$A$7:$AM$68,29,FALSE)</f>
        <v>0</v>
      </c>
      <c r="F38" s="100">
        <f>VLOOKUP(A38,Activité_INF!$A$7:$AM$68,30,FALSE)</f>
        <v>0</v>
      </c>
      <c r="G38" s="58" t="str">
        <f t="shared" si="2"/>
        <v>-</v>
      </c>
      <c r="H38" s="59" t="str">
        <f>IF(E38&gt;0,VLOOKUP(A38,[3]BDD_ActiviteInf_Ambu!$1:$1048576,H$1,FALSE)/E38,"-")</f>
        <v>-</v>
      </c>
      <c r="I38" s="58" t="str">
        <f>IF(F38&gt;0,VLOOKUP(A38,[3]BDD_ActiviteInf_Ambu!$1:$1048576,I$1,FALSE)/F38,"-")</f>
        <v>-</v>
      </c>
      <c r="J38" s="59" t="str">
        <f>IF(E38&gt;0,VLOOKUP(A38,[3]BDD_ActiviteInf_Ambu!$1:$1048576,J$1,FALSE)/E38,"-")</f>
        <v>-</v>
      </c>
      <c r="K38" s="58" t="str">
        <f>IF(F38&gt;0,VLOOKUP(A38,[3]BDD_ActiviteInf_Ambu!$1:$1048576,K$1,FALSE)/F38,"-")</f>
        <v>-</v>
      </c>
      <c r="L38" s="59" t="str">
        <f>IF(E38&gt;0,VLOOKUP(A38,[3]BDD_ActiviteInf_Ambu!$1:$1048576,L$1,FALSE)/E38,"-")</f>
        <v>-</v>
      </c>
      <c r="M38" s="58" t="str">
        <f>IF(F38&gt;0,VLOOKUP(A38,[3]BDD_ActiviteInf_Ambu!$1:$1048576,M$1,FALSE)/F38,"-")</f>
        <v>-</v>
      </c>
      <c r="N38" s="59" t="str">
        <f>IF(E38&gt;0,VLOOKUP(A38,[3]BDD_ActiviteInf_Ambu!$1:$1048576,N$1,FALSE)/E38,"-")</f>
        <v>-</v>
      </c>
      <c r="O38" s="58" t="str">
        <f>IF(F38&gt;0,VLOOKUP(A38,[3]BDD_ActiviteInf_Ambu!$1:$1048576,O$1,FALSE)/F38,"-")</f>
        <v>-</v>
      </c>
      <c r="P38" s="59" t="str">
        <f>IF(E38&gt;0,VLOOKUP(A38,[3]BDD_ActiviteInf_Ambu!$1:$1048576,P$1,FALSE)/E38,"-")</f>
        <v>-</v>
      </c>
      <c r="Q38" s="58" t="str">
        <f>IF(F38&gt;0,VLOOKUP(A38,[3]BDD_ActiviteInf_Ambu!$1:$1048576,Q$1,FALSE)/F38,"-")</f>
        <v>-</v>
      </c>
      <c r="R38" s="59" t="str">
        <f>IF(E38&gt;0,VLOOKUP(A38,[3]BDD_ActiviteInf_Ambu!$1:$1048576,R$1,FALSE)/E38,"-")</f>
        <v>-</v>
      </c>
      <c r="S38" s="58" t="str">
        <f>IF(F38&gt;0,VLOOKUP(A38,[3]BDD_ActiviteInf_Ambu!$1:$1048576,S$1,FALSE)/F38,"-")</f>
        <v>-</v>
      </c>
      <c r="T38" s="59" t="str">
        <f>IF(E38&gt;0,VLOOKUP(A38,[3]BDD_ActiviteInf_Ambu!$1:$1048576,T$1,FALSE)/E38,"-")</f>
        <v>-</v>
      </c>
      <c r="U38" s="64" t="str">
        <f>IF(F38&gt;0,VLOOKUP(A38,[3]BDD_ActiviteInf_Ambu!$1:$1048576,U$1,FALSE)/F38,"-")</f>
        <v>-</v>
      </c>
    </row>
    <row r="39" spans="1:21" s="101" customFormat="1" ht="14.1" customHeight="1" thickBot="1" x14ac:dyDescent="0.25">
      <c r="A39" s="31" t="s">
        <v>78</v>
      </c>
      <c r="C39" s="33" t="s">
        <v>78</v>
      </c>
      <c r="D39" s="34" t="s">
        <v>79</v>
      </c>
      <c r="E39" s="408">
        <f>VLOOKUP(A39,Activité_INF!$A$7:$AM$68,29,FALSE)</f>
        <v>0</v>
      </c>
      <c r="F39" s="100">
        <f>VLOOKUP(A39,Activité_INF!$A$7:$AM$68,30,FALSE)</f>
        <v>0</v>
      </c>
      <c r="G39" s="58" t="str">
        <f t="shared" si="2"/>
        <v>-</v>
      </c>
      <c r="H39" s="59" t="str">
        <f>IF(E39&gt;0,VLOOKUP(A39,[3]BDD_ActiviteInf_Ambu!$1:$1048576,H$1,FALSE)/E39,"-")</f>
        <v>-</v>
      </c>
      <c r="I39" s="58" t="str">
        <f>IF(F39&gt;0,VLOOKUP(A39,[3]BDD_ActiviteInf_Ambu!$1:$1048576,I$1,FALSE)/F39,"-")</f>
        <v>-</v>
      </c>
      <c r="J39" s="59" t="str">
        <f>IF(E39&gt;0,VLOOKUP(A39,[3]BDD_ActiviteInf_Ambu!$1:$1048576,J$1,FALSE)/E39,"-")</f>
        <v>-</v>
      </c>
      <c r="K39" s="58" t="str">
        <f>IF(F39&gt;0,VLOOKUP(A39,[3]BDD_ActiviteInf_Ambu!$1:$1048576,K$1,FALSE)/F39,"-")</f>
        <v>-</v>
      </c>
      <c r="L39" s="59" t="str">
        <f>IF(E39&gt;0,VLOOKUP(A39,[3]BDD_ActiviteInf_Ambu!$1:$1048576,L$1,FALSE)/E39,"-")</f>
        <v>-</v>
      </c>
      <c r="M39" s="58" t="str">
        <f>IF(F39&gt;0,VLOOKUP(A39,[3]BDD_ActiviteInf_Ambu!$1:$1048576,M$1,FALSE)/F39,"-")</f>
        <v>-</v>
      </c>
      <c r="N39" s="59" t="str">
        <f>IF(E39&gt;0,VLOOKUP(A39,[3]BDD_ActiviteInf_Ambu!$1:$1048576,N$1,FALSE)/E39,"-")</f>
        <v>-</v>
      </c>
      <c r="O39" s="58" t="str">
        <f>IF(F39&gt;0,VLOOKUP(A39,[3]BDD_ActiviteInf_Ambu!$1:$1048576,O$1,FALSE)/F39,"-")</f>
        <v>-</v>
      </c>
      <c r="P39" s="59" t="str">
        <f>IF(E39&gt;0,VLOOKUP(A39,[3]BDD_ActiviteInf_Ambu!$1:$1048576,P$1,FALSE)/E39,"-")</f>
        <v>-</v>
      </c>
      <c r="Q39" s="58" t="str">
        <f>IF(F39&gt;0,VLOOKUP(A39,[3]BDD_ActiviteInf_Ambu!$1:$1048576,Q$1,FALSE)/F39,"-")</f>
        <v>-</v>
      </c>
      <c r="R39" s="59" t="str">
        <f>IF(E39&gt;0,VLOOKUP(A39,[3]BDD_ActiviteInf_Ambu!$1:$1048576,R$1,FALSE)/E39,"-")</f>
        <v>-</v>
      </c>
      <c r="S39" s="58" t="str">
        <f>IF(F39&gt;0,VLOOKUP(A39,[3]BDD_ActiviteInf_Ambu!$1:$1048576,S$1,FALSE)/F39,"-")</f>
        <v>-</v>
      </c>
      <c r="T39" s="59" t="str">
        <f>IF(E39&gt;0,VLOOKUP(A39,[3]BDD_ActiviteInf_Ambu!$1:$1048576,T$1,FALSE)/E39,"-")</f>
        <v>-</v>
      </c>
      <c r="U39" s="64" t="str">
        <f>IF(F39&gt;0,VLOOKUP(A39,[3]BDD_ActiviteInf_Ambu!$1:$1048576,U$1,FALSE)/F39,"-")</f>
        <v>-</v>
      </c>
    </row>
    <row r="40" spans="1:21" s="101" customFormat="1" ht="13.5" customHeight="1" thickBot="1" x14ac:dyDescent="0.25">
      <c r="A40" s="31" t="s">
        <v>80</v>
      </c>
      <c r="C40" s="102" t="s">
        <v>81</v>
      </c>
      <c r="D40" s="102"/>
      <c r="E40" s="432">
        <f>VLOOKUP(A40,Activité_INF!$A$7:$AM$68,29,FALSE)</f>
        <v>0</v>
      </c>
      <c r="F40" s="69">
        <f>VLOOKUP(A40,Activité_INF!$A$7:$AM$68,30,FALSE)</f>
        <v>0</v>
      </c>
      <c r="G40" s="70" t="str">
        <f t="shared" si="2"/>
        <v>-</v>
      </c>
      <c r="H40" s="71" t="str">
        <f>IF(E40&gt;0,VLOOKUP(A40,[3]BDD_ActiviteInf_Ambu!$1:$1048576,H$1,FALSE)/E40,"-")</f>
        <v>-</v>
      </c>
      <c r="I40" s="70" t="str">
        <f>IF(F40&gt;0,VLOOKUP(A40,[3]BDD_ActiviteInf_Ambu!$1:$1048576,I$1,FALSE)/F40,"-")</f>
        <v>-</v>
      </c>
      <c r="J40" s="71" t="str">
        <f>IF(E40&gt;0,VLOOKUP(A40,[3]BDD_ActiviteInf_Ambu!$1:$1048576,J$1,FALSE)/E40,"-")</f>
        <v>-</v>
      </c>
      <c r="K40" s="70" t="str">
        <f>IF(F40&gt;0,VLOOKUP(A40,[3]BDD_ActiviteInf_Ambu!$1:$1048576,K$1,FALSE)/F40,"-")</f>
        <v>-</v>
      </c>
      <c r="L40" s="71" t="str">
        <f>IF(E40&gt;0,VLOOKUP(A40,[3]BDD_ActiviteInf_Ambu!$1:$1048576,L$1,FALSE)/E40,"-")</f>
        <v>-</v>
      </c>
      <c r="M40" s="70" t="str">
        <f>IF(F40&gt;0,VLOOKUP(A40,[3]BDD_ActiviteInf_Ambu!$1:$1048576,M$1,FALSE)/F40,"-")</f>
        <v>-</v>
      </c>
      <c r="N40" s="71" t="str">
        <f>IF(E40&gt;0,VLOOKUP(A40,[3]BDD_ActiviteInf_Ambu!$1:$1048576,N$1,FALSE)/E40,"-")</f>
        <v>-</v>
      </c>
      <c r="O40" s="70" t="str">
        <f>IF(F40&gt;0,VLOOKUP(A40,[3]BDD_ActiviteInf_Ambu!$1:$1048576,O$1,FALSE)/F40,"-")</f>
        <v>-</v>
      </c>
      <c r="P40" s="71" t="str">
        <f>IF(E40&gt;0,VLOOKUP(A40,[3]BDD_ActiviteInf_Ambu!$1:$1048576,P$1,FALSE)/E40,"-")</f>
        <v>-</v>
      </c>
      <c r="Q40" s="70" t="str">
        <f>IF(F40&gt;0,VLOOKUP(A40,[3]BDD_ActiviteInf_Ambu!$1:$1048576,Q$1,FALSE)/F40,"-")</f>
        <v>-</v>
      </c>
      <c r="R40" s="71" t="str">
        <f>IF(E40&gt;0,VLOOKUP(A40,[3]BDD_ActiviteInf_Ambu!$1:$1048576,R$1,FALSE)/E40,"-")</f>
        <v>-</v>
      </c>
      <c r="S40" s="70" t="str">
        <f>IF(F40&gt;0,VLOOKUP(A40,[3]BDD_ActiviteInf_Ambu!$1:$1048576,S$1,FALSE)/F40,"-")</f>
        <v>-</v>
      </c>
      <c r="T40" s="71" t="str">
        <f>IF(E40&gt;0,VLOOKUP(A40,[3]BDD_ActiviteInf_Ambu!$1:$1048576,T$1,FALSE)/E40,"-")</f>
        <v>-</v>
      </c>
      <c r="U40" s="76" t="str">
        <f>IF(F40&gt;0,VLOOKUP(A40,[3]BDD_ActiviteInf_Ambu!$1:$1048576,U$1,FALSE)/F40,"-")</f>
        <v>-</v>
      </c>
    </row>
    <row r="41" spans="1:21" ht="5.25" customHeight="1" thickBot="1" x14ac:dyDescent="0.25">
      <c r="A41" s="77"/>
      <c r="C41" s="345"/>
      <c r="D41" s="330"/>
      <c r="E41" s="219"/>
      <c r="F41" s="501"/>
      <c r="G41" s="299"/>
      <c r="H41" s="299"/>
      <c r="I41" s="299"/>
      <c r="J41" s="299"/>
      <c r="K41" s="299"/>
      <c r="L41" s="299"/>
      <c r="M41" s="299"/>
      <c r="N41" s="299"/>
      <c r="O41" s="299"/>
      <c r="P41" s="299"/>
      <c r="Q41" s="299"/>
      <c r="R41" s="299"/>
      <c r="S41" s="299"/>
      <c r="T41" s="299"/>
      <c r="U41" s="299"/>
    </row>
    <row r="42" spans="1:21" s="98" customFormat="1" x14ac:dyDescent="0.2">
      <c r="A42" s="31" t="s">
        <v>82</v>
      </c>
      <c r="C42" s="105" t="s">
        <v>83</v>
      </c>
      <c r="D42" s="106"/>
      <c r="E42" s="436">
        <f>VLOOKUP(A42,Activité_INF!$A$7:$AM$68,29,FALSE)</f>
        <v>75540</v>
      </c>
      <c r="F42" s="108">
        <f>VLOOKUP(A42,Activité_INF!$A$7:$AM$68,30,FALSE)</f>
        <v>70450</v>
      </c>
      <c r="G42" s="109">
        <f>IF(E42&gt;0,F42/E42-1,"-")</f>
        <v>-6.738151972464923E-2</v>
      </c>
      <c r="H42" s="118">
        <f>IF(E42&gt;0,VLOOKUP(A42,[3]BDD_ActiviteInf_Ambu!$1:$1048576,H$1,FALSE)/E42,"-")</f>
        <v>0.80468625893566326</v>
      </c>
      <c r="I42" s="114">
        <f>IF(F42&gt;0,VLOOKUP(A42,[3]BDD_ActiviteInf_Ambu!$1:$1048576,I$1,FALSE)/F42,"-")</f>
        <v>0.75322924059616747</v>
      </c>
      <c r="J42" s="118">
        <f>IF(E42&gt;0,VLOOKUP(A42,[3]BDD_ActiviteInf_Ambu!$1:$1048576,J$1,FALSE)/E42,"-")</f>
        <v>1.4879534021710352E-2</v>
      </c>
      <c r="K42" s="114">
        <f>IF(F42&gt;0,VLOOKUP(A42,[3]BDD_ActiviteInf_Ambu!$1:$1048576,K$1,FALSE)/F42,"-")</f>
        <v>1.1312987934705464E-2</v>
      </c>
      <c r="L42" s="118">
        <f>IF(E42&gt;0,VLOOKUP(A42,[3]BDD_ActiviteInf_Ambu!$1:$1048576,L$1,FALSE)/E42,"-")</f>
        <v>6.010060894890124E-3</v>
      </c>
      <c r="M42" s="114">
        <f>IF(F42&gt;0,VLOOKUP(A42,[3]BDD_ActiviteInf_Ambu!$1:$1048576,M$1,FALSE)/F42,"-")</f>
        <v>3.2789212207239176E-3</v>
      </c>
      <c r="N42" s="118">
        <f>IF(E42&gt;0,VLOOKUP(A42,[3]BDD_ActiviteInf_Ambu!$1:$1048576,N$1,FALSE)/E42,"-")</f>
        <v>7.7336510458035482E-2</v>
      </c>
      <c r="O42" s="114">
        <f>IF(F42&gt;0,VLOOKUP(A42,[3]BDD_ActiviteInf_Ambu!$1:$1048576,O$1,FALSE)/F42,"-")</f>
        <v>4.9339957416607523E-2</v>
      </c>
      <c r="P42" s="118">
        <f>IF(E42&gt;0,VLOOKUP(A42,[3]BDD_ActiviteInf_Ambu!$1:$1048576,P$1,FALSE)/E42,"-")</f>
        <v>1.3608684140852529E-2</v>
      </c>
      <c r="Q42" s="114">
        <f>IF(F42&gt;0,VLOOKUP(A42,[3]BDD_ActiviteInf_Ambu!$1:$1048576,Q$1,FALSE)/F42,"-")</f>
        <v>9.3541518807665012E-3</v>
      </c>
      <c r="R42" s="118">
        <f>IF(E42&gt;0,VLOOKUP(A42,[3]BDD_ActiviteInf_Ambu!$1:$1048576,R$1,FALSE)/E42,"-")</f>
        <v>0</v>
      </c>
      <c r="S42" s="114">
        <f>IF(F42&gt;0,VLOOKUP(A42,[3]BDD_ActiviteInf_Ambu!$1:$1048576,S$1,FALSE)/F42,"-")</f>
        <v>0</v>
      </c>
      <c r="T42" s="118">
        <f>IF(E42&gt;0,VLOOKUP(A42,[3]BDD_ActiviteInf_Ambu!$1:$1048576,T$1,FALSE)/E42,"-")</f>
        <v>7.6158326714323543E-2</v>
      </c>
      <c r="U42" s="119">
        <f>IF(F42&gt;0,VLOOKUP(A42,[3]BDD_ActiviteInf_Ambu!$1:$1048576,U$1,FALSE)/F42,"-")</f>
        <v>9.1483321504613205E-2</v>
      </c>
    </row>
    <row r="43" spans="1:21" s="98" customFormat="1" x14ac:dyDescent="0.2">
      <c r="A43" s="31" t="s">
        <v>84</v>
      </c>
      <c r="C43" s="121" t="s">
        <v>85</v>
      </c>
      <c r="D43" s="122"/>
      <c r="E43" s="442">
        <f>VLOOKUP(A43,Activité_INF!$A$7:$AM$68,29,FALSE)</f>
        <v>66201</v>
      </c>
      <c r="F43" s="124">
        <f>VLOOKUP(A43,Activité_INF!$A$7:$AM$68,30,FALSE)</f>
        <v>67325</v>
      </c>
      <c r="G43" s="117">
        <f>IF(E43&gt;0,F43/E43-1,"-")</f>
        <v>1.6978595489494097E-2</v>
      </c>
      <c r="H43" s="125">
        <f>IF(E43&gt;0,VLOOKUP(A43,[3]BDD_ActiviteInf_Ambu!$1:$1048576,H$1,FALSE)/E43,"-")</f>
        <v>0.78938384616546575</v>
      </c>
      <c r="I43" s="117">
        <f>IF(F43&gt;0,VLOOKUP(A43,[3]BDD_ActiviteInf_Ambu!$1:$1048576,I$1,FALSE)/F43,"-")</f>
        <v>0.71117712588191606</v>
      </c>
      <c r="J43" s="125">
        <f>IF(E43&gt;0,VLOOKUP(A43,[3]BDD_ActiviteInf_Ambu!$1:$1048576,J$1,FALSE)/E43,"-")</f>
        <v>5.1086841588495642E-2</v>
      </c>
      <c r="K43" s="117">
        <f>IF(F43&gt;0,VLOOKUP(A43,[3]BDD_ActiviteInf_Ambu!$1:$1048576,K$1,FALSE)/F43,"-")</f>
        <v>4.7129595246936502E-2</v>
      </c>
      <c r="L43" s="125">
        <f>IF(E43&gt;0,VLOOKUP(A43,[3]BDD_ActiviteInf_Ambu!$1:$1048576,L$1,FALSE)/E43,"-")</f>
        <v>5.8307276325131044E-3</v>
      </c>
      <c r="M43" s="117">
        <f>IF(F43&gt;0,VLOOKUP(A43,[3]BDD_ActiviteInf_Ambu!$1:$1048576,M$1,FALSE)/F43,"-")</f>
        <v>5.8670627552914962E-3</v>
      </c>
      <c r="N43" s="125">
        <f>IF(E43&gt;0,VLOOKUP(A43,[3]BDD_ActiviteInf_Ambu!$1:$1048576,N$1,FALSE)/E43,"-")</f>
        <v>2.6268485370311626E-2</v>
      </c>
      <c r="O43" s="117">
        <f>IF(F43&gt;0,VLOOKUP(A43,[3]BDD_ActiviteInf_Ambu!$1:$1048576,O$1,FALSE)/F43,"-")</f>
        <v>1.5714816190122539E-2</v>
      </c>
      <c r="P43" s="125">
        <f>IF(E43&gt;0,VLOOKUP(A43,[3]BDD_ActiviteInf_Ambu!$1:$1048576,P$1,FALSE)/E43,"-")</f>
        <v>6.3971843325629524E-2</v>
      </c>
      <c r="Q43" s="117">
        <f>IF(F43&gt;0,VLOOKUP(A43,[3]BDD_ActiviteInf_Ambu!$1:$1048576,Q$1,FALSE)/F43,"-")</f>
        <v>6.1760118826587447E-2</v>
      </c>
      <c r="R43" s="125">
        <f>IF(E43&gt;0,VLOOKUP(A43,[3]BDD_ActiviteInf_Ambu!$1:$1048576,R$1,FALSE)/E43,"-")</f>
        <v>0</v>
      </c>
      <c r="S43" s="117">
        <f>IF(F43&gt;0,VLOOKUP(A43,[3]BDD_ActiviteInf_Ambu!$1:$1048576,S$1,FALSE)/F43,"-")</f>
        <v>0</v>
      </c>
      <c r="T43" s="125">
        <f>IF(E43&gt;0,VLOOKUP(A43,[3]BDD_ActiviteInf_Ambu!$1:$1048576,T$1,FALSE)/E43,"-")</f>
        <v>6.1328378725396898E-2</v>
      </c>
      <c r="U43" s="129">
        <f>IF(F43&gt;0,VLOOKUP(A43,[3]BDD_ActiviteInf_Ambu!$1:$1048576,U$1,FALSE)/F43,"-")</f>
        <v>4.4307463795024135E-2</v>
      </c>
    </row>
    <row r="44" spans="1:21" s="98" customFormat="1" x14ac:dyDescent="0.2">
      <c r="A44" s="31" t="s">
        <v>86</v>
      </c>
      <c r="C44" s="121" t="s">
        <v>87</v>
      </c>
      <c r="D44" s="122"/>
      <c r="E44" s="442">
        <f>VLOOKUP(A44,Activité_INF!$A$7:$AM$68,29,FALSE)</f>
        <v>92431</v>
      </c>
      <c r="F44" s="124">
        <f>VLOOKUP(A44,Activité_INF!$A$7:$AM$68,30,FALSE)</f>
        <v>82051</v>
      </c>
      <c r="G44" s="117">
        <f>IF(E44&gt;0,F44/E44-1,"-")</f>
        <v>-0.11229998593545454</v>
      </c>
      <c r="H44" s="125">
        <f>IF(E44&gt;0,VLOOKUP(A44,[3]BDD_ActiviteInf_Ambu!$1:$1048576,H$1,FALSE)/E44,"-")</f>
        <v>0.90482630286375787</v>
      </c>
      <c r="I44" s="117">
        <f>IF(F44&gt;0,VLOOKUP(A44,[3]BDD_ActiviteInf_Ambu!$1:$1048576,I$1,FALSE)/F44,"-")</f>
        <v>0.78251331488951992</v>
      </c>
      <c r="J44" s="125">
        <f>IF(E44&gt;0,VLOOKUP(A44,[3]BDD_ActiviteInf_Ambu!$1:$1048576,J$1,FALSE)/E44,"-")</f>
        <v>1.3047570620246455E-2</v>
      </c>
      <c r="K44" s="117">
        <f>IF(F44&gt;0,VLOOKUP(A44,[3]BDD_ActiviteInf_Ambu!$1:$1048576,K$1,FALSE)/F44,"-")</f>
        <v>1.3028482285407856E-2</v>
      </c>
      <c r="L44" s="125">
        <f>IF(E44&gt;0,VLOOKUP(A44,[3]BDD_ActiviteInf_Ambu!$1:$1048576,L$1,FALSE)/E44,"-")</f>
        <v>3.4295853122870033E-3</v>
      </c>
      <c r="M44" s="117">
        <f>IF(F44&gt;0,VLOOKUP(A44,[3]BDD_ActiviteInf_Ambu!$1:$1048576,M$1,FALSE)/F44,"-")</f>
        <v>7.1906497178584054E-4</v>
      </c>
      <c r="N44" s="125">
        <f>IF(E44&gt;0,VLOOKUP(A44,[3]BDD_ActiviteInf_Ambu!$1:$1048576,N$1,FALSE)/E44,"-")</f>
        <v>3.7552336337375987E-2</v>
      </c>
      <c r="O44" s="117">
        <f>IF(F44&gt;0,VLOOKUP(A44,[3]BDD_ActiviteInf_Ambu!$1:$1048576,O$1,FALSE)/F44,"-")</f>
        <v>3.5636372500030468E-2</v>
      </c>
      <c r="P44" s="125">
        <f>IF(E44&gt;0,VLOOKUP(A44,[3]BDD_ActiviteInf_Ambu!$1:$1048576,P$1,FALSE)/E44,"-")</f>
        <v>1.1046077614653092E-2</v>
      </c>
      <c r="Q44" s="117">
        <f>IF(F44&gt;0,VLOOKUP(A44,[3]BDD_ActiviteInf_Ambu!$1:$1048576,Q$1,FALSE)/F44,"-")</f>
        <v>2.3887582113563516E-3</v>
      </c>
      <c r="R44" s="125">
        <f>IF(E44&gt;0,VLOOKUP(A44,[3]BDD_ActiviteInf_Ambu!$1:$1048576,R$1,FALSE)/E44,"-")</f>
        <v>1.0818881111315468E-4</v>
      </c>
      <c r="S44" s="117">
        <f>IF(F44&gt;0,VLOOKUP(A44,[3]BDD_ActiviteInf_Ambu!$1:$1048576,S$1,FALSE)/F44,"-")</f>
        <v>0</v>
      </c>
      <c r="T44" s="125">
        <f>IF(E44&gt;0,VLOOKUP(A44,[3]BDD_ActiviteInf_Ambu!$1:$1048576,T$1,FALSE)/E44,"-")</f>
        <v>2.9416537741666755E-2</v>
      </c>
      <c r="U44" s="129">
        <f>IF(F44&gt;0,VLOOKUP(A44,[3]BDD_ActiviteInf_Ambu!$1:$1048576,U$1,FALSE)/F44,"-")</f>
        <v>2.485039792324286E-2</v>
      </c>
    </row>
    <row r="45" spans="1:21" s="98" customFormat="1" ht="13.8" thickBot="1" x14ac:dyDescent="0.25">
      <c r="A45" s="31" t="s">
        <v>88</v>
      </c>
      <c r="C45" s="130" t="s">
        <v>89</v>
      </c>
      <c r="D45" s="131"/>
      <c r="E45" s="447">
        <f>VLOOKUP(A45,Activité_INF!$A$7:$AM$68,29,FALSE)</f>
        <v>60362</v>
      </c>
      <c r="F45" s="133">
        <f>VLOOKUP(A45,Activité_INF!$A$7:$AM$68,30,FALSE)</f>
        <v>61441</v>
      </c>
      <c r="G45" s="134">
        <f>IF(E45&gt;0,F45/E45-1,"-")</f>
        <v>1.78754845763891E-2</v>
      </c>
      <c r="H45" s="135">
        <f>IF(E45&gt;0,VLOOKUP(A45,[3]BDD_ActiviteInf_Ambu!$1:$1048576,H$1,FALSE)/E45,"-")</f>
        <v>0.77972896855637652</v>
      </c>
      <c r="I45" s="134">
        <f>IF(F45&gt;0,VLOOKUP(A45,[3]BDD_ActiviteInf_Ambu!$1:$1048576,I$1,FALSE)/F45,"-")</f>
        <v>0.70745918848977063</v>
      </c>
      <c r="J45" s="135">
        <f>IF(E45&gt;0,VLOOKUP(A45,[3]BDD_ActiviteInf_Ambu!$1:$1048576,J$1,FALSE)/E45,"-")</f>
        <v>7.040853517113416E-3</v>
      </c>
      <c r="K45" s="134">
        <f>IF(F45&gt;0,VLOOKUP(A45,[3]BDD_ActiviteInf_Ambu!$1:$1048576,K$1,FALSE)/F45,"-")</f>
        <v>6.2173467228723491E-3</v>
      </c>
      <c r="L45" s="135">
        <f>IF(E45&gt;0,VLOOKUP(A45,[3]BDD_ActiviteInf_Ambu!$1:$1048576,L$1,FALSE)/E45,"-")</f>
        <v>1.457870845896425E-3</v>
      </c>
      <c r="M45" s="134">
        <f>IF(F45&gt;0,VLOOKUP(A45,[3]BDD_ActiviteInf_Ambu!$1:$1048576,M$1,FALSE)/F45,"-")</f>
        <v>4.3944597255904036E-4</v>
      </c>
      <c r="N45" s="135">
        <f>IF(E45&gt;0,VLOOKUP(A45,[3]BDD_ActiviteInf_Ambu!$1:$1048576,N$1,FALSE)/E45,"-")</f>
        <v>6.7641893906762535E-2</v>
      </c>
      <c r="O45" s="134">
        <f>IF(F45&gt;0,VLOOKUP(A45,[3]BDD_ActiviteInf_Ambu!$1:$1048576,O$1,FALSE)/F45,"-")</f>
        <v>5.3172962679643887E-2</v>
      </c>
      <c r="P45" s="135">
        <f>IF(E45&gt;0,VLOOKUP(A45,[3]BDD_ActiviteInf_Ambu!$1:$1048576,P$1,FALSE)/E45,"-")</f>
        <v>1.8455319571916106E-2</v>
      </c>
      <c r="Q45" s="134">
        <f>IF(F45&gt;0,VLOOKUP(A45,[3]BDD_ActiviteInf_Ambu!$1:$1048576,Q$1,FALSE)/F45,"-")</f>
        <v>6.7707231327615112E-3</v>
      </c>
      <c r="R45" s="135">
        <f>IF(E45&gt;0,VLOOKUP(A45,[3]BDD_ActiviteInf_Ambu!$1:$1048576,R$1,FALSE)/E45,"-")</f>
        <v>1.6566714157913918E-5</v>
      </c>
      <c r="S45" s="134">
        <f>IF(F45&gt;0,VLOOKUP(A45,[3]BDD_ActiviteInf_Ambu!$1:$1048576,S$1,FALSE)/F45,"-")</f>
        <v>0</v>
      </c>
      <c r="T45" s="135">
        <f>IF(E45&gt;0,VLOOKUP(A45,[3]BDD_ActiviteInf_Ambu!$1:$1048576,T$1,FALSE)/E45,"-")</f>
        <v>0.12564196017361917</v>
      </c>
      <c r="U45" s="142">
        <f>IF(F45&gt;0,VLOOKUP(A45,[3]BDD_ActiviteInf_Ambu!$1:$1048576,U$1,FALSE)/F45,"-")</f>
        <v>8.9549323741475562E-2</v>
      </c>
    </row>
    <row r="46" spans="1:21" ht="6" customHeight="1" thickBot="1" x14ac:dyDescent="0.25">
      <c r="A46" s="77"/>
      <c r="C46" s="329"/>
      <c r="D46" s="330"/>
      <c r="E46" s="219"/>
      <c r="F46" s="298"/>
      <c r="G46" s="299"/>
      <c r="H46" s="299"/>
      <c r="I46" s="299"/>
      <c r="J46" s="299"/>
      <c r="K46" s="299"/>
      <c r="L46" s="299"/>
      <c r="M46" s="299"/>
      <c r="N46" s="299"/>
      <c r="O46" s="299"/>
      <c r="P46" s="299"/>
      <c r="Q46" s="299"/>
      <c r="R46" s="299"/>
      <c r="S46" s="299"/>
      <c r="T46" s="299"/>
      <c r="U46" s="299"/>
    </row>
    <row r="47" spans="1:21" s="98" customFormat="1" ht="11.25" customHeight="1" x14ac:dyDescent="0.2">
      <c r="A47" s="31" t="s">
        <v>90</v>
      </c>
      <c r="C47" s="105" t="s">
        <v>91</v>
      </c>
      <c r="D47" s="106"/>
      <c r="E47" s="436">
        <f>VLOOKUP(A47,Activité_INF!$A$7:$AM$68,29,FALSE)</f>
        <v>66201</v>
      </c>
      <c r="F47" s="108">
        <f>VLOOKUP(A47,Activité_INF!$A$7:$AM$68,30,FALSE)</f>
        <v>67325</v>
      </c>
      <c r="G47" s="109">
        <f t="shared" ref="G47:G53" si="3">IF(E47&gt;0,F47/E47-1,"-")</f>
        <v>1.6978595489494097E-2</v>
      </c>
      <c r="H47" s="118">
        <f>IF(E47&gt;0,VLOOKUP(A47,[3]BDD_ActiviteInf_Ambu!$1:$1048576,H$1,FALSE)/E47,"-")</f>
        <v>0.78938384616546575</v>
      </c>
      <c r="I47" s="114">
        <f>IF(F47&gt;0,VLOOKUP(A47,[3]BDD_ActiviteInf_Ambu!$1:$1048576,I$1,FALSE)/F47,"-")</f>
        <v>0.71117712588191606</v>
      </c>
      <c r="J47" s="118">
        <f>IF(E47&gt;0,VLOOKUP(A47,[3]BDD_ActiviteInf_Ambu!$1:$1048576,J$1,FALSE)/E47,"-")</f>
        <v>5.1086841588495642E-2</v>
      </c>
      <c r="K47" s="114">
        <f>IF(F47&gt;0,VLOOKUP(A47,[3]BDD_ActiviteInf_Ambu!$1:$1048576,K$1,FALSE)/F47,"-")</f>
        <v>4.7129595246936502E-2</v>
      </c>
      <c r="L47" s="118">
        <f>IF(E47&gt;0,VLOOKUP(A47,[3]BDD_ActiviteInf_Ambu!$1:$1048576,L$1,FALSE)/E47,"-")</f>
        <v>5.8307276325131044E-3</v>
      </c>
      <c r="M47" s="114">
        <f>IF(F47&gt;0,VLOOKUP(A47,[3]BDD_ActiviteInf_Ambu!$1:$1048576,M$1,FALSE)/F47,"-")</f>
        <v>5.8670627552914962E-3</v>
      </c>
      <c r="N47" s="118">
        <f>IF(E47&gt;0,VLOOKUP(A47,[3]BDD_ActiviteInf_Ambu!$1:$1048576,N$1,FALSE)/E47,"-")</f>
        <v>2.6268485370311626E-2</v>
      </c>
      <c r="O47" s="114">
        <f>IF(F47&gt;0,VLOOKUP(A47,[3]BDD_ActiviteInf_Ambu!$1:$1048576,O$1,FALSE)/F47,"-")</f>
        <v>1.5714816190122539E-2</v>
      </c>
      <c r="P47" s="118">
        <f>IF(E47&gt;0,VLOOKUP(A47,[3]BDD_ActiviteInf_Ambu!$1:$1048576,P$1,FALSE)/E47,"-")</f>
        <v>6.3971843325629524E-2</v>
      </c>
      <c r="Q47" s="114">
        <f>IF(F47&gt;0,VLOOKUP(A47,[3]BDD_ActiviteInf_Ambu!$1:$1048576,Q$1,FALSE)/F47,"-")</f>
        <v>6.1760118826587447E-2</v>
      </c>
      <c r="R47" s="118">
        <f>IF(E47&gt;0,VLOOKUP(A47,[3]BDD_ActiviteInf_Ambu!$1:$1048576,R$1,FALSE)/E47,"-")</f>
        <v>0</v>
      </c>
      <c r="S47" s="114">
        <f>IF(F47&gt;0,VLOOKUP(A47,[3]BDD_ActiviteInf_Ambu!$1:$1048576,S$1,FALSE)/F47,"-")</f>
        <v>0</v>
      </c>
      <c r="T47" s="118">
        <f>IF(E47&gt;0,VLOOKUP(A47,[3]BDD_ActiviteInf_Ambu!$1:$1048576,T$1,FALSE)/E47,"-")</f>
        <v>6.1328378725396898E-2</v>
      </c>
      <c r="U47" s="119">
        <f>IF(F47&gt;0,VLOOKUP(A47,[3]BDD_ActiviteInf_Ambu!$1:$1048576,U$1,FALSE)/F47,"-")</f>
        <v>4.4307463795024135E-2</v>
      </c>
    </row>
    <row r="48" spans="1:21" s="98" customFormat="1" x14ac:dyDescent="0.2">
      <c r="A48" s="31" t="s">
        <v>92</v>
      </c>
      <c r="C48" s="121" t="s">
        <v>93</v>
      </c>
      <c r="D48" s="122"/>
      <c r="E48" s="442">
        <f>VLOOKUP(A48,Activité_INF!$A$7:$AM$68,29,FALSE)</f>
        <v>23483</v>
      </c>
      <c r="F48" s="124">
        <f>VLOOKUP(A48,Activité_INF!$A$7:$AM$68,30,FALSE)</f>
        <v>23090</v>
      </c>
      <c r="G48" s="117">
        <f t="shared" si="3"/>
        <v>-1.6735510795043207E-2</v>
      </c>
      <c r="H48" s="125">
        <f>IF(E48&gt;0,VLOOKUP(A48,[3]BDD_ActiviteInf_Ambu!$1:$1048576,H$1,FALSE)/E48,"-")</f>
        <v>0.6097176681003279</v>
      </c>
      <c r="I48" s="117">
        <f>IF(F48&gt;0,VLOOKUP(A48,[3]BDD_ActiviteInf_Ambu!$1:$1048576,I$1,FALSE)/F48,"-")</f>
        <v>0.64660025985275016</v>
      </c>
      <c r="J48" s="125">
        <f>IF(E48&gt;0,VLOOKUP(A48,[3]BDD_ActiviteInf_Ambu!$1:$1048576,J$1,FALSE)/E48,"-")</f>
        <v>7.8354554358472089E-3</v>
      </c>
      <c r="K48" s="117">
        <f>IF(F48&gt;0,VLOOKUP(A48,[3]BDD_ActiviteInf_Ambu!$1:$1048576,K$1,FALSE)/F48,"-")</f>
        <v>7.5357297531398878E-3</v>
      </c>
      <c r="L48" s="125">
        <f>IF(E48&gt;0,VLOOKUP(A48,[3]BDD_ActiviteInf_Ambu!$1:$1048576,L$1,FALSE)/E48,"-")</f>
        <v>1.3626879018864711E-3</v>
      </c>
      <c r="M48" s="117">
        <f>IF(F48&gt;0,VLOOKUP(A48,[3]BDD_ActiviteInf_Ambu!$1:$1048576,M$1,FALSE)/F48,"-")</f>
        <v>9.0948462537895197E-4</v>
      </c>
      <c r="N48" s="125">
        <f>IF(E48&gt;0,VLOOKUP(A48,[3]BDD_ActiviteInf_Ambu!$1:$1048576,N$1,FALSE)/E48,"-")</f>
        <v>5.9234339735127539E-2</v>
      </c>
      <c r="O48" s="117">
        <f>IF(F48&gt;0,VLOOKUP(A48,[3]BDD_ActiviteInf_Ambu!$1:$1048576,O$1,FALSE)/F48,"-")</f>
        <v>5.0238198354265913E-2</v>
      </c>
      <c r="P48" s="125">
        <f>IF(E48&gt;0,VLOOKUP(A48,[3]BDD_ActiviteInf_Ambu!$1:$1048576,P$1,FALSE)/E48,"-")</f>
        <v>3.3939445556359922E-2</v>
      </c>
      <c r="Q48" s="117">
        <f>IF(F48&gt;0,VLOOKUP(A48,[3]BDD_ActiviteInf_Ambu!$1:$1048576,Q$1,FALSE)/F48,"-")</f>
        <v>1.3555651797314855E-2</v>
      </c>
      <c r="R48" s="125">
        <f>IF(E48&gt;0,VLOOKUP(A48,[3]BDD_ActiviteInf_Ambu!$1:$1048576,R$1,FALSE)/E48,"-")</f>
        <v>0</v>
      </c>
      <c r="S48" s="117">
        <f>IF(F48&gt;0,VLOOKUP(A48,[3]BDD_ActiviteInf_Ambu!$1:$1048576,S$1,FALSE)/F48,"-")</f>
        <v>0</v>
      </c>
      <c r="T48" s="125">
        <f>IF(E48&gt;0,VLOOKUP(A48,[3]BDD_ActiviteInf_Ambu!$1:$1048576,T$1,FALSE)/E48,"-")</f>
        <v>0.28791040327045098</v>
      </c>
      <c r="U48" s="129">
        <f>IF(F48&gt;0,VLOOKUP(A48,[3]BDD_ActiviteInf_Ambu!$1:$1048576,U$1,FALSE)/F48,"-")</f>
        <v>0.22516240796881767</v>
      </c>
    </row>
    <row r="49" spans="1:22" s="98" customFormat="1" x14ac:dyDescent="0.2">
      <c r="A49" s="31" t="s">
        <v>94</v>
      </c>
      <c r="C49" s="121" t="s">
        <v>95</v>
      </c>
      <c r="D49" s="122"/>
      <c r="E49" s="442">
        <f>VLOOKUP(A49,Activité_INF!$A$7:$AM$68,29,FALSE)</f>
        <v>29085</v>
      </c>
      <c r="F49" s="124">
        <f>VLOOKUP(A49,Activité_INF!$A$7:$AM$68,30,FALSE)</f>
        <v>28167</v>
      </c>
      <c r="G49" s="117">
        <f t="shared" si="3"/>
        <v>-3.1562661165549288E-2</v>
      </c>
      <c r="H49" s="125">
        <f>IF(E49&gt;0,VLOOKUP(A49,[3]BDD_ActiviteInf_Ambu!$1:$1048576,H$1,FALSE)/E49,"-")</f>
        <v>0.92807288980574176</v>
      </c>
      <c r="I49" s="117">
        <f>IF(F49&gt;0,VLOOKUP(A49,[3]BDD_ActiviteInf_Ambu!$1:$1048576,I$1,FALSE)/F49,"-")</f>
        <v>0.809812901622466</v>
      </c>
      <c r="J49" s="125">
        <f>IF(E49&gt;0,VLOOKUP(A49,[3]BDD_ActiviteInf_Ambu!$1:$1048576,J$1,FALSE)/E49,"-")</f>
        <v>3.816400206291903E-3</v>
      </c>
      <c r="K49" s="117">
        <f>IF(F49&gt;0,VLOOKUP(A49,[3]BDD_ActiviteInf_Ambu!$1:$1048576,K$1,FALSE)/F49,"-")</f>
        <v>6.6034721482586007E-3</v>
      </c>
      <c r="L49" s="125">
        <f>IF(E49&gt;0,VLOOKUP(A49,[3]BDD_ActiviteInf_Ambu!$1:$1048576,L$1,FALSE)/E49,"-")</f>
        <v>2.4067388688327315E-4</v>
      </c>
      <c r="M49" s="117">
        <f>IF(F49&gt;0,VLOOKUP(A49,[3]BDD_ActiviteInf_Ambu!$1:$1048576,M$1,FALSE)/F49,"-")</f>
        <v>1.4201015372599141E-4</v>
      </c>
      <c r="N49" s="125">
        <f>IF(E49&gt;0,VLOOKUP(A49,[3]BDD_ActiviteInf_Ambu!$1:$1048576,N$1,FALSE)/E49,"-")</f>
        <v>4.1670964414646725E-2</v>
      </c>
      <c r="O49" s="117">
        <f>IF(F49&gt;0,VLOOKUP(A49,[3]BDD_ActiviteInf_Ambu!$1:$1048576,O$1,FALSE)/F49,"-")</f>
        <v>3.568005112365534E-2</v>
      </c>
      <c r="P49" s="125">
        <f>IF(E49&gt;0,VLOOKUP(A49,[3]BDD_ActiviteInf_Ambu!$1:$1048576,P$1,FALSE)/E49,"-")</f>
        <v>7.2202166064981946E-4</v>
      </c>
      <c r="Q49" s="117">
        <f>IF(F49&gt;0,VLOOKUP(A49,[3]BDD_ActiviteInf_Ambu!$1:$1048576,Q$1,FALSE)/F49,"-")</f>
        <v>6.0354315333546347E-4</v>
      </c>
      <c r="R49" s="125">
        <f>IF(E49&gt;0,VLOOKUP(A49,[3]BDD_ActiviteInf_Ambu!$1:$1048576,R$1,FALSE)/E49,"-")</f>
        <v>3.4381983840467592E-5</v>
      </c>
      <c r="S49" s="117">
        <f>IF(F49&gt;0,VLOOKUP(A49,[3]BDD_ActiviteInf_Ambu!$1:$1048576,S$1,FALSE)/F49,"-")</f>
        <v>0</v>
      </c>
      <c r="T49" s="125">
        <f>IF(E49&gt;0,VLOOKUP(A49,[3]BDD_ActiviteInf_Ambu!$1:$1048576,T$1,FALSE)/E49,"-")</f>
        <v>2.5408286058105554E-2</v>
      </c>
      <c r="U49" s="129">
        <f>IF(F49&gt;0,VLOOKUP(A49,[3]BDD_ActiviteInf_Ambu!$1:$1048576,U$1,FALSE)/F49,"-")</f>
        <v>6.8519899172790853E-3</v>
      </c>
    </row>
    <row r="50" spans="1:22" s="98" customFormat="1" x14ac:dyDescent="0.2">
      <c r="A50" s="31" t="s">
        <v>96</v>
      </c>
      <c r="C50" s="121" t="s">
        <v>97</v>
      </c>
      <c r="D50" s="122"/>
      <c r="E50" s="442">
        <f>VLOOKUP(A50,Activité_INF!$A$7:$AM$68,29,FALSE)</f>
        <v>70704</v>
      </c>
      <c r="F50" s="124">
        <f>VLOOKUP(A50,Activité_INF!$A$7:$AM$68,30,FALSE)</f>
        <v>61472</v>
      </c>
      <c r="G50" s="117">
        <f t="shared" si="3"/>
        <v>-0.13057252772120387</v>
      </c>
      <c r="H50" s="125">
        <f>IF(E50&gt;0,VLOOKUP(A50,[3]BDD_ActiviteInf_Ambu!$1:$1048576,H$1,FALSE)/E50,"-")</f>
        <v>0.89870445802217691</v>
      </c>
      <c r="I50" s="117">
        <f>IF(F50&gt;0,VLOOKUP(A50,[3]BDD_ActiviteInf_Ambu!$1:$1048576,I$1,FALSE)/F50,"-")</f>
        <v>0.74171980739198329</v>
      </c>
      <c r="J50" s="125">
        <f>IF(E50&gt;0,VLOOKUP(A50,[3]BDD_ActiviteInf_Ambu!$1:$1048576,J$1,FALSE)/E50,"-")</f>
        <v>1.2050237610319077E-2</v>
      </c>
      <c r="K50" s="117">
        <f>IF(F50&gt;0,VLOOKUP(A50,[3]BDD_ActiviteInf_Ambu!$1:$1048576,K$1,FALSE)/F50,"-")</f>
        <v>1.3062857886517438E-2</v>
      </c>
      <c r="L50" s="125">
        <f>IF(E50&gt;0,VLOOKUP(A50,[3]BDD_ActiviteInf_Ambu!$1:$1048576,L$1,FALSE)/E50,"-")</f>
        <v>3.8328807422493777E-3</v>
      </c>
      <c r="M50" s="117">
        <f>IF(F50&gt;0,VLOOKUP(A50,[3]BDD_ActiviteInf_Ambu!$1:$1048576,M$1,FALSE)/F50,"-")</f>
        <v>5.5309734513274336E-4</v>
      </c>
      <c r="N50" s="125">
        <f>IF(E50&gt;0,VLOOKUP(A50,[3]BDD_ActiviteInf_Ambu!$1:$1048576,N$1,FALSE)/E50,"-")</f>
        <v>3.755091649694501E-2</v>
      </c>
      <c r="O50" s="117">
        <f>IF(F50&gt;0,VLOOKUP(A50,[3]BDD_ActiviteInf_Ambu!$1:$1048576,O$1,FALSE)/F50,"-")</f>
        <v>3.6829776158250914E-2</v>
      </c>
      <c r="P50" s="125">
        <f>IF(E50&gt;0,VLOOKUP(A50,[3]BDD_ActiviteInf_Ambu!$1:$1048576,P$1,FALSE)/E50,"-")</f>
        <v>1.2432111337406654E-2</v>
      </c>
      <c r="Q50" s="117">
        <f>IF(F50&gt;0,VLOOKUP(A50,[3]BDD_ActiviteInf_Ambu!$1:$1048576,Q$1,FALSE)/F50,"-")</f>
        <v>2.52147319104633E-3</v>
      </c>
      <c r="R50" s="125">
        <f>IF(E50&gt;0,VLOOKUP(A50,[3]BDD_ActiviteInf_Ambu!$1:$1048576,R$1,FALSE)/E50,"-")</f>
        <v>1.4143471373613941E-4</v>
      </c>
      <c r="S50" s="117">
        <f>IF(F50&gt;0,VLOOKUP(A50,[3]BDD_ActiviteInf_Ambu!$1:$1048576,S$1,FALSE)/F50,"-")</f>
        <v>0</v>
      </c>
      <c r="T50" s="125">
        <f>IF(E50&gt;0,VLOOKUP(A50,[3]BDD_ActiviteInf_Ambu!$1:$1048576,T$1,FALSE)/E50,"-")</f>
        <v>3.4552500565738851E-2</v>
      </c>
      <c r="U50" s="129">
        <f>IF(F50&gt;0,VLOOKUP(A50,[3]BDD_ActiviteInf_Ambu!$1:$1048576,U$1,FALSE)/F50,"-")</f>
        <v>2.8419442998438314E-2</v>
      </c>
    </row>
    <row r="51" spans="1:22" s="98" customFormat="1" x14ac:dyDescent="0.2">
      <c r="A51" s="31" t="s">
        <v>98</v>
      </c>
      <c r="C51" s="121" t="s">
        <v>99</v>
      </c>
      <c r="D51" s="122"/>
      <c r="E51" s="442">
        <f>VLOOKUP(A51,Activité_INF!$A$7:$AM$68,29,FALSE)</f>
        <v>39843</v>
      </c>
      <c r="F51" s="124">
        <f>VLOOKUP(A51,Activité_INF!$A$7:$AM$68,30,FALSE)</f>
        <v>33762</v>
      </c>
      <c r="G51" s="117">
        <f t="shared" si="3"/>
        <v>-0.15262404939387098</v>
      </c>
      <c r="H51" s="125">
        <f>IF(E51&gt;0,VLOOKUP(A51,[3]BDD_ActiviteInf_Ambu!$1:$1048576,H$1,FALSE)/E51,"-")</f>
        <v>0.8752854955701127</v>
      </c>
      <c r="I51" s="117">
        <f>IF(F51&gt;0,VLOOKUP(A51,[3]BDD_ActiviteInf_Ambu!$1:$1048576,I$1,FALSE)/F51,"-")</f>
        <v>0.85243765179787923</v>
      </c>
      <c r="J51" s="125">
        <f>IF(E51&gt;0,VLOOKUP(A51,[3]BDD_ActiviteInf_Ambu!$1:$1048576,J$1,FALSE)/E51,"-")</f>
        <v>1.1219034711241624E-2</v>
      </c>
      <c r="K51" s="117">
        <f>IF(F51&gt;0,VLOOKUP(A51,[3]BDD_ActiviteInf_Ambu!$1:$1048576,K$1,FALSE)/F51,"-")</f>
        <v>1.5490788460399266E-2</v>
      </c>
      <c r="L51" s="125">
        <f>IF(E51&gt;0,VLOOKUP(A51,[3]BDD_ActiviteInf_Ambu!$1:$1048576,L$1,FALSE)/E51,"-")</f>
        <v>1.5059106994955199E-3</v>
      </c>
      <c r="M51" s="117">
        <f>IF(F51&gt;0,VLOOKUP(A51,[3]BDD_ActiviteInf_Ambu!$1:$1048576,M$1,FALSE)/F51,"-")</f>
        <v>1.4217167229429537E-3</v>
      </c>
      <c r="N51" s="125">
        <f>IF(E51&gt;0,VLOOKUP(A51,[3]BDD_ActiviteInf_Ambu!$1:$1048576,N$1,FALSE)/E51,"-")</f>
        <v>6.5657706498004662E-2</v>
      </c>
      <c r="O51" s="117">
        <f>IF(F51&gt;0,VLOOKUP(A51,[3]BDD_ActiviteInf_Ambu!$1:$1048576,O$1,FALSE)/F51,"-")</f>
        <v>3.9274924471299093E-2</v>
      </c>
      <c r="P51" s="125">
        <f>IF(E51&gt;0,VLOOKUP(A51,[3]BDD_ActiviteInf_Ambu!$1:$1048576,P$1,FALSE)/E51,"-")</f>
        <v>7.1530758226037196E-3</v>
      </c>
      <c r="Q51" s="117">
        <f>IF(F51&gt;0,VLOOKUP(A51,[3]BDD_ActiviteInf_Ambu!$1:$1048576,Q$1,FALSE)/F51,"-")</f>
        <v>5.153723120668207E-3</v>
      </c>
      <c r="R51" s="125">
        <f>IF(E51&gt;0,VLOOKUP(A51,[3]BDD_ActiviteInf_Ambu!$1:$1048576,R$1,FALSE)/E51,"-")</f>
        <v>0</v>
      </c>
      <c r="S51" s="117">
        <f>IF(F51&gt;0,VLOOKUP(A51,[3]BDD_ActiviteInf_Ambu!$1:$1048576,S$1,FALSE)/F51,"-")</f>
        <v>0</v>
      </c>
      <c r="T51" s="125">
        <f>IF(E51&gt;0,VLOOKUP(A51,[3]BDD_ActiviteInf_Ambu!$1:$1048576,T$1,FALSE)/E51,"-")</f>
        <v>2.630324021785508E-2</v>
      </c>
      <c r="U51" s="129">
        <f>IF(F51&gt;0,VLOOKUP(A51,[3]BDD_ActiviteInf_Ambu!$1:$1048576,U$1,FALSE)/F51,"-")</f>
        <v>3.2255198151768263E-2</v>
      </c>
    </row>
    <row r="52" spans="1:22" s="98" customFormat="1" x14ac:dyDescent="0.2">
      <c r="A52" s="31" t="s">
        <v>100</v>
      </c>
      <c r="C52" s="121" t="s">
        <v>101</v>
      </c>
      <c r="D52" s="122"/>
      <c r="E52" s="442">
        <f>VLOOKUP(A52,Activité_INF!$A$7:$AM$68,29,FALSE)</f>
        <v>48986</v>
      </c>
      <c r="F52" s="124">
        <f>VLOOKUP(A52,Activité_INF!$A$7:$AM$68,30,FALSE)</f>
        <v>45204</v>
      </c>
      <c r="G52" s="117">
        <f t="shared" si="3"/>
        <v>-7.7205732250030579E-2</v>
      </c>
      <c r="H52" s="125">
        <f>IF(E52&gt;0,VLOOKUP(A52,[3]BDD_ActiviteInf_Ambu!$1:$1048576,H$1,FALSE)/E52,"-")</f>
        <v>0.79583962764871596</v>
      </c>
      <c r="I52" s="117">
        <f>IF(F52&gt;0,VLOOKUP(A52,[3]BDD_ActiviteInf_Ambu!$1:$1048576,I$1,FALSE)/F52,"-")</f>
        <v>0.79550482258207234</v>
      </c>
      <c r="J52" s="125">
        <f>IF(E52&gt;0,VLOOKUP(A52,[3]BDD_ActiviteInf_Ambu!$1:$1048576,J$1,FALSE)/E52,"-")</f>
        <v>8.3084963050667534E-3</v>
      </c>
      <c r="K52" s="117">
        <f>IF(F52&gt;0,VLOOKUP(A52,[3]BDD_ActiviteInf_Ambu!$1:$1048576,K$1,FALSE)/F52,"-")</f>
        <v>8.074506680824706E-3</v>
      </c>
      <c r="L52" s="125">
        <f>IF(E52&gt;0,VLOOKUP(A52,[3]BDD_ActiviteInf_Ambu!$1:$1048576,L$1,FALSE)/E52,"-")</f>
        <v>8.5330502592577476E-3</v>
      </c>
      <c r="M52" s="117">
        <f>IF(F52&gt;0,VLOOKUP(A52,[3]BDD_ActiviteInf_Ambu!$1:$1048576,M$1,FALSE)/F52,"-")</f>
        <v>4.4907530307052475E-3</v>
      </c>
      <c r="N52" s="125">
        <f>IF(E52&gt;0,VLOOKUP(A52,[3]BDD_ActiviteInf_Ambu!$1:$1048576,N$1,FALSE)/E52,"-")</f>
        <v>8.2023435267219211E-2</v>
      </c>
      <c r="O52" s="117">
        <f>IF(F52&gt;0,VLOOKUP(A52,[3]BDD_ActiviteInf_Ambu!$1:$1048576,O$1,FALSE)/F52,"-")</f>
        <v>6.2140518538182463E-2</v>
      </c>
      <c r="P52" s="125">
        <f>IF(E52&gt;0,VLOOKUP(A52,[3]BDD_ActiviteInf_Ambu!$1:$1048576,P$1,FALSE)/E52,"-")</f>
        <v>9.9007879802392521E-3</v>
      </c>
      <c r="Q52" s="117">
        <f>IF(F52&gt;0,VLOOKUP(A52,[3]BDD_ActiviteInf_Ambu!$1:$1048576,Q$1,FALSE)/F52,"-")</f>
        <v>8.981506061410495E-3</v>
      </c>
      <c r="R52" s="125">
        <f>IF(E52&gt;0,VLOOKUP(A52,[3]BDD_ActiviteInf_Ambu!$1:$1048576,R$1,FALSE)/E52,"-")</f>
        <v>0</v>
      </c>
      <c r="S52" s="117">
        <f>IF(F52&gt;0,VLOOKUP(A52,[3]BDD_ActiviteInf_Ambu!$1:$1048576,S$1,FALSE)/F52,"-")</f>
        <v>0</v>
      </c>
      <c r="T52" s="125">
        <f>IF(E52&gt;0,VLOOKUP(A52,[3]BDD_ActiviteInf_Ambu!$1:$1048576,T$1,FALSE)/E52,"-")</f>
        <v>9.4986322622790179E-2</v>
      </c>
      <c r="U52" s="129">
        <f>IF(F52&gt;0,VLOOKUP(A52,[3]BDD_ActiviteInf_Ambu!$1:$1048576,U$1,FALSE)/F52,"-")</f>
        <v>9.8995664100522074E-2</v>
      </c>
    </row>
    <row r="53" spans="1:22" s="98" customFormat="1" ht="13.8" thickBot="1" x14ac:dyDescent="0.25">
      <c r="A53" s="31" t="s">
        <v>102</v>
      </c>
      <c r="C53" s="130" t="s">
        <v>103</v>
      </c>
      <c r="D53" s="131"/>
      <c r="E53" s="447">
        <f>VLOOKUP(A53,Activité_INF!$A$7:$AM$68,29,FALSE)</f>
        <v>16232</v>
      </c>
      <c r="F53" s="133">
        <f>VLOOKUP(A53,Activité_INF!$A$7:$AM$68,30,FALSE)</f>
        <v>22247</v>
      </c>
      <c r="G53" s="134">
        <f t="shared" si="3"/>
        <v>0.37056431739773288</v>
      </c>
      <c r="H53" s="135">
        <f>IF(E53&gt;0,VLOOKUP(A53,[3]BDD_ActiviteInf_Ambu!$1:$1048576,H$1,FALSE)/E53,"-")</f>
        <v>0.78696402168555935</v>
      </c>
      <c r="I53" s="134">
        <f>IF(F53&gt;0,VLOOKUP(A53,[3]BDD_ActiviteInf_Ambu!$1:$1048576,I$1,FALSE)/F53,"-")</f>
        <v>0.56920034161909472</v>
      </c>
      <c r="J53" s="135">
        <f>IF(E53&gt;0,VLOOKUP(A53,[3]BDD_ActiviteInf_Ambu!$1:$1048576,J$1,FALSE)/E53,"-")</f>
        <v>4.6451453918186301E-2</v>
      </c>
      <c r="K53" s="134">
        <f>IF(F53&gt;0,VLOOKUP(A53,[3]BDD_ActiviteInf_Ambu!$1:$1048576,K$1,FALSE)/F53,"-")</f>
        <v>8.8551265339146847E-3</v>
      </c>
      <c r="L53" s="135">
        <f>IF(E53&gt;0,VLOOKUP(A53,[3]BDD_ActiviteInf_Ambu!$1:$1048576,L$1,FALSE)/E53,"-")</f>
        <v>4.3740758994578613E-3</v>
      </c>
      <c r="M53" s="134">
        <f>IF(F53&gt;0,VLOOKUP(A53,[3]BDD_ActiviteInf_Ambu!$1:$1048576,M$1,FALSE)/F53,"-")</f>
        <v>3.146491661797096E-4</v>
      </c>
      <c r="N53" s="135">
        <f>IF(E53&gt;0,VLOOKUP(A53,[3]BDD_ActiviteInf_Ambu!$1:$1048576,N$1,FALSE)/E53,"-")</f>
        <v>9.2656481025135531E-2</v>
      </c>
      <c r="O53" s="134">
        <f>IF(F53&gt;0,VLOOKUP(A53,[3]BDD_ActiviteInf_Ambu!$1:$1048576,O$1,FALSE)/F53,"-")</f>
        <v>4.9579718613745674E-2</v>
      </c>
      <c r="P53" s="135">
        <f>IF(E53&gt;0,VLOOKUP(A53,[3]BDD_ActiviteInf_Ambu!$1:$1048576,P$1,FALSE)/E53,"-")</f>
        <v>4.2878265155248889E-2</v>
      </c>
      <c r="Q53" s="134">
        <f>IF(F53&gt;0,VLOOKUP(A53,[3]BDD_ActiviteInf_Ambu!$1:$1048576,Q$1,FALSE)/F53,"-")</f>
        <v>9.2596754618600261E-3</v>
      </c>
      <c r="R53" s="135">
        <f>IF(E53&gt;0,VLOOKUP(A53,[3]BDD_ActiviteInf_Ambu!$1:$1048576,R$1,FALSE)/E53,"-")</f>
        <v>0</v>
      </c>
      <c r="S53" s="134">
        <f>IF(F53&gt;0,VLOOKUP(A53,[3]BDD_ActiviteInf_Ambu!$1:$1048576,S$1,FALSE)/F53,"-")</f>
        <v>0</v>
      </c>
      <c r="T53" s="135">
        <f>IF(E53&gt;0,VLOOKUP(A53,[3]BDD_ActiviteInf_Ambu!$1:$1048576,T$1,FALSE)/E53,"-")</f>
        <v>2.5381961557417447E-2</v>
      </c>
      <c r="U53" s="142">
        <f>IF(F53&gt;0,VLOOKUP(A53,[3]BDD_ActiviteInf_Ambu!$1:$1048576,U$1,FALSE)/F53,"-")</f>
        <v>5.7670697172652489E-2</v>
      </c>
    </row>
    <row r="54" spans="1:22" ht="5.25" customHeight="1" thickBot="1" x14ac:dyDescent="0.25">
      <c r="A54" s="77"/>
      <c r="C54" s="331"/>
      <c r="D54" s="332"/>
      <c r="E54" s="453"/>
      <c r="F54" s="333"/>
      <c r="G54" s="299"/>
      <c r="H54" s="299"/>
      <c r="I54" s="299"/>
      <c r="J54" s="299"/>
      <c r="K54" s="299"/>
      <c r="L54" s="299"/>
      <c r="M54" s="299"/>
      <c r="N54" s="299"/>
      <c r="O54" s="299"/>
      <c r="P54" s="299"/>
      <c r="Q54" s="299"/>
      <c r="R54" s="299"/>
      <c r="S54" s="299"/>
      <c r="T54" s="299"/>
      <c r="U54" s="299"/>
    </row>
    <row r="55" spans="1:22" s="98" customFormat="1" ht="13.8" thickBot="1" x14ac:dyDescent="0.25">
      <c r="A55" s="31" t="s">
        <v>104</v>
      </c>
      <c r="C55" s="337" t="s">
        <v>105</v>
      </c>
      <c r="D55" s="455"/>
      <c r="E55" s="415">
        <f>VLOOKUP(A55,Activité_INF!$A$7:$AM$68,29,FALSE)</f>
        <v>294534</v>
      </c>
      <c r="F55" s="147">
        <f>VLOOKUP(A55,Activité_INF!$A$7:$AM$68,30,FALSE)</f>
        <v>281267</v>
      </c>
      <c r="G55" s="148">
        <f>IF(E55&gt;0,F55/E55-1,"-")</f>
        <v>-4.5044035663115323E-2</v>
      </c>
      <c r="H55" s="149">
        <f>IF(E55&gt;0,VLOOKUP(A55,[3]BDD_ActiviteInf_Ambu!$1:$1048576,H$1,FALSE)/E55,"-")</f>
        <v>0.8275581087412659</v>
      </c>
      <c r="I55" s="148">
        <f>IF(F55&gt;0,VLOOKUP(A55,[3]BDD_ActiviteInf_Ambu!$1:$1048576,I$1,FALSE)/F55,"-")</f>
        <v>0.74170805675745821</v>
      </c>
      <c r="J55" s="149">
        <f>IF(E55&gt;0,VLOOKUP(A55,[3]BDD_ActiviteInf_Ambu!$1:$1048576,J$1,FALSE)/E55,"-")</f>
        <v>2.0836304127876577E-2</v>
      </c>
      <c r="K55" s="148">
        <f>IF(F55&gt;0,VLOOKUP(A55,[3]BDD_ActiviteInf_Ambu!$1:$1048576,K$1,FALSE)/F55,"-")</f>
        <v>1.9273501690564483E-2</v>
      </c>
      <c r="L55" s="149">
        <f>IF(E55&gt;0,VLOOKUP(A55,[3]BDD_ActiviteInf_Ambu!$1:$1048576,L$1,FALSE)/E55,"-")</f>
        <v>4.2270162358165782E-3</v>
      </c>
      <c r="M55" s="148">
        <f>IF(F55&gt;0,VLOOKUP(A55,[3]BDD_ActiviteInf_Ambu!$1:$1048576,M$1,FALSE)/F55,"-")</f>
        <v>2.5314025463349771E-3</v>
      </c>
      <c r="N55" s="149">
        <f>IF(E55&gt;0,VLOOKUP(A55,[3]BDD_ActiviteInf_Ambu!$1:$1048576,N$1,FALSE)/E55,"-")</f>
        <v>5.1386257613722015E-2</v>
      </c>
      <c r="O55" s="148">
        <f>IF(F55&gt;0,VLOOKUP(A55,[3]BDD_ActiviteInf_Ambu!$1:$1048576,O$1,FALSE)/F55,"-")</f>
        <v>3.8131028524498074E-2</v>
      </c>
      <c r="P55" s="149">
        <f>IF(E55&gt;0,VLOOKUP(A55,[3]BDD_ActiviteInf_Ambu!$1:$1048576,P$1,FALSE)/E55,"-")</f>
        <v>2.5117643463912487E-2</v>
      </c>
      <c r="Q55" s="148">
        <f>IF(F55&gt;0,VLOOKUP(A55,[3]BDD_ActiviteInf_Ambu!$1:$1048576,Q$1,FALSE)/F55,"-")</f>
        <v>1.9301944415804202E-2</v>
      </c>
      <c r="R55" s="149">
        <f>IF(E55&gt;0,VLOOKUP(A55,[3]BDD_ActiviteInf_Ambu!$1:$1048576,R$1,FALSE)/E55,"-")</f>
        <v>3.734713140078904E-5</v>
      </c>
      <c r="S55" s="148">
        <f>IF(F55&gt;0,VLOOKUP(A55,[3]BDD_ActiviteInf_Ambu!$1:$1048576,S$1,FALSE)/F55,"-")</f>
        <v>0</v>
      </c>
      <c r="T55" s="149">
        <f>IF(E55&gt;0,VLOOKUP(A55,[3]BDD_ActiviteInf_Ambu!$1:$1048576,T$1,FALSE)/E55,"-")</f>
        <v>6.8297717750752038E-2</v>
      </c>
      <c r="U55" s="156">
        <f>IF(F55&gt;0,VLOOKUP(A55,[3]BDD_ActiviteInf_Ambu!$1:$1048576,U$1,FALSE)/F55,"-")</f>
        <v>6.0330575574098634E-2</v>
      </c>
    </row>
    <row r="56" spans="1:22" ht="5.25" customHeight="1" thickBot="1" x14ac:dyDescent="0.25">
      <c r="A56" s="77"/>
      <c r="C56" s="345"/>
      <c r="D56" s="330"/>
      <c r="E56" s="219"/>
      <c r="F56" s="347"/>
      <c r="G56" s="348"/>
      <c r="H56" s="348"/>
      <c r="I56" s="348"/>
      <c r="J56" s="348"/>
      <c r="K56" s="348"/>
      <c r="L56" s="348"/>
      <c r="M56" s="348"/>
      <c r="N56" s="348"/>
      <c r="O56" s="348"/>
      <c r="P56" s="348"/>
      <c r="Q56" s="348"/>
      <c r="R56" s="348"/>
      <c r="S56" s="348"/>
      <c r="T56" s="348"/>
      <c r="U56" s="348"/>
    </row>
    <row r="57" spans="1:22" s="98" customFormat="1" x14ac:dyDescent="0.2">
      <c r="A57" s="31" t="s">
        <v>106</v>
      </c>
      <c r="C57" s="350" t="s">
        <v>107</v>
      </c>
      <c r="D57" s="464"/>
      <c r="E57" s="465">
        <f>VLOOKUP(A57,Activité_INF!$A$7:$AM$68,29,FALSE)</f>
        <v>5905258</v>
      </c>
      <c r="F57" s="162">
        <f>VLOOKUP(A57,Activité_INF!$A$7:$AM$68,30,FALSE)</f>
        <v>5847891</v>
      </c>
      <c r="G57" s="163">
        <f>IF(E57&gt;0,F57/E57-1,"-")</f>
        <v>-9.7145628522919969E-3</v>
      </c>
      <c r="H57" s="164">
        <f>IF(E57&gt;0,VLOOKUP(A57,[3]BDD_ActiviteInf_Ambu!$1:$1048576,H$1,FALSE)/E57,"-")</f>
        <v>0.81150408669697416</v>
      </c>
      <c r="I57" s="163">
        <f>IF(F57&gt;0,VLOOKUP(A57,[3]BDD_ActiviteInf_Ambu!$1:$1048576,I$1,FALSE)/F57,"-")</f>
        <v>0.72955942578273092</v>
      </c>
      <c r="J57" s="164">
        <f>IF(E57&gt;0,VLOOKUP(A57,[3]BDD_ActiviteInf_Ambu!$1:$1048576,J$1,FALSE)/E57,"-")</f>
        <v>1.2968781380932043E-2</v>
      </c>
      <c r="K57" s="163">
        <f>IF(F57&gt;0,VLOOKUP(A57,[3]BDD_ActiviteInf_Ambu!$1:$1048576,K$1,FALSE)/F57,"-")</f>
        <v>1.5511917031285296E-2</v>
      </c>
      <c r="L57" s="164">
        <f>IF(E57&gt;0,VLOOKUP(A57,[3]BDD_ActiviteInf_Ambu!$1:$1048576,L$1,FALSE)/E57,"-")</f>
        <v>5.6038195113575053E-3</v>
      </c>
      <c r="M57" s="163">
        <f>IF(F57&gt;0,VLOOKUP(A57,[3]BDD_ActiviteInf_Ambu!$1:$1048576,M$1,FALSE)/F57,"-")</f>
        <v>4.6811748030187294E-3</v>
      </c>
      <c r="N57" s="164">
        <f>IF(E57&gt;0,VLOOKUP(A57,[3]BDD_ActiviteInf_Ambu!$1:$1048576,N$1,FALSE)/E57,"-")</f>
        <v>3.8361744736639787E-2</v>
      </c>
      <c r="O57" s="163">
        <f>IF(F57&gt;0,VLOOKUP(A57,[3]BDD_ActiviteInf_Ambu!$1:$1048576,O$1,FALSE)/F57,"-")</f>
        <v>3.6343016653354175E-2</v>
      </c>
      <c r="P57" s="164">
        <f>IF(E57&gt;0,VLOOKUP(A57,[3]BDD_ActiviteInf_Ambu!$1:$1048576,P$1,FALSE)/E57,"-")</f>
        <v>1.140221138517572E-2</v>
      </c>
      <c r="Q57" s="163">
        <f>IF(F57&gt;0,VLOOKUP(A57,[3]BDD_ActiviteInf_Ambu!$1:$1048576,Q$1,FALSE)/F57,"-")</f>
        <v>9.4271592955477452E-3</v>
      </c>
      <c r="R57" s="164">
        <f>IF(E57&gt;0,VLOOKUP(A57,[3]BDD_ActiviteInf_Ambu!$1:$1048576,R$1,FALSE)/E57,"-")</f>
        <v>1.2781829345982852E-3</v>
      </c>
      <c r="S57" s="163">
        <f>IF(F57&gt;0,VLOOKUP(A57,[3]BDD_ActiviteInf_Ambu!$1:$1048576,S$1,FALSE)/F57,"-")</f>
        <v>9.1845077139775689E-4</v>
      </c>
      <c r="T57" s="164">
        <f>IF(E57&gt;0,VLOOKUP(A57,[3]BDD_ActiviteInf_Ambu!$1:$1048576,T$1,FALSE)/E57,"-")</f>
        <v>0.11599781076457624</v>
      </c>
      <c r="U57" s="170">
        <f>IF(F57&gt;0,VLOOKUP(A57,[3]BDD_ActiviteInf_Ambu!$1:$1048576,U$1,FALSE)/F57,"-")</f>
        <v>0.10623864227291514</v>
      </c>
    </row>
    <row r="58" spans="1:22" s="65" customFormat="1" ht="14.1" customHeight="1" x14ac:dyDescent="0.2">
      <c r="A58" s="172" t="s">
        <v>108</v>
      </c>
      <c r="C58" s="173" t="s">
        <v>59</v>
      </c>
      <c r="D58" s="174"/>
      <c r="E58" s="471">
        <f>VLOOKUP(A58,Activité_INF!$A$7:$AM$68,29,FALSE)</f>
        <v>5905258</v>
      </c>
      <c r="F58" s="176">
        <f>VLOOKUP(A58,Activité_INF!$A$7:$AM$68,30,FALSE)</f>
        <v>5847891</v>
      </c>
      <c r="G58" s="502">
        <f>IF(E58&gt;0,F58/E58-1,"-")</f>
        <v>-9.7145628522919969E-3</v>
      </c>
      <c r="H58" s="177">
        <f>IF(E58&gt;0,VLOOKUP(A58,[3]BDD_ActiviteInf_Ambu!$1:$1048576,H$1,FALSE)/E58,"-")</f>
        <v>0.81150408669697416</v>
      </c>
      <c r="I58" s="116">
        <f>IF(F58&gt;0,VLOOKUP(A58,[3]BDD_ActiviteInf_Ambu!$1:$1048576,I$1,FALSE)/F58,"-")</f>
        <v>0.72955942578273092</v>
      </c>
      <c r="J58" s="177">
        <f>IF(E58&gt;0,VLOOKUP(A58,[3]BDD_ActiviteInf_Ambu!$1:$1048576,J$1,FALSE)/E58,"-")</f>
        <v>1.2968781380932043E-2</v>
      </c>
      <c r="K58" s="116">
        <f>IF(F58&gt;0,VLOOKUP(A58,[3]BDD_ActiviteInf_Ambu!$1:$1048576,K$1,FALSE)/F58,"-")</f>
        <v>1.5511917031285296E-2</v>
      </c>
      <c r="L58" s="177">
        <f>IF(E58&gt;0,VLOOKUP(A58,[3]BDD_ActiviteInf_Ambu!$1:$1048576,L$1,FALSE)/E58,"-")</f>
        <v>5.6038195113575053E-3</v>
      </c>
      <c r="M58" s="116">
        <f>IF(F58&gt;0,VLOOKUP(A58,[3]BDD_ActiviteInf_Ambu!$1:$1048576,M$1,FALSE)/F58,"-")</f>
        <v>4.6811748030187294E-3</v>
      </c>
      <c r="N58" s="177">
        <f>IF(E58&gt;0,VLOOKUP(A58,[3]BDD_ActiviteInf_Ambu!$1:$1048576,N$1,FALSE)/E58,"-")</f>
        <v>3.8361744736639787E-2</v>
      </c>
      <c r="O58" s="116">
        <f>IF(F58&gt;0,VLOOKUP(A58,[3]BDD_ActiviteInf_Ambu!$1:$1048576,O$1,FALSE)/F58,"-")</f>
        <v>3.6343016653354175E-2</v>
      </c>
      <c r="P58" s="177">
        <f>IF(E58&gt;0,VLOOKUP(A58,[3]BDD_ActiviteInf_Ambu!$1:$1048576,P$1,FALSE)/E58,"-")</f>
        <v>1.140221138517572E-2</v>
      </c>
      <c r="Q58" s="116">
        <f>IF(F58&gt;0,VLOOKUP(A58,[3]BDD_ActiviteInf_Ambu!$1:$1048576,Q$1,FALSE)/F58,"-")</f>
        <v>9.4271592955477452E-3</v>
      </c>
      <c r="R58" s="177">
        <f>IF(E58&gt;0,VLOOKUP(A58,[3]BDD_ActiviteInf_Ambu!$1:$1048576,R$1,FALSE)/E58,"-")</f>
        <v>1.2781829345982852E-3</v>
      </c>
      <c r="S58" s="116">
        <f>IF(F58&gt;0,VLOOKUP(A58,[3]BDD_ActiviteInf_Ambu!$1:$1048576,S$1,FALSE)/F58,"-")</f>
        <v>9.1845077139775689E-4</v>
      </c>
      <c r="T58" s="177">
        <f>IF(E58&gt;0,VLOOKUP(A58,[3]BDD_ActiviteInf_Ambu!$1:$1048576,T$1,FALSE)/E58,"-")</f>
        <v>0.11599781076457624</v>
      </c>
      <c r="U58" s="182">
        <f>IF(F58&gt;0,VLOOKUP(A58,[3]BDD_ActiviteInf_Ambu!$1:$1048576,U$1,FALSE)/F58,"-")</f>
        <v>0.10623864227291514</v>
      </c>
    </row>
    <row r="59" spans="1:22" s="101" customFormat="1" ht="13.5" customHeight="1" thickBot="1" x14ac:dyDescent="0.25">
      <c r="A59" s="172" t="s">
        <v>109</v>
      </c>
      <c r="C59" s="183" t="s">
        <v>81</v>
      </c>
      <c r="D59" s="183"/>
      <c r="E59" s="478">
        <f>VLOOKUP(A59,Activité_INF!$A$7:$AM$68,29,FALSE)</f>
        <v>0</v>
      </c>
      <c r="F59" s="184">
        <f>VLOOKUP(A59,Activité_INF!$A$7:$AM$68,30,FALSE)</f>
        <v>0</v>
      </c>
      <c r="G59" s="185" t="str">
        <f>IF(E59&gt;0,F59/E59-1,"-")</f>
        <v>-</v>
      </c>
      <c r="H59" s="186" t="str">
        <f>IF(E59&gt;0,VLOOKUP(A59,[3]BDD_ActiviteInf_Ambu!$1:$1048576,H$1,FALSE)/E59,"-")</f>
        <v>-</v>
      </c>
      <c r="I59" s="185" t="str">
        <f>IF(F59&gt;0,VLOOKUP(A59,[3]BDD_ActiviteInf_Ambu!$1:$1048576,I$1,FALSE)/F59,"-")</f>
        <v>-</v>
      </c>
      <c r="J59" s="186" t="str">
        <f>IF(E59&gt;0,VLOOKUP(A59,[3]BDD_ActiviteInf_Ambu!$1:$1048576,J$1,FALSE)/E59,"-")</f>
        <v>-</v>
      </c>
      <c r="K59" s="185" t="str">
        <f>IF(F59&gt;0,VLOOKUP(A59,[3]BDD_ActiviteInf_Ambu!$1:$1048576,K$1,FALSE)/F59,"-")</f>
        <v>-</v>
      </c>
      <c r="L59" s="186" t="str">
        <f>IF(E59&gt;0,VLOOKUP(A59,[3]BDD_ActiviteInf_Ambu!$1:$1048576,L$1,FALSE)/E59,"-")</f>
        <v>-</v>
      </c>
      <c r="M59" s="185" t="str">
        <f>IF(F59&gt;0,VLOOKUP(A59,[3]BDD_ActiviteInf_Ambu!$1:$1048576,M$1,FALSE)/F59,"-")</f>
        <v>-</v>
      </c>
      <c r="N59" s="186" t="str">
        <f>IF(E59&gt;0,VLOOKUP(A59,[3]BDD_ActiviteInf_Ambu!$1:$1048576,N$1,FALSE)/E59,"-")</f>
        <v>-</v>
      </c>
      <c r="O59" s="185" t="str">
        <f>IF(F59&gt;0,VLOOKUP(A59,[3]BDD_ActiviteInf_Ambu!$1:$1048576,O$1,FALSE)/F59,"-")</f>
        <v>-</v>
      </c>
      <c r="P59" s="186" t="str">
        <f>IF(E59&gt;0,VLOOKUP(A59,[3]BDD_ActiviteInf_Ambu!$1:$1048576,P$1,FALSE)/E59,"-")</f>
        <v>-</v>
      </c>
      <c r="Q59" s="185" t="str">
        <f>IF(F59&gt;0,VLOOKUP(A59,[3]BDD_ActiviteInf_Ambu!$1:$1048576,Q$1,FALSE)/F59,"-")</f>
        <v>-</v>
      </c>
      <c r="R59" s="186" t="str">
        <f>IF(E59&gt;0,VLOOKUP(A59,[3]BDD_ActiviteInf_Ambu!$1:$1048576,R$1,FALSE)/E59,"-")</f>
        <v>-</v>
      </c>
      <c r="S59" s="185" t="str">
        <f>IF(F59&gt;0,VLOOKUP(A59,[3]BDD_ActiviteInf_Ambu!$1:$1048576,S$1,FALSE)/F59,"-")</f>
        <v>-</v>
      </c>
      <c r="T59" s="186" t="str">
        <f>IF(E59&gt;0,VLOOKUP(A59,[3]BDD_ActiviteInf_Ambu!$1:$1048576,T$1,FALSE)/E59,"-")</f>
        <v>-</v>
      </c>
      <c r="U59" s="192" t="str">
        <f>IF(F59&gt;0,VLOOKUP(A59,[3]BDD_ActiviteInf_Ambu!$1:$1048576,U$1,FALSE)/F59,"-")</f>
        <v>-</v>
      </c>
    </row>
    <row r="60" spans="1:22" ht="8.25" customHeight="1" x14ac:dyDescent="0.25"/>
    <row r="61" spans="1:22" x14ac:dyDescent="0.25">
      <c r="C61" s="65" t="s">
        <v>110</v>
      </c>
      <c r="D61" s="201" t="str">
        <f>CONCATENATE(" RIMP ",[3]Onglet_OutilAnnexe!$B$3," - ",[3]Onglet_OutilAnnexe!$B$2,)</f>
        <v xml:space="preserve"> RIMP 2021 - 2022</v>
      </c>
      <c r="E61" s="98"/>
      <c r="F61" s="202" t="s">
        <v>111</v>
      </c>
      <c r="G61" s="101"/>
      <c r="H61" s="98"/>
      <c r="I61" s="503">
        <v>208618</v>
      </c>
      <c r="J61" s="504">
        <f>I61/F55</f>
        <v>0.74170805675745821</v>
      </c>
      <c r="K61" s="98"/>
      <c r="L61" s="98"/>
      <c r="M61" s="203"/>
      <c r="N61" s="98"/>
      <c r="O61" s="98"/>
      <c r="P61" s="98"/>
      <c r="Q61" s="98"/>
      <c r="R61" s="98"/>
      <c r="S61" s="98"/>
      <c r="T61" s="193"/>
      <c r="U61" s="193"/>
      <c r="V61" s="204"/>
    </row>
    <row r="62" spans="1:22" x14ac:dyDescent="0.25">
      <c r="C62" s="65"/>
      <c r="D62" s="201"/>
      <c r="E62" s="98"/>
      <c r="F62" s="205" t="s">
        <v>112</v>
      </c>
      <c r="G62" s="193"/>
      <c r="H62" s="98"/>
      <c r="I62" s="98"/>
      <c r="J62" s="98"/>
      <c r="K62" s="98"/>
      <c r="L62" s="98"/>
      <c r="M62" s="203"/>
      <c r="N62" s="98"/>
      <c r="O62" s="98"/>
      <c r="P62" s="98"/>
      <c r="Q62" s="98"/>
      <c r="R62" s="98"/>
      <c r="S62" s="98"/>
      <c r="T62" s="193"/>
      <c r="U62" s="193"/>
      <c r="V62" s="204"/>
    </row>
    <row r="63" spans="1:22" x14ac:dyDescent="0.25">
      <c r="C63" s="65"/>
      <c r="D63" s="201"/>
      <c r="E63" s="98"/>
      <c r="F63" s="205" t="s">
        <v>113</v>
      </c>
      <c r="G63" s="193"/>
      <c r="H63" s="98"/>
      <c r="I63" s="98"/>
      <c r="J63" s="98"/>
      <c r="K63" s="98"/>
      <c r="L63" s="98"/>
      <c r="M63" s="203"/>
      <c r="N63" s="98"/>
      <c r="O63" s="98"/>
      <c r="P63" s="98"/>
      <c r="Q63" s="98"/>
      <c r="R63" s="98"/>
      <c r="S63" s="98"/>
      <c r="T63" s="193"/>
      <c r="U63" s="193"/>
      <c r="V63" s="204"/>
    </row>
    <row r="64" spans="1:22" x14ac:dyDescent="0.25">
      <c r="C64" s="201"/>
      <c r="D64" s="201"/>
      <c r="E64" s="206"/>
      <c r="F64" s="201"/>
      <c r="G64" s="201"/>
      <c r="H64" s="206"/>
      <c r="I64" s="206"/>
      <c r="J64" s="206"/>
      <c r="K64" s="206"/>
      <c r="L64" s="206"/>
      <c r="M64" s="207"/>
      <c r="N64" s="206"/>
      <c r="O64" s="206"/>
      <c r="P64" s="206"/>
      <c r="Q64" s="206"/>
      <c r="R64" s="206"/>
      <c r="S64" s="206"/>
      <c r="T64" s="193"/>
      <c r="U64" s="193"/>
      <c r="V64" s="204"/>
    </row>
    <row r="65" spans="3:24" x14ac:dyDescent="0.25">
      <c r="C65" s="1083" t="s">
        <v>130</v>
      </c>
      <c r="D65" s="1083"/>
      <c r="E65" s="1083"/>
      <c r="F65" s="1083"/>
      <c r="G65" s="1083"/>
      <c r="H65" s="1083"/>
      <c r="I65" s="1083"/>
      <c r="J65" s="1083"/>
      <c r="K65" s="1083"/>
      <c r="L65" s="1083"/>
      <c r="M65" s="1083"/>
      <c r="N65" s="1083"/>
      <c r="O65" s="1083"/>
      <c r="P65" s="1083"/>
      <c r="Q65" s="1083"/>
      <c r="R65" s="1083"/>
      <c r="S65" s="1083"/>
      <c r="T65" s="1083"/>
      <c r="U65" s="1083"/>
      <c r="V65" s="1083"/>
      <c r="W65" s="1083"/>
      <c r="X65" s="1083"/>
    </row>
    <row r="66" spans="3:24" x14ac:dyDescent="0.25">
      <c r="C66" s="1084"/>
      <c r="D66" s="1084"/>
      <c r="E66" s="1084"/>
      <c r="F66" s="1084"/>
      <c r="G66" s="1084"/>
      <c r="H66" s="1084"/>
      <c r="I66" s="1084"/>
      <c r="J66" s="1084"/>
      <c r="K66" s="1084"/>
      <c r="L66" s="1084"/>
      <c r="M66" s="1084"/>
      <c r="N66" s="1084"/>
      <c r="O66" s="1084"/>
      <c r="P66" s="1084"/>
      <c r="Q66" s="1084"/>
      <c r="R66" s="1084"/>
      <c r="S66" s="1084"/>
      <c r="T66" s="1084"/>
      <c r="U66" s="1084"/>
      <c r="V66" s="1084"/>
      <c r="W66" s="1084"/>
      <c r="X66" s="1084"/>
    </row>
    <row r="67" spans="3:24" x14ac:dyDescent="0.25">
      <c r="C67" s="382"/>
      <c r="D67" s="487"/>
      <c r="E67" s="487"/>
      <c r="F67" s="210"/>
      <c r="G67" s="210"/>
      <c r="H67" s="210"/>
      <c r="I67" s="210"/>
      <c r="J67" s="210"/>
      <c r="K67" s="210"/>
      <c r="L67" s="210"/>
      <c r="M67" s="210"/>
      <c r="N67" s="210"/>
      <c r="O67" s="210"/>
      <c r="P67" s="210"/>
      <c r="Q67" s="210"/>
      <c r="R67" s="210"/>
      <c r="S67" s="210"/>
      <c r="T67" s="210"/>
      <c r="U67" s="210"/>
    </row>
  </sheetData>
  <mergeCells count="14">
    <mergeCell ref="R5:S5"/>
    <mergeCell ref="T5:U5"/>
    <mergeCell ref="C65:X65"/>
    <mergeCell ref="C66:X66"/>
    <mergeCell ref="C2:W2"/>
    <mergeCell ref="C4:C6"/>
    <mergeCell ref="D4:D6"/>
    <mergeCell ref="F4:G5"/>
    <mergeCell ref="H4:U4"/>
    <mergeCell ref="H5:I5"/>
    <mergeCell ref="J5:K5"/>
    <mergeCell ref="L5:M5"/>
    <mergeCell ref="N5:O5"/>
    <mergeCell ref="P5:Q5"/>
  </mergeCells>
  <pageMargins left="0.19685039370078741" right="0.15748031496062992" top="0.19685039370078741" bottom="0.51181102362204722" header="0.31496062992125984" footer="0.27559055118110237"/>
  <pageSetup paperSize="9" scale="65" orientation="landscape" r:id="rId1"/>
  <headerFooter alignWithMargins="0">
    <oddFooter>&amp;L&amp;"Arial,Italique"&amp;7
&amp;CPsychiatrie (RIM-P) – Bilan PMSI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69"/>
  <sheetViews>
    <sheetView showZeros="0" view="pageBreakPreview" topLeftCell="C2" zoomScale="60" zoomScaleNormal="100" workbookViewId="0">
      <selection sqref="A1:AA63"/>
    </sheetView>
  </sheetViews>
  <sheetFormatPr baseColWidth="10" defaultColWidth="11.5546875" defaultRowHeight="13.2" x14ac:dyDescent="0.25"/>
  <cols>
    <col min="1" max="1" width="8.77734375" style="49" hidden="1" customWidth="1"/>
    <col min="2" max="2" width="3.77734375" style="193" hidden="1" customWidth="1"/>
    <col min="3" max="3" width="9.44140625" style="194" customWidth="1"/>
    <col min="4" max="4" width="21.77734375" style="195" customWidth="1"/>
    <col min="5" max="5" width="10.5546875" style="195" hidden="1" customWidth="1"/>
    <col min="6" max="6" width="12.21875" style="193" customWidth="1"/>
    <col min="7" max="7" width="9.21875" style="379" customWidth="1"/>
    <col min="8" max="8" width="10.21875" style="381" customWidth="1"/>
    <col min="9" max="27" width="9.21875" style="381" customWidth="1"/>
    <col min="28" max="16384" width="11.5546875" style="193"/>
  </cols>
  <sheetData>
    <row r="1" spans="1:36" s="506" customFormat="1" hidden="1" x14ac:dyDescent="0.25">
      <c r="A1" s="505"/>
      <c r="C1" s="507"/>
      <c r="D1" s="508"/>
      <c r="E1" s="508"/>
      <c r="G1" s="509"/>
      <c r="H1" s="509">
        <v>29</v>
      </c>
      <c r="I1" s="509">
        <f>H1+36</f>
        <v>65</v>
      </c>
      <c r="J1" s="509">
        <f>H1+1</f>
        <v>30</v>
      </c>
      <c r="K1" s="509">
        <f>I1+1</f>
        <v>66</v>
      </c>
      <c r="L1" s="509">
        <f t="shared" ref="L1:W1" si="0">J1+1</f>
        <v>31</v>
      </c>
      <c r="M1" s="509">
        <f t="shared" si="0"/>
        <v>67</v>
      </c>
      <c r="N1" s="509">
        <f t="shared" si="0"/>
        <v>32</v>
      </c>
      <c r="O1" s="509">
        <f t="shared" si="0"/>
        <v>68</v>
      </c>
      <c r="P1" s="509">
        <f t="shared" si="0"/>
        <v>33</v>
      </c>
      <c r="Q1" s="509">
        <f t="shared" si="0"/>
        <v>69</v>
      </c>
      <c r="R1" s="509">
        <f t="shared" si="0"/>
        <v>34</v>
      </c>
      <c r="S1" s="509">
        <f t="shared" si="0"/>
        <v>70</v>
      </c>
      <c r="T1" s="509">
        <f t="shared" si="0"/>
        <v>35</v>
      </c>
      <c r="U1" s="509">
        <f t="shared" si="0"/>
        <v>71</v>
      </c>
      <c r="V1" s="509">
        <f t="shared" si="0"/>
        <v>36</v>
      </c>
      <c r="W1" s="509">
        <f t="shared" si="0"/>
        <v>72</v>
      </c>
      <c r="X1" s="509"/>
      <c r="Y1" s="509"/>
      <c r="Z1" s="509">
        <f>V1+1</f>
        <v>37</v>
      </c>
      <c r="AA1" s="509">
        <f>W1+1</f>
        <v>73</v>
      </c>
    </row>
    <row r="2" spans="1:36" s="10" customFormat="1" ht="30" customHeight="1" x14ac:dyDescent="0.25">
      <c r="A2" s="9"/>
      <c r="C2" s="1087" t="s">
        <v>154</v>
      </c>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221"/>
      <c r="AC2" s="221"/>
      <c r="AD2" s="221"/>
      <c r="AE2" s="221"/>
      <c r="AF2" s="221"/>
      <c r="AG2" s="221"/>
      <c r="AH2" s="221"/>
      <c r="AI2" s="221"/>
      <c r="AJ2" s="221"/>
    </row>
    <row r="3" spans="1:36" s="12" customFormat="1" ht="7.5" customHeight="1" thickBot="1" x14ac:dyDescent="0.3">
      <c r="A3" s="11"/>
      <c r="C3" s="386"/>
      <c r="D3" s="222"/>
      <c r="E3" s="222"/>
      <c r="F3" s="387"/>
      <c r="G3" s="223"/>
      <c r="H3" s="223"/>
      <c r="I3" s="223"/>
      <c r="J3" s="223"/>
      <c r="K3" s="223"/>
      <c r="L3" s="388"/>
      <c r="M3" s="223"/>
      <c r="N3" s="223"/>
      <c r="O3" s="388"/>
      <c r="P3" s="223"/>
      <c r="Q3" s="223"/>
      <c r="R3" s="388"/>
      <c r="S3" s="223"/>
      <c r="T3" s="223"/>
      <c r="U3" s="223"/>
      <c r="V3" s="223"/>
      <c r="W3" s="388"/>
      <c r="X3" s="223"/>
      <c r="Y3" s="223"/>
      <c r="Z3" s="223"/>
      <c r="AA3" s="223"/>
      <c r="AB3" s="223"/>
      <c r="AC3" s="223"/>
    </row>
    <row r="4" spans="1:36" s="14" customFormat="1" ht="21.75" customHeight="1" x14ac:dyDescent="0.25">
      <c r="A4" s="13"/>
      <c r="C4" s="1088" t="s">
        <v>3</v>
      </c>
      <c r="D4" s="1090" t="s">
        <v>4</v>
      </c>
      <c r="E4" s="225"/>
      <c r="F4" s="1094" t="s">
        <v>7</v>
      </c>
      <c r="G4" s="1095"/>
      <c r="H4" s="1095"/>
      <c r="I4" s="1095"/>
      <c r="J4" s="1095"/>
      <c r="K4" s="1095"/>
      <c r="L4" s="1095"/>
      <c r="M4" s="1095"/>
      <c r="N4" s="1095"/>
      <c r="O4" s="1095"/>
      <c r="P4" s="1095"/>
      <c r="Q4" s="1095"/>
      <c r="R4" s="1095"/>
      <c r="S4" s="1095"/>
      <c r="T4" s="1095"/>
      <c r="U4" s="1095"/>
      <c r="V4" s="1095"/>
      <c r="W4" s="1095"/>
      <c r="X4" s="1095"/>
      <c r="Y4" s="1095"/>
      <c r="Z4" s="1095"/>
      <c r="AA4" s="1096"/>
    </row>
    <row r="5" spans="1:36" s="14" customFormat="1" ht="37.5" customHeight="1" x14ac:dyDescent="0.25">
      <c r="A5" s="13"/>
      <c r="C5" s="1089"/>
      <c r="D5" s="1091"/>
      <c r="E5" s="228"/>
      <c r="F5" s="1077" t="s">
        <v>155</v>
      </c>
      <c r="G5" s="1078"/>
      <c r="H5" s="1085" t="s">
        <v>156</v>
      </c>
      <c r="I5" s="1086"/>
      <c r="J5" s="1085" t="s">
        <v>157</v>
      </c>
      <c r="K5" s="1086"/>
      <c r="L5" s="1085" t="s">
        <v>158</v>
      </c>
      <c r="M5" s="1086"/>
      <c r="N5" s="1085" t="s">
        <v>159</v>
      </c>
      <c r="O5" s="1086"/>
      <c r="P5" s="1085" t="s">
        <v>160</v>
      </c>
      <c r="Q5" s="1086"/>
      <c r="R5" s="1085" t="s">
        <v>161</v>
      </c>
      <c r="S5" s="1086"/>
      <c r="T5" s="1085" t="s">
        <v>162</v>
      </c>
      <c r="U5" s="1086"/>
      <c r="V5" s="1085" t="s">
        <v>163</v>
      </c>
      <c r="W5" s="1086"/>
      <c r="X5" s="1085" t="s">
        <v>138</v>
      </c>
      <c r="Y5" s="1086"/>
      <c r="Z5" s="1085" t="s">
        <v>164</v>
      </c>
      <c r="AA5" s="1174"/>
    </row>
    <row r="6" spans="1:36" s="14" customFormat="1" ht="20.25" customHeight="1" x14ac:dyDescent="0.25">
      <c r="A6" s="13"/>
      <c r="C6" s="1089"/>
      <c r="D6" s="1091"/>
      <c r="E6" s="230" t="str">
        <f>[3]Onglet_OutilAnnexe!$B$3</f>
        <v>2021</v>
      </c>
      <c r="F6" s="22" t="str">
        <f>[3]Onglet_OutilAnnexe!$B$2</f>
        <v>2022</v>
      </c>
      <c r="G6" s="27" t="str">
        <f>CONCATENATE("Evol. / ",[3]Onglet_OutilAnnexe!$B$3)</f>
        <v>Evol. / 2021</v>
      </c>
      <c r="H6" s="28" t="str">
        <f>CONCATENATE("Part ",[3]Onglet_OutilAnnexe!$B$3)</f>
        <v>Part 2021</v>
      </c>
      <c r="I6" s="27" t="str">
        <f>CONCATENATE("Part ",[3]Onglet_OutilAnnexe!$B$2)</f>
        <v>Part 2022</v>
      </c>
      <c r="J6" s="28" t="str">
        <f>CONCATENATE("Part ",[3]Onglet_OutilAnnexe!$B$3)</f>
        <v>Part 2021</v>
      </c>
      <c r="K6" s="27" t="str">
        <f>CONCATENATE("Part ",[3]Onglet_OutilAnnexe!$B$2)</f>
        <v>Part 2022</v>
      </c>
      <c r="L6" s="28" t="str">
        <f>CONCATENATE("Part ",[3]Onglet_OutilAnnexe!$B$3)</f>
        <v>Part 2021</v>
      </c>
      <c r="M6" s="27" t="str">
        <f>CONCATENATE("Part ",[3]Onglet_OutilAnnexe!$B$2)</f>
        <v>Part 2022</v>
      </c>
      <c r="N6" s="28" t="str">
        <f>CONCATENATE("Part ",[3]Onglet_OutilAnnexe!$B$3)</f>
        <v>Part 2021</v>
      </c>
      <c r="O6" s="27" t="str">
        <f>CONCATENATE("Part ",[3]Onglet_OutilAnnexe!$B$2)</f>
        <v>Part 2022</v>
      </c>
      <c r="P6" s="28" t="str">
        <f>CONCATENATE("Part ",[3]Onglet_OutilAnnexe!$B$3)</f>
        <v>Part 2021</v>
      </c>
      <c r="Q6" s="27" t="str">
        <f>CONCATENATE("Part ",[3]Onglet_OutilAnnexe!$B$2)</f>
        <v>Part 2022</v>
      </c>
      <c r="R6" s="28" t="str">
        <f>CONCATENATE("Part ",[3]Onglet_OutilAnnexe!$B$3)</f>
        <v>Part 2021</v>
      </c>
      <c r="S6" s="27" t="str">
        <f>CONCATENATE("Part ",[3]Onglet_OutilAnnexe!$B$2)</f>
        <v>Part 2022</v>
      </c>
      <c r="T6" s="28" t="str">
        <f>CONCATENATE("Part ",[3]Onglet_OutilAnnexe!$B$3)</f>
        <v>Part 2021</v>
      </c>
      <c r="U6" s="27" t="str">
        <f>CONCATENATE("Part ",[3]Onglet_OutilAnnexe!$B$2)</f>
        <v>Part 2022</v>
      </c>
      <c r="V6" s="28" t="str">
        <f>CONCATENATE("Part ",[3]Onglet_OutilAnnexe!$B$3)</f>
        <v>Part 2021</v>
      </c>
      <c r="W6" s="27" t="str">
        <f>CONCATENATE("Part ",[3]Onglet_OutilAnnexe!$B$2)</f>
        <v>Part 2022</v>
      </c>
      <c r="X6" s="28" t="str">
        <f>CONCATENATE("Part ",[3]Onglet_OutilAnnexe!$B$3)</f>
        <v>Part 2021</v>
      </c>
      <c r="Y6" s="27" t="str">
        <f>CONCATENATE("Part ",[3]Onglet_OutilAnnexe!$B$2)</f>
        <v>Part 2022</v>
      </c>
      <c r="Z6" s="28" t="str">
        <f>CONCATENATE("Part ",[3]Onglet_OutilAnnexe!$B$3)</f>
        <v>Part 2021</v>
      </c>
      <c r="AA6" s="393" t="str">
        <f>CONCATENATE("Part ",[3]Onglet_OutilAnnexe!$B$2)</f>
        <v>Part 2022</v>
      </c>
    </row>
    <row r="7" spans="1:36" s="32" customFormat="1" ht="14.1" customHeight="1" x14ac:dyDescent="0.2">
      <c r="A7" s="31" t="s">
        <v>18</v>
      </c>
      <c r="C7" s="33" t="s">
        <v>18</v>
      </c>
      <c r="D7" s="34" t="s">
        <v>19</v>
      </c>
      <c r="E7" s="241">
        <f>VLOOKUP(A7,Activité_INF!$A$7:$AM$68,29,FALSE)</f>
        <v>16232</v>
      </c>
      <c r="F7" s="36">
        <f>VLOOKUP(A7,Activité_INF!$A$7:$AM$68,30,FALSE)</f>
        <v>22247</v>
      </c>
      <c r="G7" s="37">
        <f>IF(E7&gt;0,F7/E7-1,"-")</f>
        <v>0.37056431739773288</v>
      </c>
      <c r="H7" s="38">
        <f>IF(E7&gt;0,VLOOKUP(A7,[3]BDD_ActiviteInf_Ambu!$1:$1048576,H$1,FALSE)/E7,"-")</f>
        <v>4.9285362247412522E-4</v>
      </c>
      <c r="I7" s="37">
        <f>IF(F7&gt;0,VLOOKUP(A7,[3]BDD_ActiviteInf_Ambu!$1:$1048576,I$1,FALSE)/F7,"-")</f>
        <v>0</v>
      </c>
      <c r="J7" s="38">
        <f>IF(E7&gt;0,VLOOKUP(A7,[3]BDD_ActiviteInf_Ambu!$1:$1048576,J$1,FALSE)/E7,"-")</f>
        <v>1.4539181862986693E-2</v>
      </c>
      <c r="K7" s="37">
        <f>IF(F7&gt;0,VLOOKUP(A7,[3]BDD_ActiviteInf_Ambu!$1:$1048576,K$1,FALSE)/F7,"-")</f>
        <v>2.3059288892884434E-2</v>
      </c>
      <c r="L7" s="38">
        <f>IF(E7&gt;0,VLOOKUP(A7,[3]BDD_ActiviteInf_Ambu!$1:$1048576,L$1,FALSE)/E7,"-")</f>
        <v>8.8282405125677671E-2</v>
      </c>
      <c r="M7" s="37">
        <f>IF(F7&gt;0,VLOOKUP(A7,[3]BDD_ActiviteInf_Ambu!$1:$1048576,M$1,FALSE)/F7,"-")</f>
        <v>9.7496291634827162E-2</v>
      </c>
      <c r="N7" s="38">
        <f>IF($E7&gt;0,VLOOKUP($A7,[3]BDD_ActiviteInf_Ambu!$1:$1048576,N$1,FALSE)/$E7,"-")</f>
        <v>6.160670280926565E-3</v>
      </c>
      <c r="O7" s="37">
        <f>IF($F7&gt;0,VLOOKUP($A7,[3]BDD_ActiviteInf_Ambu!$1:$1048576,O$1,FALSE)/$F7,"-")</f>
        <v>3.595990470625253E-3</v>
      </c>
      <c r="P7" s="38">
        <f>IF($E7&gt;0,VLOOKUP($A7,[3]BDD_ActiviteInf_Ambu!$1:$1048576,P$1,FALSE)/$E7,"-")</f>
        <v>0.18808526367668801</v>
      </c>
      <c r="Q7" s="37">
        <f>IF($F7&gt;0,VLOOKUP($A7,[3]BDD_ActiviteInf_Ambu!$1:$1048576,Q$1,FALSE)/$F7,"-")</f>
        <v>0.18168741852834089</v>
      </c>
      <c r="R7" s="38">
        <f>IF(E7&gt;0,VLOOKUP(A7,[3]BDD_ActiviteInf_Ambu!$1:$1048576,R$1,FALSE)/E7,"-")</f>
        <v>0.22258501724987678</v>
      </c>
      <c r="S7" s="37">
        <f>IF(F7&gt;0,VLOOKUP(A7,[3]BDD_ActiviteInf_Ambu!$1:$1048576,S$1,FALSE)/F7,"-")</f>
        <v>0.24753899402166585</v>
      </c>
      <c r="T7" s="38">
        <f>IF(E7&gt;0,VLOOKUP(A7,[3]BDD_ActiviteInf_Ambu!$1:$1048576,T$1,FALSE)/E7,"-")</f>
        <v>0.40648102513553475</v>
      </c>
      <c r="U7" s="37">
        <f>IF(F7&gt;0,VLOOKUP(A7,[3]BDD_ActiviteInf_Ambu!$1:$1048576,U$1,FALSE)/F7,"-")</f>
        <v>0.37146581561558861</v>
      </c>
      <c r="V7" s="38">
        <f>IF(E7&gt;0,VLOOKUP(A7,[3]BDD_ActiviteInf_Ambu!$1:$1048576,V$1,FALSE)/E7,"-")</f>
        <v>9.3026121241991128E-3</v>
      </c>
      <c r="W7" s="37">
        <f>IF(F7&gt;0,VLOOKUP(A7,[3]BDD_ActiviteInf_Ambu!$1:$1048576,W$1,FALSE)/F7,"-")</f>
        <v>1.5103159976626063E-2</v>
      </c>
      <c r="X7" s="38">
        <f>IF(E7&gt;0,1-(H7+J7+L7+N7+R7+T7+V7+Z7+P7),0)</f>
        <v>6.4070970921636272E-2</v>
      </c>
      <c r="Y7" s="37">
        <f>IF(F7&gt;0,1-(I7+K7+M7+O7+S7+U7+W7+AA7+Q7),0)</f>
        <v>6.0053040859441742E-2</v>
      </c>
      <c r="Z7" s="38">
        <f>IF(E7&gt;0,VLOOKUP(A7,[3]BDD_ActiviteInf_Ambu!$1:$1048576,Z$1,FALSE)/E7,"-")</f>
        <v>0</v>
      </c>
      <c r="AA7" s="43">
        <f>IF(F7&gt;0,VLOOKUP(A7,[3]BDD_ActiviteInf_Ambu!$1:$1048576,AA$1,FALSE)/F7,"-")</f>
        <v>0</v>
      </c>
    </row>
    <row r="8" spans="1:36" s="32" customFormat="1" ht="14.1" customHeight="1" x14ac:dyDescent="0.25">
      <c r="A8" s="44" t="s">
        <v>20</v>
      </c>
      <c r="C8" s="45" t="s">
        <v>20</v>
      </c>
      <c r="D8" s="34" t="s">
        <v>21</v>
      </c>
      <c r="E8" s="241">
        <f>VLOOKUP(A8,Activité_INF!$A$7:$AM$68,29,FALSE)</f>
        <v>32029</v>
      </c>
      <c r="F8" s="36">
        <f>VLOOKUP(A8,Activité_INF!$A$7:$AM$68,30,FALSE)</f>
        <v>30937</v>
      </c>
      <c r="G8" s="37">
        <f t="shared" ref="G8:G27" si="1">IF(E8&gt;0,F8/E8-1,"-")</f>
        <v>-3.4094102219863198E-2</v>
      </c>
      <c r="H8" s="38">
        <f>IF(E8&gt;0,VLOOKUP(A8,[3]BDD_ActiviteInf_Ambu!$1:$1048576,H$1,FALSE)/E8,"-")</f>
        <v>5.9321240126135686E-3</v>
      </c>
      <c r="I8" s="37">
        <f>IF(F8&gt;0,VLOOKUP(A8,[3]BDD_ActiviteInf_Ambu!$1:$1048576,I$1,FALSE)/F8,"-")</f>
        <v>1.2056760513301226E-2</v>
      </c>
      <c r="J8" s="38">
        <f>IF(E8&gt;0,VLOOKUP(A8,[3]BDD_ActiviteInf_Ambu!$1:$1048576,J$1,FALSE)/E8,"-")</f>
        <v>2.0231665053545223E-2</v>
      </c>
      <c r="K8" s="37">
        <f>IF(F8&gt;0,VLOOKUP(A8,[3]BDD_ActiviteInf_Ambu!$1:$1048576,K$1,FALSE)/F8,"-")</f>
        <v>4.4962342825742636E-2</v>
      </c>
      <c r="L8" s="38">
        <f>IF(E8&gt;0,VLOOKUP(A8,[3]BDD_ActiviteInf_Ambu!$1:$1048576,L$1,FALSE)/E8,"-")</f>
        <v>0.13144337943738488</v>
      </c>
      <c r="M8" s="37">
        <f>IF(F8&gt;0,VLOOKUP(A8,[3]BDD_ActiviteInf_Ambu!$1:$1048576,M$1,FALSE)/F8,"-")</f>
        <v>0.13404661085431685</v>
      </c>
      <c r="N8" s="38">
        <f>IF(E8&gt;0,VLOOKUP(A8,[3]BDD_ActiviteInf_Ambu!$1:$1048576,N$1,FALSE)/E8,"-")</f>
        <v>1.1989134846545318E-2</v>
      </c>
      <c r="O8" s="37">
        <f>IF(F8&gt;0,VLOOKUP(A8,[3]BDD_ActiviteInf_Ambu!$1:$1048576,O$1,FALSE)/F8,"-")</f>
        <v>6.238484662378382E-3</v>
      </c>
      <c r="P8" s="38">
        <f>IF($E8&gt;0,VLOOKUP($A8,[3]BDD_ActiviteInf_Ambu!$1:$1048576,P$1,FALSE)/$E8,"-")</f>
        <v>0.248181335664554</v>
      </c>
      <c r="Q8" s="37">
        <f>IF($F8&gt;0,VLOOKUP($A8,[3]BDD_ActiviteInf_Ambu!$1:$1048576,Q$1,FALSE)/$F8,"-")</f>
        <v>0.24889291140058828</v>
      </c>
      <c r="R8" s="38">
        <f>IF(E8&gt;0,VLOOKUP(A8,[3]BDD_ActiviteInf_Ambu!$1:$1048576,R$1,FALSE)/E8,"-")</f>
        <v>0.38664959880108651</v>
      </c>
      <c r="S8" s="37">
        <f>IF(F8&gt;0,VLOOKUP(A8,[3]BDD_ActiviteInf_Ambu!$1:$1048576,S$1,FALSE)/F8,"-")</f>
        <v>0.37026861040178427</v>
      </c>
      <c r="T8" s="38">
        <f>IF(E8&gt;0,VLOOKUP(A8,[3]BDD_ActiviteInf_Ambu!$1:$1048576,T$1,FALSE)/E8,"-")</f>
        <v>6.9499516063567399E-2</v>
      </c>
      <c r="U8" s="37">
        <f>IF(F8&gt;0,VLOOKUP(A8,[3]BDD_ActiviteInf_Ambu!$1:$1048576,U$1,FALSE)/F8,"-")</f>
        <v>7.2308239325080001E-2</v>
      </c>
      <c r="V8" s="38">
        <f>IF(E8&gt;0,VLOOKUP(A8,[3]BDD_ActiviteInf_Ambu!$1:$1048576,V$1,FALSE)/E8,"-")</f>
        <v>4.3772830872022231E-2</v>
      </c>
      <c r="W8" s="37">
        <f>IF(F8&gt;0,VLOOKUP(A8,[3]BDD_ActiviteInf_Ambu!$1:$1048576,W$1,FALSE)/F8,"-")</f>
        <v>3.4521770048808867E-2</v>
      </c>
      <c r="X8" s="38">
        <f t="shared" ref="X8:Y27" si="2">IF(E8&gt;0,1-(H8+J8+L8+N8+R8+T8+V8+Z8),0)</f>
        <v>0.25270848293733805</v>
      </c>
      <c r="Y8" s="37">
        <f t="shared" si="2"/>
        <v>0.25102627921259324</v>
      </c>
      <c r="Z8" s="38">
        <f>IF(E8&gt;0,VLOOKUP(A8,[3]BDD_ActiviteInf_Ambu!$1:$1048576,Z$1,FALSE)/E8,"-")</f>
        <v>7.7773267975896843E-2</v>
      </c>
      <c r="AA8" s="43">
        <f>IF(F8&gt;0,VLOOKUP(A8,[3]BDD_ActiviteInf_Ambu!$1:$1048576,AA$1,FALSE)/F8,"-")</f>
        <v>7.4570902155994434E-2</v>
      </c>
    </row>
    <row r="9" spans="1:36" s="32" customFormat="1" ht="14.1" customHeight="1" x14ac:dyDescent="0.2">
      <c r="A9" s="46" t="s">
        <v>22</v>
      </c>
      <c r="C9" s="47" t="s">
        <v>22</v>
      </c>
      <c r="D9" s="48" t="s">
        <v>23</v>
      </c>
      <c r="E9" s="241">
        <f>VLOOKUP(A9,Activité_INF!$A$7:$AM$68,29,FALSE)</f>
        <v>35073</v>
      </c>
      <c r="F9" s="36">
        <f>VLOOKUP(A9,Activité_INF!$A$7:$AM$68,30,FALSE)</f>
        <v>27450</v>
      </c>
      <c r="G9" s="37">
        <f t="shared" si="1"/>
        <v>-0.21734667693097254</v>
      </c>
      <c r="H9" s="38">
        <f>IF(E9&gt;0,VLOOKUP(A9,[3]BDD_ActiviteInf_Ambu!$1:$1048576,H$1,FALSE)/E9,"-")</f>
        <v>8.1829327402845493E-3</v>
      </c>
      <c r="I9" s="37">
        <f>IF(F9&gt;0,VLOOKUP(A9,[3]BDD_ActiviteInf_Ambu!$1:$1048576,I$1,FALSE)/F9,"-")</f>
        <v>9.8724954462659376E-3</v>
      </c>
      <c r="J9" s="38">
        <f>IF(E9&gt;0,VLOOKUP(A9,[3]BDD_ActiviteInf_Ambu!$1:$1048576,J$1,FALSE)/E9,"-")</f>
        <v>8.2342542696661247E-2</v>
      </c>
      <c r="K9" s="37">
        <f>IF(F9&gt;0,VLOOKUP(A9,[3]BDD_ActiviteInf_Ambu!$1:$1048576,K$1,FALSE)/F9,"-")</f>
        <v>6.8488160291438976E-2</v>
      </c>
      <c r="L9" s="38">
        <f>IF(E9&gt;0,VLOOKUP(A9,[3]BDD_ActiviteInf_Ambu!$1:$1048576,L$1,FALSE)/E9,"-")</f>
        <v>7.2791035839534682E-2</v>
      </c>
      <c r="M9" s="37">
        <f>IF(F9&gt;0,VLOOKUP(A9,[3]BDD_ActiviteInf_Ambu!$1:$1048576,M$1,FALSE)/F9,"-")</f>
        <v>9.3588342440801456E-2</v>
      </c>
      <c r="N9" s="38">
        <f>IF(E9&gt;0,VLOOKUP(A9,[3]BDD_ActiviteInf_Ambu!$1:$1048576,N$1,FALSE)/E9,"-")</f>
        <v>9.1808513671485185E-3</v>
      </c>
      <c r="O9" s="37">
        <f>IF(F9&gt;0,VLOOKUP(A9,[3]BDD_ActiviteInf_Ambu!$1:$1048576,O$1,FALSE)/F9,"-")</f>
        <v>5.3551912568306015E-3</v>
      </c>
      <c r="P9" s="38">
        <f>IF($E9&gt;0,VLOOKUP($A9,[3]BDD_ActiviteInf_Ambu!$1:$1048576,P$1,FALSE)/$E9,"-")</f>
        <v>0.2555527043594788</v>
      </c>
      <c r="Q9" s="37">
        <f>IF($F9&gt;0,VLOOKUP($A9,[3]BDD_ActiviteInf_Ambu!$1:$1048576,Q$1,FALSE)/$F9,"-")</f>
        <v>0.2459744990892532</v>
      </c>
      <c r="R9" s="38">
        <f>IF(E9&gt;0,VLOOKUP(A9,[3]BDD_ActiviteInf_Ambu!$1:$1048576,R$1,FALSE)/E9,"-")</f>
        <v>0.27157642631083739</v>
      </c>
      <c r="S9" s="37">
        <f>IF(F9&gt;0,VLOOKUP(A9,[3]BDD_ActiviteInf_Ambu!$1:$1048576,S$1,FALSE)/F9,"-")</f>
        <v>0.28003642987249544</v>
      </c>
      <c r="T9" s="38">
        <f>IF(E9&gt;0,VLOOKUP(A9,[3]BDD_ActiviteInf_Ambu!$1:$1048576,T$1,FALSE)/E9,"-")</f>
        <v>3.224702762808998E-2</v>
      </c>
      <c r="U9" s="37">
        <f>IF(F9&gt;0,VLOOKUP(A9,[3]BDD_ActiviteInf_Ambu!$1:$1048576,U$1,FALSE)/F9,"-")</f>
        <v>3.1985428051001824E-2</v>
      </c>
      <c r="V9" s="38">
        <f>IF(E9&gt;0,VLOOKUP(A9,[3]BDD_ActiviteInf_Ambu!$1:$1048576,V$1,FALSE)/E9,"-")</f>
        <v>2.212528155561258E-2</v>
      </c>
      <c r="W9" s="37">
        <f>IF(F9&gt;0,VLOOKUP(A9,[3]BDD_ActiviteInf_Ambu!$1:$1048576,W$1,FALSE)/F9,"-")</f>
        <v>2.5027322404371586E-2</v>
      </c>
      <c r="X9" s="38">
        <f t="shared" si="2"/>
        <v>0.26613064180423696</v>
      </c>
      <c r="Y9" s="37">
        <f t="shared" si="2"/>
        <v>0.31519125683060112</v>
      </c>
      <c r="Z9" s="38">
        <f>IF(E9&gt;0,VLOOKUP(A9,[3]BDD_ActiviteInf_Ambu!$1:$1048576,Z$1,FALSE)/E9,"-")</f>
        <v>0.23542326005759415</v>
      </c>
      <c r="AA9" s="43">
        <f>IF(F9&gt;0,VLOOKUP(A9,[3]BDD_ActiviteInf_Ambu!$1:$1048576,AA$1,FALSE)/F9,"-")</f>
        <v>0.17045537340619307</v>
      </c>
    </row>
    <row r="10" spans="1:36" s="32" customFormat="1" ht="14.1" customHeight="1" x14ac:dyDescent="0.2">
      <c r="A10" s="46" t="s">
        <v>24</v>
      </c>
      <c r="C10" s="33" t="s">
        <v>24</v>
      </c>
      <c r="D10" s="34" t="s">
        <v>25</v>
      </c>
      <c r="E10" s="241">
        <f>VLOOKUP(A10,Activité_INF!$A$7:$AM$68,29,FALSE)</f>
        <v>20961</v>
      </c>
      <c r="F10" s="36">
        <f>VLOOKUP(A10,Activité_INF!$A$7:$AM$68,30,FALSE)</f>
        <v>20279</v>
      </c>
      <c r="G10" s="37">
        <f t="shared" si="1"/>
        <v>-3.2536615619483844E-2</v>
      </c>
      <c r="H10" s="38">
        <f>IF(E10&gt;0,VLOOKUP(A10,[3]BDD_ActiviteInf_Ambu!$1:$1048576,H$1,FALSE)/E10,"-")</f>
        <v>4.2459806306951002E-3</v>
      </c>
      <c r="I10" s="37">
        <f>IF(F10&gt;0,VLOOKUP(A10,[3]BDD_ActiviteInf_Ambu!$1:$1048576,I$1,FALSE)/F10,"-")</f>
        <v>1.6272991764879924E-3</v>
      </c>
      <c r="J10" s="38">
        <f>IF(E10&gt;0,VLOOKUP(A10,[3]BDD_ActiviteInf_Ambu!$1:$1048576,J$1,FALSE)/E10,"-")</f>
        <v>2.5762129669386003E-2</v>
      </c>
      <c r="K10" s="37">
        <f>IF(F10&gt;0,VLOOKUP(A10,[3]BDD_ActiviteInf_Ambu!$1:$1048576,K$1,FALSE)/F10,"-")</f>
        <v>2.3867054588490557E-2</v>
      </c>
      <c r="L10" s="38">
        <f>IF(E10&gt;0,VLOOKUP(A10,[3]BDD_ActiviteInf_Ambu!$1:$1048576,L$1,FALSE)/E10,"-")</f>
        <v>4.7278278708076903E-2</v>
      </c>
      <c r="M10" s="37">
        <f>IF(F10&gt;0,VLOOKUP(A10,[3]BDD_ActiviteInf_Ambu!$1:$1048576,M$1,FALSE)/F10,"-")</f>
        <v>5.2468070417673457E-2</v>
      </c>
      <c r="N10" s="38">
        <f>IF(E10&gt;0,VLOOKUP(A10,[3]BDD_ActiviteInf_Ambu!$1:$1048576,N$1,FALSE)/E10,"-")</f>
        <v>3.9120270979438E-3</v>
      </c>
      <c r="O10" s="37">
        <f>IF(F10&gt;0,VLOOKUP(A10,[3]BDD_ActiviteInf_Ambu!$1:$1048576,O$1,FALSE)/F10,"-")</f>
        <v>4.5367128556634941E-3</v>
      </c>
      <c r="P10" s="38">
        <f>IF($E10&gt;0,VLOOKUP($A10,[3]BDD_ActiviteInf_Ambu!$1:$1048576,P$1,FALSE)/$E10,"-")</f>
        <v>0.37087925194408666</v>
      </c>
      <c r="Q10" s="37">
        <f>IF($F10&gt;0,VLOOKUP($A10,[3]BDD_ActiviteInf_Ambu!$1:$1048576,Q$1,FALSE)/$F10,"-")</f>
        <v>0.34651610039942798</v>
      </c>
      <c r="R10" s="38">
        <f>IF(E10&gt;0,VLOOKUP(A10,[3]BDD_ActiviteInf_Ambu!$1:$1048576,R$1,FALSE)/E10,"-")</f>
        <v>0.28796336052669241</v>
      </c>
      <c r="S10" s="37">
        <f>IF(F10&gt;0,VLOOKUP(A10,[3]BDD_ActiviteInf_Ambu!$1:$1048576,S$1,FALSE)/F10,"-")</f>
        <v>0.26870161250554764</v>
      </c>
      <c r="T10" s="38">
        <f>IF(E10&gt;0,VLOOKUP(A10,[3]BDD_ActiviteInf_Ambu!$1:$1048576,T$1,FALSE)/E10,"-")</f>
        <v>0.20633557559276752</v>
      </c>
      <c r="U10" s="37">
        <f>IF(F10&gt;0,VLOOKUP(A10,[3]BDD_ActiviteInf_Ambu!$1:$1048576,U$1,FALSE)/F10,"-")</f>
        <v>0.24828640465506188</v>
      </c>
      <c r="V10" s="38">
        <f>IF(E10&gt;0,VLOOKUP(A10,[3]BDD_ActiviteInf_Ambu!$1:$1048576,V$1,FALSE)/E10,"-")</f>
        <v>4.4129573970707506E-2</v>
      </c>
      <c r="W10" s="37">
        <f>IF(F10&gt;0,VLOOKUP(A10,[3]BDD_ActiviteInf_Ambu!$1:$1048576,W$1,FALSE)/F10,"-")</f>
        <v>4.4824695497805614E-2</v>
      </c>
      <c r="X10" s="38">
        <f t="shared" si="2"/>
        <v>0.38037307380373075</v>
      </c>
      <c r="Y10" s="37">
        <f t="shared" si="2"/>
        <v>0.35568815030326928</v>
      </c>
      <c r="Z10" s="38">
        <f>IF(E10&gt;0,VLOOKUP(A10,[3]BDD_ActiviteInf_Ambu!$1:$1048576,Z$1,FALSE)/E10,"-")</f>
        <v>0</v>
      </c>
      <c r="AA10" s="43">
        <f>IF(F10&gt;0,VLOOKUP(A10,[3]BDD_ActiviteInf_Ambu!$1:$1048576,AA$1,FALSE)/F10,"-")</f>
        <v>0</v>
      </c>
    </row>
    <row r="11" spans="1:36" s="32" customFormat="1" ht="14.1" customHeight="1" x14ac:dyDescent="0.2">
      <c r="A11" s="31" t="s">
        <v>26</v>
      </c>
      <c r="C11" s="33" t="s">
        <v>26</v>
      </c>
      <c r="D11" s="34" t="s">
        <v>27</v>
      </c>
      <c r="E11" s="241">
        <f>VLOOKUP(A11,Activité_INF!$A$7:$AM$68,29,FALSE)</f>
        <v>0</v>
      </c>
      <c r="F11" s="36">
        <f>VLOOKUP(A11,Activité_INF!$A$7:$AM$68,30,FALSE)</f>
        <v>0</v>
      </c>
      <c r="G11" s="37" t="str">
        <f t="shared" si="1"/>
        <v>-</v>
      </c>
      <c r="H11" s="38" t="str">
        <f>IF(E11&gt;0,VLOOKUP(A11,[3]BDD_ActiviteInf_Ambu!$1:$1048576,H$1,FALSE)/E11,"-")</f>
        <v>-</v>
      </c>
      <c r="I11" s="37" t="str">
        <f>IF(F11&gt;0,VLOOKUP(A11,[3]BDD_ActiviteInf_Ambu!$1:$1048576,I$1,FALSE)/F11,"-")</f>
        <v>-</v>
      </c>
      <c r="J11" s="38" t="str">
        <f>IF(E11&gt;0,VLOOKUP(A11,[3]BDD_ActiviteInf_Ambu!$1:$1048576,J$1,FALSE)/E11,"-")</f>
        <v>-</v>
      </c>
      <c r="K11" s="37" t="str">
        <f>IF(F11&gt;0,VLOOKUP(A11,[3]BDD_ActiviteInf_Ambu!$1:$1048576,K$1,FALSE)/F11,"-")</f>
        <v>-</v>
      </c>
      <c r="L11" s="38" t="str">
        <f>IF(E11&gt;0,VLOOKUP(A11,[3]BDD_ActiviteInf_Ambu!$1:$1048576,L$1,FALSE)/E11,"-")</f>
        <v>-</v>
      </c>
      <c r="M11" s="37" t="str">
        <f>IF(F11&gt;0,VLOOKUP(A11,[3]BDD_ActiviteInf_Ambu!$1:$1048576,M$1,FALSE)/F11,"-")</f>
        <v>-</v>
      </c>
      <c r="N11" s="38" t="str">
        <f>IF(E11&gt;0,VLOOKUP(A11,[3]BDD_ActiviteInf_Ambu!$1:$1048576,N$1,FALSE)/E11,"-")</f>
        <v>-</v>
      </c>
      <c r="O11" s="37" t="str">
        <f>IF(F11&gt;0,VLOOKUP(A11,[3]BDD_ActiviteInf_Ambu!$1:$1048576,O$1,FALSE)/F11,"-")</f>
        <v>-</v>
      </c>
      <c r="P11" s="38" t="str">
        <f>IF($E11&gt;0,VLOOKUP($A11,[3]BDD_ActiviteInf_Ambu!$1:$1048576,P$1,FALSE)/$E11,"-")</f>
        <v>-</v>
      </c>
      <c r="Q11" s="37" t="str">
        <f>IF($F11&gt;0,VLOOKUP($A11,[3]BDD_ActiviteInf_Ambu!$1:$1048576,Q$1,FALSE)/$F11,"-")</f>
        <v>-</v>
      </c>
      <c r="R11" s="38" t="str">
        <f>IF(E11&gt;0,VLOOKUP(A11,[3]BDD_ActiviteInf_Ambu!$1:$1048576,R$1,FALSE)/E11,"-")</f>
        <v>-</v>
      </c>
      <c r="S11" s="37" t="str">
        <f>IF(F11&gt;0,VLOOKUP(A11,[3]BDD_ActiviteInf_Ambu!$1:$1048576,S$1,FALSE)/F11,"-")</f>
        <v>-</v>
      </c>
      <c r="T11" s="38" t="str">
        <f>IF(E11&gt;0,VLOOKUP(A11,[3]BDD_ActiviteInf_Ambu!$1:$1048576,T$1,FALSE)/E11,"-")</f>
        <v>-</v>
      </c>
      <c r="U11" s="37" t="str">
        <f>IF(F11&gt;0,VLOOKUP(A11,[3]BDD_ActiviteInf_Ambu!$1:$1048576,U$1,FALSE)/F11,"-")</f>
        <v>-</v>
      </c>
      <c r="V11" s="38" t="str">
        <f>IF(E11&gt;0,VLOOKUP(A11,[3]BDD_ActiviteInf_Ambu!$1:$1048576,V$1,FALSE)/E11,"-")</f>
        <v>-</v>
      </c>
      <c r="W11" s="37" t="str">
        <f>IF(F11&gt;0,VLOOKUP(A11,[3]BDD_ActiviteInf_Ambu!$1:$1048576,W$1,FALSE)/F11,"-")</f>
        <v>-</v>
      </c>
      <c r="X11" s="38">
        <f t="shared" si="2"/>
        <v>0</v>
      </c>
      <c r="Y11" s="37">
        <f t="shared" si="2"/>
        <v>0</v>
      </c>
      <c r="Z11" s="38" t="str">
        <f>IF(E11&gt;0,VLOOKUP(A11,[3]BDD_ActiviteInf_Ambu!$1:$1048576,Z$1,FALSE)/E11,"-")</f>
        <v>-</v>
      </c>
      <c r="AA11" s="43" t="str">
        <f>IF(F11&gt;0,VLOOKUP(A11,[3]BDD_ActiviteInf_Ambu!$1:$1048576,AA$1,FALSE)/F11,"-")</f>
        <v>-</v>
      </c>
    </row>
    <row r="12" spans="1:36" s="32" customFormat="1" ht="14.1" customHeight="1" x14ac:dyDescent="0.2">
      <c r="A12" s="31" t="s">
        <v>28</v>
      </c>
      <c r="C12" s="33" t="s">
        <v>28</v>
      </c>
      <c r="D12" s="34" t="s">
        <v>29</v>
      </c>
      <c r="E12" s="241">
        <f>VLOOKUP(A12,Activité_INF!$A$7:$AM$68,29,FALSE)</f>
        <v>30798</v>
      </c>
      <c r="F12" s="36">
        <f>VLOOKUP(A12,Activité_INF!$A$7:$AM$68,30,FALSE)</f>
        <v>31546</v>
      </c>
      <c r="G12" s="37">
        <f t="shared" si="1"/>
        <v>2.4287291382557363E-2</v>
      </c>
      <c r="H12" s="38">
        <f>IF(E12&gt;0,VLOOKUP(A12,[3]BDD_ActiviteInf_Ambu!$1:$1048576,H$1,FALSE)/E12,"-")</f>
        <v>3.7015390609779855E-3</v>
      </c>
      <c r="I12" s="37">
        <f>IF(F12&gt;0,VLOOKUP(A12,[3]BDD_ActiviteInf_Ambu!$1:$1048576,I$1,FALSE)/F12,"-")</f>
        <v>2.4091802447219935E-3</v>
      </c>
      <c r="J12" s="38">
        <f>IF(E12&gt;0,VLOOKUP(A12,[3]BDD_ActiviteInf_Ambu!$1:$1048576,J$1,FALSE)/E12,"-")</f>
        <v>3.6788103123579455E-2</v>
      </c>
      <c r="K12" s="37">
        <f>IF(F12&gt;0,VLOOKUP(A12,[3]BDD_ActiviteInf_Ambu!$1:$1048576,K$1,FALSE)/F12,"-")</f>
        <v>6.3019083243517404E-2</v>
      </c>
      <c r="L12" s="38">
        <f>IF(E12&gt;0,VLOOKUP(A12,[3]BDD_ActiviteInf_Ambu!$1:$1048576,L$1,FALSE)/E12,"-")</f>
        <v>0.22472238457042665</v>
      </c>
      <c r="M12" s="37">
        <f>IF(F12&gt;0,VLOOKUP(A12,[3]BDD_ActiviteInf_Ambu!$1:$1048576,M$1,FALSE)/F12,"-")</f>
        <v>0.24237621251505737</v>
      </c>
      <c r="N12" s="38">
        <f>IF(E12&gt;0,VLOOKUP(A12,[3]BDD_ActiviteInf_Ambu!$1:$1048576,N$1,FALSE)/E12,"-")</f>
        <v>1.5163322293655431E-2</v>
      </c>
      <c r="O12" s="37">
        <f>IF(F12&gt;0,VLOOKUP(A12,[3]BDD_ActiviteInf_Ambu!$1:$1048576,O$1,FALSE)/F12,"-")</f>
        <v>1.1063209281683891E-2</v>
      </c>
      <c r="P12" s="38">
        <f>IF($E12&gt;0,VLOOKUP($A12,[3]BDD_ActiviteInf_Ambu!$1:$1048576,P$1,FALSE)/$E12,"-")</f>
        <v>0.26501720890966945</v>
      </c>
      <c r="Q12" s="37">
        <f>IF($F12&gt;0,VLOOKUP($A12,[3]BDD_ActiviteInf_Ambu!$1:$1048576,Q$1,FALSE)/$F12,"-")</f>
        <v>0.22776263234641475</v>
      </c>
      <c r="R12" s="38">
        <f>IF(E12&gt;0,VLOOKUP(A12,[3]BDD_ActiviteInf_Ambu!$1:$1048576,R$1,FALSE)/E12,"-")</f>
        <v>0.32037794661991037</v>
      </c>
      <c r="S12" s="37">
        <f>IF(F12&gt;0,VLOOKUP(A12,[3]BDD_ActiviteInf_Ambu!$1:$1048576,S$1,FALSE)/F12,"-")</f>
        <v>0.32932859950548404</v>
      </c>
      <c r="T12" s="38">
        <f>IF(E12&gt;0,VLOOKUP(A12,[3]BDD_ActiviteInf_Ambu!$1:$1048576,T$1,FALSE)/E12,"-")</f>
        <v>6.4224949672056622E-2</v>
      </c>
      <c r="U12" s="37">
        <f>IF(F12&gt;0,VLOOKUP(A12,[3]BDD_ActiviteInf_Ambu!$1:$1048576,U$1,FALSE)/F12,"-")</f>
        <v>5.0402586698789067E-2</v>
      </c>
      <c r="V12" s="38">
        <f>IF(E12&gt;0,VLOOKUP(A12,[3]BDD_ActiviteInf_Ambu!$1:$1048576,V$1,FALSE)/E12,"-")</f>
        <v>2.6365348399246705E-2</v>
      </c>
      <c r="W12" s="37">
        <f>IF(F12&gt;0,VLOOKUP(A12,[3]BDD_ActiviteInf_Ambu!$1:$1048576,W$1,FALSE)/F12,"-")</f>
        <v>2.6310784251569137E-2</v>
      </c>
      <c r="X12" s="38">
        <f t="shared" si="2"/>
        <v>0.27690109747386193</v>
      </c>
      <c r="Y12" s="37">
        <f t="shared" si="2"/>
        <v>0.23606796424269316</v>
      </c>
      <c r="Z12" s="38">
        <f>IF(E12&gt;0,VLOOKUP(A12,[3]BDD_ActiviteInf_Ambu!$1:$1048576,Z$1,FALSE)/E12,"-")</f>
        <v>3.1755308786284825E-2</v>
      </c>
      <c r="AA12" s="43">
        <f>IF(F12&gt;0,VLOOKUP(A12,[3]BDD_ActiviteInf_Ambu!$1:$1048576,AA$1,FALSE)/F12,"-")</f>
        <v>3.9022380016483865E-2</v>
      </c>
    </row>
    <row r="13" spans="1:36" s="32" customFormat="1" ht="14.1" customHeight="1" x14ac:dyDescent="0.2">
      <c r="A13" s="31" t="s">
        <v>30</v>
      </c>
      <c r="C13" s="45" t="s">
        <v>30</v>
      </c>
      <c r="D13" s="34" t="s">
        <v>31</v>
      </c>
      <c r="E13" s="241">
        <f>VLOOKUP(A13,Activité_INF!$A$7:$AM$68,29,FALSE)</f>
        <v>10</v>
      </c>
      <c r="F13" s="36">
        <f>VLOOKUP(A13,Activité_INF!$A$7:$AM$68,30,FALSE)</f>
        <v>7</v>
      </c>
      <c r="G13" s="37">
        <f t="shared" si="1"/>
        <v>-0.30000000000000004</v>
      </c>
      <c r="H13" s="38">
        <f>IF(E13&gt;0,VLOOKUP(A13,[3]BDD_ActiviteInf_Ambu!$1:$1048576,H$1,FALSE)/E13,"-")</f>
        <v>0</v>
      </c>
      <c r="I13" s="37">
        <f>IF(F13&gt;0,VLOOKUP(A13,[3]BDD_ActiviteInf_Ambu!$1:$1048576,I$1,FALSE)/F13,"-")</f>
        <v>0</v>
      </c>
      <c r="J13" s="38">
        <f>IF(E13&gt;0,VLOOKUP(A13,[3]BDD_ActiviteInf_Ambu!$1:$1048576,J$1,FALSE)/E13,"-")</f>
        <v>0</v>
      </c>
      <c r="K13" s="37">
        <f>IF(F13&gt;0,VLOOKUP(A13,[3]BDD_ActiviteInf_Ambu!$1:$1048576,K$1,FALSE)/F13,"-")</f>
        <v>0</v>
      </c>
      <c r="L13" s="38">
        <f>IF(E13&gt;0,VLOOKUP(A13,[3]BDD_ActiviteInf_Ambu!$1:$1048576,L$1,FALSE)/E13,"-")</f>
        <v>0.5</v>
      </c>
      <c r="M13" s="37">
        <f>IF(F13&gt;0,VLOOKUP(A13,[3]BDD_ActiviteInf_Ambu!$1:$1048576,M$1,FALSE)/F13,"-")</f>
        <v>0.14285714285714285</v>
      </c>
      <c r="N13" s="38">
        <f>IF(E13&gt;0,VLOOKUP(A13,[3]BDD_ActiviteInf_Ambu!$1:$1048576,N$1,FALSE)/E13,"-")</f>
        <v>0</v>
      </c>
      <c r="O13" s="37">
        <f>IF(F13&gt;0,VLOOKUP(A13,[3]BDD_ActiviteInf_Ambu!$1:$1048576,O$1,FALSE)/F13,"-")</f>
        <v>0</v>
      </c>
      <c r="P13" s="38">
        <f>IF($E13&gt;0,VLOOKUP($A13,[3]BDD_ActiviteInf_Ambu!$1:$1048576,P$1,FALSE)/$E13,"-")</f>
        <v>0</v>
      </c>
      <c r="Q13" s="37">
        <f>IF($F13&gt;0,VLOOKUP($A13,[3]BDD_ActiviteInf_Ambu!$1:$1048576,Q$1,FALSE)/$F13,"-")</f>
        <v>0</v>
      </c>
      <c r="R13" s="38">
        <f>IF(E13&gt;0,VLOOKUP(A13,[3]BDD_ActiviteInf_Ambu!$1:$1048576,R$1,FALSE)/E13,"-")</f>
        <v>0.4</v>
      </c>
      <c r="S13" s="37">
        <f>IF(F13&gt;0,VLOOKUP(A13,[3]BDD_ActiviteInf_Ambu!$1:$1048576,S$1,FALSE)/F13,"-")</f>
        <v>0.2857142857142857</v>
      </c>
      <c r="T13" s="38">
        <f>IF(E13&gt;0,VLOOKUP(A13,[3]BDD_ActiviteInf_Ambu!$1:$1048576,T$1,FALSE)/E13,"-")</f>
        <v>0</v>
      </c>
      <c r="U13" s="37">
        <f>IF(F13&gt;0,VLOOKUP(A13,[3]BDD_ActiviteInf_Ambu!$1:$1048576,U$1,FALSE)/F13,"-")</f>
        <v>0</v>
      </c>
      <c r="V13" s="38">
        <f>IF(E13&gt;0,VLOOKUP(A13,[3]BDD_ActiviteInf_Ambu!$1:$1048576,V$1,FALSE)/E13,"-")</f>
        <v>0</v>
      </c>
      <c r="W13" s="37">
        <f>IF(F13&gt;0,VLOOKUP(A13,[3]BDD_ActiviteInf_Ambu!$1:$1048576,W$1,FALSE)/F13,"-")</f>
        <v>0</v>
      </c>
      <c r="X13" s="38">
        <f t="shared" si="2"/>
        <v>9.9999999999999978E-2</v>
      </c>
      <c r="Y13" s="37">
        <f t="shared" si="2"/>
        <v>0.5714285714285714</v>
      </c>
      <c r="Z13" s="38">
        <f>IF(E13&gt;0,VLOOKUP(A13,[3]BDD_ActiviteInf_Ambu!$1:$1048576,Z$1,FALSE)/E13,"-")</f>
        <v>0</v>
      </c>
      <c r="AA13" s="43">
        <f>IF(F13&gt;0,VLOOKUP(A13,[3]BDD_ActiviteInf_Ambu!$1:$1048576,AA$1,FALSE)/F13,"-")</f>
        <v>0</v>
      </c>
    </row>
    <row r="14" spans="1:36" s="32" customFormat="1" ht="14.1" customHeight="1" x14ac:dyDescent="0.2">
      <c r="A14" s="31" t="s">
        <v>32</v>
      </c>
      <c r="C14" s="33" t="s">
        <v>32</v>
      </c>
      <c r="D14" s="34" t="s">
        <v>33</v>
      </c>
      <c r="E14" s="241">
        <f>VLOOKUP(A14,Activité_INF!$A$7:$AM$68,29,FALSE)</f>
        <v>0</v>
      </c>
      <c r="F14" s="36">
        <f>VLOOKUP(A14,Activité_INF!$A$7:$AM$68,30,FALSE)</f>
        <v>0</v>
      </c>
      <c r="G14" s="37" t="str">
        <f t="shared" si="1"/>
        <v>-</v>
      </c>
      <c r="H14" s="38" t="str">
        <f>IF(E14&gt;0,VLOOKUP(A14,[3]BDD_ActiviteInf_Ambu!$1:$1048576,H$1,FALSE)/E14,"-")</f>
        <v>-</v>
      </c>
      <c r="I14" s="37" t="str">
        <f>IF(F14&gt;0,VLOOKUP(A14,[3]BDD_ActiviteInf_Ambu!$1:$1048576,I$1,FALSE)/F14,"-")</f>
        <v>-</v>
      </c>
      <c r="J14" s="38" t="str">
        <f>IF(E14&gt;0,VLOOKUP(A14,[3]BDD_ActiviteInf_Ambu!$1:$1048576,J$1,FALSE)/E14,"-")</f>
        <v>-</v>
      </c>
      <c r="K14" s="37" t="str">
        <f>IF(F14&gt;0,VLOOKUP(A14,[3]BDD_ActiviteInf_Ambu!$1:$1048576,K$1,FALSE)/F14,"-")</f>
        <v>-</v>
      </c>
      <c r="L14" s="38" t="str">
        <f>IF(E14&gt;0,VLOOKUP(A14,[3]BDD_ActiviteInf_Ambu!$1:$1048576,L$1,FALSE)/E14,"-")</f>
        <v>-</v>
      </c>
      <c r="M14" s="37" t="str">
        <f>IF(F14&gt;0,VLOOKUP(A14,[3]BDD_ActiviteInf_Ambu!$1:$1048576,M$1,FALSE)/F14,"-")</f>
        <v>-</v>
      </c>
      <c r="N14" s="38" t="str">
        <f>IF(E14&gt;0,VLOOKUP(A14,[3]BDD_ActiviteInf_Ambu!$1:$1048576,N$1,FALSE)/E14,"-")</f>
        <v>-</v>
      </c>
      <c r="O14" s="37" t="str">
        <f>IF(F14&gt;0,VLOOKUP(A14,[3]BDD_ActiviteInf_Ambu!$1:$1048576,O$1,FALSE)/F14,"-")</f>
        <v>-</v>
      </c>
      <c r="P14" s="38" t="str">
        <f>IF($E14&gt;0,VLOOKUP($A14,[3]BDD_ActiviteInf_Ambu!$1:$1048576,P$1,FALSE)/$E14,"-")</f>
        <v>-</v>
      </c>
      <c r="Q14" s="37" t="str">
        <f>IF($F14&gt;0,VLOOKUP($A14,[3]BDD_ActiviteInf_Ambu!$1:$1048576,Q$1,FALSE)/$F14,"-")</f>
        <v>-</v>
      </c>
      <c r="R14" s="38" t="str">
        <f>IF(E14&gt;0,VLOOKUP(A14,[3]BDD_ActiviteInf_Ambu!$1:$1048576,R$1,FALSE)/E14,"-")</f>
        <v>-</v>
      </c>
      <c r="S14" s="37" t="str">
        <f>IF(F14&gt;0,VLOOKUP(A14,[3]BDD_ActiviteInf_Ambu!$1:$1048576,S$1,FALSE)/F14,"-")</f>
        <v>-</v>
      </c>
      <c r="T14" s="38" t="str">
        <f>IF(E14&gt;0,VLOOKUP(A14,[3]BDD_ActiviteInf_Ambu!$1:$1048576,T$1,FALSE)/E14,"-")</f>
        <v>-</v>
      </c>
      <c r="U14" s="37" t="str">
        <f>IF(F14&gt;0,VLOOKUP(A14,[3]BDD_ActiviteInf_Ambu!$1:$1048576,U$1,FALSE)/F14,"-")</f>
        <v>-</v>
      </c>
      <c r="V14" s="38" t="str">
        <f>IF(E14&gt;0,VLOOKUP(A14,[3]BDD_ActiviteInf_Ambu!$1:$1048576,V$1,FALSE)/E14,"-")</f>
        <v>-</v>
      </c>
      <c r="W14" s="37" t="str">
        <f>IF(F14&gt;0,VLOOKUP(A14,[3]BDD_ActiviteInf_Ambu!$1:$1048576,W$1,FALSE)/F14,"-")</f>
        <v>-</v>
      </c>
      <c r="X14" s="38">
        <f t="shared" si="2"/>
        <v>0</v>
      </c>
      <c r="Y14" s="37">
        <f t="shared" si="2"/>
        <v>0</v>
      </c>
      <c r="Z14" s="38" t="str">
        <f>IF(E14&gt;0,VLOOKUP(A14,[3]BDD_ActiviteInf_Ambu!$1:$1048576,Z$1,FALSE)/E14,"-")</f>
        <v>-</v>
      </c>
      <c r="AA14" s="43" t="str">
        <f>IF(F14&gt;0,VLOOKUP(A14,[3]BDD_ActiviteInf_Ambu!$1:$1048576,AA$1,FALSE)/F14,"-")</f>
        <v>-</v>
      </c>
    </row>
    <row r="15" spans="1:36" s="32" customFormat="1" ht="14.1" customHeight="1" x14ac:dyDescent="0.2">
      <c r="A15" s="31" t="s">
        <v>34</v>
      </c>
      <c r="C15" s="33" t="s">
        <v>34</v>
      </c>
      <c r="D15" s="34" t="s">
        <v>35</v>
      </c>
      <c r="E15" s="241">
        <f>VLOOKUP(A15,Activité_INF!$A$7:$AM$68,29,FALSE)</f>
        <v>14432</v>
      </c>
      <c r="F15" s="36">
        <f>VLOOKUP(A15,Activité_INF!$A$7:$AM$68,30,FALSE)</f>
        <v>15493</v>
      </c>
      <c r="G15" s="37">
        <f t="shared" si="1"/>
        <v>7.351718403547669E-2</v>
      </c>
      <c r="H15" s="38">
        <f>IF(E15&gt;0,VLOOKUP(A15,[3]BDD_ActiviteInf_Ambu!$1:$1048576,H$1,FALSE)/E15,"-")</f>
        <v>5.5432372505543242E-3</v>
      </c>
      <c r="I15" s="37">
        <f>IF(F15&gt;0,VLOOKUP(A15,[3]BDD_ActiviteInf_Ambu!$1:$1048576,I$1,FALSE)/F15,"-")</f>
        <v>2.1945394694378108E-3</v>
      </c>
      <c r="J15" s="38">
        <f>IF(E15&gt;0,VLOOKUP(A15,[3]BDD_ActiviteInf_Ambu!$1:$1048576,J$1,FALSE)/E15,"-")</f>
        <v>2.1133592017738359E-2</v>
      </c>
      <c r="K15" s="37">
        <f>IF(F15&gt;0,VLOOKUP(A15,[3]BDD_ActiviteInf_Ambu!$1:$1048576,K$1,FALSE)/F15,"-")</f>
        <v>2.0202672174530433E-2</v>
      </c>
      <c r="L15" s="38">
        <f>IF(E15&gt;0,VLOOKUP(A15,[3]BDD_ActiviteInf_Ambu!$1:$1048576,L$1,FALSE)/E15,"-")</f>
        <v>0.11072616407982262</v>
      </c>
      <c r="M15" s="37">
        <f>IF(F15&gt;0,VLOOKUP(A15,[3]BDD_ActiviteInf_Ambu!$1:$1048576,M$1,FALSE)/F15,"-")</f>
        <v>9.7269734718905307E-2</v>
      </c>
      <c r="N15" s="38">
        <f>IF(E15&gt;0,VLOOKUP(A15,[3]BDD_ActiviteInf_Ambu!$1:$1048576,N$1,FALSE)/E15,"-")</f>
        <v>1.0324279379157428E-2</v>
      </c>
      <c r="O15" s="37">
        <f>IF(F15&gt;0,VLOOKUP(A15,[3]BDD_ActiviteInf_Ambu!$1:$1048576,O$1,FALSE)/F15,"-")</f>
        <v>7.0354353579035692E-3</v>
      </c>
      <c r="P15" s="38">
        <f>IF($E15&gt;0,VLOOKUP($A15,[3]BDD_ActiviteInf_Ambu!$1:$1048576,P$1,FALSE)/$E15,"-")</f>
        <v>0.2615022172949002</v>
      </c>
      <c r="Q15" s="37">
        <f>IF($F15&gt;0,VLOOKUP($A15,[3]BDD_ActiviteInf_Ambu!$1:$1048576,Q$1,FALSE)/$F15,"-")</f>
        <v>0.23062028012650876</v>
      </c>
      <c r="R15" s="38">
        <f>IF(E15&gt;0,VLOOKUP(A15,[3]BDD_ActiviteInf_Ambu!$1:$1048576,R$1,FALSE)/E15,"-")</f>
        <v>0.36640798226164079</v>
      </c>
      <c r="S15" s="37">
        <f>IF(F15&gt;0,VLOOKUP(A15,[3]BDD_ActiviteInf_Ambu!$1:$1048576,S$1,FALSE)/F15,"-")</f>
        <v>0.40740979797327825</v>
      </c>
      <c r="T15" s="38">
        <f>IF(E15&gt;0,VLOOKUP(A15,[3]BDD_ActiviteInf_Ambu!$1:$1048576,T$1,FALSE)/E15,"-")</f>
        <v>0.19754711751662971</v>
      </c>
      <c r="U15" s="37">
        <f>IF(F15&gt;0,VLOOKUP(A15,[3]BDD_ActiviteInf_Ambu!$1:$1048576,U$1,FALSE)/F15,"-")</f>
        <v>0.20777125153295037</v>
      </c>
      <c r="V15" s="38">
        <f>IF(E15&gt;0,VLOOKUP(A15,[3]BDD_ActiviteInf_Ambu!$1:$1048576,V$1,FALSE)/E15,"-")</f>
        <v>2.0856430155210642E-2</v>
      </c>
      <c r="W15" s="37">
        <f>IF(F15&gt;0,VLOOKUP(A15,[3]BDD_ActiviteInf_Ambu!$1:$1048576,W$1,FALSE)/F15,"-")</f>
        <v>1.9750855224940297E-2</v>
      </c>
      <c r="X15" s="38">
        <f t="shared" si="2"/>
        <v>0.26746119733924612</v>
      </c>
      <c r="Y15" s="37">
        <f t="shared" si="2"/>
        <v>0.23500935906538445</v>
      </c>
      <c r="Z15" s="38">
        <f>IF(E15&gt;0,VLOOKUP(A15,[3]BDD_ActiviteInf_Ambu!$1:$1048576,Z$1,FALSE)/E15,"-")</f>
        <v>0</v>
      </c>
      <c r="AA15" s="43">
        <f>IF(F15&gt;0,VLOOKUP(A15,[3]BDD_ActiviteInf_Ambu!$1:$1048576,AA$1,FALSE)/F15,"-")</f>
        <v>3.3563544826695929E-3</v>
      </c>
    </row>
    <row r="16" spans="1:36" s="32" customFormat="1" ht="14.1" customHeight="1" x14ac:dyDescent="0.25">
      <c r="A16" s="49" t="s">
        <v>36</v>
      </c>
      <c r="C16" s="33" t="s">
        <v>36</v>
      </c>
      <c r="D16" s="34" t="s">
        <v>37</v>
      </c>
      <c r="E16" s="241">
        <f>VLOOKUP(A16,Activité_INF!$A$7:$AM$68,29,FALSE)</f>
        <v>21727</v>
      </c>
      <c r="F16" s="36">
        <f>VLOOKUP(A16,Activité_INF!$A$7:$AM$68,30,FALSE)</f>
        <v>20579</v>
      </c>
      <c r="G16" s="37">
        <f t="shared" si="1"/>
        <v>-5.2837483315690159E-2</v>
      </c>
      <c r="H16" s="38">
        <f>IF(E16&gt;0,VLOOKUP(A16,[3]BDD_ActiviteInf_Ambu!$1:$1048576,H$1,FALSE)/E16,"-")</f>
        <v>1.7029502462374004E-3</v>
      </c>
      <c r="I16" s="37">
        <f>IF(F16&gt;0,VLOOKUP(A16,[3]BDD_ActiviteInf_Ambu!$1:$1048576,I$1,FALSE)/F16,"-")</f>
        <v>4.3733903493852954E-3</v>
      </c>
      <c r="J16" s="38">
        <f>IF(E16&gt;0,VLOOKUP(A16,[3]BDD_ActiviteInf_Ambu!$1:$1048576,J$1,FALSE)/E16,"-")</f>
        <v>1.0585906936070328E-2</v>
      </c>
      <c r="K16" s="37">
        <f>IF(F16&gt;0,VLOOKUP(A16,[3]BDD_ActiviteInf_Ambu!$1:$1048576,K$1,FALSE)/F16,"-")</f>
        <v>1.1419408134506049E-2</v>
      </c>
      <c r="L16" s="38">
        <f>IF(E16&gt;0,VLOOKUP(A16,[3]BDD_ActiviteInf_Ambu!$1:$1048576,L$1,FALSE)/E16,"-")</f>
        <v>8.8737515533667793E-2</v>
      </c>
      <c r="M16" s="37">
        <f>IF(F16&gt;0,VLOOKUP(A16,[3]BDD_ActiviteInf_Ambu!$1:$1048576,M$1,FALSE)/F16,"-")</f>
        <v>9.5825841877642259E-2</v>
      </c>
      <c r="N16" s="38">
        <f>IF(E16&gt;0,VLOOKUP(A16,[3]BDD_ActiviteInf_Ambu!$1:$1048576,N$1,FALSE)/E16,"-")</f>
        <v>6.4435955263036776E-3</v>
      </c>
      <c r="O16" s="37">
        <f>IF(F16&gt;0,VLOOKUP(A16,[3]BDD_ActiviteInf_Ambu!$1:$1048576,O$1,FALSE)/F16,"-")</f>
        <v>8.6981874726663102E-3</v>
      </c>
      <c r="P16" s="38">
        <f>IF($E16&gt;0,VLOOKUP($A16,[3]BDD_ActiviteInf_Ambu!$1:$1048576,P$1,FALSE)/$E16,"-")</f>
        <v>0.21862199107101762</v>
      </c>
      <c r="Q16" s="37">
        <f>IF($F16&gt;0,VLOOKUP($A16,[3]BDD_ActiviteInf_Ambu!$1:$1048576,Q$1,FALSE)/$F16,"-")</f>
        <v>0.20341124447252054</v>
      </c>
      <c r="R16" s="38">
        <f>IF(E16&gt;0,VLOOKUP(A16,[3]BDD_ActiviteInf_Ambu!$1:$1048576,R$1,FALSE)/E16,"-")</f>
        <v>0.33147696414599348</v>
      </c>
      <c r="S16" s="37">
        <f>IF(F16&gt;0,VLOOKUP(A16,[3]BDD_ActiviteInf_Ambu!$1:$1048576,S$1,FALSE)/F16,"-")</f>
        <v>0.32372807230672046</v>
      </c>
      <c r="T16" s="38">
        <f>IF(E16&gt;0,VLOOKUP(A16,[3]BDD_ActiviteInf_Ambu!$1:$1048576,T$1,FALSE)/E16,"-")</f>
        <v>0.23795277764992867</v>
      </c>
      <c r="U16" s="37">
        <f>IF(F16&gt;0,VLOOKUP(A16,[3]BDD_ActiviteInf_Ambu!$1:$1048576,U$1,FALSE)/F16,"-")</f>
        <v>0.24184848632100686</v>
      </c>
      <c r="V16" s="38">
        <f>IF(E16&gt;0,VLOOKUP(A16,[3]BDD_ActiviteInf_Ambu!$1:$1048576,V$1,FALSE)/E16,"-")</f>
        <v>1.9745017719887698E-2</v>
      </c>
      <c r="W16" s="37">
        <f>IF(F16&gt;0,VLOOKUP(A16,[3]BDD_ActiviteInf_Ambu!$1:$1048576,W$1,FALSE)/F16,"-")</f>
        <v>1.7882307206375431E-2</v>
      </c>
      <c r="X16" s="38">
        <f t="shared" si="2"/>
        <v>0.30335527224191106</v>
      </c>
      <c r="Y16" s="37">
        <f t="shared" si="2"/>
        <v>0.29622430633169738</v>
      </c>
      <c r="Z16" s="38">
        <f>IF(E16&gt;0,VLOOKUP(A16,[3]BDD_ActiviteInf_Ambu!$1:$1048576,Z$1,FALSE)/E16,"-")</f>
        <v>0</v>
      </c>
      <c r="AA16" s="43">
        <f>IF(F16&gt;0,VLOOKUP(A16,[3]BDD_ActiviteInf_Ambu!$1:$1048576,AA$1,FALSE)/F16,"-")</f>
        <v>0</v>
      </c>
    </row>
    <row r="17" spans="1:27" s="32" customFormat="1" ht="14.1" customHeight="1" x14ac:dyDescent="0.2">
      <c r="A17" s="31" t="s">
        <v>38</v>
      </c>
      <c r="C17" s="33" t="s">
        <v>38</v>
      </c>
      <c r="D17" s="34" t="s">
        <v>39</v>
      </c>
      <c r="E17" s="241">
        <f>VLOOKUP(A17,Activité_INF!$A$7:$AM$68,29,FALSE)</f>
        <v>0</v>
      </c>
      <c r="F17" s="36">
        <f>VLOOKUP(A17,Activité_INF!$A$7:$AM$68,30,FALSE)</f>
        <v>0</v>
      </c>
      <c r="G17" s="37" t="str">
        <f t="shared" si="1"/>
        <v>-</v>
      </c>
      <c r="H17" s="38" t="str">
        <f>IF(E17&gt;0,VLOOKUP(A17,[3]BDD_ActiviteInf_Ambu!$1:$1048576,H$1,FALSE)/E17,"-")</f>
        <v>-</v>
      </c>
      <c r="I17" s="37" t="str">
        <f>IF(F17&gt;0,VLOOKUP(A17,[3]BDD_ActiviteInf_Ambu!$1:$1048576,I$1,FALSE)/F17,"-")</f>
        <v>-</v>
      </c>
      <c r="J17" s="38" t="str">
        <f>IF(E17&gt;0,VLOOKUP(A17,[3]BDD_ActiviteInf_Ambu!$1:$1048576,J$1,FALSE)/E17,"-")</f>
        <v>-</v>
      </c>
      <c r="K17" s="37" t="str">
        <f>IF(F17&gt;0,VLOOKUP(A17,[3]BDD_ActiviteInf_Ambu!$1:$1048576,K$1,FALSE)/F17,"-")</f>
        <v>-</v>
      </c>
      <c r="L17" s="38" t="str">
        <f>IF(E17&gt;0,VLOOKUP(A17,[3]BDD_ActiviteInf_Ambu!$1:$1048576,L$1,FALSE)/E17,"-")</f>
        <v>-</v>
      </c>
      <c r="M17" s="37" t="str">
        <f>IF(F17&gt;0,VLOOKUP(A17,[3]BDD_ActiviteInf_Ambu!$1:$1048576,M$1,FALSE)/F17,"-")</f>
        <v>-</v>
      </c>
      <c r="N17" s="38" t="str">
        <f>IF(E17&gt;0,VLOOKUP(A17,[3]BDD_ActiviteInf_Ambu!$1:$1048576,N$1,FALSE)/E17,"-")</f>
        <v>-</v>
      </c>
      <c r="O17" s="37" t="str">
        <f>IF(F17&gt;0,VLOOKUP(A17,[3]BDD_ActiviteInf_Ambu!$1:$1048576,O$1,FALSE)/F17,"-")</f>
        <v>-</v>
      </c>
      <c r="P17" s="38" t="str">
        <f>IF($E17&gt;0,VLOOKUP($A17,[3]BDD_ActiviteInf_Ambu!$1:$1048576,P$1,FALSE)/$E17,"-")</f>
        <v>-</v>
      </c>
      <c r="Q17" s="37" t="str">
        <f>IF($F17&gt;0,VLOOKUP($A17,[3]BDD_ActiviteInf_Ambu!$1:$1048576,Q$1,FALSE)/$F17,"-")</f>
        <v>-</v>
      </c>
      <c r="R17" s="38" t="str">
        <f>IF(E17&gt;0,VLOOKUP(A17,[3]BDD_ActiviteInf_Ambu!$1:$1048576,R$1,FALSE)/E17,"-")</f>
        <v>-</v>
      </c>
      <c r="S17" s="37" t="str">
        <f>IF(F17&gt;0,VLOOKUP(A17,[3]BDD_ActiviteInf_Ambu!$1:$1048576,S$1,FALSE)/F17,"-")</f>
        <v>-</v>
      </c>
      <c r="T17" s="38" t="str">
        <f>IF(E17&gt;0,VLOOKUP(A17,[3]BDD_ActiviteInf_Ambu!$1:$1048576,T$1,FALSE)/E17,"-")</f>
        <v>-</v>
      </c>
      <c r="U17" s="37" t="str">
        <f>IF(F17&gt;0,VLOOKUP(A17,[3]BDD_ActiviteInf_Ambu!$1:$1048576,U$1,FALSE)/F17,"-")</f>
        <v>-</v>
      </c>
      <c r="V17" s="38" t="str">
        <f>IF(E17&gt;0,VLOOKUP(A17,[3]BDD_ActiviteInf_Ambu!$1:$1048576,V$1,FALSE)/E17,"-")</f>
        <v>-</v>
      </c>
      <c r="W17" s="37" t="str">
        <f>IF(F17&gt;0,VLOOKUP(A17,[3]BDD_ActiviteInf_Ambu!$1:$1048576,W$1,FALSE)/F17,"-")</f>
        <v>-</v>
      </c>
      <c r="X17" s="38">
        <f t="shared" si="2"/>
        <v>0</v>
      </c>
      <c r="Y17" s="37">
        <f t="shared" si="2"/>
        <v>0</v>
      </c>
      <c r="Z17" s="38" t="str">
        <f>IF(E17&gt;0,VLOOKUP(A17,[3]BDD_ActiviteInf_Ambu!$1:$1048576,Z$1,FALSE)/E17,"-")</f>
        <v>-</v>
      </c>
      <c r="AA17" s="43" t="str">
        <f>IF(F17&gt;0,VLOOKUP(A17,[3]BDD_ActiviteInf_Ambu!$1:$1048576,AA$1,FALSE)/F17,"-")</f>
        <v>-</v>
      </c>
    </row>
    <row r="18" spans="1:27" s="32" customFormat="1" ht="14.1" customHeight="1" x14ac:dyDescent="0.2">
      <c r="A18" s="31" t="s">
        <v>40</v>
      </c>
      <c r="C18" s="33" t="s">
        <v>40</v>
      </c>
      <c r="D18" s="34" t="s">
        <v>41</v>
      </c>
      <c r="E18" s="241">
        <f>VLOOKUP(A18,Activité_INF!$A$7:$AM$68,29,FALSE)</f>
        <v>70347</v>
      </c>
      <c r="F18" s="36">
        <f>VLOOKUP(A18,Activité_INF!$A$7:$AM$68,30,FALSE)</f>
        <v>61472</v>
      </c>
      <c r="G18" s="37">
        <f t="shared" si="1"/>
        <v>-0.12616031955875873</v>
      </c>
      <c r="H18" s="38">
        <f>IF(E18&gt;0,VLOOKUP(A18,[3]BDD_ActiviteInf_Ambu!$1:$1048576,H$1,FALSE)/E18,"-")</f>
        <v>9.2399107282471176E-3</v>
      </c>
      <c r="I18" s="37">
        <f>IF(F18&gt;0,VLOOKUP(A18,[3]BDD_ActiviteInf_Ambu!$1:$1048576,I$1,FALSE)/F18,"-")</f>
        <v>8.8658250910983866E-3</v>
      </c>
      <c r="J18" s="38">
        <f>IF(E18&gt;0,VLOOKUP(A18,[3]BDD_ActiviteInf_Ambu!$1:$1048576,J$1,FALSE)/E18,"-")</f>
        <v>2.5317355395397104E-2</v>
      </c>
      <c r="K18" s="37">
        <f>IF(F18&gt;0,VLOOKUP(A18,[3]BDD_ActiviteInf_Ambu!$1:$1048576,K$1,FALSE)/F18,"-")</f>
        <v>2.4856845393024466E-2</v>
      </c>
      <c r="L18" s="38">
        <f>IF(E18&gt;0,VLOOKUP(A18,[3]BDD_ActiviteInf_Ambu!$1:$1048576,L$1,FALSE)/E18,"-")</f>
        <v>0.10337327817817391</v>
      </c>
      <c r="M18" s="37">
        <f>IF(F18&gt;0,VLOOKUP(A18,[3]BDD_ActiviteInf_Ambu!$1:$1048576,M$1,FALSE)/F18,"-")</f>
        <v>0.11371030713170224</v>
      </c>
      <c r="N18" s="38">
        <f>IF(E18&gt;0,VLOOKUP(A18,[3]BDD_ActiviteInf_Ambu!$1:$1048576,N$1,FALSE)/E18,"-")</f>
        <v>6.2831392952080404E-3</v>
      </c>
      <c r="O18" s="37">
        <f>IF(F18&gt;0,VLOOKUP(A18,[3]BDD_ActiviteInf_Ambu!$1:$1048576,O$1,FALSE)/F18,"-")</f>
        <v>8.9634305049453404E-3</v>
      </c>
      <c r="P18" s="38">
        <f>IF($E18&gt;0,VLOOKUP($A18,[3]BDD_ActiviteInf_Ambu!$1:$1048576,P$1,FALSE)/$E18,"-")</f>
        <v>0.38352737145862653</v>
      </c>
      <c r="Q18" s="37">
        <f>IF($F18&gt;0,VLOOKUP($A18,[3]BDD_ActiviteInf_Ambu!$1:$1048576,Q$1,FALSE)/$F18,"-")</f>
        <v>0.33480283706402914</v>
      </c>
      <c r="R18" s="38">
        <f>IF(E18&gt;0,VLOOKUP(A18,[3]BDD_ActiviteInf_Ambu!$1:$1048576,R$1,FALSE)/E18,"-")</f>
        <v>0.32413606834690889</v>
      </c>
      <c r="S18" s="37">
        <f>IF(F18&gt;0,VLOOKUP(A18,[3]BDD_ActiviteInf_Ambu!$1:$1048576,S$1,FALSE)/F18,"-")</f>
        <v>0.30896993753253515</v>
      </c>
      <c r="T18" s="38">
        <f>IF(E18&gt;0,VLOOKUP(A18,[3]BDD_ActiviteInf_Ambu!$1:$1048576,T$1,FALSE)/E18,"-")</f>
        <v>6.1509374955577352E-2</v>
      </c>
      <c r="U18" s="37">
        <f>IF(F18&gt;0,VLOOKUP(A18,[3]BDD_ActiviteInf_Ambu!$1:$1048576,U$1,FALSE)/F18,"-")</f>
        <v>5.7440786048932845E-2</v>
      </c>
      <c r="V18" s="38">
        <f>IF(E18&gt;0,VLOOKUP(A18,[3]BDD_ActiviteInf_Ambu!$1:$1048576,V$1,FALSE)/E18,"-")</f>
        <v>9.2683412227955713E-3</v>
      </c>
      <c r="W18" s="37">
        <f>IF(F18&gt;0,VLOOKUP(A18,[3]BDD_ActiviteInf_Ambu!$1:$1048576,W$1,FALSE)/F18,"-")</f>
        <v>1.4673347214992192E-2</v>
      </c>
      <c r="X18" s="38">
        <f t="shared" si="2"/>
        <v>0.40509190157362795</v>
      </c>
      <c r="Y18" s="37">
        <f t="shared" si="2"/>
        <v>0.37717985424258194</v>
      </c>
      <c r="Z18" s="38">
        <f>IF(E18&gt;0,VLOOKUP(A18,[3]BDD_ActiviteInf_Ambu!$1:$1048576,Z$1,FALSE)/E18,"-")</f>
        <v>5.578063030406414E-2</v>
      </c>
      <c r="AA18" s="43">
        <f>IF(F18&gt;0,VLOOKUP(A18,[3]BDD_ActiviteInf_Ambu!$1:$1048576,AA$1,FALSE)/F18,"-")</f>
        <v>8.53396668401874E-2</v>
      </c>
    </row>
    <row r="19" spans="1:27" s="32" customFormat="1" ht="14.1" customHeight="1" x14ac:dyDescent="0.2">
      <c r="A19" s="31" t="s">
        <v>42</v>
      </c>
      <c r="C19" s="33" t="s">
        <v>42</v>
      </c>
      <c r="D19" s="34" t="s">
        <v>43</v>
      </c>
      <c r="E19" s="241">
        <f>VLOOKUP(A19,Activité_INF!$A$7:$AM$68,29,FALSE)</f>
        <v>0</v>
      </c>
      <c r="F19" s="36">
        <f>VLOOKUP(A19,Activité_INF!$A$7:$AM$68,30,FALSE)</f>
        <v>0</v>
      </c>
      <c r="G19" s="37" t="str">
        <f t="shared" si="1"/>
        <v>-</v>
      </c>
      <c r="H19" s="38" t="str">
        <f>IF(E19&gt;0,VLOOKUP(A19,[3]BDD_ActiviteInf_Ambu!$1:$1048576,H$1,FALSE)/E19,"-")</f>
        <v>-</v>
      </c>
      <c r="I19" s="37" t="str">
        <f>IF(F19&gt;0,VLOOKUP(A19,[3]BDD_ActiviteInf_Ambu!$1:$1048576,I$1,FALSE)/F19,"-")</f>
        <v>-</v>
      </c>
      <c r="J19" s="38" t="str">
        <f>IF(E19&gt;0,VLOOKUP(A19,[3]BDD_ActiviteInf_Ambu!$1:$1048576,J$1,FALSE)/E19,"-")</f>
        <v>-</v>
      </c>
      <c r="K19" s="37" t="str">
        <f>IF(F19&gt;0,VLOOKUP(A19,[3]BDD_ActiviteInf_Ambu!$1:$1048576,K$1,FALSE)/F19,"-")</f>
        <v>-</v>
      </c>
      <c r="L19" s="38" t="str">
        <f>IF(E19&gt;0,VLOOKUP(A19,[3]BDD_ActiviteInf_Ambu!$1:$1048576,L$1,FALSE)/E19,"-")</f>
        <v>-</v>
      </c>
      <c r="M19" s="37" t="str">
        <f>IF(F19&gt;0,VLOOKUP(A19,[3]BDD_ActiviteInf_Ambu!$1:$1048576,M$1,FALSE)/F19,"-")</f>
        <v>-</v>
      </c>
      <c r="N19" s="38" t="str">
        <f>IF(E19&gt;0,VLOOKUP(A19,[3]BDD_ActiviteInf_Ambu!$1:$1048576,N$1,FALSE)/E19,"-")</f>
        <v>-</v>
      </c>
      <c r="O19" s="37" t="str">
        <f>IF(F19&gt;0,VLOOKUP(A19,[3]BDD_ActiviteInf_Ambu!$1:$1048576,O$1,FALSE)/F19,"-")</f>
        <v>-</v>
      </c>
      <c r="P19" s="38" t="str">
        <f>IF($E19&gt;0,VLOOKUP($A19,[3]BDD_ActiviteInf_Ambu!$1:$1048576,P$1,FALSE)/$E19,"-")</f>
        <v>-</v>
      </c>
      <c r="Q19" s="37" t="str">
        <f>IF($F19&gt;0,VLOOKUP($A19,[3]BDD_ActiviteInf_Ambu!$1:$1048576,Q$1,FALSE)/$F19,"-")</f>
        <v>-</v>
      </c>
      <c r="R19" s="38" t="str">
        <f>IF(E19&gt;0,VLOOKUP(A19,[3]BDD_ActiviteInf_Ambu!$1:$1048576,R$1,FALSE)/E19,"-")</f>
        <v>-</v>
      </c>
      <c r="S19" s="37" t="str">
        <f>IF(F19&gt;0,VLOOKUP(A19,[3]BDD_ActiviteInf_Ambu!$1:$1048576,S$1,FALSE)/F19,"-")</f>
        <v>-</v>
      </c>
      <c r="T19" s="38" t="str">
        <f>IF(E19&gt;0,VLOOKUP(A19,[3]BDD_ActiviteInf_Ambu!$1:$1048576,T$1,FALSE)/E19,"-")</f>
        <v>-</v>
      </c>
      <c r="U19" s="37" t="str">
        <f>IF(F19&gt;0,VLOOKUP(A19,[3]BDD_ActiviteInf_Ambu!$1:$1048576,U$1,FALSE)/F19,"-")</f>
        <v>-</v>
      </c>
      <c r="V19" s="38" t="str">
        <f>IF(E19&gt;0,VLOOKUP(A19,[3]BDD_ActiviteInf_Ambu!$1:$1048576,V$1,FALSE)/E19,"-")</f>
        <v>-</v>
      </c>
      <c r="W19" s="37" t="str">
        <f>IF(F19&gt;0,VLOOKUP(A19,[3]BDD_ActiviteInf_Ambu!$1:$1048576,W$1,FALSE)/F19,"-")</f>
        <v>-</v>
      </c>
      <c r="X19" s="38">
        <f t="shared" si="2"/>
        <v>0</v>
      </c>
      <c r="Y19" s="37">
        <f t="shared" si="2"/>
        <v>0</v>
      </c>
      <c r="Z19" s="38" t="str">
        <f>IF(E19&gt;0,VLOOKUP(A19,[3]BDD_ActiviteInf_Ambu!$1:$1048576,Z$1,FALSE)/E19,"-")</f>
        <v>-</v>
      </c>
      <c r="AA19" s="43" t="str">
        <f>IF(F19&gt;0,VLOOKUP(A19,[3]BDD_ActiviteInf_Ambu!$1:$1048576,AA$1,FALSE)/F19,"-")</f>
        <v>-</v>
      </c>
    </row>
    <row r="20" spans="1:27" s="32" customFormat="1" ht="14.1" customHeight="1" x14ac:dyDescent="0.25">
      <c r="A20" s="49" t="s">
        <v>44</v>
      </c>
      <c r="C20" s="33" t="s">
        <v>44</v>
      </c>
      <c r="D20" s="34" t="s">
        <v>45</v>
      </c>
      <c r="E20" s="252">
        <f>VLOOKUP(A20,Activité_INF!$A$7:$AM$68,29,FALSE)</f>
        <v>0</v>
      </c>
      <c r="F20" s="494">
        <f>VLOOKUP(A20,Activité_INF!$A$7:$AM$68,30,FALSE)</f>
        <v>0</v>
      </c>
      <c r="G20" s="37" t="str">
        <f t="shared" si="1"/>
        <v>-</v>
      </c>
      <c r="H20" s="495" t="str">
        <f>IF(E20&gt;0,VLOOKUP(A20,[3]BDD_ActiviteInf_Ambu!$1:$1048576,H$1,FALSE)/E20,"-")</f>
        <v>-</v>
      </c>
      <c r="I20" s="496" t="str">
        <f>IF(F20&gt;0,VLOOKUP(A20,[3]BDD_ActiviteInf_Ambu!$1:$1048576,I$1,FALSE)/F20,"-")</f>
        <v>-</v>
      </c>
      <c r="J20" s="495" t="str">
        <f>IF(E20&gt;0,VLOOKUP(A20,[3]BDD_ActiviteInf_Ambu!$1:$1048576,J$1,FALSE)/E20,"-")</f>
        <v>-</v>
      </c>
      <c r="K20" s="496" t="str">
        <f>IF(F20&gt;0,VLOOKUP(A20,[3]BDD_ActiviteInf_Ambu!$1:$1048576,K$1,FALSE)/F20,"-")</f>
        <v>-</v>
      </c>
      <c r="L20" s="495" t="str">
        <f>IF(E20&gt;0,VLOOKUP(A20,[3]BDD_ActiviteInf_Ambu!$1:$1048576,L$1,FALSE)/E20,"-")</f>
        <v>-</v>
      </c>
      <c r="M20" s="496" t="str">
        <f>IF(F20&gt;0,VLOOKUP(A20,[3]BDD_ActiviteInf_Ambu!$1:$1048576,M$1,FALSE)/F20,"-")</f>
        <v>-</v>
      </c>
      <c r="N20" s="495" t="str">
        <f>IF(E20&gt;0,VLOOKUP(A20,[3]BDD_ActiviteInf_Ambu!$1:$1048576,N$1,FALSE)/E20,"-")</f>
        <v>-</v>
      </c>
      <c r="O20" s="496" t="str">
        <f>IF(F20&gt;0,VLOOKUP(A20,[3]BDD_ActiviteInf_Ambu!$1:$1048576,O$1,FALSE)/F20,"-")</f>
        <v>-</v>
      </c>
      <c r="P20" s="495" t="str">
        <f>IF($E20&gt;0,VLOOKUP($A20,[3]BDD_ActiviteInf_Ambu!$1:$1048576,P$1,FALSE)/$E20,"-")</f>
        <v>-</v>
      </c>
      <c r="Q20" s="496" t="str">
        <f>IF($F20&gt;0,VLOOKUP($A20,[3]BDD_ActiviteInf_Ambu!$1:$1048576,Q$1,FALSE)/$F20,"-")</f>
        <v>-</v>
      </c>
      <c r="R20" s="495" t="str">
        <f>IF(E20&gt;0,VLOOKUP(A20,[3]BDD_ActiviteInf_Ambu!$1:$1048576,R$1,FALSE)/E20,"-")</f>
        <v>-</v>
      </c>
      <c r="S20" s="496" t="str">
        <f>IF(F20&gt;0,VLOOKUP(A20,[3]BDD_ActiviteInf_Ambu!$1:$1048576,S$1,FALSE)/F20,"-")</f>
        <v>-</v>
      </c>
      <c r="T20" s="495" t="str">
        <f>IF(E20&gt;0,VLOOKUP(A20,[3]BDD_ActiviteInf_Ambu!$1:$1048576,T$1,FALSE)/E20,"-")</f>
        <v>-</v>
      </c>
      <c r="U20" s="496" t="str">
        <f>IF(F20&gt;0,VLOOKUP(A20,[3]BDD_ActiviteInf_Ambu!$1:$1048576,U$1,FALSE)/F20,"-")</f>
        <v>-</v>
      </c>
      <c r="V20" s="495" t="str">
        <f>IF(E20&gt;0,VLOOKUP(A20,[3]BDD_ActiviteInf_Ambu!$1:$1048576,V$1,FALSE)/E20,"-")</f>
        <v>-</v>
      </c>
      <c r="W20" s="496" t="str">
        <f>IF(F20&gt;0,VLOOKUP(A20,[3]BDD_ActiviteInf_Ambu!$1:$1048576,W$1,FALSE)/F20,"-")</f>
        <v>-</v>
      </c>
      <c r="X20" s="495">
        <f t="shared" si="2"/>
        <v>0</v>
      </c>
      <c r="Y20" s="496">
        <f t="shared" si="2"/>
        <v>0</v>
      </c>
      <c r="Z20" s="495" t="str">
        <f>IF(E20&gt;0,VLOOKUP(A20,[3]BDD_ActiviteInf_Ambu!$1:$1048576,Z$1,FALSE)/E20,"-")</f>
        <v>-</v>
      </c>
      <c r="AA20" s="497" t="str">
        <f>IF(F20&gt;0,VLOOKUP(A20,[3]BDD_ActiviteInf_Ambu!$1:$1048576,AA$1,FALSE)/F20,"-")</f>
        <v>-</v>
      </c>
    </row>
    <row r="21" spans="1:27" s="32" customFormat="1" ht="14.1" customHeight="1" x14ac:dyDescent="0.2">
      <c r="A21" s="31" t="s">
        <v>46</v>
      </c>
      <c r="C21" s="33" t="s">
        <v>46</v>
      </c>
      <c r="D21" s="34" t="s">
        <v>47</v>
      </c>
      <c r="E21" s="252">
        <f>VLOOKUP(A21,Activité_INF!$A$7:$AM$68,29,FALSE)</f>
        <v>29085</v>
      </c>
      <c r="F21" s="494">
        <f>VLOOKUP(A21,Activité_INF!$A$7:$AM$68,30,FALSE)</f>
        <v>28167</v>
      </c>
      <c r="G21" s="496">
        <f t="shared" si="1"/>
        <v>-3.1562661165549288E-2</v>
      </c>
      <c r="H21" s="495">
        <f>IF(E21&gt;0,VLOOKUP(A21,[3]BDD_ActiviteInf_Ambu!$1:$1048576,H$1,FALSE)/E21,"-")</f>
        <v>4.0570740931751758E-3</v>
      </c>
      <c r="I21" s="496">
        <f>IF(F21&gt;0,VLOOKUP(A21,[3]BDD_ActiviteInf_Ambu!$1:$1048576,I$1,FALSE)/F21,"-")</f>
        <v>8.3785990698334936E-3</v>
      </c>
      <c r="J21" s="495">
        <f>IF(E21&gt;0,VLOOKUP(A21,[3]BDD_ActiviteInf_Ambu!$1:$1048576,J$1,FALSE)/E21,"-")</f>
        <v>4.5899948427024238E-2</v>
      </c>
      <c r="K21" s="496">
        <f>IF(F21&gt;0,VLOOKUP(A21,[3]BDD_ActiviteInf_Ambu!$1:$1048576,K$1,FALSE)/F21,"-")</f>
        <v>4.7750914190364611E-2</v>
      </c>
      <c r="L21" s="495">
        <f>IF(E21&gt;0,VLOOKUP(A21,[3]BDD_ActiviteInf_Ambu!$1:$1048576,L$1,FALSE)/E21,"-")</f>
        <v>0.18531889290012032</v>
      </c>
      <c r="M21" s="496">
        <f>IF(F21&gt;0,VLOOKUP(A21,[3]BDD_ActiviteInf_Ambu!$1:$1048576,M$1,FALSE)/F21,"-")</f>
        <v>0.189974083146945</v>
      </c>
      <c r="N21" s="495">
        <f>IF(E21&gt;0,VLOOKUP(A21,[3]BDD_ActiviteInf_Ambu!$1:$1048576,N$1,FALSE)/E21,"-")</f>
        <v>1.7878631597043149E-3</v>
      </c>
      <c r="O21" s="496">
        <f>IF(F21&gt;0,VLOOKUP(A21,[3]BDD_ActiviteInf_Ambu!$1:$1048576,O$1,FALSE)/F21,"-")</f>
        <v>6.1419391486491285E-3</v>
      </c>
      <c r="P21" s="495">
        <f>IF($E21&gt;0,VLOOKUP($A21,[3]BDD_ActiviteInf_Ambu!$1:$1048576,P$1,FALSE)/$E21,"-")</f>
        <v>0.19907168643630738</v>
      </c>
      <c r="Q21" s="496">
        <f>IF($F21&gt;0,VLOOKUP($A21,[3]BDD_ActiviteInf_Ambu!$1:$1048576,Q$1,FALSE)/$F21,"-")</f>
        <v>0.15312244825505023</v>
      </c>
      <c r="R21" s="495">
        <f>IF(E21&gt;0,VLOOKUP(A21,[3]BDD_ActiviteInf_Ambu!$1:$1048576,R$1,FALSE)/E21,"-")</f>
        <v>0.29681966649475677</v>
      </c>
      <c r="S21" s="496">
        <f>IF(F21&gt;0,VLOOKUP(A21,[3]BDD_ActiviteInf_Ambu!$1:$1048576,S$1,FALSE)/F21,"-")</f>
        <v>0.29800830759399299</v>
      </c>
      <c r="T21" s="495">
        <f>IF(E21&gt;0,VLOOKUP(A21,[3]BDD_ActiviteInf_Ambu!$1:$1048576,T$1,FALSE)/E21,"-")</f>
        <v>0.12047447137699845</v>
      </c>
      <c r="U21" s="496">
        <f>IF(F21&gt;0,VLOOKUP(A21,[3]BDD_ActiviteInf_Ambu!$1:$1048576,U$1,FALSE)/F21,"-")</f>
        <v>0.12447189974083146</v>
      </c>
      <c r="V21" s="495">
        <f>IF(E21&gt;0,VLOOKUP(A21,[3]BDD_ActiviteInf_Ambu!$1:$1048576,V$1,FALSE)/E21,"-")</f>
        <v>3.393501805054152E-2</v>
      </c>
      <c r="W21" s="496">
        <f>IF(F21&gt;0,VLOOKUP(A21,[3]BDD_ActiviteInf_Ambu!$1:$1048576,W$1,FALSE)/F21,"-")</f>
        <v>4.9632548727233994E-2</v>
      </c>
      <c r="X21" s="495">
        <f t="shared" si="2"/>
        <v>0.20367887227093007</v>
      </c>
      <c r="Y21" s="496">
        <f t="shared" si="2"/>
        <v>0.15912237724997336</v>
      </c>
      <c r="Z21" s="495">
        <f>IF(E21&gt;0,VLOOKUP(A21,[3]BDD_ActiviteInf_Ambu!$1:$1048576,Z$1,FALSE)/E21,"-")</f>
        <v>0.10802819322674918</v>
      </c>
      <c r="AA21" s="497">
        <f>IF(F21&gt;0,VLOOKUP(A21,[3]BDD_ActiviteInf_Ambu!$1:$1048576,AA$1,FALSE)/F21,"-")</f>
        <v>0.11651933113217595</v>
      </c>
    </row>
    <row r="22" spans="1:27" s="32" customFormat="1" ht="14.1" customHeight="1" x14ac:dyDescent="0.2">
      <c r="A22" s="31" t="s">
        <v>48</v>
      </c>
      <c r="C22" s="33" t="s">
        <v>48</v>
      </c>
      <c r="D22" s="34" t="s">
        <v>49</v>
      </c>
      <c r="E22" s="241">
        <f>VLOOKUP(A22,Activité_INF!$A$7:$AM$68,29,FALSE)</f>
        <v>23483</v>
      </c>
      <c r="F22" s="36">
        <f>VLOOKUP(A22,Activité_INF!$A$7:$AM$68,30,FALSE)</f>
        <v>23090</v>
      </c>
      <c r="G22" s="37">
        <f t="shared" si="1"/>
        <v>-1.6735510795043207E-2</v>
      </c>
      <c r="H22" s="38">
        <f>IF(E22&gt;0,VLOOKUP(A22,[3]BDD_ActiviteInf_Ambu!$1:$1048576,H$1,FALSE)/E22,"-")</f>
        <v>2.2143678405655153E-3</v>
      </c>
      <c r="I22" s="37">
        <f>IF(F22&gt;0,VLOOKUP(A22,[3]BDD_ActiviteInf_Ambu!$1:$1048576,I$1,FALSE)/F22,"-")</f>
        <v>1.9055868341273279E-3</v>
      </c>
      <c r="J22" s="38">
        <f>IF(E22&gt;0,VLOOKUP(A22,[3]BDD_ActiviteInf_Ambu!$1:$1048576,J$1,FALSE)/E22,"-")</f>
        <v>2.725375803772942E-2</v>
      </c>
      <c r="K22" s="37">
        <f>IF(F22&gt;0,VLOOKUP(A22,[3]BDD_ActiviteInf_Ambu!$1:$1048576,K$1,FALSE)/F22,"-")</f>
        <v>2.906019922044175E-2</v>
      </c>
      <c r="L22" s="38">
        <f>IF(E22&gt;0,VLOOKUP(A22,[3]BDD_ActiviteInf_Ambu!$1:$1048576,L$1,FALSE)/E22,"-")</f>
        <v>8.2485202061065452E-2</v>
      </c>
      <c r="M22" s="37">
        <f>IF(F22&gt;0,VLOOKUP(A22,[3]BDD_ActiviteInf_Ambu!$1:$1048576,M$1,FALSE)/F22,"-")</f>
        <v>0.10909484625378951</v>
      </c>
      <c r="N22" s="38">
        <f>IF(E22&gt;0,VLOOKUP(A22,[3]BDD_ActiviteInf_Ambu!$1:$1048576,N$1,FALSE)/E22,"-")</f>
        <v>2.0014478558957544E-3</v>
      </c>
      <c r="O22" s="37">
        <f>IF(F22&gt;0,VLOOKUP(A22,[3]BDD_ActiviteInf_Ambu!$1:$1048576,O$1,FALSE)/F22,"-")</f>
        <v>2.4686011260285838E-3</v>
      </c>
      <c r="P22" s="38">
        <f>IF($E22&gt;0,VLOOKUP($A22,[3]BDD_ActiviteInf_Ambu!$1:$1048576,P$1,FALSE)/$E22,"-")</f>
        <v>0.13043478260869565</v>
      </c>
      <c r="Q22" s="37">
        <f>IF($F22&gt;0,VLOOKUP($A22,[3]BDD_ActiviteInf_Ambu!$1:$1048576,Q$1,FALSE)/$F22,"-")</f>
        <v>0.13555651797314855</v>
      </c>
      <c r="R22" s="38">
        <f>IF(E22&gt;0,VLOOKUP(A22,[3]BDD_ActiviteInf_Ambu!$1:$1048576,R$1,FALSE)/E22,"-")</f>
        <v>0.29110420304049739</v>
      </c>
      <c r="S22" s="37">
        <f>IF(F22&gt;0,VLOOKUP(A22,[3]BDD_ActiviteInf_Ambu!$1:$1048576,S$1,FALSE)/F22,"-")</f>
        <v>0.27544391511476829</v>
      </c>
      <c r="T22" s="38">
        <f>IF(E22&gt;0,VLOOKUP(A22,[3]BDD_ActiviteInf_Ambu!$1:$1048576,T$1,FALSE)/E22,"-")</f>
        <v>0.21117404079546906</v>
      </c>
      <c r="U22" s="37">
        <f>IF(F22&gt;0,VLOOKUP(A22,[3]BDD_ActiviteInf_Ambu!$1:$1048576,U$1,FALSE)/F22,"-")</f>
        <v>0.16297098310957125</v>
      </c>
      <c r="V22" s="38">
        <f>IF(E22&gt;0,VLOOKUP(A22,[3]BDD_ActiviteInf_Ambu!$1:$1048576,V$1,FALSE)/E22,"-")</f>
        <v>2.1973342417919345E-2</v>
      </c>
      <c r="W22" s="37">
        <f>IF(F22&gt;0,VLOOKUP(A22,[3]BDD_ActiviteInf_Ambu!$1:$1048576,W$1,FALSE)/F22,"-")</f>
        <v>1.7929839757470766E-2</v>
      </c>
      <c r="X22" s="38">
        <f t="shared" si="2"/>
        <v>0.28565345143295151</v>
      </c>
      <c r="Y22" s="37">
        <f t="shared" si="2"/>
        <v>0.3026851450844521</v>
      </c>
      <c r="Z22" s="38">
        <f>IF(E22&gt;0,VLOOKUP(A22,[3]BDD_ActiviteInf_Ambu!$1:$1048576,Z$1,FALSE)/E22,"-")</f>
        <v>7.6140186517906577E-2</v>
      </c>
      <c r="AA22" s="43">
        <f>IF(F22&gt;0,VLOOKUP(A22,[3]BDD_ActiviteInf_Ambu!$1:$1048576,AA$1,FALSE)/F22,"-")</f>
        <v>9.8440883499350373E-2</v>
      </c>
    </row>
    <row r="23" spans="1:27" s="32" customFormat="1" ht="14.1" customHeight="1" x14ac:dyDescent="0.25">
      <c r="A23" s="49" t="s">
        <v>50</v>
      </c>
      <c r="C23" s="33" t="s">
        <v>50</v>
      </c>
      <c r="D23" s="34" t="s">
        <v>51</v>
      </c>
      <c r="E23" s="241">
        <f>VLOOKUP(A23,Activité_INF!$A$7:$AM$68,29,FALSE)</f>
        <v>0</v>
      </c>
      <c r="F23" s="36">
        <f>VLOOKUP(A23,Activité_INF!$A$7:$AM$68,30,FALSE)</f>
        <v>0</v>
      </c>
      <c r="G23" s="37" t="str">
        <f t="shared" si="1"/>
        <v>-</v>
      </c>
      <c r="H23" s="38" t="str">
        <f>IF(E23&gt;0,VLOOKUP(A23,[3]BDD_ActiviteInf_Ambu!$1:$1048576,H$1,FALSE)/E23,"-")</f>
        <v>-</v>
      </c>
      <c r="I23" s="37" t="str">
        <f>IF(F23&gt;0,VLOOKUP(A23,[3]BDD_ActiviteInf_Ambu!$1:$1048576,I$1,FALSE)/F23,"-")</f>
        <v>-</v>
      </c>
      <c r="J23" s="38" t="str">
        <f>IF(E23&gt;0,VLOOKUP(A23,[3]BDD_ActiviteInf_Ambu!$1:$1048576,J$1,FALSE)/E23,"-")</f>
        <v>-</v>
      </c>
      <c r="K23" s="37" t="str">
        <f>IF(F23&gt;0,VLOOKUP(A23,[3]BDD_ActiviteInf_Ambu!$1:$1048576,K$1,FALSE)/F23,"-")</f>
        <v>-</v>
      </c>
      <c r="L23" s="38" t="str">
        <f>IF(E23&gt;0,VLOOKUP(A23,[3]BDD_ActiviteInf_Ambu!$1:$1048576,L$1,FALSE)/E23,"-")</f>
        <v>-</v>
      </c>
      <c r="M23" s="37" t="str">
        <f>IF(F23&gt;0,VLOOKUP(A23,[3]BDD_ActiviteInf_Ambu!$1:$1048576,M$1,FALSE)/F23,"-")</f>
        <v>-</v>
      </c>
      <c r="N23" s="38" t="str">
        <f>IF(E23&gt;0,VLOOKUP(A23,[3]BDD_ActiviteInf_Ambu!$1:$1048576,N$1,FALSE)/E23,"-")</f>
        <v>-</v>
      </c>
      <c r="O23" s="37" t="str">
        <f>IF(F23&gt;0,VLOOKUP(A23,[3]BDD_ActiviteInf_Ambu!$1:$1048576,O$1,FALSE)/F23,"-")</f>
        <v>-</v>
      </c>
      <c r="P23" s="38" t="str">
        <f>IF($E23&gt;0,VLOOKUP($A23,[3]BDD_ActiviteInf_Ambu!$1:$1048576,P$1,FALSE)/$E23,"-")</f>
        <v>-</v>
      </c>
      <c r="Q23" s="37" t="str">
        <f>IF($F23&gt;0,VLOOKUP($A23,[3]BDD_ActiviteInf_Ambu!$1:$1048576,Q$1,FALSE)/$F23,"-")</f>
        <v>-</v>
      </c>
      <c r="R23" s="38" t="str">
        <f>IF(E23&gt;0,VLOOKUP(A23,[3]BDD_ActiviteInf_Ambu!$1:$1048576,R$1,FALSE)/E23,"-")</f>
        <v>-</v>
      </c>
      <c r="S23" s="37" t="str">
        <f>IF(F23&gt;0,VLOOKUP(A23,[3]BDD_ActiviteInf_Ambu!$1:$1048576,S$1,FALSE)/F23,"-")</f>
        <v>-</v>
      </c>
      <c r="T23" s="38" t="str">
        <f>IF(E23&gt;0,VLOOKUP(A23,[3]BDD_ActiviteInf_Ambu!$1:$1048576,T$1,FALSE)/E23,"-")</f>
        <v>-</v>
      </c>
      <c r="U23" s="37" t="str">
        <f>IF(F23&gt;0,VLOOKUP(A23,[3]BDD_ActiviteInf_Ambu!$1:$1048576,U$1,FALSE)/F23,"-")</f>
        <v>-</v>
      </c>
      <c r="V23" s="38" t="str">
        <f>IF(E23&gt;0,VLOOKUP(A23,[3]BDD_ActiviteInf_Ambu!$1:$1048576,V$1,FALSE)/E23,"-")</f>
        <v>-</v>
      </c>
      <c r="W23" s="37" t="str">
        <f>IF(F23&gt;0,VLOOKUP(A23,[3]BDD_ActiviteInf_Ambu!$1:$1048576,W$1,FALSE)/F23,"-")</f>
        <v>-</v>
      </c>
      <c r="X23" s="38">
        <f t="shared" si="2"/>
        <v>0</v>
      </c>
      <c r="Y23" s="37">
        <f t="shared" si="2"/>
        <v>0</v>
      </c>
      <c r="Z23" s="38" t="str">
        <f>IF(E23&gt;0,VLOOKUP(A23,[3]BDD_ActiviteInf_Ambu!$1:$1048576,Z$1,FALSE)/E23,"-")</f>
        <v>-</v>
      </c>
      <c r="AA23" s="43" t="str">
        <f>IF(F23&gt;0,VLOOKUP(A23,[3]BDD_ActiviteInf_Ambu!$1:$1048576,AA$1,FALSE)/F23,"-")</f>
        <v>-</v>
      </c>
    </row>
    <row r="24" spans="1:27" s="32" customFormat="1" ht="14.1" customHeight="1" x14ac:dyDescent="0.2">
      <c r="A24" s="31" t="s">
        <v>52</v>
      </c>
      <c r="C24" s="33" t="s">
        <v>52</v>
      </c>
      <c r="D24" s="34" t="s">
        <v>53</v>
      </c>
      <c r="E24" s="252">
        <f>VLOOKUP(A24,Activité_INF!$A$7:$AM$68,29,FALSE)</f>
        <v>0</v>
      </c>
      <c r="F24" s="494">
        <f>VLOOKUP(A24,Activité_INF!$A$7:$AM$68,30,FALSE)</f>
        <v>0</v>
      </c>
      <c r="G24" s="37" t="str">
        <f t="shared" si="1"/>
        <v>-</v>
      </c>
      <c r="H24" s="38" t="str">
        <f>IF(E24&gt;0,VLOOKUP(A24,[3]BDD_ActiviteInf_Ambu!$1:$1048576,H$1,FALSE)/E24,"-")</f>
        <v>-</v>
      </c>
      <c r="I24" s="37" t="str">
        <f>IF(F24&gt;0,VLOOKUP(A24,[3]BDD_ActiviteInf_Ambu!$1:$1048576,I$1,FALSE)/F24,"-")</f>
        <v>-</v>
      </c>
      <c r="J24" s="38" t="str">
        <f>IF(E24&gt;0,VLOOKUP(A24,[3]BDD_ActiviteInf_Ambu!$1:$1048576,J$1,FALSE)/E24,"-")</f>
        <v>-</v>
      </c>
      <c r="K24" s="37" t="str">
        <f>IF(F24&gt;0,VLOOKUP(A24,[3]BDD_ActiviteInf_Ambu!$1:$1048576,K$1,FALSE)/F24,"-")</f>
        <v>-</v>
      </c>
      <c r="L24" s="38" t="str">
        <f>IF(E24&gt;0,VLOOKUP(A24,[3]BDD_ActiviteInf_Ambu!$1:$1048576,L$1,FALSE)/E24,"-")</f>
        <v>-</v>
      </c>
      <c r="M24" s="37" t="str">
        <f>IF(F24&gt;0,VLOOKUP(A24,[3]BDD_ActiviteInf_Ambu!$1:$1048576,M$1,FALSE)/F24,"-")</f>
        <v>-</v>
      </c>
      <c r="N24" s="38" t="str">
        <f>IF(E24&gt;0,VLOOKUP(A24,[3]BDD_ActiviteInf_Ambu!$1:$1048576,N$1,FALSE)/E24,"-")</f>
        <v>-</v>
      </c>
      <c r="O24" s="37" t="str">
        <f>IF(F24&gt;0,VLOOKUP(A24,[3]BDD_ActiviteInf_Ambu!$1:$1048576,O$1,FALSE)/F24,"-")</f>
        <v>-</v>
      </c>
      <c r="P24" s="38" t="str">
        <f>IF($E24&gt;0,VLOOKUP($A24,[3]BDD_ActiviteInf_Ambu!$1:$1048576,P$1,FALSE)/$E24,"-")</f>
        <v>-</v>
      </c>
      <c r="Q24" s="37" t="str">
        <f>IF($F24&gt;0,VLOOKUP($A24,[3]BDD_ActiviteInf_Ambu!$1:$1048576,Q$1,FALSE)/$F24,"-")</f>
        <v>-</v>
      </c>
      <c r="R24" s="38" t="str">
        <f>IF(E24&gt;0,VLOOKUP(A24,[3]BDD_ActiviteInf_Ambu!$1:$1048576,R$1,FALSE)/E24,"-")</f>
        <v>-</v>
      </c>
      <c r="S24" s="37" t="str">
        <f>IF(F24&gt;0,VLOOKUP(A24,[3]BDD_ActiviteInf_Ambu!$1:$1048576,S$1,FALSE)/F24,"-")</f>
        <v>-</v>
      </c>
      <c r="T24" s="38" t="str">
        <f>IF(E24&gt;0,VLOOKUP(A24,[3]BDD_ActiviteInf_Ambu!$1:$1048576,T$1,FALSE)/E24,"-")</f>
        <v>-</v>
      </c>
      <c r="U24" s="37" t="str">
        <f>IF(F24&gt;0,VLOOKUP(A24,[3]BDD_ActiviteInf_Ambu!$1:$1048576,U$1,FALSE)/F24,"-")</f>
        <v>-</v>
      </c>
      <c r="V24" s="38" t="str">
        <f>IF(E24&gt;0,VLOOKUP(A24,[3]BDD_ActiviteInf_Ambu!$1:$1048576,V$1,FALSE)/E24,"-")</f>
        <v>-</v>
      </c>
      <c r="W24" s="37" t="str">
        <f>IF(F24&gt;0,VLOOKUP(A24,[3]BDD_ActiviteInf_Ambu!$1:$1048576,W$1,FALSE)/F24,"-")</f>
        <v>-</v>
      </c>
      <c r="X24" s="38">
        <f t="shared" si="2"/>
        <v>0</v>
      </c>
      <c r="Y24" s="37">
        <f t="shared" si="2"/>
        <v>0</v>
      </c>
      <c r="Z24" s="38" t="str">
        <f>IF(E24&gt;0,VLOOKUP(A24,[3]BDD_ActiviteInf_Ambu!$1:$1048576,Z$1,FALSE)/E24,"-")</f>
        <v>-</v>
      </c>
      <c r="AA24" s="43" t="str">
        <f>IF(F24&gt;0,VLOOKUP(A24,[3]BDD_ActiviteInf_Ambu!$1:$1048576,AA$1,FALSE)/F24,"-")</f>
        <v>-</v>
      </c>
    </row>
    <row r="25" spans="1:27" s="32" customFormat="1" ht="14.1" customHeight="1" x14ac:dyDescent="0.2">
      <c r="A25" s="46" t="s">
        <v>54</v>
      </c>
      <c r="C25" s="52" t="s">
        <v>54</v>
      </c>
      <c r="D25" s="53" t="s">
        <v>55</v>
      </c>
      <c r="E25" s="252">
        <f>VLOOKUP(A25,Activité_INF!$A$7:$AM$68,29,FALSE)</f>
        <v>0</v>
      </c>
      <c r="F25" s="494">
        <f>VLOOKUP(A25,Activité_INF!$A$7:$AM$68,30,FALSE)</f>
        <v>0</v>
      </c>
      <c r="G25" s="37" t="str">
        <f t="shared" si="1"/>
        <v>-</v>
      </c>
      <c r="H25" s="38" t="str">
        <f>IF(E25&gt;0,VLOOKUP(A25,[3]BDD_ActiviteInf_Ambu!$1:$1048576,H$1,FALSE)/E25,"-")</f>
        <v>-</v>
      </c>
      <c r="I25" s="37" t="str">
        <f>IF(F25&gt;0,VLOOKUP(A25,[3]BDD_ActiviteInf_Ambu!$1:$1048576,I$1,FALSE)/F25,"-")</f>
        <v>-</v>
      </c>
      <c r="J25" s="38" t="str">
        <f>IF(E25&gt;0,VLOOKUP(A25,[3]BDD_ActiviteInf_Ambu!$1:$1048576,J$1,FALSE)/E25,"-")</f>
        <v>-</v>
      </c>
      <c r="K25" s="37" t="str">
        <f>IF(F25&gt;0,VLOOKUP(A25,[3]BDD_ActiviteInf_Ambu!$1:$1048576,K$1,FALSE)/F25,"-")</f>
        <v>-</v>
      </c>
      <c r="L25" s="38" t="str">
        <f>IF(E25&gt;0,VLOOKUP(A25,[3]BDD_ActiviteInf_Ambu!$1:$1048576,L$1,FALSE)/E25,"-")</f>
        <v>-</v>
      </c>
      <c r="M25" s="37" t="str">
        <f>IF(F25&gt;0,VLOOKUP(A25,[3]BDD_ActiviteInf_Ambu!$1:$1048576,M$1,FALSE)/F25,"-")</f>
        <v>-</v>
      </c>
      <c r="N25" s="38" t="str">
        <f>IF(E25&gt;0,VLOOKUP(A25,[3]BDD_ActiviteInf_Ambu!$1:$1048576,N$1,FALSE)/E25,"-")</f>
        <v>-</v>
      </c>
      <c r="O25" s="37" t="str">
        <f>IF(F25&gt;0,VLOOKUP(A25,[3]BDD_ActiviteInf_Ambu!$1:$1048576,O$1,FALSE)/F25,"-")</f>
        <v>-</v>
      </c>
      <c r="P25" s="38" t="str">
        <f>IF($E25&gt;0,VLOOKUP($A25,[3]BDD_ActiviteInf_Ambu!$1:$1048576,P$1,FALSE)/$E25,"-")</f>
        <v>-</v>
      </c>
      <c r="Q25" s="37" t="str">
        <f>IF($F25&gt;0,VLOOKUP($A25,[3]BDD_ActiviteInf_Ambu!$1:$1048576,Q$1,FALSE)/$F25,"-")</f>
        <v>-</v>
      </c>
      <c r="R25" s="38" t="str">
        <f>IF(E25&gt;0,VLOOKUP(A25,[3]BDD_ActiviteInf_Ambu!$1:$1048576,R$1,FALSE)/E25,"-")</f>
        <v>-</v>
      </c>
      <c r="S25" s="37" t="str">
        <f>IF(F25&gt;0,VLOOKUP(A25,[3]BDD_ActiviteInf_Ambu!$1:$1048576,S$1,FALSE)/F25,"-")</f>
        <v>-</v>
      </c>
      <c r="T25" s="38" t="str">
        <f>IF(E25&gt;0,VLOOKUP(A25,[3]BDD_ActiviteInf_Ambu!$1:$1048576,T$1,FALSE)/E25,"-")</f>
        <v>-</v>
      </c>
      <c r="U25" s="37" t="str">
        <f>IF(F25&gt;0,VLOOKUP(A25,[3]BDD_ActiviteInf_Ambu!$1:$1048576,U$1,FALSE)/F25,"-")</f>
        <v>-</v>
      </c>
      <c r="V25" s="38" t="str">
        <f>IF(E25&gt;0,VLOOKUP(A25,[3]BDD_ActiviteInf_Ambu!$1:$1048576,V$1,FALSE)/E25,"-")</f>
        <v>-</v>
      </c>
      <c r="W25" s="37" t="str">
        <f>IF(F25&gt;0,VLOOKUP(A25,[3]BDD_ActiviteInf_Ambu!$1:$1048576,W$1,FALSE)/F25,"-")</f>
        <v>-</v>
      </c>
      <c r="X25" s="38">
        <f t="shared" si="2"/>
        <v>0</v>
      </c>
      <c r="Y25" s="37">
        <f t="shared" si="2"/>
        <v>0</v>
      </c>
      <c r="Z25" s="38" t="str">
        <f>IF(E25&gt;0,VLOOKUP(A25,[3]BDD_ActiviteInf_Ambu!$1:$1048576,Z$1,FALSE)/E25,"-")</f>
        <v>-</v>
      </c>
      <c r="AA25" s="43" t="str">
        <f>IF(F25&gt;0,VLOOKUP(A25,[3]BDD_ActiviteInf_Ambu!$1:$1048576,AA$1,FALSE)/F25,"-")</f>
        <v>-</v>
      </c>
    </row>
    <row r="26" spans="1:27" s="32" customFormat="1" ht="14.1" customHeight="1" thickBot="1" x14ac:dyDescent="0.25">
      <c r="A26" s="31" t="s">
        <v>56</v>
      </c>
      <c r="C26" s="54" t="s">
        <v>56</v>
      </c>
      <c r="D26" s="55" t="s">
        <v>57</v>
      </c>
      <c r="E26" s="263">
        <f>VLOOKUP(A26,Activité_INF!$A$7:$AM$68,29,FALSE)</f>
        <v>0</v>
      </c>
      <c r="F26" s="100">
        <f>VLOOKUP(A26,Activité_INF!$A$7:$AM$68,30,FALSE)</f>
        <v>0</v>
      </c>
      <c r="G26" s="58" t="str">
        <f t="shared" si="1"/>
        <v>-</v>
      </c>
      <c r="H26" s="59" t="str">
        <f>IF(E26&gt;0,VLOOKUP(A26,[3]BDD_ActiviteInf_Ambu!$1:$1048576,H$1,FALSE)/E26,"-")</f>
        <v>-</v>
      </c>
      <c r="I26" s="58" t="str">
        <f>IF(F26&gt;0,VLOOKUP(A26,[3]BDD_ActiviteInf_Ambu!$1:$1048576,I$1,FALSE)/F26,"-")</f>
        <v>-</v>
      </c>
      <c r="J26" s="59" t="str">
        <f>IF(E26&gt;0,VLOOKUP(A26,[3]BDD_ActiviteInf_Ambu!$1:$1048576,J$1,FALSE)/E26,"-")</f>
        <v>-</v>
      </c>
      <c r="K26" s="58" t="str">
        <f>IF(F26&gt;0,VLOOKUP(A26,[3]BDD_ActiviteInf_Ambu!$1:$1048576,K$1,FALSE)/F26,"-")</f>
        <v>-</v>
      </c>
      <c r="L26" s="59" t="str">
        <f>IF(E26&gt;0,VLOOKUP(A26,[3]BDD_ActiviteInf_Ambu!$1:$1048576,L$1,FALSE)/E26,"-")</f>
        <v>-</v>
      </c>
      <c r="M26" s="58" t="str">
        <f>IF(F26&gt;0,VLOOKUP(A26,[3]BDD_ActiviteInf_Ambu!$1:$1048576,M$1,FALSE)/F26,"-")</f>
        <v>-</v>
      </c>
      <c r="N26" s="59" t="str">
        <f>IF(E26&gt;0,VLOOKUP(A26,[3]BDD_ActiviteInf_Ambu!$1:$1048576,N$1,FALSE)/E26,"-")</f>
        <v>-</v>
      </c>
      <c r="O26" s="58" t="str">
        <f>IF(F26&gt;0,VLOOKUP(A26,[3]BDD_ActiviteInf_Ambu!$1:$1048576,O$1,FALSE)/F26,"-")</f>
        <v>-</v>
      </c>
      <c r="P26" s="59" t="str">
        <f>IF($E26&gt;0,VLOOKUP($A26,[3]BDD_ActiviteInf_Ambu!$1:$1048576,P$1,FALSE)/$E26,"-")</f>
        <v>-</v>
      </c>
      <c r="Q26" s="58" t="str">
        <f>IF($F26&gt;0,VLOOKUP($A26,[3]BDD_ActiviteInf_Ambu!$1:$1048576,Q$1,FALSE)/$F26,"-")</f>
        <v>-</v>
      </c>
      <c r="R26" s="59" t="str">
        <f>IF(E26&gt;0,VLOOKUP(A26,[3]BDD_ActiviteInf_Ambu!$1:$1048576,R$1,FALSE)/E26,"-")</f>
        <v>-</v>
      </c>
      <c r="S26" s="58" t="str">
        <f>IF(F26&gt;0,VLOOKUP(A26,[3]BDD_ActiviteInf_Ambu!$1:$1048576,S$1,FALSE)/F26,"-")</f>
        <v>-</v>
      </c>
      <c r="T26" s="59" t="str">
        <f>IF(E26&gt;0,VLOOKUP(A26,[3]BDD_ActiviteInf_Ambu!$1:$1048576,T$1,FALSE)/E26,"-")</f>
        <v>-</v>
      </c>
      <c r="U26" s="58" t="str">
        <f>IF(F26&gt;0,VLOOKUP(A26,[3]BDD_ActiviteInf_Ambu!$1:$1048576,U$1,FALSE)/F26,"-")</f>
        <v>-</v>
      </c>
      <c r="V26" s="59" t="str">
        <f>IF(E26&gt;0,VLOOKUP(A26,[3]BDD_ActiviteInf_Ambu!$1:$1048576,V$1,FALSE)/E26,"-")</f>
        <v>-</v>
      </c>
      <c r="W26" s="58" t="str">
        <f>IF(F26&gt;0,VLOOKUP(A26,[3]BDD_ActiviteInf_Ambu!$1:$1048576,W$1,FALSE)/F26,"-")</f>
        <v>-</v>
      </c>
      <c r="X26" s="59">
        <f t="shared" si="2"/>
        <v>0</v>
      </c>
      <c r="Y26" s="58">
        <f t="shared" si="2"/>
        <v>0</v>
      </c>
      <c r="Z26" s="59" t="str">
        <f>IF(E26&gt;0,VLOOKUP(A26,[3]BDD_ActiviteInf_Ambu!$1:$1048576,Z$1,FALSE)/E26,"-")</f>
        <v>-</v>
      </c>
      <c r="AA26" s="64" t="str">
        <f>IF(F26&gt;0,VLOOKUP(A26,[3]BDD_ActiviteInf_Ambu!$1:$1048576,AA$1,FALSE)/F26,"-")</f>
        <v>-</v>
      </c>
    </row>
    <row r="27" spans="1:27" s="65" customFormat="1" ht="14.1" customHeight="1" thickBot="1" x14ac:dyDescent="0.25">
      <c r="A27" s="31" t="s">
        <v>58</v>
      </c>
      <c r="C27" s="66" t="s">
        <v>59</v>
      </c>
      <c r="D27" s="67"/>
      <c r="E27" s="275">
        <f>VLOOKUP(A27,Activité_INF!$A$7:$AM$68,29,FALSE)</f>
        <v>294534</v>
      </c>
      <c r="F27" s="69">
        <f>VLOOKUP(A27,Activité_INF!$A$7:$AM$68,30,FALSE)</f>
        <v>281267</v>
      </c>
      <c r="G27" s="70">
        <f t="shared" si="1"/>
        <v>-4.5044035663115323E-2</v>
      </c>
      <c r="H27" s="71">
        <f>IF(E27&gt;0,VLOOKUP(A27,[3]BDD_ActiviteInf_Ambu!$1:$1048576,H$1,FALSE)/E27,"-")</f>
        <v>5.5171898660256544E-3</v>
      </c>
      <c r="I27" s="70">
        <f>IF(F27&gt;0,VLOOKUP(A27,[3]BDD_ActiviteInf_Ambu!$1:$1048576,I$1,FALSE)/F27,"-")</f>
        <v>6.0511897947501843E-3</v>
      </c>
      <c r="J27" s="71">
        <f>IF(E27&gt;0,VLOOKUP(A27,[3]BDD_ActiviteInf_Ambu!$1:$1048576,J$1,FALSE)/E27,"-")</f>
        <v>3.3055606483462008E-2</v>
      </c>
      <c r="K27" s="70">
        <f>IF(F27&gt;0,VLOOKUP(A27,[3]BDD_ActiviteInf_Ambu!$1:$1048576,K$1,FALSE)/F27,"-")</f>
        <v>3.6790665097576322E-2</v>
      </c>
      <c r="L27" s="71">
        <f>IF(E27&gt;0,VLOOKUP(A27,[3]BDD_ActiviteInf_Ambu!$1:$1048576,L$1,FALSE)/E27,"-")</f>
        <v>0.11626501524442</v>
      </c>
      <c r="M27" s="70">
        <f>IF(F27&gt;0,VLOOKUP(A27,[3]BDD_ActiviteInf_Ambu!$1:$1048576,M$1,FALSE)/F27,"-")</f>
        <v>0.12776116643616209</v>
      </c>
      <c r="N27" s="71">
        <f>IF(E27&gt;0,VLOOKUP(A27,[3]BDD_ActiviteInf_Ambu!$1:$1048576,N$1,FALSE)/E27,"-")</f>
        <v>7.4184983737021872E-3</v>
      </c>
      <c r="O27" s="70">
        <f>IF(F27&gt;0,VLOOKUP(A27,[3]BDD_ActiviteInf_Ambu!$1:$1048576,O$1,FALSE)/F27,"-")</f>
        <v>6.8618074640821713E-3</v>
      </c>
      <c r="P27" s="71">
        <f>IF($E27&gt;0,VLOOKUP($A27,[3]BDD_ActiviteInf_Ambu!$1:$1048576,P$1,FALSE)/$E27,"-")</f>
        <v>0.27322821813440895</v>
      </c>
      <c r="Q27" s="70">
        <f>IF($F27&gt;0,VLOOKUP($A27,[3]BDD_ActiviteInf_Ambu!$1:$1048576,Q$1,FALSE)/$F27,"-")</f>
        <v>0.24350172611788798</v>
      </c>
      <c r="R27" s="71">
        <f>IF(E27&gt;0,VLOOKUP(A27,[3]BDD_ActiviteInf_Ambu!$1:$1048576,R$1,FALSE)/E27,"-")</f>
        <v>0.31345786904058615</v>
      </c>
      <c r="S27" s="70">
        <f>IF(F27&gt;0,VLOOKUP(A27,[3]BDD_ActiviteInf_Ambu!$1:$1048576,S$1,FALSE)/F27,"-")</f>
        <v>0.31006125851948502</v>
      </c>
      <c r="T27" s="71">
        <f>IF(E27&gt;0,VLOOKUP(A27,[3]BDD_ActiviteInf_Ambu!$1:$1048576,T$1,FALSE)/E27,"-")</f>
        <v>0.12585643762689536</v>
      </c>
      <c r="U27" s="70">
        <f>IF(F27&gt;0,VLOOKUP(A27,[3]BDD_ActiviteInf_Ambu!$1:$1048576,U$1,FALSE)/F27,"-")</f>
        <v>0.13154760423369966</v>
      </c>
      <c r="V27" s="71">
        <f>IF(E27&gt;0,VLOOKUP(A27,[3]BDD_ActiviteInf_Ambu!$1:$1048576,V$1,FALSE)/E27,"-")</f>
        <v>2.3599991851534968E-2</v>
      </c>
      <c r="W27" s="70">
        <f>IF(F27&gt;0,VLOOKUP(A27,[3]BDD_ActiviteInf_Ambu!$1:$1048576,W$1,FALSE)/F27,"-")</f>
        <v>2.5662448847536327E-2</v>
      </c>
      <c r="X27" s="71">
        <f t="shared" si="2"/>
        <v>0.30495630385626105</v>
      </c>
      <c r="Y27" s="70">
        <f t="shared" si="2"/>
        <v>0.28746351331652842</v>
      </c>
      <c r="Z27" s="71">
        <f>IF(E27&gt;0,VLOOKUP(A27,[3]BDD_ActiviteInf_Ambu!$1:$1048576,Z$1,FALSE)/E27,"-")</f>
        <v>6.9873087657112587E-2</v>
      </c>
      <c r="AA27" s="76">
        <f>IF(F27&gt;0,VLOOKUP(A27,[3]BDD_ActiviteInf_Ambu!$1:$1048576,AA$1,FALSE)/F27,"-")</f>
        <v>6.7800346290179794E-2</v>
      </c>
    </row>
    <row r="28" spans="1:27" s="287" customFormat="1" ht="7.5" customHeight="1" thickBot="1" x14ac:dyDescent="0.25">
      <c r="A28" s="77"/>
      <c r="C28" s="282"/>
      <c r="D28" s="282"/>
      <c r="E28" s="285"/>
      <c r="F28" s="283"/>
      <c r="G28" s="284"/>
      <c r="H28" s="286"/>
      <c r="I28" s="286"/>
      <c r="J28" s="286"/>
      <c r="K28" s="286"/>
      <c r="L28" s="286"/>
      <c r="M28" s="286"/>
      <c r="N28" s="286"/>
      <c r="O28" s="286"/>
      <c r="P28" s="286"/>
      <c r="Q28" s="286"/>
      <c r="R28" s="286"/>
      <c r="S28" s="286"/>
      <c r="T28" s="286"/>
      <c r="U28" s="286"/>
      <c r="V28" s="286"/>
      <c r="W28" s="286"/>
      <c r="X28" s="286"/>
      <c r="Y28" s="286"/>
      <c r="Z28" s="286"/>
      <c r="AA28" s="286"/>
    </row>
    <row r="29" spans="1:27" s="84" customFormat="1" ht="14.1" customHeight="1" x14ac:dyDescent="0.2">
      <c r="A29" s="31" t="s">
        <v>60</v>
      </c>
      <c r="C29" s="85" t="s">
        <v>60</v>
      </c>
      <c r="D29" s="86" t="s">
        <v>61</v>
      </c>
      <c r="E29" s="291">
        <f>VLOOKUP(A29,Activité_INF!$A$7:$AM$68,29,FALSE)</f>
        <v>0</v>
      </c>
      <c r="F29" s="88">
        <f>VLOOKUP(A29,Activité_INF!$A$7:$AM$68,30,FALSE)</f>
        <v>0</v>
      </c>
      <c r="G29" s="89" t="str">
        <f t="shared" ref="G29:G39" si="3">IF(E29&gt;0,F29/E29-1,"-")</f>
        <v>-</v>
      </c>
      <c r="H29" s="90" t="str">
        <f>IF(E29&gt;0,VLOOKUP(A29,[3]BDD_ActiviteInf_Ambu!$1:$1048576,H$1,FALSE)/E29,"-")</f>
        <v>-</v>
      </c>
      <c r="I29" s="89" t="str">
        <f>IF(F29&gt;0,VLOOKUP(A29,[3]BDD_ActiviteInf_Ambu!$1:$1048576,I$1,FALSE)/F29,"-")</f>
        <v>-</v>
      </c>
      <c r="J29" s="90" t="str">
        <f>IF(E29&gt;0,VLOOKUP(A29,[3]BDD_ActiviteInf_Ambu!$1:$1048576,J$1,FALSE)/E29,"-")</f>
        <v>-</v>
      </c>
      <c r="K29" s="89" t="str">
        <f>IF(F29&gt;0,VLOOKUP(A29,[3]BDD_ActiviteInf_Ambu!$1:$1048576,K$1,FALSE)/F29,"-")</f>
        <v>-</v>
      </c>
      <c r="L29" s="90" t="str">
        <f>IF(E29&gt;0,VLOOKUP(A29,[3]BDD_ActiviteInf_Ambu!$1:$1048576,L$1,FALSE)/E29,"-")</f>
        <v>-</v>
      </c>
      <c r="M29" s="89" t="str">
        <f>IF(F29&gt;0,VLOOKUP(A29,[3]BDD_ActiviteInf_Ambu!$1:$1048576,M$1,FALSE)/F29,"-")</f>
        <v>-</v>
      </c>
      <c r="N29" s="90" t="str">
        <f>IF(E29&gt;0,VLOOKUP(A29,[3]BDD_ActiviteInf_Ambu!$1:$1048576,N$1,FALSE)/E29,"-")</f>
        <v>-</v>
      </c>
      <c r="O29" s="89" t="str">
        <f>IF(F29&gt;0,VLOOKUP(A29,[3]BDD_ActiviteInf_Ambu!$1:$1048576,O$1,FALSE)/F29,"-")</f>
        <v>-</v>
      </c>
      <c r="P29" s="90" t="str">
        <f>IF($E29&gt;0,VLOOKUP($A29,[3]BDD_ActiviteInf_Ambu!$1:$1048576,P$1,FALSE)/$E29,"-")</f>
        <v>-</v>
      </c>
      <c r="Q29" s="89" t="str">
        <f>IF($F29&gt;0,VLOOKUP($A29,[3]BDD_ActiviteInf_Ambu!$1:$1048576,Q$1,FALSE)/$F29,"-")</f>
        <v>-</v>
      </c>
      <c r="R29" s="90" t="str">
        <f>IF(E29&gt;0,VLOOKUP(A29,[3]BDD_ActiviteInf_Ambu!$1:$1048576,R$1,FALSE)/E29,"-")</f>
        <v>-</v>
      </c>
      <c r="S29" s="89" t="str">
        <f>IF(F29&gt;0,VLOOKUP(A29,[3]BDD_ActiviteInf_Ambu!$1:$1048576,S$1,FALSE)/F29,"-")</f>
        <v>-</v>
      </c>
      <c r="T29" s="90" t="str">
        <f>IF(E29&gt;0,VLOOKUP(A29,[3]BDD_ActiviteInf_Ambu!$1:$1048576,T$1,FALSE)/E29,"-")</f>
        <v>-</v>
      </c>
      <c r="U29" s="89" t="str">
        <f>IF(F29&gt;0,VLOOKUP(A29,[3]BDD_ActiviteInf_Ambu!$1:$1048576,U$1,FALSE)/F29,"-")</f>
        <v>-</v>
      </c>
      <c r="V29" s="90" t="str">
        <f>IF(E29&gt;0,VLOOKUP(A29,[3]BDD_ActiviteInf_Ambu!$1:$1048576,V$1,FALSE)/E29,"-")</f>
        <v>-</v>
      </c>
      <c r="W29" s="89" t="str">
        <f>IF(F29&gt;0,VLOOKUP(A29,[3]BDD_ActiviteInf_Ambu!$1:$1048576,W$1,FALSE)/F29,"-")</f>
        <v>-</v>
      </c>
      <c r="X29" s="90">
        <f t="shared" ref="X29:Y39" si="4">IF(E29&gt;0,1-(H29+J29+L29+N29+R29+T29+V29+Z29),0)</f>
        <v>0</v>
      </c>
      <c r="Y29" s="89">
        <f t="shared" si="4"/>
        <v>0</v>
      </c>
      <c r="Z29" s="90" t="str">
        <f>IF(E29&gt;0,VLOOKUP(A29,[3]BDD_ActiviteInf_Ambu!$1:$1048576,Z$1,FALSE)/E29,"-")</f>
        <v>-</v>
      </c>
      <c r="AA29" s="95" t="str">
        <f>IF(F29&gt;0,VLOOKUP(A29,[3]BDD_ActiviteInf_Ambu!$1:$1048576,AA$1,FALSE)/F29,"-")</f>
        <v>-</v>
      </c>
    </row>
    <row r="30" spans="1:27" s="98" customFormat="1" ht="14.1" customHeight="1" x14ac:dyDescent="0.2">
      <c r="A30" s="31" t="s">
        <v>62</v>
      </c>
      <c r="C30" s="33" t="s">
        <v>62</v>
      </c>
      <c r="D30" s="34" t="s">
        <v>63</v>
      </c>
      <c r="E30" s="241">
        <f>VLOOKUP(A30,Activité_INF!$A$7:$AM$68,29,FALSE)</f>
        <v>0</v>
      </c>
      <c r="F30" s="100">
        <f>VLOOKUP(A30,Activité_INF!$A$7:$AM$68,30,FALSE)</f>
        <v>0</v>
      </c>
      <c r="G30" s="58" t="str">
        <f t="shared" si="3"/>
        <v>-</v>
      </c>
      <c r="H30" s="59" t="str">
        <f>IF(E30&gt;0,VLOOKUP(A30,[3]BDD_ActiviteInf_Ambu!$1:$1048576,H$1,FALSE)/E30,"-")</f>
        <v>-</v>
      </c>
      <c r="I30" s="58" t="str">
        <f>IF(F30&gt;0,VLOOKUP(A30,[3]BDD_ActiviteInf_Ambu!$1:$1048576,I$1,FALSE)/F30,"-")</f>
        <v>-</v>
      </c>
      <c r="J30" s="59" t="str">
        <f>IF(E30&gt;0,VLOOKUP(A30,[3]BDD_ActiviteInf_Ambu!$1:$1048576,J$1,FALSE)/E30,"-")</f>
        <v>-</v>
      </c>
      <c r="K30" s="58" t="str">
        <f>IF(F30&gt;0,VLOOKUP(A30,[3]BDD_ActiviteInf_Ambu!$1:$1048576,K$1,FALSE)/F30,"-")</f>
        <v>-</v>
      </c>
      <c r="L30" s="59" t="str">
        <f>IF(E30&gt;0,VLOOKUP(A30,[3]BDD_ActiviteInf_Ambu!$1:$1048576,L$1,FALSE)/E30,"-")</f>
        <v>-</v>
      </c>
      <c r="M30" s="58" t="str">
        <f>IF(F30&gt;0,VLOOKUP(A30,[3]BDD_ActiviteInf_Ambu!$1:$1048576,M$1,FALSE)/F30,"-")</f>
        <v>-</v>
      </c>
      <c r="N30" s="59" t="str">
        <f>IF(E30&gt;0,VLOOKUP(A30,[3]BDD_ActiviteInf_Ambu!$1:$1048576,N$1,FALSE)/E30,"-")</f>
        <v>-</v>
      </c>
      <c r="O30" s="58" t="str">
        <f>IF(F30&gt;0,VLOOKUP(A30,[3]BDD_ActiviteInf_Ambu!$1:$1048576,O$1,FALSE)/F30,"-")</f>
        <v>-</v>
      </c>
      <c r="P30" s="59" t="str">
        <f>IF($E30&gt;0,VLOOKUP($A30,[3]BDD_ActiviteInf_Ambu!$1:$1048576,P$1,FALSE)/$E30,"-")</f>
        <v>-</v>
      </c>
      <c r="Q30" s="58" t="str">
        <f>IF($F30&gt;0,VLOOKUP($A30,[3]BDD_ActiviteInf_Ambu!$1:$1048576,Q$1,FALSE)/$F30,"-")</f>
        <v>-</v>
      </c>
      <c r="R30" s="59" t="str">
        <f>IF(E30&gt;0,VLOOKUP(A30,[3]BDD_ActiviteInf_Ambu!$1:$1048576,R$1,FALSE)/E30,"-")</f>
        <v>-</v>
      </c>
      <c r="S30" s="58" t="str">
        <f>IF(F30&gt;0,VLOOKUP(A30,[3]BDD_ActiviteInf_Ambu!$1:$1048576,S$1,FALSE)/F30,"-")</f>
        <v>-</v>
      </c>
      <c r="T30" s="59" t="str">
        <f>IF(E30&gt;0,VLOOKUP(A30,[3]BDD_ActiviteInf_Ambu!$1:$1048576,T$1,FALSE)/E30,"-")</f>
        <v>-</v>
      </c>
      <c r="U30" s="58" t="str">
        <f>IF(F30&gt;0,VLOOKUP(A30,[3]BDD_ActiviteInf_Ambu!$1:$1048576,U$1,FALSE)/F30,"-")</f>
        <v>-</v>
      </c>
      <c r="V30" s="59" t="str">
        <f>IF(E30&gt;0,VLOOKUP(A30,[3]BDD_ActiviteInf_Ambu!$1:$1048576,V$1,FALSE)/E30,"-")</f>
        <v>-</v>
      </c>
      <c r="W30" s="58" t="str">
        <f>IF(F30&gt;0,VLOOKUP(A30,[3]BDD_ActiviteInf_Ambu!$1:$1048576,W$1,FALSE)/F30,"-")</f>
        <v>-</v>
      </c>
      <c r="X30" s="59">
        <f t="shared" si="4"/>
        <v>0</v>
      </c>
      <c r="Y30" s="58">
        <f t="shared" si="4"/>
        <v>0</v>
      </c>
      <c r="Z30" s="59" t="str">
        <f>IF(E30&gt;0,VLOOKUP(A30,[3]BDD_ActiviteInf_Ambu!$1:$1048576,Z$1,FALSE)/E30,"-")</f>
        <v>-</v>
      </c>
      <c r="AA30" s="64" t="str">
        <f>IF(F30&gt;0,VLOOKUP(A30,[3]BDD_ActiviteInf_Ambu!$1:$1048576,AA$1,FALSE)/F30,"-")</f>
        <v>-</v>
      </c>
    </row>
    <row r="31" spans="1:27" s="98" customFormat="1" ht="14.1" customHeight="1" x14ac:dyDescent="0.25">
      <c r="A31" s="49" t="s">
        <v>64</v>
      </c>
      <c r="C31" s="33" t="s">
        <v>64</v>
      </c>
      <c r="D31" s="34" t="s">
        <v>65</v>
      </c>
      <c r="E31" s="241">
        <f>VLOOKUP(A31,Activité_INF!$A$7:$AM$68,29,FALSE)</f>
        <v>0</v>
      </c>
      <c r="F31" s="100">
        <f>VLOOKUP(A31,Activité_INF!$A$7:$AM$68,30,FALSE)</f>
        <v>0</v>
      </c>
      <c r="G31" s="58" t="str">
        <f t="shared" si="3"/>
        <v>-</v>
      </c>
      <c r="H31" s="59" t="str">
        <f>IF(E31&gt;0,VLOOKUP(A31,[3]BDD_ActiviteInf_Ambu!$1:$1048576,H$1,FALSE)/E31,"-")</f>
        <v>-</v>
      </c>
      <c r="I31" s="58" t="str">
        <f>IF(F31&gt;0,VLOOKUP(A31,[3]BDD_ActiviteInf_Ambu!$1:$1048576,I$1,FALSE)/F31,"-")</f>
        <v>-</v>
      </c>
      <c r="J31" s="59" t="str">
        <f>IF(E31&gt;0,VLOOKUP(A31,[3]BDD_ActiviteInf_Ambu!$1:$1048576,J$1,FALSE)/E31,"-")</f>
        <v>-</v>
      </c>
      <c r="K31" s="58" t="str">
        <f>IF(F31&gt;0,VLOOKUP(A31,[3]BDD_ActiviteInf_Ambu!$1:$1048576,K$1,FALSE)/F31,"-")</f>
        <v>-</v>
      </c>
      <c r="L31" s="59" t="str">
        <f>IF(E31&gt;0,VLOOKUP(A31,[3]BDD_ActiviteInf_Ambu!$1:$1048576,L$1,FALSE)/E31,"-")</f>
        <v>-</v>
      </c>
      <c r="M31" s="58" t="str">
        <f>IF(F31&gt;0,VLOOKUP(A31,[3]BDD_ActiviteInf_Ambu!$1:$1048576,M$1,FALSE)/F31,"-")</f>
        <v>-</v>
      </c>
      <c r="N31" s="59" t="str">
        <f>IF(E31&gt;0,VLOOKUP(A31,[3]BDD_ActiviteInf_Ambu!$1:$1048576,N$1,FALSE)/E31,"-")</f>
        <v>-</v>
      </c>
      <c r="O31" s="58" t="str">
        <f>IF(F31&gt;0,VLOOKUP(A31,[3]BDD_ActiviteInf_Ambu!$1:$1048576,O$1,FALSE)/F31,"-")</f>
        <v>-</v>
      </c>
      <c r="P31" s="59" t="str">
        <f>IF($E31&gt;0,VLOOKUP($A31,[3]BDD_ActiviteInf_Ambu!$1:$1048576,P$1,FALSE)/$E31,"-")</f>
        <v>-</v>
      </c>
      <c r="Q31" s="58" t="str">
        <f>IF($F31&gt;0,VLOOKUP($A31,[3]BDD_ActiviteInf_Ambu!$1:$1048576,Q$1,FALSE)/$F31,"-")</f>
        <v>-</v>
      </c>
      <c r="R31" s="59" t="str">
        <f>IF(E31&gt;0,VLOOKUP(A31,[3]BDD_ActiviteInf_Ambu!$1:$1048576,R$1,FALSE)/E31,"-")</f>
        <v>-</v>
      </c>
      <c r="S31" s="58" t="str">
        <f>IF(F31&gt;0,VLOOKUP(A31,[3]BDD_ActiviteInf_Ambu!$1:$1048576,S$1,FALSE)/F31,"-")</f>
        <v>-</v>
      </c>
      <c r="T31" s="59" t="str">
        <f>IF(E31&gt;0,VLOOKUP(A31,[3]BDD_ActiviteInf_Ambu!$1:$1048576,T$1,FALSE)/E31,"-")</f>
        <v>-</v>
      </c>
      <c r="U31" s="58" t="str">
        <f>IF(F31&gt;0,VLOOKUP(A31,[3]BDD_ActiviteInf_Ambu!$1:$1048576,U$1,FALSE)/F31,"-")</f>
        <v>-</v>
      </c>
      <c r="V31" s="59" t="str">
        <f>IF(E31&gt;0,VLOOKUP(A31,[3]BDD_ActiviteInf_Ambu!$1:$1048576,V$1,FALSE)/E31,"-")</f>
        <v>-</v>
      </c>
      <c r="W31" s="58" t="str">
        <f>IF(F31&gt;0,VLOOKUP(A31,[3]BDD_ActiviteInf_Ambu!$1:$1048576,W$1,FALSE)/F31,"-")</f>
        <v>-</v>
      </c>
      <c r="X31" s="59">
        <f t="shared" si="4"/>
        <v>0</v>
      </c>
      <c r="Y31" s="58">
        <f t="shared" si="4"/>
        <v>0</v>
      </c>
      <c r="Z31" s="59" t="str">
        <f>IF(E31&gt;0,VLOOKUP(A31,[3]BDD_ActiviteInf_Ambu!$1:$1048576,Z$1,FALSE)/E31,"-")</f>
        <v>-</v>
      </c>
      <c r="AA31" s="64" t="str">
        <f>IF(F31&gt;0,VLOOKUP(A31,[3]BDD_ActiviteInf_Ambu!$1:$1048576,AA$1,FALSE)/F31,"-")</f>
        <v>-</v>
      </c>
    </row>
    <row r="32" spans="1:27" s="101" customFormat="1" ht="14.1" customHeight="1" x14ac:dyDescent="0.2">
      <c r="A32" s="31" t="s">
        <v>66</v>
      </c>
      <c r="C32" s="33" t="s">
        <v>66</v>
      </c>
      <c r="D32" s="34" t="s">
        <v>67</v>
      </c>
      <c r="E32" s="241">
        <f>VLOOKUP(A32,Activité_INF!$A$7:$AM$68,29,FALSE)</f>
        <v>0</v>
      </c>
      <c r="F32" s="100">
        <f>VLOOKUP(A32,Activité_INF!$A$7:$AM$68,30,FALSE)</f>
        <v>0</v>
      </c>
      <c r="G32" s="58" t="str">
        <f t="shared" si="3"/>
        <v>-</v>
      </c>
      <c r="H32" s="59" t="str">
        <f>IF(E32&gt;0,VLOOKUP(A32,[3]BDD_ActiviteInf_Ambu!$1:$1048576,H$1,FALSE)/E32,"-")</f>
        <v>-</v>
      </c>
      <c r="I32" s="58" t="str">
        <f>IF(F32&gt;0,VLOOKUP(A32,[3]BDD_ActiviteInf_Ambu!$1:$1048576,I$1,FALSE)/F32,"-")</f>
        <v>-</v>
      </c>
      <c r="J32" s="59" t="str">
        <f>IF(E32&gt;0,VLOOKUP(A32,[3]BDD_ActiviteInf_Ambu!$1:$1048576,J$1,FALSE)/E32,"-")</f>
        <v>-</v>
      </c>
      <c r="K32" s="58" t="str">
        <f>IF(F32&gt;0,VLOOKUP(A32,[3]BDD_ActiviteInf_Ambu!$1:$1048576,K$1,FALSE)/F32,"-")</f>
        <v>-</v>
      </c>
      <c r="L32" s="59" t="str">
        <f>IF(E32&gt;0,VLOOKUP(A32,[3]BDD_ActiviteInf_Ambu!$1:$1048576,L$1,FALSE)/E32,"-")</f>
        <v>-</v>
      </c>
      <c r="M32" s="58" t="str">
        <f>IF(F32&gt;0,VLOOKUP(A32,[3]BDD_ActiviteInf_Ambu!$1:$1048576,M$1,FALSE)/F32,"-")</f>
        <v>-</v>
      </c>
      <c r="N32" s="59" t="str">
        <f>IF(E32&gt;0,VLOOKUP(A32,[3]BDD_ActiviteInf_Ambu!$1:$1048576,N$1,FALSE)/E32,"-")</f>
        <v>-</v>
      </c>
      <c r="O32" s="58" t="str">
        <f>IF(F32&gt;0,VLOOKUP(A32,[3]BDD_ActiviteInf_Ambu!$1:$1048576,O$1,FALSE)/F32,"-")</f>
        <v>-</v>
      </c>
      <c r="P32" s="59" t="str">
        <f>IF($E32&gt;0,VLOOKUP($A32,[3]BDD_ActiviteInf_Ambu!$1:$1048576,P$1,FALSE)/$E32,"-")</f>
        <v>-</v>
      </c>
      <c r="Q32" s="58" t="str">
        <f>IF($F32&gt;0,VLOOKUP($A32,[3]BDD_ActiviteInf_Ambu!$1:$1048576,Q$1,FALSE)/$F32,"-")</f>
        <v>-</v>
      </c>
      <c r="R32" s="59" t="str">
        <f>IF(E32&gt;0,VLOOKUP(A32,[3]BDD_ActiviteInf_Ambu!$1:$1048576,R$1,FALSE)/E32,"-")</f>
        <v>-</v>
      </c>
      <c r="S32" s="58" t="str">
        <f>IF(F32&gt;0,VLOOKUP(A32,[3]BDD_ActiviteInf_Ambu!$1:$1048576,S$1,FALSE)/F32,"-")</f>
        <v>-</v>
      </c>
      <c r="T32" s="59" t="str">
        <f>IF(E32&gt;0,VLOOKUP(A32,[3]BDD_ActiviteInf_Ambu!$1:$1048576,T$1,FALSE)/E32,"-")</f>
        <v>-</v>
      </c>
      <c r="U32" s="58" t="str">
        <f>IF(F32&gt;0,VLOOKUP(A32,[3]BDD_ActiviteInf_Ambu!$1:$1048576,U$1,FALSE)/F32,"-")</f>
        <v>-</v>
      </c>
      <c r="V32" s="59" t="str">
        <f>IF(E32&gt;0,VLOOKUP(A32,[3]BDD_ActiviteInf_Ambu!$1:$1048576,V$1,FALSE)/E32,"-")</f>
        <v>-</v>
      </c>
      <c r="W32" s="58" t="str">
        <f>IF(F32&gt;0,VLOOKUP(A32,[3]BDD_ActiviteInf_Ambu!$1:$1048576,W$1,FALSE)/F32,"-")</f>
        <v>-</v>
      </c>
      <c r="X32" s="59">
        <f t="shared" si="4"/>
        <v>0</v>
      </c>
      <c r="Y32" s="58">
        <f t="shared" si="4"/>
        <v>0</v>
      </c>
      <c r="Z32" s="59" t="str">
        <f>IF(E32&gt;0,VLOOKUP(A32,[3]BDD_ActiviteInf_Ambu!$1:$1048576,Z$1,FALSE)/E32,"-")</f>
        <v>-</v>
      </c>
      <c r="AA32" s="64" t="str">
        <f>IF(F32&gt;0,VLOOKUP(A32,[3]BDD_ActiviteInf_Ambu!$1:$1048576,AA$1,FALSE)/F32,"-")</f>
        <v>-</v>
      </c>
    </row>
    <row r="33" spans="1:27" s="101" customFormat="1" ht="14.1" customHeight="1" x14ac:dyDescent="0.2">
      <c r="A33" s="31" t="s">
        <v>68</v>
      </c>
      <c r="C33" s="33" t="s">
        <v>68</v>
      </c>
      <c r="D33" s="34" t="s">
        <v>69</v>
      </c>
      <c r="E33" s="241">
        <f>VLOOKUP(A33,Activité_INF!$A$7:$AM$68,29,FALSE)</f>
        <v>0</v>
      </c>
      <c r="F33" s="100">
        <f>VLOOKUP(A33,Activité_INF!$A$7:$AM$68,30,FALSE)</f>
        <v>0</v>
      </c>
      <c r="G33" s="58" t="str">
        <f t="shared" si="3"/>
        <v>-</v>
      </c>
      <c r="H33" s="59" t="str">
        <f>IF(E33&gt;0,VLOOKUP(A33,[3]BDD_ActiviteInf_Ambu!$1:$1048576,H$1,FALSE)/E33,"-")</f>
        <v>-</v>
      </c>
      <c r="I33" s="58" t="str">
        <f>IF(F33&gt;0,VLOOKUP(A33,[3]BDD_ActiviteInf_Ambu!$1:$1048576,I$1,FALSE)/F33,"-")</f>
        <v>-</v>
      </c>
      <c r="J33" s="59" t="str">
        <f>IF(E33&gt;0,VLOOKUP(A33,[3]BDD_ActiviteInf_Ambu!$1:$1048576,J$1,FALSE)/E33,"-")</f>
        <v>-</v>
      </c>
      <c r="K33" s="58" t="str">
        <f>IF(F33&gt;0,VLOOKUP(A33,[3]BDD_ActiviteInf_Ambu!$1:$1048576,K$1,FALSE)/F33,"-")</f>
        <v>-</v>
      </c>
      <c r="L33" s="59" t="str">
        <f>IF(E33&gt;0,VLOOKUP(A33,[3]BDD_ActiviteInf_Ambu!$1:$1048576,L$1,FALSE)/E33,"-")</f>
        <v>-</v>
      </c>
      <c r="M33" s="58" t="str">
        <f>IF(F33&gt;0,VLOOKUP(A33,[3]BDD_ActiviteInf_Ambu!$1:$1048576,M$1,FALSE)/F33,"-")</f>
        <v>-</v>
      </c>
      <c r="N33" s="59" t="str">
        <f>IF(E33&gt;0,VLOOKUP(A33,[3]BDD_ActiviteInf_Ambu!$1:$1048576,N$1,FALSE)/E33,"-")</f>
        <v>-</v>
      </c>
      <c r="O33" s="58" t="str">
        <f>IF(F33&gt;0,VLOOKUP(A33,[3]BDD_ActiviteInf_Ambu!$1:$1048576,O$1,FALSE)/F33,"-")</f>
        <v>-</v>
      </c>
      <c r="P33" s="59" t="str">
        <f>IF($E33&gt;0,VLOOKUP($A33,[3]BDD_ActiviteInf_Ambu!$1:$1048576,P$1,FALSE)/$E33,"-")</f>
        <v>-</v>
      </c>
      <c r="Q33" s="58" t="str">
        <f>IF($F33&gt;0,VLOOKUP($A33,[3]BDD_ActiviteInf_Ambu!$1:$1048576,Q$1,FALSE)/$F33,"-")</f>
        <v>-</v>
      </c>
      <c r="R33" s="59" t="str">
        <f>IF(E33&gt;0,VLOOKUP(A33,[3]BDD_ActiviteInf_Ambu!$1:$1048576,R$1,FALSE)/E33,"-")</f>
        <v>-</v>
      </c>
      <c r="S33" s="58" t="str">
        <f>IF(F33&gt;0,VLOOKUP(A33,[3]BDD_ActiviteInf_Ambu!$1:$1048576,S$1,FALSE)/F33,"-")</f>
        <v>-</v>
      </c>
      <c r="T33" s="59" t="str">
        <f>IF(E33&gt;0,VLOOKUP(A33,[3]BDD_ActiviteInf_Ambu!$1:$1048576,T$1,FALSE)/E33,"-")</f>
        <v>-</v>
      </c>
      <c r="U33" s="58" t="str">
        <f>IF(F33&gt;0,VLOOKUP(A33,[3]BDD_ActiviteInf_Ambu!$1:$1048576,U$1,FALSE)/F33,"-")</f>
        <v>-</v>
      </c>
      <c r="V33" s="59" t="str">
        <f>IF(E33&gt;0,VLOOKUP(A33,[3]BDD_ActiviteInf_Ambu!$1:$1048576,V$1,FALSE)/E33,"-")</f>
        <v>-</v>
      </c>
      <c r="W33" s="58" t="str">
        <f>IF(F33&gt;0,VLOOKUP(A33,[3]BDD_ActiviteInf_Ambu!$1:$1048576,W$1,FALSE)/F33,"-")</f>
        <v>-</v>
      </c>
      <c r="X33" s="59">
        <f t="shared" si="4"/>
        <v>0</v>
      </c>
      <c r="Y33" s="58">
        <f t="shared" si="4"/>
        <v>0</v>
      </c>
      <c r="Z33" s="59" t="str">
        <f>IF(E33&gt;0,VLOOKUP(A33,[3]BDD_ActiviteInf_Ambu!$1:$1048576,Z$1,FALSE)/E33,"-")</f>
        <v>-</v>
      </c>
      <c r="AA33" s="64" t="str">
        <f>IF(F33&gt;0,VLOOKUP(A33,[3]BDD_ActiviteInf_Ambu!$1:$1048576,AA$1,FALSE)/F33,"-")</f>
        <v>-</v>
      </c>
    </row>
    <row r="34" spans="1:27" s="101" customFormat="1" ht="14.1" customHeight="1" x14ac:dyDescent="0.2">
      <c r="A34" s="31" t="s">
        <v>70</v>
      </c>
      <c r="C34" s="33" t="s">
        <v>70</v>
      </c>
      <c r="D34" s="34" t="s">
        <v>71</v>
      </c>
      <c r="E34" s="241">
        <f>VLOOKUP(A34,Activité_INF!$A$7:$AM$68,29,FALSE)</f>
        <v>0</v>
      </c>
      <c r="F34" s="100">
        <f>VLOOKUP(A34,Activité_INF!$A$7:$AM$68,30,FALSE)</f>
        <v>0</v>
      </c>
      <c r="G34" s="58" t="str">
        <f t="shared" si="3"/>
        <v>-</v>
      </c>
      <c r="H34" s="59" t="str">
        <f>IF(E34&gt;0,VLOOKUP(A34,[3]BDD_ActiviteInf_Ambu!$1:$1048576,H$1,FALSE)/E34,"-")</f>
        <v>-</v>
      </c>
      <c r="I34" s="58" t="str">
        <f>IF(F34&gt;0,VLOOKUP(A34,[3]BDD_ActiviteInf_Ambu!$1:$1048576,I$1,FALSE)/F34,"-")</f>
        <v>-</v>
      </c>
      <c r="J34" s="59" t="str">
        <f>IF(E34&gt;0,VLOOKUP(A34,[3]BDD_ActiviteInf_Ambu!$1:$1048576,J$1,FALSE)/E34,"-")</f>
        <v>-</v>
      </c>
      <c r="K34" s="58" t="str">
        <f>IF(F34&gt;0,VLOOKUP(A34,[3]BDD_ActiviteInf_Ambu!$1:$1048576,K$1,FALSE)/F34,"-")</f>
        <v>-</v>
      </c>
      <c r="L34" s="59" t="str">
        <f>IF(E34&gt;0,VLOOKUP(A34,[3]BDD_ActiviteInf_Ambu!$1:$1048576,L$1,FALSE)/E34,"-")</f>
        <v>-</v>
      </c>
      <c r="M34" s="58" t="str">
        <f>IF(F34&gt;0,VLOOKUP(A34,[3]BDD_ActiviteInf_Ambu!$1:$1048576,M$1,FALSE)/F34,"-")</f>
        <v>-</v>
      </c>
      <c r="N34" s="59" t="str">
        <f>IF(E34&gt;0,VLOOKUP(A34,[3]BDD_ActiviteInf_Ambu!$1:$1048576,N$1,FALSE)/E34,"-")</f>
        <v>-</v>
      </c>
      <c r="O34" s="58" t="str">
        <f>IF(F34&gt;0,VLOOKUP(A34,[3]BDD_ActiviteInf_Ambu!$1:$1048576,O$1,FALSE)/F34,"-")</f>
        <v>-</v>
      </c>
      <c r="P34" s="59" t="str">
        <f>IF($E34&gt;0,VLOOKUP($A34,[3]BDD_ActiviteInf_Ambu!$1:$1048576,P$1,FALSE)/$E34,"-")</f>
        <v>-</v>
      </c>
      <c r="Q34" s="58" t="str">
        <f>IF($F34&gt;0,VLOOKUP($A34,[3]BDD_ActiviteInf_Ambu!$1:$1048576,Q$1,FALSE)/$F34,"-")</f>
        <v>-</v>
      </c>
      <c r="R34" s="59" t="str">
        <f>IF(E34&gt;0,VLOOKUP(A34,[3]BDD_ActiviteInf_Ambu!$1:$1048576,R$1,FALSE)/E34,"-")</f>
        <v>-</v>
      </c>
      <c r="S34" s="58" t="str">
        <f>IF(F34&gt;0,VLOOKUP(A34,[3]BDD_ActiviteInf_Ambu!$1:$1048576,S$1,FALSE)/F34,"-")</f>
        <v>-</v>
      </c>
      <c r="T34" s="59" t="str">
        <f>IF(E34&gt;0,VLOOKUP(A34,[3]BDD_ActiviteInf_Ambu!$1:$1048576,T$1,FALSE)/E34,"-")</f>
        <v>-</v>
      </c>
      <c r="U34" s="58" t="str">
        <f>IF(F34&gt;0,VLOOKUP(A34,[3]BDD_ActiviteInf_Ambu!$1:$1048576,U$1,FALSE)/F34,"-")</f>
        <v>-</v>
      </c>
      <c r="V34" s="59" t="str">
        <f>IF(E34&gt;0,VLOOKUP(A34,[3]BDD_ActiviteInf_Ambu!$1:$1048576,V$1,FALSE)/E34,"-")</f>
        <v>-</v>
      </c>
      <c r="W34" s="58" t="str">
        <f>IF(F34&gt;0,VLOOKUP(A34,[3]BDD_ActiviteInf_Ambu!$1:$1048576,W$1,FALSE)/F34,"-")</f>
        <v>-</v>
      </c>
      <c r="X34" s="59">
        <f t="shared" si="4"/>
        <v>0</v>
      </c>
      <c r="Y34" s="58">
        <f t="shared" si="4"/>
        <v>0</v>
      </c>
      <c r="Z34" s="59" t="str">
        <f>IF(E34&gt;0,VLOOKUP(A34,[3]BDD_ActiviteInf_Ambu!$1:$1048576,Z$1,FALSE)/E34,"-")</f>
        <v>-</v>
      </c>
      <c r="AA34" s="64" t="str">
        <f>IF(F34&gt;0,VLOOKUP(A34,[3]BDD_ActiviteInf_Ambu!$1:$1048576,AA$1,FALSE)/F34,"-")</f>
        <v>-</v>
      </c>
    </row>
    <row r="35" spans="1:27" s="101" customFormat="1" ht="14.1" customHeight="1" x14ac:dyDescent="0.2">
      <c r="A35" s="31" t="s">
        <v>72</v>
      </c>
      <c r="C35" s="33" t="s">
        <v>72</v>
      </c>
      <c r="D35" s="34" t="s">
        <v>73</v>
      </c>
      <c r="E35" s="241">
        <f>VLOOKUP(A35,Activité_INF!$A$7:$AM$68,29,FALSE)</f>
        <v>0</v>
      </c>
      <c r="F35" s="100">
        <f>VLOOKUP(A35,Activité_INF!$A$7:$AM$68,30,FALSE)</f>
        <v>0</v>
      </c>
      <c r="G35" s="58" t="str">
        <f t="shared" si="3"/>
        <v>-</v>
      </c>
      <c r="H35" s="59" t="str">
        <f>IF(E35&gt;0,VLOOKUP(A35,[3]BDD_ActiviteInf_Ambu!$1:$1048576,H$1,FALSE)/E35,"-")</f>
        <v>-</v>
      </c>
      <c r="I35" s="58" t="str">
        <f>IF(F35&gt;0,VLOOKUP(A35,[3]BDD_ActiviteInf_Ambu!$1:$1048576,I$1,FALSE)/F35,"-")</f>
        <v>-</v>
      </c>
      <c r="J35" s="59" t="str">
        <f>IF(E35&gt;0,VLOOKUP(A35,[3]BDD_ActiviteInf_Ambu!$1:$1048576,J$1,FALSE)/E35,"-")</f>
        <v>-</v>
      </c>
      <c r="K35" s="58" t="str">
        <f>IF(F35&gt;0,VLOOKUP(A35,[3]BDD_ActiviteInf_Ambu!$1:$1048576,K$1,FALSE)/F35,"-")</f>
        <v>-</v>
      </c>
      <c r="L35" s="59" t="str">
        <f>IF(E35&gt;0,VLOOKUP(A35,[3]BDD_ActiviteInf_Ambu!$1:$1048576,L$1,FALSE)/E35,"-")</f>
        <v>-</v>
      </c>
      <c r="M35" s="58" t="str">
        <f>IF(F35&gt;0,VLOOKUP(A35,[3]BDD_ActiviteInf_Ambu!$1:$1048576,M$1,FALSE)/F35,"-")</f>
        <v>-</v>
      </c>
      <c r="N35" s="59" t="str">
        <f>IF(E35&gt;0,VLOOKUP(A35,[3]BDD_ActiviteInf_Ambu!$1:$1048576,N$1,FALSE)/E35,"-")</f>
        <v>-</v>
      </c>
      <c r="O35" s="58" t="str">
        <f>IF(F35&gt;0,VLOOKUP(A35,[3]BDD_ActiviteInf_Ambu!$1:$1048576,O$1,FALSE)/F35,"-")</f>
        <v>-</v>
      </c>
      <c r="P35" s="59" t="str">
        <f>IF($E35&gt;0,VLOOKUP($A35,[3]BDD_ActiviteInf_Ambu!$1:$1048576,P$1,FALSE)/$E35,"-")</f>
        <v>-</v>
      </c>
      <c r="Q35" s="58" t="str">
        <f>IF($F35&gt;0,VLOOKUP($A35,[3]BDD_ActiviteInf_Ambu!$1:$1048576,Q$1,FALSE)/$F35,"-")</f>
        <v>-</v>
      </c>
      <c r="R35" s="59" t="str">
        <f>IF(E35&gt;0,VLOOKUP(A35,[3]BDD_ActiviteInf_Ambu!$1:$1048576,R$1,FALSE)/E35,"-")</f>
        <v>-</v>
      </c>
      <c r="S35" s="58" t="str">
        <f>IF(F35&gt;0,VLOOKUP(A35,[3]BDD_ActiviteInf_Ambu!$1:$1048576,S$1,FALSE)/F35,"-")</f>
        <v>-</v>
      </c>
      <c r="T35" s="59" t="str">
        <f>IF(E35&gt;0,VLOOKUP(A35,[3]BDD_ActiviteInf_Ambu!$1:$1048576,T$1,FALSE)/E35,"-")</f>
        <v>-</v>
      </c>
      <c r="U35" s="58" t="str">
        <f>IF(F35&gt;0,VLOOKUP(A35,[3]BDD_ActiviteInf_Ambu!$1:$1048576,U$1,FALSE)/F35,"-")</f>
        <v>-</v>
      </c>
      <c r="V35" s="59" t="str">
        <f>IF(E35&gt;0,VLOOKUP(A35,[3]BDD_ActiviteInf_Ambu!$1:$1048576,V$1,FALSE)/E35,"-")</f>
        <v>-</v>
      </c>
      <c r="W35" s="58" t="str">
        <f>IF(F35&gt;0,VLOOKUP(A35,[3]BDD_ActiviteInf_Ambu!$1:$1048576,W$1,FALSE)/F35,"-")</f>
        <v>-</v>
      </c>
      <c r="X35" s="59">
        <f t="shared" si="4"/>
        <v>0</v>
      </c>
      <c r="Y35" s="58">
        <f t="shared" si="4"/>
        <v>0</v>
      </c>
      <c r="Z35" s="59" t="str">
        <f>IF(E35&gt;0,VLOOKUP(A35,[3]BDD_ActiviteInf_Ambu!$1:$1048576,Z$1,FALSE)/E35,"-")</f>
        <v>-</v>
      </c>
      <c r="AA35" s="64" t="str">
        <f>IF(F35&gt;0,VLOOKUP(A35,[3]BDD_ActiviteInf_Ambu!$1:$1048576,AA$1,FALSE)/F35,"-")</f>
        <v>-</v>
      </c>
    </row>
    <row r="36" spans="1:27" s="101" customFormat="1" ht="14.1" customHeight="1" x14ac:dyDescent="0.25">
      <c r="A36" s="49" t="s">
        <v>74</v>
      </c>
      <c r="C36" s="33" t="s">
        <v>74</v>
      </c>
      <c r="D36" s="34" t="s">
        <v>75</v>
      </c>
      <c r="E36" s="241">
        <f>VLOOKUP(A36,Activité_INF!$A$7:$AM$68,29,FALSE)</f>
        <v>0</v>
      </c>
      <c r="F36" s="100">
        <f>VLOOKUP(A36,Activité_INF!$A$7:$AM$68,30,FALSE)</f>
        <v>0</v>
      </c>
      <c r="G36" s="58" t="str">
        <f t="shared" si="3"/>
        <v>-</v>
      </c>
      <c r="H36" s="59" t="str">
        <f>IF(E36&gt;0,VLOOKUP(A36,[3]BDD_ActiviteInf_Ambu!$1:$1048576,H$1,FALSE)/E36,"-")</f>
        <v>-</v>
      </c>
      <c r="I36" s="58" t="str">
        <f>IF(F36&gt;0,VLOOKUP(A36,[3]BDD_ActiviteInf_Ambu!$1:$1048576,I$1,FALSE)/F36,"-")</f>
        <v>-</v>
      </c>
      <c r="J36" s="59" t="str">
        <f>IF(E36&gt;0,VLOOKUP(A36,[3]BDD_ActiviteInf_Ambu!$1:$1048576,J$1,FALSE)/E36,"-")</f>
        <v>-</v>
      </c>
      <c r="K36" s="58" t="str">
        <f>IF(F36&gt;0,VLOOKUP(A36,[3]BDD_ActiviteInf_Ambu!$1:$1048576,K$1,FALSE)/F36,"-")</f>
        <v>-</v>
      </c>
      <c r="L36" s="59" t="str">
        <f>IF(E36&gt;0,VLOOKUP(A36,[3]BDD_ActiviteInf_Ambu!$1:$1048576,L$1,FALSE)/E36,"-")</f>
        <v>-</v>
      </c>
      <c r="M36" s="58" t="str">
        <f>IF(F36&gt;0,VLOOKUP(A36,[3]BDD_ActiviteInf_Ambu!$1:$1048576,M$1,FALSE)/F36,"-")</f>
        <v>-</v>
      </c>
      <c r="N36" s="59" t="str">
        <f>IF(E36&gt;0,VLOOKUP(A36,[3]BDD_ActiviteInf_Ambu!$1:$1048576,N$1,FALSE)/E36,"-")</f>
        <v>-</v>
      </c>
      <c r="O36" s="58" t="str">
        <f>IF(F36&gt;0,VLOOKUP(A36,[3]BDD_ActiviteInf_Ambu!$1:$1048576,O$1,FALSE)/F36,"-")</f>
        <v>-</v>
      </c>
      <c r="P36" s="59" t="str">
        <f>IF($E36&gt;0,VLOOKUP($A36,[3]BDD_ActiviteInf_Ambu!$1:$1048576,P$1,FALSE)/$E36,"-")</f>
        <v>-</v>
      </c>
      <c r="Q36" s="58" t="str">
        <f>IF($F36&gt;0,VLOOKUP($A36,[3]BDD_ActiviteInf_Ambu!$1:$1048576,Q$1,FALSE)/$F36,"-")</f>
        <v>-</v>
      </c>
      <c r="R36" s="59" t="str">
        <f>IF(E36&gt;0,VLOOKUP(A36,[3]BDD_ActiviteInf_Ambu!$1:$1048576,R$1,FALSE)/E36,"-")</f>
        <v>-</v>
      </c>
      <c r="S36" s="58" t="str">
        <f>IF(F36&gt;0,VLOOKUP(A36,[3]BDD_ActiviteInf_Ambu!$1:$1048576,S$1,FALSE)/F36,"-")</f>
        <v>-</v>
      </c>
      <c r="T36" s="59" t="str">
        <f>IF(E36&gt;0,VLOOKUP(A36,[3]BDD_ActiviteInf_Ambu!$1:$1048576,T$1,FALSE)/E36,"-")</f>
        <v>-</v>
      </c>
      <c r="U36" s="58" t="str">
        <f>IF(F36&gt;0,VLOOKUP(A36,[3]BDD_ActiviteInf_Ambu!$1:$1048576,U$1,FALSE)/F36,"-")</f>
        <v>-</v>
      </c>
      <c r="V36" s="59" t="str">
        <f>IF(E36&gt;0,VLOOKUP(A36,[3]BDD_ActiviteInf_Ambu!$1:$1048576,V$1,FALSE)/E36,"-")</f>
        <v>-</v>
      </c>
      <c r="W36" s="58" t="str">
        <f>IF(F36&gt;0,VLOOKUP(A36,[3]BDD_ActiviteInf_Ambu!$1:$1048576,W$1,FALSE)/F36,"-")</f>
        <v>-</v>
      </c>
      <c r="X36" s="59">
        <f t="shared" si="4"/>
        <v>0</v>
      </c>
      <c r="Y36" s="58">
        <f t="shared" si="4"/>
        <v>0</v>
      </c>
      <c r="Z36" s="59" t="str">
        <f>IF(E36&gt;0,VLOOKUP(A36,[3]BDD_ActiviteInf_Ambu!$1:$1048576,Z$1,FALSE)/E36,"-")</f>
        <v>-</v>
      </c>
      <c r="AA36" s="64" t="str">
        <f>IF(F36&gt;0,VLOOKUP(A36,[3]BDD_ActiviteInf_Ambu!$1:$1048576,AA$1,FALSE)/F36,"-")</f>
        <v>-</v>
      </c>
    </row>
    <row r="37" spans="1:27" s="101" customFormat="1" ht="14.1" customHeight="1" x14ac:dyDescent="0.2">
      <c r="A37" s="31" t="s">
        <v>76</v>
      </c>
      <c r="C37" s="33" t="s">
        <v>76</v>
      </c>
      <c r="D37" s="34" t="s">
        <v>77</v>
      </c>
      <c r="E37" s="241">
        <f>VLOOKUP(A37,Activité_INF!$A$7:$AM$68,29,FALSE)</f>
        <v>0</v>
      </c>
      <c r="F37" s="100">
        <f>VLOOKUP(A37,Activité_INF!$A$7:$AM$68,30,FALSE)</f>
        <v>0</v>
      </c>
      <c r="G37" s="58" t="str">
        <f t="shared" si="3"/>
        <v>-</v>
      </c>
      <c r="H37" s="59" t="str">
        <f>IF(E37&gt;0,VLOOKUP(A37,[3]BDD_ActiviteInf_Ambu!$1:$1048576,H$1,FALSE)/E37,"-")</f>
        <v>-</v>
      </c>
      <c r="I37" s="58" t="str">
        <f>IF(F37&gt;0,VLOOKUP(A37,[3]BDD_ActiviteInf_Ambu!$1:$1048576,I$1,FALSE)/F37,"-")</f>
        <v>-</v>
      </c>
      <c r="J37" s="59" t="str">
        <f>IF(E37&gt;0,VLOOKUP(A37,[3]BDD_ActiviteInf_Ambu!$1:$1048576,J$1,FALSE)/E37,"-")</f>
        <v>-</v>
      </c>
      <c r="K37" s="58" t="str">
        <f>IF(F37&gt;0,VLOOKUP(A37,[3]BDD_ActiviteInf_Ambu!$1:$1048576,K$1,FALSE)/F37,"-")</f>
        <v>-</v>
      </c>
      <c r="L37" s="59" t="str">
        <f>IF(E37&gt;0,VLOOKUP(A37,[3]BDD_ActiviteInf_Ambu!$1:$1048576,L$1,FALSE)/E37,"-")</f>
        <v>-</v>
      </c>
      <c r="M37" s="58" t="str">
        <f>IF(F37&gt;0,VLOOKUP(A37,[3]BDD_ActiviteInf_Ambu!$1:$1048576,M$1,FALSE)/F37,"-")</f>
        <v>-</v>
      </c>
      <c r="N37" s="59" t="str">
        <f>IF(E37&gt;0,VLOOKUP(A37,[3]BDD_ActiviteInf_Ambu!$1:$1048576,N$1,FALSE)/E37,"-")</f>
        <v>-</v>
      </c>
      <c r="O37" s="58" t="str">
        <f>IF(F37&gt;0,VLOOKUP(A37,[3]BDD_ActiviteInf_Ambu!$1:$1048576,O$1,FALSE)/F37,"-")</f>
        <v>-</v>
      </c>
      <c r="P37" s="59" t="str">
        <f>IF($E37&gt;0,VLOOKUP($A37,[3]BDD_ActiviteInf_Ambu!$1:$1048576,P$1,FALSE)/$E37,"-")</f>
        <v>-</v>
      </c>
      <c r="Q37" s="58" t="str">
        <f>IF($F37&gt;0,VLOOKUP($A37,[3]BDD_ActiviteInf_Ambu!$1:$1048576,Q$1,FALSE)/$F37,"-")</f>
        <v>-</v>
      </c>
      <c r="R37" s="59" t="str">
        <f>IF(E37&gt;0,VLOOKUP(A37,[3]BDD_ActiviteInf_Ambu!$1:$1048576,R$1,FALSE)/E37,"-")</f>
        <v>-</v>
      </c>
      <c r="S37" s="58" t="str">
        <f>IF(F37&gt;0,VLOOKUP(A37,[3]BDD_ActiviteInf_Ambu!$1:$1048576,S$1,FALSE)/F37,"-")</f>
        <v>-</v>
      </c>
      <c r="T37" s="59" t="str">
        <f>IF(E37&gt;0,VLOOKUP(A37,[3]BDD_ActiviteInf_Ambu!$1:$1048576,T$1,FALSE)/E37,"-")</f>
        <v>-</v>
      </c>
      <c r="U37" s="58" t="str">
        <f>IF(F37&gt;0,VLOOKUP(A37,[3]BDD_ActiviteInf_Ambu!$1:$1048576,U$1,FALSE)/F37,"-")</f>
        <v>-</v>
      </c>
      <c r="V37" s="59" t="str">
        <f>IF(E37&gt;0,VLOOKUP(A37,[3]BDD_ActiviteInf_Ambu!$1:$1048576,V$1,FALSE)/E37,"-")</f>
        <v>-</v>
      </c>
      <c r="W37" s="58" t="str">
        <f>IF(F37&gt;0,VLOOKUP(A37,[3]BDD_ActiviteInf_Ambu!$1:$1048576,W$1,FALSE)/F37,"-")</f>
        <v>-</v>
      </c>
      <c r="X37" s="59">
        <f t="shared" si="4"/>
        <v>0</v>
      </c>
      <c r="Y37" s="58">
        <f t="shared" si="4"/>
        <v>0</v>
      </c>
      <c r="Z37" s="59" t="str">
        <f>IF(E37&gt;0,VLOOKUP(A37,[3]BDD_ActiviteInf_Ambu!$1:$1048576,Z$1,FALSE)/E37,"-")</f>
        <v>-</v>
      </c>
      <c r="AA37" s="64" t="str">
        <f>IF(F37&gt;0,VLOOKUP(A37,[3]BDD_ActiviteInf_Ambu!$1:$1048576,AA$1,FALSE)/F37,"-")</f>
        <v>-</v>
      </c>
    </row>
    <row r="38" spans="1:27" s="101" customFormat="1" ht="14.1" customHeight="1" thickBot="1" x14ac:dyDescent="0.25">
      <c r="A38" s="31" t="s">
        <v>78</v>
      </c>
      <c r="C38" s="33" t="s">
        <v>78</v>
      </c>
      <c r="D38" s="34" t="s">
        <v>79</v>
      </c>
      <c r="E38" s="241">
        <f>VLOOKUP(A38,Activité_INF!$A$7:$AM$68,29,FALSE)</f>
        <v>0</v>
      </c>
      <c r="F38" s="100">
        <f>VLOOKUP(A38,Activité_INF!$A$7:$AM$68,30,FALSE)</f>
        <v>0</v>
      </c>
      <c r="G38" s="58" t="str">
        <f t="shared" si="3"/>
        <v>-</v>
      </c>
      <c r="H38" s="59" t="str">
        <f>IF(E38&gt;0,VLOOKUP(A38,[3]BDD_ActiviteInf_Ambu!$1:$1048576,H$1,FALSE)/E38,"-")</f>
        <v>-</v>
      </c>
      <c r="I38" s="58" t="str">
        <f>IF(F38&gt;0,VLOOKUP(A38,[3]BDD_ActiviteInf_Ambu!$1:$1048576,I$1,FALSE)/F38,"-")</f>
        <v>-</v>
      </c>
      <c r="J38" s="59" t="str">
        <f>IF(E38&gt;0,VLOOKUP(A38,[3]BDD_ActiviteInf_Ambu!$1:$1048576,J$1,FALSE)/E38,"-")</f>
        <v>-</v>
      </c>
      <c r="K38" s="58" t="str">
        <f>IF(F38&gt;0,VLOOKUP(A38,[3]BDD_ActiviteInf_Ambu!$1:$1048576,K$1,FALSE)/F38,"-")</f>
        <v>-</v>
      </c>
      <c r="L38" s="59" t="str">
        <f>IF(E38&gt;0,VLOOKUP(A38,[3]BDD_ActiviteInf_Ambu!$1:$1048576,L$1,FALSE)/E38,"-")</f>
        <v>-</v>
      </c>
      <c r="M38" s="58" t="str">
        <f>IF(F38&gt;0,VLOOKUP(A38,[3]BDD_ActiviteInf_Ambu!$1:$1048576,M$1,FALSE)/F38,"-")</f>
        <v>-</v>
      </c>
      <c r="N38" s="59" t="str">
        <f>IF(E38&gt;0,VLOOKUP(A38,[3]BDD_ActiviteInf_Ambu!$1:$1048576,N$1,FALSE)/E38,"-")</f>
        <v>-</v>
      </c>
      <c r="O38" s="58" t="str">
        <f>IF(F38&gt;0,VLOOKUP(A38,[3]BDD_ActiviteInf_Ambu!$1:$1048576,O$1,FALSE)/F38,"-")</f>
        <v>-</v>
      </c>
      <c r="P38" s="59" t="str">
        <f>IF($E38&gt;0,VLOOKUP($A38,[3]BDD_ActiviteInf_Ambu!$1:$1048576,P$1,FALSE)/$E38,"-")</f>
        <v>-</v>
      </c>
      <c r="Q38" s="58" t="str">
        <f>IF($F38&gt;0,VLOOKUP($A38,[3]BDD_ActiviteInf_Ambu!$1:$1048576,Q$1,FALSE)/$F38,"-")</f>
        <v>-</v>
      </c>
      <c r="R38" s="59" t="str">
        <f>IF(E38&gt;0,VLOOKUP(A38,[3]BDD_ActiviteInf_Ambu!$1:$1048576,R$1,FALSE)/E38,"-")</f>
        <v>-</v>
      </c>
      <c r="S38" s="58" t="str">
        <f>IF(F38&gt;0,VLOOKUP(A38,[3]BDD_ActiviteInf_Ambu!$1:$1048576,S$1,FALSE)/F38,"-")</f>
        <v>-</v>
      </c>
      <c r="T38" s="59" t="str">
        <f>IF(E38&gt;0,VLOOKUP(A38,[3]BDD_ActiviteInf_Ambu!$1:$1048576,T$1,FALSE)/E38,"-")</f>
        <v>-</v>
      </c>
      <c r="U38" s="58" t="str">
        <f>IF(F38&gt;0,VLOOKUP(A38,[3]BDD_ActiviteInf_Ambu!$1:$1048576,U$1,FALSE)/F38,"-")</f>
        <v>-</v>
      </c>
      <c r="V38" s="59" t="str">
        <f>IF(E38&gt;0,VLOOKUP(A38,[3]BDD_ActiviteInf_Ambu!$1:$1048576,V$1,FALSE)/E38,"-")</f>
        <v>-</v>
      </c>
      <c r="W38" s="58" t="str">
        <f>IF(F38&gt;0,VLOOKUP(A38,[3]BDD_ActiviteInf_Ambu!$1:$1048576,W$1,FALSE)/F38,"-")</f>
        <v>-</v>
      </c>
      <c r="X38" s="59">
        <f t="shared" si="4"/>
        <v>0</v>
      </c>
      <c r="Y38" s="58">
        <f t="shared" si="4"/>
        <v>0</v>
      </c>
      <c r="Z38" s="59" t="str">
        <f>IF(E38&gt;0,VLOOKUP(A38,[3]BDD_ActiviteInf_Ambu!$1:$1048576,Z$1,FALSE)/E38,"-")</f>
        <v>-</v>
      </c>
      <c r="AA38" s="64" t="str">
        <f>IF(F38&gt;0,VLOOKUP(A38,[3]BDD_ActiviteInf_Ambu!$1:$1048576,AA$1,FALSE)/F38,"-")</f>
        <v>-</v>
      </c>
    </row>
    <row r="39" spans="1:27" s="101" customFormat="1" ht="13.5" customHeight="1" thickBot="1" x14ac:dyDescent="0.25">
      <c r="A39" s="31" t="s">
        <v>80</v>
      </c>
      <c r="C39" s="102" t="s">
        <v>81</v>
      </c>
      <c r="D39" s="102"/>
      <c r="E39" s="275">
        <f>VLOOKUP(A39,Activité_INF!$A$7:$AM$68,29,FALSE)</f>
        <v>0</v>
      </c>
      <c r="F39" s="69">
        <f>VLOOKUP(A39,Activité_INF!$A$7:$AM$68,30,FALSE)</f>
        <v>0</v>
      </c>
      <c r="G39" s="70" t="str">
        <f t="shared" si="3"/>
        <v>-</v>
      </c>
      <c r="H39" s="71" t="str">
        <f>IF(E39&gt;0,VLOOKUP(A39,[3]BDD_ActiviteInf_Ambu!$1:$1048576,H$1,FALSE)/E39,"-")</f>
        <v>-</v>
      </c>
      <c r="I39" s="70" t="str">
        <f>IF(F39&gt;0,VLOOKUP(A39,[3]BDD_ActiviteInf_Ambu!$1:$1048576,I$1,FALSE)/F39,"-")</f>
        <v>-</v>
      </c>
      <c r="J39" s="71" t="str">
        <f>IF(E39&gt;0,VLOOKUP(A39,[3]BDD_ActiviteInf_Ambu!$1:$1048576,J$1,FALSE)/E39,"-")</f>
        <v>-</v>
      </c>
      <c r="K39" s="70" t="str">
        <f>IF(F39&gt;0,VLOOKUP(A39,[3]BDD_ActiviteInf_Ambu!$1:$1048576,K$1,FALSE)/F39,"-")</f>
        <v>-</v>
      </c>
      <c r="L39" s="71" t="str">
        <f>IF(E39&gt;0,VLOOKUP(A39,[3]BDD_ActiviteInf_Ambu!$1:$1048576,L$1,FALSE)/E39,"-")</f>
        <v>-</v>
      </c>
      <c r="M39" s="70" t="str">
        <f>IF(F39&gt;0,VLOOKUP(A39,[3]BDD_ActiviteInf_Ambu!$1:$1048576,M$1,FALSE)/F39,"-")</f>
        <v>-</v>
      </c>
      <c r="N39" s="71" t="str">
        <f>IF(E39&gt;0,VLOOKUP(A39,[3]BDD_ActiviteInf_Ambu!$1:$1048576,N$1,FALSE)/E39,"-")</f>
        <v>-</v>
      </c>
      <c r="O39" s="70" t="str">
        <f>IF(F39&gt;0,VLOOKUP(A39,[3]BDD_ActiviteInf_Ambu!$1:$1048576,O$1,FALSE)/F39,"-")</f>
        <v>-</v>
      </c>
      <c r="P39" s="71" t="str">
        <f>IF($E39&gt;0,VLOOKUP($A39,[3]BDD_ActiviteInf_Ambu!$1:$1048576,P$1,FALSE)/$E39,"-")</f>
        <v>-</v>
      </c>
      <c r="Q39" s="70" t="str">
        <f>IF($F39&gt;0,VLOOKUP($A39,[3]BDD_ActiviteInf_Ambu!$1:$1048576,Q$1,FALSE)/$F39,"-")</f>
        <v>-</v>
      </c>
      <c r="R39" s="71" t="str">
        <f>IF(E39&gt;0,VLOOKUP(A39,[3]BDD_ActiviteInf_Ambu!$1:$1048576,R$1,FALSE)/E39,"-")</f>
        <v>-</v>
      </c>
      <c r="S39" s="70" t="str">
        <f>IF(F39&gt;0,VLOOKUP(A39,[3]BDD_ActiviteInf_Ambu!$1:$1048576,S$1,FALSE)/F39,"-")</f>
        <v>-</v>
      </c>
      <c r="T39" s="71" t="str">
        <f>IF(E39&gt;0,VLOOKUP(A39,[3]BDD_ActiviteInf_Ambu!$1:$1048576,T$1,FALSE)/E39,"-")</f>
        <v>-</v>
      </c>
      <c r="U39" s="70" t="str">
        <f>IF(F39&gt;0,VLOOKUP(A39,[3]BDD_ActiviteInf_Ambu!$1:$1048576,U$1,FALSE)/F39,"-")</f>
        <v>-</v>
      </c>
      <c r="V39" s="71" t="str">
        <f>IF(E39&gt;0,VLOOKUP(A39,[3]BDD_ActiviteInf_Ambu!$1:$1048576,V$1,FALSE)/E39,"-")</f>
        <v>-</v>
      </c>
      <c r="W39" s="70" t="str">
        <f>IF(F39&gt;0,VLOOKUP(A39,[3]BDD_ActiviteInf_Ambu!$1:$1048576,W$1,FALSE)/F39,"-")</f>
        <v>-</v>
      </c>
      <c r="X39" s="71">
        <f t="shared" si="4"/>
        <v>0</v>
      </c>
      <c r="Y39" s="70">
        <f t="shared" si="4"/>
        <v>0</v>
      </c>
      <c r="Z39" s="71" t="str">
        <f>IF(E39&gt;0,VLOOKUP(A39,[3]BDD_ActiviteInf_Ambu!$1:$1048576,Z$1,FALSE)/E39,"-")</f>
        <v>-</v>
      </c>
      <c r="AA39" s="76" t="str">
        <f>IF(F39&gt;0,VLOOKUP(A39,[3]BDD_ActiviteInf_Ambu!$1:$1048576,AA$1,FALSE)/F39,"-")</f>
        <v>-</v>
      </c>
    </row>
    <row r="40" spans="1:27" ht="5.25" customHeight="1" thickBot="1" x14ac:dyDescent="0.25">
      <c r="A40" s="77"/>
      <c r="C40" s="345"/>
      <c r="D40" s="330"/>
      <c r="E40" s="510"/>
      <c r="F40" s="511"/>
      <c r="G40" s="197"/>
      <c r="H40" s="197"/>
      <c r="I40" s="197"/>
      <c r="J40" s="197"/>
      <c r="K40" s="197"/>
      <c r="L40" s="197"/>
      <c r="M40" s="197"/>
      <c r="N40" s="197"/>
      <c r="O40" s="197"/>
      <c r="P40" s="197"/>
      <c r="Q40" s="197"/>
      <c r="R40" s="197"/>
      <c r="S40" s="197"/>
      <c r="T40" s="197"/>
      <c r="U40" s="197"/>
      <c r="V40" s="197"/>
      <c r="W40" s="197"/>
      <c r="X40" s="197"/>
      <c r="Y40" s="197"/>
      <c r="Z40" s="197"/>
      <c r="AA40" s="197"/>
    </row>
    <row r="41" spans="1:27" s="98" customFormat="1" x14ac:dyDescent="0.2">
      <c r="A41" s="31" t="s">
        <v>82</v>
      </c>
      <c r="C41" s="105" t="s">
        <v>83</v>
      </c>
      <c r="D41" s="106"/>
      <c r="E41" s="291">
        <f>VLOOKUP(A41,Activité_INF!$A$7:$AM$68,29,FALSE)</f>
        <v>75540</v>
      </c>
      <c r="F41" s="108">
        <f>VLOOKUP(A41,Activité_INF!$A$7:$AM$68,30,FALSE)</f>
        <v>70450</v>
      </c>
      <c r="G41" s="109">
        <f>IF(E41&gt;0,F41/E41-1,"-")</f>
        <v>-6.738151972464923E-2</v>
      </c>
      <c r="H41" s="118">
        <f>IF(E41&gt;0,VLOOKUP(A41,[3]BDD_ActiviteInf_Ambu!$1:$1048576,H$1,FALSE)/E41,"-")</f>
        <v>6.3145353455123111E-3</v>
      </c>
      <c r="I41" s="114">
        <f>IF(F41&gt;0,VLOOKUP(A41,[3]BDD_ActiviteInf_Ambu!$1:$1048576,I$1,FALSE)/F41,"-")</f>
        <v>9.1412349183818305E-3</v>
      </c>
      <c r="J41" s="118">
        <f>IF(E41&gt;0,VLOOKUP(A41,[3]BDD_ActiviteInf_Ambu!$1:$1048576,J$1,FALSE)/E41,"-")</f>
        <v>4.8358485570558642E-2</v>
      </c>
      <c r="K41" s="114">
        <f>IF(F41&gt;0,VLOOKUP(A41,[3]BDD_ActiviteInf_Ambu!$1:$1048576,K$1,FALSE)/F41,"-")</f>
        <v>4.9254790631653653E-2</v>
      </c>
      <c r="L41" s="118">
        <f>IF(E41&gt;0,VLOOKUP(A41,[3]BDD_ActiviteInf_Ambu!$1:$1048576,L$1,FALSE)/E41,"-")</f>
        <v>0.10138999205718824</v>
      </c>
      <c r="M41" s="114">
        <f>IF(F41&gt;0,VLOOKUP(A41,[3]BDD_ActiviteInf_Ambu!$1:$1048576,M$1,FALSE)/F41,"-")</f>
        <v>0.1127750177430802</v>
      </c>
      <c r="N41" s="118">
        <f>IF(E41&gt;0,VLOOKUP(A41,[3]BDD_ActiviteInf_Ambu!$1:$1048576,N$1,FALSE)/E41,"-")</f>
        <v>9.8358485570558644E-3</v>
      </c>
      <c r="O41" s="114">
        <f>IF(F41&gt;0,VLOOKUP(A41,[3]BDD_ActiviteInf_Ambu!$1:$1048576,O$1,FALSE)/F41,"-")</f>
        <v>5.7203690560681331E-3</v>
      </c>
      <c r="P41" s="118">
        <f>IF($E41&gt;0,VLOOKUP($A41,[3]BDD_ActiviteInf_Ambu!$1:$1048576,P$1,FALSE)/$E41,"-")</f>
        <v>0.25798252581413822</v>
      </c>
      <c r="Q41" s="114">
        <f>IF($F41&gt;0,VLOOKUP($A41,[3]BDD_ActiviteInf_Ambu!$1:$1048576,Q$1,FALSE)/$F41,"-")</f>
        <v>0.25405251951738822</v>
      </c>
      <c r="R41" s="118">
        <f>IF(E41&gt;0,VLOOKUP(A41,[3]BDD_ActiviteInf_Ambu!$1:$1048576,R$1,FALSE)/E41,"-")</f>
        <v>0.31759332803812551</v>
      </c>
      <c r="S41" s="114">
        <f>IF(F41&gt;0,VLOOKUP(A41,[3]BDD_ActiviteInf_Ambu!$1:$1048576,S$1,FALSE)/F41,"-")</f>
        <v>0.32902767920511</v>
      </c>
      <c r="T41" s="118">
        <f>IF(E41&gt;0,VLOOKUP(A41,[3]BDD_ActiviteInf_Ambu!$1:$1048576,T$1,FALSE)/E41,"-")</f>
        <v>7.6462801164945721E-2</v>
      </c>
      <c r="U41" s="114">
        <f>IF(F41&gt;0,VLOOKUP(A41,[3]BDD_ActiviteInf_Ambu!$1:$1048576,U$1,FALSE)/F41,"-")</f>
        <v>8.2001419446415896E-2</v>
      </c>
      <c r="V41" s="118">
        <f>IF(E41&gt;0,VLOOKUP(A41,[3]BDD_ActiviteInf_Ambu!$1:$1048576,V$1,FALSE)/E41,"-")</f>
        <v>2.969287794545936E-2</v>
      </c>
      <c r="W41" s="114">
        <f>IF(F41&gt;0,VLOOKUP(A41,[3]BDD_ActiviteInf_Ambu!$1:$1048576,W$1,FALSE)/F41,"-")</f>
        <v>2.7423704755145495E-2</v>
      </c>
      <c r="X41" s="118">
        <f t="shared" ref="X41:Y44" si="5">IF(E41&gt;0,1-(H41+J41+L41+N41+R41+T41+V41+Z41),0)</f>
        <v>0.26806989674344717</v>
      </c>
      <c r="Y41" s="114">
        <f t="shared" si="5"/>
        <v>0.28549325762952438</v>
      </c>
      <c r="Z41" s="118">
        <f>IF(E41&gt;0,VLOOKUP(A41,[3]BDD_ActiviteInf_Ambu!$1:$1048576,Z$1,FALSE)/E41,"-")</f>
        <v>0.14228223457770717</v>
      </c>
      <c r="AA41" s="119">
        <f>IF(F41&gt;0,VLOOKUP(A41,[3]BDD_ActiviteInf_Ambu!$1:$1048576,AA$1,FALSE)/F41,"-")</f>
        <v>9.91625266146203E-2</v>
      </c>
    </row>
    <row r="42" spans="1:27" s="98" customFormat="1" x14ac:dyDescent="0.2">
      <c r="A42" s="31" t="s">
        <v>84</v>
      </c>
      <c r="C42" s="121" t="s">
        <v>85</v>
      </c>
      <c r="D42" s="122"/>
      <c r="E42" s="241">
        <f>VLOOKUP(A42,Activité_INF!$A$7:$AM$68,29,FALSE)</f>
        <v>66201</v>
      </c>
      <c r="F42" s="124">
        <f>VLOOKUP(A42,Activité_INF!$A$7:$AM$68,30,FALSE)</f>
        <v>67325</v>
      </c>
      <c r="G42" s="117">
        <f>IF(E42&gt;0,F42/E42-1,"-")</f>
        <v>1.6978595489494097E-2</v>
      </c>
      <c r="H42" s="125">
        <f>IF(E42&gt;0,VLOOKUP(A42,[3]BDD_ActiviteInf_Ambu!$1:$1048576,H$1,FALSE)/E42,"-")</f>
        <v>4.2748598963761875E-3</v>
      </c>
      <c r="I42" s="117">
        <f>IF(F42&gt;0,VLOOKUP(A42,[3]BDD_ActiviteInf_Ambu!$1:$1048576,I$1,FALSE)/F42,"-")</f>
        <v>2.1240252506498328E-3</v>
      </c>
      <c r="J42" s="125">
        <f>IF(E42&gt;0,VLOOKUP(A42,[3]BDD_ActiviteInf_Ambu!$1:$1048576,J$1,FALSE)/E42,"-")</f>
        <v>2.9878702738629324E-2</v>
      </c>
      <c r="K42" s="117">
        <f>IF(F42&gt;0,VLOOKUP(A42,[3]BDD_ActiviteInf_Ambu!$1:$1048576,K$1,FALSE)/F42,"-")</f>
        <v>4.1366505755662829E-2</v>
      </c>
      <c r="L42" s="125">
        <f>IF(E42&gt;0,VLOOKUP(A42,[3]BDD_ActiviteInf_Ambu!$1:$1048576,L$1,FALSE)/E42,"-")</f>
        <v>0.14372894669264816</v>
      </c>
      <c r="M42" s="117">
        <f>IF(F42&gt;0,VLOOKUP(A42,[3]BDD_ActiviteInf_Ambu!$1:$1048576,M$1,FALSE)/F42,"-")</f>
        <v>0.15177125881916079</v>
      </c>
      <c r="N42" s="125">
        <f>IF(E42&gt;0,VLOOKUP(A42,[3]BDD_ActiviteInf_Ambu!$1:$1048576,N$1,FALSE)/E42,"-")</f>
        <v>1.0543647376927841E-2</v>
      </c>
      <c r="O42" s="117">
        <f>IF(F42&gt;0,VLOOKUP(A42,[3]BDD_ActiviteInf_Ambu!$1:$1048576,O$1,FALSE)/F42,"-")</f>
        <v>8.1693278871147416E-3</v>
      </c>
      <c r="P42" s="125">
        <f>IF($E42&gt;0,VLOOKUP($A42,[3]BDD_ActiviteInf_Ambu!$1:$1048576,P$1,FALSE)/$E42,"-")</f>
        <v>0.29772964154620019</v>
      </c>
      <c r="Q42" s="117">
        <f>IF($F42&gt;0,VLOOKUP($A42,[3]BDD_ActiviteInf_Ambu!$1:$1048576,Q$1,FALSE)/$F42,"-")</f>
        <v>0.26416635722242854</v>
      </c>
      <c r="R42" s="125">
        <f>IF(E42&gt;0,VLOOKUP(A42,[3]BDD_ActiviteInf_Ambu!$1:$1048576,R$1,FALSE)/E42,"-")</f>
        <v>0.32016132686817422</v>
      </c>
      <c r="S42" s="117">
        <f>IF(F42&gt;0,VLOOKUP(A42,[3]BDD_ActiviteInf_Ambu!$1:$1048576,S$1,FALSE)/F42,"-")</f>
        <v>0.32903082064611955</v>
      </c>
      <c r="T42" s="125">
        <f>IF(E42&gt;0,VLOOKUP(A42,[3]BDD_ActiviteInf_Ambu!$1:$1048576,T$1,FALSE)/E42,"-")</f>
        <v>0.13827585686016827</v>
      </c>
      <c r="U42" s="117">
        <f>IF(F42&gt;0,VLOOKUP(A42,[3]BDD_ActiviteInf_Ambu!$1:$1048576,U$1,FALSE)/F42,"-")</f>
        <v>0.14621611585592276</v>
      </c>
      <c r="V42" s="125">
        <f>IF(E42&gt;0,VLOOKUP(A42,[3]BDD_ActiviteInf_Ambu!$1:$1048576,V$1,FALSE)/E42,"-")</f>
        <v>3.0785033458709084E-2</v>
      </c>
      <c r="W42" s="117">
        <f>IF(F42&gt;0,VLOOKUP(A42,[3]BDD_ActiviteInf_Ambu!$1:$1048576,W$1,FALSE)/F42,"-")</f>
        <v>3.0375046416635722E-2</v>
      </c>
      <c r="X42" s="125">
        <f t="shared" si="5"/>
        <v>0.30757843537106688</v>
      </c>
      <c r="Y42" s="117">
        <f t="shared" si="5"/>
        <v>0.27189008540660986</v>
      </c>
      <c r="Z42" s="125">
        <f>IF(E42&gt;0,VLOOKUP(A42,[3]BDD_ActiviteInf_Ambu!$1:$1048576,Z$1,FALSE)/E42,"-")</f>
        <v>1.4773190737300041E-2</v>
      </c>
      <c r="AA42" s="129">
        <f>IF(F42&gt;0,VLOOKUP(A42,[3]BDD_ActiviteInf_Ambu!$1:$1048576,AA$1,FALSE)/F42,"-")</f>
        <v>1.9056813962124025E-2</v>
      </c>
    </row>
    <row r="43" spans="1:27" s="98" customFormat="1" x14ac:dyDescent="0.2">
      <c r="A43" s="31" t="s">
        <v>86</v>
      </c>
      <c r="C43" s="121" t="s">
        <v>87</v>
      </c>
      <c r="D43" s="122"/>
      <c r="E43" s="241">
        <f>VLOOKUP(A43,Activité_INF!$A$7:$AM$68,29,FALSE)</f>
        <v>92431</v>
      </c>
      <c r="F43" s="124">
        <f>VLOOKUP(A43,Activité_INF!$A$7:$AM$68,30,FALSE)</f>
        <v>82051</v>
      </c>
      <c r="G43" s="117">
        <f>IF(E43&gt;0,F43/E43-1,"-")</f>
        <v>-0.11229998593545454</v>
      </c>
      <c r="H43" s="125">
        <f>IF(E43&gt;0,VLOOKUP(A43,[3]BDD_ActiviteInf_Ambu!$1:$1048576,H$1,FALSE)/E43,"-")</f>
        <v>7.4325713234737268E-3</v>
      </c>
      <c r="I43" s="117">
        <f>IF(F43&gt;0,VLOOKUP(A43,[3]BDD_ActiviteInf_Ambu!$1:$1048576,I$1,FALSE)/F43,"-")</f>
        <v>7.7390891031187924E-3</v>
      </c>
      <c r="J43" s="125">
        <f>IF(E43&gt;0,VLOOKUP(A43,[3]BDD_ActiviteInf_Ambu!$1:$1048576,J$1,FALSE)/E43,"-")</f>
        <v>2.1756769914855405E-2</v>
      </c>
      <c r="K43" s="117">
        <f>IF(F43&gt;0,VLOOKUP(A43,[3]BDD_ActiviteInf_Ambu!$1:$1048576,K$1,FALSE)/F43,"-")</f>
        <v>2.1486636360312488E-2</v>
      </c>
      <c r="L43" s="125">
        <f>IF(E43&gt;0,VLOOKUP(A43,[3]BDD_ActiviteInf_Ambu!$1:$1048576,L$1,FALSE)/E43,"-")</f>
        <v>9.9598619510770189E-2</v>
      </c>
      <c r="M43" s="117">
        <f>IF(F43&gt;0,VLOOKUP(A43,[3]BDD_ActiviteInf_Ambu!$1:$1048576,M$1,FALSE)/F43,"-")</f>
        <v>0.10922475046007971</v>
      </c>
      <c r="N43" s="125">
        <f>IF(E43&gt;0,VLOOKUP(A43,[3]BDD_ActiviteInf_Ambu!$1:$1048576,N$1,FALSE)/E43,"-")</f>
        <v>6.2965888067856024E-3</v>
      </c>
      <c r="O43" s="117">
        <f>IF(F43&gt;0,VLOOKUP(A43,[3]BDD_ActiviteInf_Ambu!$1:$1048576,O$1,FALSE)/F43,"-")</f>
        <v>8.8969055831129417E-3</v>
      </c>
      <c r="P43" s="125">
        <f>IF($E43&gt;0,VLOOKUP($A43,[3]BDD_ActiviteInf_Ambu!$1:$1048576,P$1,FALSE)/$E43,"-")</f>
        <v>0.34563079486319526</v>
      </c>
      <c r="Q43" s="117">
        <f>IF($F43&gt;0,VLOOKUP($A43,[3]BDD_ActiviteInf_Ambu!$1:$1048576,Q$1,FALSE)/$F43,"-")</f>
        <v>0.30184885010542223</v>
      </c>
      <c r="R43" s="125">
        <f>IF(E43&gt;0,VLOOKUP(A43,[3]BDD_ActiviteInf_Ambu!$1:$1048576,R$1,FALSE)/E43,"-")</f>
        <v>0.32605943893282557</v>
      </c>
      <c r="S43" s="117">
        <f>IF(F43&gt;0,VLOOKUP(A43,[3]BDD_ActiviteInf_Ambu!$1:$1048576,S$1,FALSE)/F43,"-")</f>
        <v>0.31267138730789384</v>
      </c>
      <c r="T43" s="125">
        <f>IF(E43&gt;0,VLOOKUP(A43,[3]BDD_ActiviteInf_Ambu!$1:$1048576,T$1,FALSE)/E43,"-")</f>
        <v>0.10274691391416299</v>
      </c>
      <c r="U43" s="117">
        <f>IF(F43&gt;0,VLOOKUP(A43,[3]BDD_ActiviteInf_Ambu!$1:$1048576,U$1,FALSE)/F43,"-")</f>
        <v>0.10369160643989714</v>
      </c>
      <c r="V43" s="125">
        <f>IF(E43&gt;0,VLOOKUP(A43,[3]BDD_ActiviteInf_Ambu!$1:$1048576,V$1,FALSE)/E43,"-")</f>
        <v>1.169521048133202E-2</v>
      </c>
      <c r="W43" s="117">
        <f>IF(F43&gt;0,VLOOKUP(A43,[3]BDD_ActiviteInf_Ambu!$1:$1048576,W$1,FALSE)/F43,"-")</f>
        <v>1.5478178206237585E-2</v>
      </c>
      <c r="X43" s="125">
        <f t="shared" si="5"/>
        <v>0.38196059763499257</v>
      </c>
      <c r="Y43" s="117">
        <f t="shared" si="5"/>
        <v>0.35687560175988109</v>
      </c>
      <c r="Z43" s="125">
        <f>IF(E43&gt;0,VLOOKUP(A43,[3]BDD_ActiviteInf_Ambu!$1:$1048576,Z$1,FALSE)/E43,"-")</f>
        <v>4.2453289480801897E-2</v>
      </c>
      <c r="AA43" s="129">
        <f>IF(F43&gt;0,VLOOKUP(A43,[3]BDD_ActiviteInf_Ambu!$1:$1048576,AA$1,FALSE)/F43,"-")</f>
        <v>6.3935844779466428E-2</v>
      </c>
    </row>
    <row r="44" spans="1:27" s="98" customFormat="1" ht="13.8" thickBot="1" x14ac:dyDescent="0.25">
      <c r="A44" s="31" t="s">
        <v>88</v>
      </c>
      <c r="C44" s="130" t="s">
        <v>89</v>
      </c>
      <c r="D44" s="131"/>
      <c r="E44" s="323">
        <f>VLOOKUP(A44,Activité_INF!$A$7:$AM$68,29,FALSE)</f>
        <v>60362</v>
      </c>
      <c r="F44" s="133">
        <f>VLOOKUP(A44,Activité_INF!$A$7:$AM$68,30,FALSE)</f>
        <v>61441</v>
      </c>
      <c r="G44" s="134">
        <f>IF(E44&gt;0,F44/E44-1,"-")</f>
        <v>1.78754845763891E-2</v>
      </c>
      <c r="H44" s="135">
        <f>IF(E44&gt;0,VLOOKUP(A44,[3]BDD_ActiviteInf_Ambu!$1:$1048576,H$1,FALSE)/E44,"-")</f>
        <v>2.9488751201086775E-3</v>
      </c>
      <c r="I44" s="134">
        <f>IF(F44&gt;0,VLOOKUP(A44,[3]BDD_ActiviteInf_Ambu!$1:$1048576,I$1,FALSE)/F44,"-")</f>
        <v>4.5572174932048629E-3</v>
      </c>
      <c r="J44" s="135">
        <f>IF(E44&gt;0,VLOOKUP(A44,[3]BDD_ActiviteInf_Ambu!$1:$1048576,J$1,FALSE)/E44,"-")</f>
        <v>3.4690699446671747E-2</v>
      </c>
      <c r="K44" s="134">
        <f>IF(F44&gt;0,VLOOKUP(A44,[3]BDD_ActiviteInf_Ambu!$1:$1048576,K$1,FALSE)/F44,"-")</f>
        <v>3.7922559854169043E-2</v>
      </c>
      <c r="L44" s="135">
        <f>IF(E44&gt;0,VLOOKUP(A44,[3]BDD_ActiviteInf_Ambu!$1:$1048576,L$1,FALSE)/E44,"-")</f>
        <v>0.13028064013783505</v>
      </c>
      <c r="M44" s="134">
        <f>IF(F44&gt;0,VLOOKUP(A44,[3]BDD_ActiviteInf_Ambu!$1:$1048576,M$1,FALSE)/F44,"-")</f>
        <v>0.14338959326833872</v>
      </c>
      <c r="N44" s="135">
        <f>IF(E44&gt;0,VLOOKUP(A44,[3]BDD_ActiviteInf_Ambu!$1:$1048576,N$1,FALSE)/E44,"-")</f>
        <v>2.6838076935820549E-3</v>
      </c>
      <c r="O44" s="134">
        <f>IF(F44&gt;0,VLOOKUP(A44,[3]BDD_ActiviteInf_Ambu!$1:$1048576,O$1,FALSE)/F44,"-")</f>
        <v>4.0201168600771473E-3</v>
      </c>
      <c r="P44" s="135">
        <f>IF($E44&gt;0,VLOOKUP($A44,[3]BDD_ActiviteInf_Ambu!$1:$1048576,P$1,FALSE)/$E44,"-")</f>
        <v>0.15456744309333686</v>
      </c>
      <c r="Q44" s="134">
        <f>IF($F44&gt;0,VLOOKUP($A44,[3]BDD_ActiviteInf_Ambu!$1:$1048576,Q$1,FALSE)/$F44,"-")</f>
        <v>0.13084096938526391</v>
      </c>
      <c r="R44" s="135">
        <f>IF(E44&gt;0,VLOOKUP(A44,[3]BDD_ActiviteInf_Ambu!$1:$1048576,R$1,FALSE)/E44,"-")</f>
        <v>0.28163414068453663</v>
      </c>
      <c r="S44" s="134">
        <f>IF(F44&gt;0,VLOOKUP(A44,[3]BDD_ActiviteInf_Ambu!$1:$1048576,S$1,FALSE)/F44,"-")</f>
        <v>0.26404192640093749</v>
      </c>
      <c r="T44" s="135">
        <f>IF(E44&gt;0,VLOOKUP(A44,[3]BDD_ActiviteInf_Ambu!$1:$1048576,T$1,FALSE)/E44,"-")</f>
        <v>0.20943640038434777</v>
      </c>
      <c r="U44" s="134">
        <f>IF(F44&gt;0,VLOOKUP(A44,[3]BDD_ActiviteInf_Ambu!$1:$1048576,U$1,FALSE)/F44,"-")</f>
        <v>0.2094855226965707</v>
      </c>
      <c r="V44" s="135">
        <f>IF(E44&gt;0,VLOOKUP(A44,[3]BDD_ActiviteInf_Ambu!$1:$1048576,V$1,FALSE)/E44,"-")</f>
        <v>2.6324508796925217E-2</v>
      </c>
      <c r="W44" s="134">
        <f>IF(F44&gt;0,VLOOKUP(A44,[3]BDD_ActiviteInf_Ambu!$1:$1048576,W$1,FALSE)/F44,"-")</f>
        <v>3.207955599680995E-2</v>
      </c>
      <c r="X44" s="135">
        <f t="shared" si="5"/>
        <v>0.23032702693747709</v>
      </c>
      <c r="Y44" s="134">
        <f t="shared" si="5"/>
        <v>0.21409156752005987</v>
      </c>
      <c r="Z44" s="135">
        <f>IF(E44&gt;0,VLOOKUP(A44,[3]BDD_ActiviteInf_Ambu!$1:$1048576,Z$1,FALSE)/E44,"-")</f>
        <v>8.1673900798515622E-2</v>
      </c>
      <c r="AA44" s="142">
        <f>IF(F44&gt;0,VLOOKUP(A44,[3]BDD_ActiviteInf_Ambu!$1:$1048576,AA$1,FALSE)/F44,"-")</f>
        <v>9.0411939909832192E-2</v>
      </c>
    </row>
    <row r="45" spans="1:27" ht="6" customHeight="1" thickBot="1" x14ac:dyDescent="0.25">
      <c r="A45" s="77"/>
      <c r="C45" s="329"/>
      <c r="D45" s="330"/>
      <c r="E45" s="510"/>
      <c r="F45" s="196"/>
      <c r="G45" s="197"/>
      <c r="H45" s="197"/>
      <c r="I45" s="197"/>
      <c r="J45" s="197"/>
      <c r="K45" s="197"/>
      <c r="L45" s="197"/>
      <c r="M45" s="197"/>
      <c r="N45" s="197"/>
      <c r="O45" s="197"/>
      <c r="P45" s="197"/>
      <c r="Q45" s="197"/>
      <c r="R45" s="197"/>
      <c r="S45" s="197"/>
      <c r="T45" s="197"/>
      <c r="U45" s="197"/>
      <c r="V45" s="197"/>
      <c r="W45" s="197"/>
      <c r="X45" s="197"/>
      <c r="Y45" s="197"/>
      <c r="Z45" s="197"/>
      <c r="AA45" s="197"/>
    </row>
    <row r="46" spans="1:27" s="98" customFormat="1" ht="11.25" customHeight="1" x14ac:dyDescent="0.2">
      <c r="A46" s="31" t="s">
        <v>90</v>
      </c>
      <c r="C46" s="105" t="s">
        <v>91</v>
      </c>
      <c r="D46" s="106"/>
      <c r="E46" s="291">
        <f>VLOOKUP(A46,Activité_INF!$A$7:$AM$68,29,FALSE)</f>
        <v>66201</v>
      </c>
      <c r="F46" s="108">
        <f>VLOOKUP(A46,Activité_INF!$A$7:$AM$68,30,FALSE)</f>
        <v>67325</v>
      </c>
      <c r="G46" s="109">
        <f t="shared" ref="G46:G52" si="6">IF(E46&gt;0,F46/E46-1,"-")</f>
        <v>1.6978595489494097E-2</v>
      </c>
      <c r="H46" s="118">
        <f>IF(E46&gt;0,VLOOKUP(A46,[3]BDD_ActiviteInf_Ambu!$1:$1048576,H$1,FALSE)/E46,"-")</f>
        <v>4.2748598963761875E-3</v>
      </c>
      <c r="I46" s="114">
        <f>IF(F46&gt;0,VLOOKUP(A46,[3]BDD_ActiviteInf_Ambu!$1:$1048576,I$1,FALSE)/F46,"-")</f>
        <v>2.1240252506498328E-3</v>
      </c>
      <c r="J46" s="118">
        <f>IF(E46&gt;0,VLOOKUP(A46,[3]BDD_ActiviteInf_Ambu!$1:$1048576,J$1,FALSE)/E46,"-")</f>
        <v>2.9878702738629324E-2</v>
      </c>
      <c r="K46" s="114">
        <f>IF(F46&gt;0,VLOOKUP(A46,[3]BDD_ActiviteInf_Ambu!$1:$1048576,K$1,FALSE)/F46,"-")</f>
        <v>4.1366505755662829E-2</v>
      </c>
      <c r="L46" s="118">
        <f>IF(E46&gt;0,VLOOKUP(A46,[3]BDD_ActiviteInf_Ambu!$1:$1048576,L$1,FALSE)/E46,"-")</f>
        <v>0.14372894669264816</v>
      </c>
      <c r="M46" s="114">
        <f>IF(F46&gt;0,VLOOKUP(A46,[3]BDD_ActiviteInf_Ambu!$1:$1048576,M$1,FALSE)/F46,"-")</f>
        <v>0.15177125881916079</v>
      </c>
      <c r="N46" s="118">
        <f>IF(E46&gt;0,VLOOKUP(A46,[3]BDD_ActiviteInf_Ambu!$1:$1048576,N$1,FALSE)/E46,"-")</f>
        <v>1.0543647376927841E-2</v>
      </c>
      <c r="O46" s="114">
        <f>IF(F46&gt;0,VLOOKUP(A46,[3]BDD_ActiviteInf_Ambu!$1:$1048576,O$1,FALSE)/F46,"-")</f>
        <v>8.1693278871147416E-3</v>
      </c>
      <c r="P46" s="118">
        <f>IF($E46&gt;0,VLOOKUP($A46,[3]BDD_ActiviteInf_Ambu!$1:$1048576,P$1,FALSE)/$E46,"-")</f>
        <v>0.29772964154620019</v>
      </c>
      <c r="Q46" s="114">
        <f>IF($F46&gt;0,VLOOKUP($A46,[3]BDD_ActiviteInf_Ambu!$1:$1048576,Q$1,FALSE)/$F46,"-")</f>
        <v>0.26416635722242854</v>
      </c>
      <c r="R46" s="118">
        <f>IF(E46&gt;0,VLOOKUP(A46,[3]BDD_ActiviteInf_Ambu!$1:$1048576,R$1,FALSE)/E46,"-")</f>
        <v>0.32016132686817422</v>
      </c>
      <c r="S46" s="114">
        <f>IF(F46&gt;0,VLOOKUP(A46,[3]BDD_ActiviteInf_Ambu!$1:$1048576,S$1,FALSE)/F46,"-")</f>
        <v>0.32903082064611955</v>
      </c>
      <c r="T46" s="118">
        <f>IF(E46&gt;0,VLOOKUP(A46,[3]BDD_ActiviteInf_Ambu!$1:$1048576,T$1,FALSE)/E46,"-")</f>
        <v>0.13827585686016827</v>
      </c>
      <c r="U46" s="114">
        <f>IF(F46&gt;0,VLOOKUP(A46,[3]BDD_ActiviteInf_Ambu!$1:$1048576,U$1,FALSE)/F46,"-")</f>
        <v>0.14621611585592276</v>
      </c>
      <c r="V46" s="118">
        <f>IF(E46&gt;0,VLOOKUP(A46,[3]BDD_ActiviteInf_Ambu!$1:$1048576,V$1,FALSE)/E46,"-")</f>
        <v>3.0785033458709084E-2</v>
      </c>
      <c r="W46" s="114">
        <f>IF(F46&gt;0,VLOOKUP(A46,[3]BDD_ActiviteInf_Ambu!$1:$1048576,W$1,FALSE)/F46,"-")</f>
        <v>3.0375046416635722E-2</v>
      </c>
      <c r="X46" s="118">
        <f t="shared" ref="X46:Y52" si="7">IF(E46&gt;0,1-(H46+J46+L46+N46+R46+T46+V46+Z46),0)</f>
        <v>0.30757843537106688</v>
      </c>
      <c r="Y46" s="114">
        <f t="shared" si="7"/>
        <v>0.27189008540660986</v>
      </c>
      <c r="Z46" s="118">
        <f>IF(E46&gt;0,VLOOKUP(A46,[3]BDD_ActiviteInf_Ambu!$1:$1048576,Z$1,FALSE)/E46,"-")</f>
        <v>1.4773190737300041E-2</v>
      </c>
      <c r="AA46" s="119">
        <f>IF(F46&gt;0,VLOOKUP(A46,[3]BDD_ActiviteInf_Ambu!$1:$1048576,AA$1,FALSE)/F46,"-")</f>
        <v>1.9056813962124025E-2</v>
      </c>
    </row>
    <row r="47" spans="1:27" s="98" customFormat="1" x14ac:dyDescent="0.2">
      <c r="A47" s="31" t="s">
        <v>92</v>
      </c>
      <c r="C47" s="121" t="s">
        <v>93</v>
      </c>
      <c r="D47" s="122"/>
      <c r="E47" s="241">
        <f>VLOOKUP(A47,Activité_INF!$A$7:$AM$68,29,FALSE)</f>
        <v>23483</v>
      </c>
      <c r="F47" s="124">
        <f>VLOOKUP(A47,Activité_INF!$A$7:$AM$68,30,FALSE)</f>
        <v>23090</v>
      </c>
      <c r="G47" s="117">
        <f t="shared" si="6"/>
        <v>-1.6735510795043207E-2</v>
      </c>
      <c r="H47" s="125">
        <f>IF(E47&gt;0,VLOOKUP(A47,[3]BDD_ActiviteInf_Ambu!$1:$1048576,H$1,FALSE)/E47,"-")</f>
        <v>2.2143678405655153E-3</v>
      </c>
      <c r="I47" s="117">
        <f>IF(F47&gt;0,VLOOKUP(A47,[3]BDD_ActiviteInf_Ambu!$1:$1048576,I$1,FALSE)/F47,"-")</f>
        <v>1.9055868341273279E-3</v>
      </c>
      <c r="J47" s="125">
        <f>IF(E47&gt;0,VLOOKUP(A47,[3]BDD_ActiviteInf_Ambu!$1:$1048576,J$1,FALSE)/E47,"-")</f>
        <v>2.725375803772942E-2</v>
      </c>
      <c r="K47" s="117">
        <f>IF(F47&gt;0,VLOOKUP(A47,[3]BDD_ActiviteInf_Ambu!$1:$1048576,K$1,FALSE)/F47,"-")</f>
        <v>2.906019922044175E-2</v>
      </c>
      <c r="L47" s="125">
        <f>IF(E47&gt;0,VLOOKUP(A47,[3]BDD_ActiviteInf_Ambu!$1:$1048576,L$1,FALSE)/E47,"-")</f>
        <v>8.2485202061065452E-2</v>
      </c>
      <c r="M47" s="117">
        <f>IF(F47&gt;0,VLOOKUP(A47,[3]BDD_ActiviteInf_Ambu!$1:$1048576,M$1,FALSE)/F47,"-")</f>
        <v>0.10909484625378951</v>
      </c>
      <c r="N47" s="125">
        <f>IF(E47&gt;0,VLOOKUP(A47,[3]BDD_ActiviteInf_Ambu!$1:$1048576,N$1,FALSE)/E47,"-")</f>
        <v>2.0014478558957544E-3</v>
      </c>
      <c r="O47" s="117">
        <f>IF(F47&gt;0,VLOOKUP(A47,[3]BDD_ActiviteInf_Ambu!$1:$1048576,O$1,FALSE)/F47,"-")</f>
        <v>2.4686011260285838E-3</v>
      </c>
      <c r="P47" s="125">
        <f>IF($E47&gt;0,VLOOKUP($A47,[3]BDD_ActiviteInf_Ambu!$1:$1048576,P$1,FALSE)/$E47,"-")</f>
        <v>0.13043478260869565</v>
      </c>
      <c r="Q47" s="117">
        <f>IF($F47&gt;0,VLOOKUP($A47,[3]BDD_ActiviteInf_Ambu!$1:$1048576,Q$1,FALSE)/$F47,"-")</f>
        <v>0.13555651797314855</v>
      </c>
      <c r="R47" s="125">
        <f>IF(E47&gt;0,VLOOKUP(A47,[3]BDD_ActiviteInf_Ambu!$1:$1048576,R$1,FALSE)/E47,"-")</f>
        <v>0.29110420304049739</v>
      </c>
      <c r="S47" s="117">
        <f>IF(F47&gt;0,VLOOKUP(A47,[3]BDD_ActiviteInf_Ambu!$1:$1048576,S$1,FALSE)/F47,"-")</f>
        <v>0.27544391511476829</v>
      </c>
      <c r="T47" s="125">
        <f>IF(E47&gt;0,VLOOKUP(A47,[3]BDD_ActiviteInf_Ambu!$1:$1048576,T$1,FALSE)/E47,"-")</f>
        <v>0.21117404079546906</v>
      </c>
      <c r="U47" s="117">
        <f>IF(F47&gt;0,VLOOKUP(A47,[3]BDD_ActiviteInf_Ambu!$1:$1048576,U$1,FALSE)/F47,"-")</f>
        <v>0.16297098310957125</v>
      </c>
      <c r="V47" s="125">
        <f>IF(E47&gt;0,VLOOKUP(A47,[3]BDD_ActiviteInf_Ambu!$1:$1048576,V$1,FALSE)/E47,"-")</f>
        <v>2.1973342417919345E-2</v>
      </c>
      <c r="W47" s="117">
        <f>IF(F47&gt;0,VLOOKUP(A47,[3]BDD_ActiviteInf_Ambu!$1:$1048576,W$1,FALSE)/F47,"-")</f>
        <v>1.7929839757470766E-2</v>
      </c>
      <c r="X47" s="125">
        <f t="shared" si="7"/>
        <v>0.28565345143295151</v>
      </c>
      <c r="Y47" s="117">
        <f t="shared" si="7"/>
        <v>0.3026851450844521</v>
      </c>
      <c r="Z47" s="125">
        <f>IF(E47&gt;0,VLOOKUP(A47,[3]BDD_ActiviteInf_Ambu!$1:$1048576,Z$1,FALSE)/E47,"-")</f>
        <v>7.6140186517906577E-2</v>
      </c>
      <c r="AA47" s="129">
        <f>IF(F47&gt;0,VLOOKUP(A47,[3]BDD_ActiviteInf_Ambu!$1:$1048576,AA$1,FALSE)/F47,"-")</f>
        <v>9.8440883499350373E-2</v>
      </c>
    </row>
    <row r="48" spans="1:27" s="98" customFormat="1" x14ac:dyDescent="0.2">
      <c r="A48" s="31" t="s">
        <v>94</v>
      </c>
      <c r="C48" s="121" t="s">
        <v>95</v>
      </c>
      <c r="D48" s="122"/>
      <c r="E48" s="241">
        <f>VLOOKUP(A48,Activité_INF!$A$7:$AM$68,29,FALSE)</f>
        <v>29085</v>
      </c>
      <c r="F48" s="124">
        <f>VLOOKUP(A48,Activité_INF!$A$7:$AM$68,30,FALSE)</f>
        <v>28167</v>
      </c>
      <c r="G48" s="117">
        <f t="shared" si="6"/>
        <v>-3.1562661165549288E-2</v>
      </c>
      <c r="H48" s="125">
        <f>IF(E48&gt;0,VLOOKUP(A48,[3]BDD_ActiviteInf_Ambu!$1:$1048576,H$1,FALSE)/E48,"-")</f>
        <v>4.0570740931751758E-3</v>
      </c>
      <c r="I48" s="117">
        <f>IF(F48&gt;0,VLOOKUP(A48,[3]BDD_ActiviteInf_Ambu!$1:$1048576,I$1,FALSE)/F48,"-")</f>
        <v>8.3785990698334936E-3</v>
      </c>
      <c r="J48" s="125">
        <f>IF(E48&gt;0,VLOOKUP(A48,[3]BDD_ActiviteInf_Ambu!$1:$1048576,J$1,FALSE)/E48,"-")</f>
        <v>4.5899948427024238E-2</v>
      </c>
      <c r="K48" s="117">
        <f>IF(F48&gt;0,VLOOKUP(A48,[3]BDD_ActiviteInf_Ambu!$1:$1048576,K$1,FALSE)/F48,"-")</f>
        <v>4.7750914190364611E-2</v>
      </c>
      <c r="L48" s="125">
        <f>IF(E48&gt;0,VLOOKUP(A48,[3]BDD_ActiviteInf_Ambu!$1:$1048576,L$1,FALSE)/E48,"-")</f>
        <v>0.18531889290012032</v>
      </c>
      <c r="M48" s="117">
        <f>IF(F48&gt;0,VLOOKUP(A48,[3]BDD_ActiviteInf_Ambu!$1:$1048576,M$1,FALSE)/F48,"-")</f>
        <v>0.189974083146945</v>
      </c>
      <c r="N48" s="125">
        <f>IF(E48&gt;0,VLOOKUP(A48,[3]BDD_ActiviteInf_Ambu!$1:$1048576,N$1,FALSE)/E48,"-")</f>
        <v>1.7878631597043149E-3</v>
      </c>
      <c r="O48" s="117">
        <f>IF(F48&gt;0,VLOOKUP(A48,[3]BDD_ActiviteInf_Ambu!$1:$1048576,O$1,FALSE)/F48,"-")</f>
        <v>6.1419391486491285E-3</v>
      </c>
      <c r="P48" s="125">
        <f>IF($E48&gt;0,VLOOKUP($A48,[3]BDD_ActiviteInf_Ambu!$1:$1048576,P$1,FALSE)/$E48,"-")</f>
        <v>0.19907168643630738</v>
      </c>
      <c r="Q48" s="117">
        <f>IF($F48&gt;0,VLOOKUP($A48,[3]BDD_ActiviteInf_Ambu!$1:$1048576,Q$1,FALSE)/$F48,"-")</f>
        <v>0.15312244825505023</v>
      </c>
      <c r="R48" s="125">
        <f>IF(E48&gt;0,VLOOKUP(A48,[3]BDD_ActiviteInf_Ambu!$1:$1048576,R$1,FALSE)/E48,"-")</f>
        <v>0.29681966649475677</v>
      </c>
      <c r="S48" s="117">
        <f>IF(F48&gt;0,VLOOKUP(A48,[3]BDD_ActiviteInf_Ambu!$1:$1048576,S$1,FALSE)/F48,"-")</f>
        <v>0.29800830759399299</v>
      </c>
      <c r="T48" s="125">
        <f>IF(E48&gt;0,VLOOKUP(A48,[3]BDD_ActiviteInf_Ambu!$1:$1048576,T$1,FALSE)/E48,"-")</f>
        <v>0.12047447137699845</v>
      </c>
      <c r="U48" s="117">
        <f>IF(F48&gt;0,VLOOKUP(A48,[3]BDD_ActiviteInf_Ambu!$1:$1048576,U$1,FALSE)/F48,"-")</f>
        <v>0.12447189974083146</v>
      </c>
      <c r="V48" s="125">
        <f>IF(E48&gt;0,VLOOKUP(A48,[3]BDD_ActiviteInf_Ambu!$1:$1048576,V$1,FALSE)/E48,"-")</f>
        <v>3.393501805054152E-2</v>
      </c>
      <c r="W48" s="117">
        <f>IF(F48&gt;0,VLOOKUP(A48,[3]BDD_ActiviteInf_Ambu!$1:$1048576,W$1,FALSE)/F48,"-")</f>
        <v>4.9632548727233994E-2</v>
      </c>
      <c r="X48" s="125">
        <f t="shared" si="7"/>
        <v>0.20367887227093007</v>
      </c>
      <c r="Y48" s="117">
        <f t="shared" si="7"/>
        <v>0.15912237724997336</v>
      </c>
      <c r="Z48" s="125">
        <f>IF(E48&gt;0,VLOOKUP(A48,[3]BDD_ActiviteInf_Ambu!$1:$1048576,Z$1,FALSE)/E48,"-")</f>
        <v>0.10802819322674918</v>
      </c>
      <c r="AA48" s="129">
        <f>IF(F48&gt;0,VLOOKUP(A48,[3]BDD_ActiviteInf_Ambu!$1:$1048576,AA$1,FALSE)/F48,"-")</f>
        <v>0.11651933113217595</v>
      </c>
    </row>
    <row r="49" spans="1:27" s="98" customFormat="1" x14ac:dyDescent="0.2">
      <c r="A49" s="31" t="s">
        <v>96</v>
      </c>
      <c r="C49" s="121" t="s">
        <v>97</v>
      </c>
      <c r="D49" s="122"/>
      <c r="E49" s="241">
        <f>VLOOKUP(A49,Activité_INF!$A$7:$AM$68,29,FALSE)</f>
        <v>70704</v>
      </c>
      <c r="F49" s="124">
        <f>VLOOKUP(A49,Activité_INF!$A$7:$AM$68,30,FALSE)</f>
        <v>61472</v>
      </c>
      <c r="G49" s="117">
        <f t="shared" si="6"/>
        <v>-0.13057252772120387</v>
      </c>
      <c r="H49" s="125">
        <f>IF(E49&gt;0,VLOOKUP(A49,[3]BDD_ActiviteInf_Ambu!$1:$1048576,H$1,FALSE)/E49,"-")</f>
        <v>9.1932563928490609E-3</v>
      </c>
      <c r="I49" s="117">
        <f>IF(F49&gt;0,VLOOKUP(A49,[3]BDD_ActiviteInf_Ambu!$1:$1048576,I$1,FALSE)/F49,"-")</f>
        <v>8.8658250910983866E-3</v>
      </c>
      <c r="J49" s="125">
        <f>IF(E49&gt;0,VLOOKUP(A49,[3]BDD_ActiviteInf_Ambu!$1:$1048576,J$1,FALSE)/E49,"-")</f>
        <v>2.5189522516406427E-2</v>
      </c>
      <c r="K49" s="117">
        <f>IF(F49&gt;0,VLOOKUP(A49,[3]BDD_ActiviteInf_Ambu!$1:$1048576,K$1,FALSE)/F49,"-")</f>
        <v>2.4856845393024466E-2</v>
      </c>
      <c r="L49" s="125">
        <f>IF(E49&gt;0,VLOOKUP(A49,[3]BDD_ActiviteInf_Ambu!$1:$1048576,L$1,FALSE)/E49,"-")</f>
        <v>0.10293618465716226</v>
      </c>
      <c r="M49" s="117">
        <f>IF(F49&gt;0,VLOOKUP(A49,[3]BDD_ActiviteInf_Ambu!$1:$1048576,M$1,FALSE)/F49,"-")</f>
        <v>0.11371030713170224</v>
      </c>
      <c r="N49" s="125">
        <f>IF(E49&gt;0,VLOOKUP(A49,[3]BDD_ActiviteInf_Ambu!$1:$1048576,N$1,FALSE)/E49,"-")</f>
        <v>6.2514143471373617E-3</v>
      </c>
      <c r="O49" s="117">
        <f>IF(F49&gt;0,VLOOKUP(A49,[3]BDD_ActiviteInf_Ambu!$1:$1048576,O$1,FALSE)/F49,"-")</f>
        <v>8.9634305049453404E-3</v>
      </c>
      <c r="P49" s="125">
        <f>IF($E49&gt;0,VLOOKUP($A49,[3]BDD_ActiviteInf_Ambu!$1:$1048576,P$1,FALSE)/$E49,"-")</f>
        <v>0.38465999094817832</v>
      </c>
      <c r="Q49" s="117">
        <f>IF($F49&gt;0,VLOOKUP($A49,[3]BDD_ActiviteInf_Ambu!$1:$1048576,Q$1,FALSE)/$F49,"-")</f>
        <v>0.33480283706402914</v>
      </c>
      <c r="R49" s="125">
        <f>IF(E49&gt;0,VLOOKUP(A49,[3]BDD_ActiviteInf_Ambu!$1:$1048576,R$1,FALSE)/E49,"-")</f>
        <v>0.32439465942520934</v>
      </c>
      <c r="S49" s="117">
        <f>IF(F49&gt;0,VLOOKUP(A49,[3]BDD_ActiviteInf_Ambu!$1:$1048576,S$1,FALSE)/F49,"-")</f>
        <v>0.30896993753253515</v>
      </c>
      <c r="T49" s="125">
        <f>IF(E49&gt;0,VLOOKUP(A49,[3]BDD_ActiviteInf_Ambu!$1:$1048576,T$1,FALSE)/E49,"-")</f>
        <v>6.1198800633627516E-2</v>
      </c>
      <c r="U49" s="117">
        <f>IF(F49&gt;0,VLOOKUP(A49,[3]BDD_ActiviteInf_Ambu!$1:$1048576,U$1,FALSE)/F49,"-")</f>
        <v>5.7440786048932845E-2</v>
      </c>
      <c r="V49" s="125">
        <f>IF(E49&gt;0,VLOOKUP(A49,[3]BDD_ActiviteInf_Ambu!$1:$1048576,V$1,FALSE)/E49,"-")</f>
        <v>9.2215433355962891E-3</v>
      </c>
      <c r="W49" s="117">
        <f>IF(F49&gt;0,VLOOKUP(A49,[3]BDD_ActiviteInf_Ambu!$1:$1048576,W$1,FALSE)/F49,"-")</f>
        <v>1.4673347214992192E-2</v>
      </c>
      <c r="X49" s="125">
        <f t="shared" si="7"/>
        <v>0.40611563702195064</v>
      </c>
      <c r="Y49" s="117">
        <f t="shared" si="7"/>
        <v>0.37717985424258194</v>
      </c>
      <c r="Z49" s="125">
        <f>IF(E49&gt;0,VLOOKUP(A49,[3]BDD_ActiviteInf_Ambu!$1:$1048576,Z$1,FALSE)/E49,"-")</f>
        <v>5.54989816700611E-2</v>
      </c>
      <c r="AA49" s="129">
        <f>IF(F49&gt;0,VLOOKUP(A49,[3]BDD_ActiviteInf_Ambu!$1:$1048576,AA$1,FALSE)/F49,"-")</f>
        <v>8.53396668401874E-2</v>
      </c>
    </row>
    <row r="50" spans="1:27" s="98" customFormat="1" x14ac:dyDescent="0.2">
      <c r="A50" s="31" t="s">
        <v>98</v>
      </c>
      <c r="C50" s="121" t="s">
        <v>99</v>
      </c>
      <c r="D50" s="122"/>
      <c r="E50" s="241">
        <f>VLOOKUP(A50,Activité_INF!$A$7:$AM$68,29,FALSE)</f>
        <v>39843</v>
      </c>
      <c r="F50" s="124">
        <f>VLOOKUP(A50,Activité_INF!$A$7:$AM$68,30,FALSE)</f>
        <v>33762</v>
      </c>
      <c r="G50" s="117">
        <f t="shared" si="6"/>
        <v>-0.15262404939387098</v>
      </c>
      <c r="H50" s="125">
        <f>IF(E50&gt;0,VLOOKUP(A50,[3]BDD_ActiviteInf_Ambu!$1:$1048576,H$1,FALSE)/E50,"-")</f>
        <v>3.0871169339658157E-3</v>
      </c>
      <c r="I50" s="117">
        <f>IF(F50&gt;0,VLOOKUP(A50,[3]BDD_ActiviteInf_Ambu!$1:$1048576,I$1,FALSE)/F50,"-")</f>
        <v>8.3229666488952078E-3</v>
      </c>
      <c r="J50" s="125">
        <f>IF(E50&gt;0,VLOOKUP(A50,[3]BDD_ActiviteInf_Ambu!$1:$1048576,J$1,FALSE)/E50,"-")</f>
        <v>3.4560650553422181E-2</v>
      </c>
      <c r="K50" s="117">
        <f>IF(F50&gt;0,VLOOKUP(A50,[3]BDD_ActiviteInf_Ambu!$1:$1048576,K$1,FALSE)/F50,"-")</f>
        <v>3.3203009300396893E-2</v>
      </c>
      <c r="L50" s="125">
        <f>IF(E50&gt;0,VLOOKUP(A50,[3]BDD_ActiviteInf_Ambu!$1:$1048576,L$1,FALSE)/E50,"-")</f>
        <v>8.2850186983911847E-2</v>
      </c>
      <c r="M50" s="117">
        <f>IF(F50&gt;0,VLOOKUP(A50,[3]BDD_ActiviteInf_Ambu!$1:$1048576,M$1,FALSE)/F50,"-")</f>
        <v>0.1015935074936319</v>
      </c>
      <c r="N50" s="125">
        <f>IF(E50&gt;0,VLOOKUP(A50,[3]BDD_ActiviteInf_Ambu!$1:$1048576,N$1,FALSE)/E50,"-")</f>
        <v>1.0767261501392967E-2</v>
      </c>
      <c r="O50" s="117">
        <f>IF(F50&gt;0,VLOOKUP(A50,[3]BDD_ActiviteInf_Ambu!$1:$1048576,O$1,FALSE)/F50,"-")</f>
        <v>8.6783958296309457E-3</v>
      </c>
      <c r="P50" s="125">
        <f>IF($E50&gt;0,VLOOKUP($A50,[3]BDD_ActiviteInf_Ambu!$1:$1048576,P$1,FALSE)/$E50,"-")</f>
        <v>0.22204653264061441</v>
      </c>
      <c r="Q50" s="117">
        <f>IF($F50&gt;0,VLOOKUP($A50,[3]BDD_ActiviteInf_Ambu!$1:$1048576,Q$1,FALSE)/$F50,"-")</f>
        <v>0.23612345240210889</v>
      </c>
      <c r="R50" s="125">
        <f>IF(E50&gt;0,VLOOKUP(A50,[3]BDD_ActiviteInf_Ambu!$1:$1048576,R$1,FALSE)/E50,"-")</f>
        <v>0.31752127098863037</v>
      </c>
      <c r="S50" s="117">
        <f>IF(F50&gt;0,VLOOKUP(A50,[3]BDD_ActiviteInf_Ambu!$1:$1048576,S$1,FALSE)/F50,"-")</f>
        <v>0.31182986789882117</v>
      </c>
      <c r="T50" s="125">
        <f>IF(E50&gt;0,VLOOKUP(A50,[3]BDD_ActiviteInf_Ambu!$1:$1048576,T$1,FALSE)/E50,"-")</f>
        <v>0.14569686017619154</v>
      </c>
      <c r="U50" s="117">
        <f>IF(F50&gt;0,VLOOKUP(A50,[3]BDD_ActiviteInf_Ambu!$1:$1048576,U$1,FALSE)/F50,"-")</f>
        <v>0.15244949943723712</v>
      </c>
      <c r="V50" s="125">
        <f>IF(E50&gt;0,VLOOKUP(A50,[3]BDD_ActiviteInf_Ambu!$1:$1048576,V$1,FALSE)/E50,"-")</f>
        <v>2.0003513791632156E-2</v>
      </c>
      <c r="W50" s="117">
        <f>IF(F50&gt;0,VLOOKUP(A50,[3]BDD_ActiviteInf_Ambu!$1:$1048576,W$1,FALSE)/F50,"-")</f>
        <v>2.0762987974646051E-2</v>
      </c>
      <c r="X50" s="125">
        <f t="shared" si="7"/>
        <v>0.2770122731722009</v>
      </c>
      <c r="Y50" s="117">
        <f t="shared" si="7"/>
        <v>0.30466204608731706</v>
      </c>
      <c r="Z50" s="125">
        <f>IF(E50&gt;0,VLOOKUP(A50,[3]BDD_ActiviteInf_Ambu!$1:$1048576,Z$1,FALSE)/E50,"-")</f>
        <v>0.10850086589865221</v>
      </c>
      <c r="AA50" s="129">
        <f>IF(F50&gt;0,VLOOKUP(A50,[3]BDD_ActiviteInf_Ambu!$1:$1048576,AA$1,FALSE)/F50,"-")</f>
        <v>5.849771932942361E-2</v>
      </c>
    </row>
    <row r="51" spans="1:27" s="98" customFormat="1" x14ac:dyDescent="0.2">
      <c r="A51" s="31" t="s">
        <v>100</v>
      </c>
      <c r="C51" s="121" t="s">
        <v>101</v>
      </c>
      <c r="D51" s="122"/>
      <c r="E51" s="241">
        <f>VLOOKUP(A51,Activité_INF!$A$7:$AM$68,29,FALSE)</f>
        <v>48986</v>
      </c>
      <c r="F51" s="124">
        <f>VLOOKUP(A51,Activité_INF!$A$7:$AM$68,30,FALSE)</f>
        <v>45204</v>
      </c>
      <c r="G51" s="117">
        <f t="shared" si="6"/>
        <v>-7.7205732250030579E-2</v>
      </c>
      <c r="H51" s="125">
        <f>IF(E51&gt;0,VLOOKUP(A51,[3]BDD_ActiviteInf_Ambu!$1:$1048576,H$1,FALSE)/E51,"-")</f>
        <v>7.9818723716980362E-3</v>
      </c>
      <c r="I51" s="117">
        <f>IF(F51&gt;0,VLOOKUP(A51,[3]BDD_ActiviteInf_Ambu!$1:$1048576,I$1,FALSE)/F51,"-")</f>
        <v>1.0021237058667375E-2</v>
      </c>
      <c r="J51" s="125">
        <f>IF(E51&gt;0,VLOOKUP(A51,[3]BDD_ActiviteInf_Ambu!$1:$1048576,J$1,FALSE)/E51,"-")</f>
        <v>4.8769036051116647E-2</v>
      </c>
      <c r="K51" s="117">
        <f>IF(F51&gt;0,VLOOKUP(A51,[3]BDD_ActiviteInf_Ambu!$1:$1048576,K$1,FALSE)/F51,"-")</f>
        <v>5.2760817626758695E-2</v>
      </c>
      <c r="L51" s="125">
        <f>IF(E51&gt;0,VLOOKUP(A51,[3]BDD_ActiviteInf_Ambu!$1:$1048576,L$1,FALSE)/E51,"-")</f>
        <v>0.11003143755358674</v>
      </c>
      <c r="M51" s="117">
        <f>IF(F51&gt;0,VLOOKUP(A51,[3]BDD_ActiviteInf_Ambu!$1:$1048576,M$1,FALSE)/F51,"-")</f>
        <v>0.11631714007609946</v>
      </c>
      <c r="N51" s="125">
        <f>IF(E51&gt;0,VLOOKUP(A51,[3]BDD_ActiviteInf_Ambu!$1:$1048576,N$1,FALSE)/E51,"-")</f>
        <v>8.512636263422203E-3</v>
      </c>
      <c r="O51" s="117">
        <f>IF(F51&gt;0,VLOOKUP(A51,[3]BDD_ActiviteInf_Ambu!$1:$1048576,O$1,FALSE)/F51,"-")</f>
        <v>4.9995575612777629E-3</v>
      </c>
      <c r="P51" s="125">
        <f>IF($E51&gt;0,VLOOKUP($A51,[3]BDD_ActiviteInf_Ambu!$1:$1048576,P$1,FALSE)/$E51,"-")</f>
        <v>0.26160535663250722</v>
      </c>
      <c r="Q51" s="117">
        <f>IF($F51&gt;0,VLOOKUP($A51,[3]BDD_ActiviteInf_Ambu!$1:$1048576,Q$1,FALSE)/$F51,"-")</f>
        <v>0.2359525705689762</v>
      </c>
      <c r="R51" s="125">
        <f>IF(E51&gt;0,VLOOKUP(A51,[3]BDD_ActiviteInf_Ambu!$1:$1048576,R$1,FALSE)/E51,"-")</f>
        <v>0.33601437145306823</v>
      </c>
      <c r="S51" s="117">
        <f>IF(F51&gt;0,VLOOKUP(A51,[3]BDD_ActiviteInf_Ambu!$1:$1048576,S$1,FALSE)/F51,"-")</f>
        <v>0.3379346960445978</v>
      </c>
      <c r="T51" s="125">
        <f>IF(E51&gt;0,VLOOKUP(A51,[3]BDD_ActiviteInf_Ambu!$1:$1048576,T$1,FALSE)/E51,"-")</f>
        <v>5.5566896664353077E-2</v>
      </c>
      <c r="U51" s="117">
        <f>IF(F51&gt;0,VLOOKUP(A51,[3]BDD_ActiviteInf_Ambu!$1:$1048576,U$1,FALSE)/F51,"-")</f>
        <v>6.5149101849393862E-2</v>
      </c>
      <c r="V51" s="125">
        <f>IF(E51&gt;0,VLOOKUP(A51,[3]BDD_ActiviteInf_Ambu!$1:$1048576,V$1,FALSE)/E51,"-")</f>
        <v>3.6949332462336178E-2</v>
      </c>
      <c r="W51" s="117">
        <f>IF(F51&gt;0,VLOOKUP(A51,[3]BDD_ActiviteInf_Ambu!$1:$1048576,W$1,FALSE)/F51,"-")</f>
        <v>3.1457393151048577E-2</v>
      </c>
      <c r="X51" s="125">
        <f t="shared" si="7"/>
        <v>0.26501449393704313</v>
      </c>
      <c r="Y51" s="117">
        <f t="shared" si="7"/>
        <v>0.27050703477568372</v>
      </c>
      <c r="Z51" s="125">
        <f>IF(E51&gt;0,VLOOKUP(A51,[3]BDD_ActiviteInf_Ambu!$1:$1048576,Z$1,FALSE)/E51,"-")</f>
        <v>0.13115992324337566</v>
      </c>
      <c r="AA51" s="129">
        <f>IF(F51&gt;0,VLOOKUP(A51,[3]BDD_ActiviteInf_Ambu!$1:$1048576,AA$1,FALSE)/F51,"-")</f>
        <v>0.11085302185647287</v>
      </c>
    </row>
    <row r="52" spans="1:27" s="98" customFormat="1" ht="13.8" thickBot="1" x14ac:dyDescent="0.25">
      <c r="A52" s="31" t="s">
        <v>102</v>
      </c>
      <c r="C52" s="130" t="s">
        <v>103</v>
      </c>
      <c r="D52" s="131"/>
      <c r="E52" s="323">
        <f>VLOOKUP(A52,Activité_INF!$A$7:$AM$68,29,FALSE)</f>
        <v>16232</v>
      </c>
      <c r="F52" s="133">
        <f>VLOOKUP(A52,Activité_INF!$A$7:$AM$68,30,FALSE)</f>
        <v>22247</v>
      </c>
      <c r="G52" s="134">
        <f t="shared" si="6"/>
        <v>0.37056431739773288</v>
      </c>
      <c r="H52" s="135">
        <f>IF(E52&gt;0,VLOOKUP(A52,[3]BDD_ActiviteInf_Ambu!$1:$1048576,H$1,FALSE)/E52,"-")</f>
        <v>4.9285362247412522E-4</v>
      </c>
      <c r="I52" s="134">
        <f>IF(F52&gt;0,VLOOKUP(A52,[3]BDD_ActiviteInf_Ambu!$1:$1048576,I$1,FALSE)/F52,"-")</f>
        <v>0</v>
      </c>
      <c r="J52" s="135">
        <f>IF(E52&gt;0,VLOOKUP(A52,[3]BDD_ActiviteInf_Ambu!$1:$1048576,J$1,FALSE)/E52,"-")</f>
        <v>1.4539181862986693E-2</v>
      </c>
      <c r="K52" s="134">
        <f>IF(F52&gt;0,VLOOKUP(A52,[3]BDD_ActiviteInf_Ambu!$1:$1048576,K$1,FALSE)/F52,"-")</f>
        <v>2.3059288892884434E-2</v>
      </c>
      <c r="L52" s="135">
        <f>IF(E52&gt;0,VLOOKUP(A52,[3]BDD_ActiviteInf_Ambu!$1:$1048576,L$1,FALSE)/E52,"-")</f>
        <v>8.8282405125677671E-2</v>
      </c>
      <c r="M52" s="134">
        <f>IF(F52&gt;0,VLOOKUP(A52,[3]BDD_ActiviteInf_Ambu!$1:$1048576,M$1,FALSE)/F52,"-")</f>
        <v>9.7496291634827162E-2</v>
      </c>
      <c r="N52" s="135">
        <f>IF(E52&gt;0,VLOOKUP(A52,[3]BDD_ActiviteInf_Ambu!$1:$1048576,N$1,FALSE)/E52,"-")</f>
        <v>6.160670280926565E-3</v>
      </c>
      <c r="O52" s="134">
        <f>IF(F52&gt;0,VLOOKUP(A52,[3]BDD_ActiviteInf_Ambu!$1:$1048576,O$1,FALSE)/F52,"-")</f>
        <v>3.595990470625253E-3</v>
      </c>
      <c r="P52" s="135">
        <f>IF($E52&gt;0,VLOOKUP($A52,[3]BDD_ActiviteInf_Ambu!$1:$1048576,P$1,FALSE)/$E52,"-")</f>
        <v>0.18808526367668801</v>
      </c>
      <c r="Q52" s="134">
        <f>IF($F52&gt;0,VLOOKUP($A52,[3]BDD_ActiviteInf_Ambu!$1:$1048576,Q$1,FALSE)/$F52,"-")</f>
        <v>0.18168741852834089</v>
      </c>
      <c r="R52" s="135">
        <f>IF(E52&gt;0,VLOOKUP(A52,[3]BDD_ActiviteInf_Ambu!$1:$1048576,R$1,FALSE)/E52,"-")</f>
        <v>0.22258501724987678</v>
      </c>
      <c r="S52" s="134">
        <f>IF(F52&gt;0,VLOOKUP(A52,[3]BDD_ActiviteInf_Ambu!$1:$1048576,S$1,FALSE)/F52,"-")</f>
        <v>0.24753899402166585</v>
      </c>
      <c r="T52" s="135">
        <f>IF(E52&gt;0,VLOOKUP(A52,[3]BDD_ActiviteInf_Ambu!$1:$1048576,T$1,FALSE)/E52,"-")</f>
        <v>0.40648102513553475</v>
      </c>
      <c r="U52" s="134">
        <f>IF(F52&gt;0,VLOOKUP(A52,[3]BDD_ActiviteInf_Ambu!$1:$1048576,U$1,FALSE)/F52,"-")</f>
        <v>0.37146581561558861</v>
      </c>
      <c r="V52" s="135">
        <f>IF(E52&gt;0,VLOOKUP(A52,[3]BDD_ActiviteInf_Ambu!$1:$1048576,V$1,FALSE)/E52,"-")</f>
        <v>9.3026121241991128E-3</v>
      </c>
      <c r="W52" s="134">
        <f>IF(F52&gt;0,VLOOKUP(A52,[3]BDD_ActiviteInf_Ambu!$1:$1048576,W$1,FALSE)/F52,"-")</f>
        <v>1.5103159976626063E-2</v>
      </c>
      <c r="X52" s="135">
        <f t="shared" si="7"/>
        <v>0.25215623459832426</v>
      </c>
      <c r="Y52" s="134">
        <f t="shared" si="7"/>
        <v>0.24174045938778266</v>
      </c>
      <c r="Z52" s="135">
        <f>IF(E52&gt;0,VLOOKUP(A52,[3]BDD_ActiviteInf_Ambu!$1:$1048576,Z$1,FALSE)/E52,"-")</f>
        <v>0</v>
      </c>
      <c r="AA52" s="142">
        <f>IF(F52&gt;0,VLOOKUP(A52,[3]BDD_ActiviteInf_Ambu!$1:$1048576,AA$1,FALSE)/F52,"-")</f>
        <v>0</v>
      </c>
    </row>
    <row r="53" spans="1:27" ht="5.25" customHeight="1" thickBot="1" x14ac:dyDescent="0.25">
      <c r="A53" s="77"/>
      <c r="C53" s="331"/>
      <c r="D53" s="332"/>
      <c r="E53" s="512"/>
      <c r="F53" s="333"/>
      <c r="G53" s="197"/>
      <c r="H53" s="197"/>
      <c r="I53" s="197"/>
      <c r="J53" s="197"/>
      <c r="K53" s="197"/>
      <c r="L53" s="197"/>
      <c r="M53" s="197"/>
      <c r="N53" s="197"/>
      <c r="O53" s="197"/>
      <c r="P53" s="197"/>
      <c r="Q53" s="197"/>
      <c r="R53" s="197"/>
      <c r="S53" s="197"/>
      <c r="T53" s="197"/>
      <c r="U53" s="197"/>
      <c r="V53" s="197"/>
      <c r="W53" s="197"/>
      <c r="X53" s="197"/>
      <c r="Y53" s="197"/>
      <c r="Z53" s="197"/>
      <c r="AA53" s="197"/>
    </row>
    <row r="54" spans="1:27" s="98" customFormat="1" ht="13.8" thickBot="1" x14ac:dyDescent="0.25">
      <c r="A54" s="31" t="s">
        <v>104</v>
      </c>
      <c r="C54" s="337" t="s">
        <v>105</v>
      </c>
      <c r="D54" s="455"/>
      <c r="E54" s="275">
        <f>VLOOKUP(A54,Activité_INF!$A$7:$AM$68,29,FALSE)</f>
        <v>294534</v>
      </c>
      <c r="F54" s="147">
        <f>VLOOKUP(A54,Activité_INF!$A$7:$AM$68,30,FALSE)</f>
        <v>281267</v>
      </c>
      <c r="G54" s="148">
        <f>IF(E54&gt;0,F54/E54-1,"-")</f>
        <v>-4.5044035663115323E-2</v>
      </c>
      <c r="H54" s="149">
        <f>IF(E54&gt;0,VLOOKUP(A54,[3]BDD_ActiviteInf_Ambu!$1:$1048576,H$1,FALSE)/E54,"-")</f>
        <v>5.5171898660256544E-3</v>
      </c>
      <c r="I54" s="148">
        <f>IF(F54&gt;0,VLOOKUP(A54,[3]BDD_ActiviteInf_Ambu!$1:$1048576,I$1,FALSE)/F54,"-")</f>
        <v>6.0511897947501843E-3</v>
      </c>
      <c r="J54" s="149">
        <f>IF(E54&gt;0,VLOOKUP(A54,[3]BDD_ActiviteInf_Ambu!$1:$1048576,J$1,FALSE)/E54,"-")</f>
        <v>3.3055606483462008E-2</v>
      </c>
      <c r="K54" s="148">
        <f>IF(F54&gt;0,VLOOKUP(A54,[3]BDD_ActiviteInf_Ambu!$1:$1048576,K$1,FALSE)/F54,"-")</f>
        <v>3.6790665097576322E-2</v>
      </c>
      <c r="L54" s="149">
        <f>IF(E54&gt;0,VLOOKUP(A54,[3]BDD_ActiviteInf_Ambu!$1:$1048576,L$1,FALSE)/E54,"-")</f>
        <v>0.11626501524442</v>
      </c>
      <c r="M54" s="148">
        <f>IF(F54&gt;0,VLOOKUP(A54,[3]BDD_ActiviteInf_Ambu!$1:$1048576,M$1,FALSE)/F54,"-")</f>
        <v>0.12776116643616209</v>
      </c>
      <c r="N54" s="149">
        <f>IF(E54&gt;0,VLOOKUP(A54,[3]BDD_ActiviteInf_Ambu!$1:$1048576,N$1,FALSE)/E54,"-")</f>
        <v>7.4184983737021872E-3</v>
      </c>
      <c r="O54" s="148">
        <f>IF(F54&gt;0,VLOOKUP(A54,[3]BDD_ActiviteInf_Ambu!$1:$1048576,O$1,FALSE)/F54,"-")</f>
        <v>6.8618074640821713E-3</v>
      </c>
      <c r="P54" s="149">
        <f>IF($E54&gt;0,VLOOKUP($A54,[3]BDD_ActiviteInf_Ambu!$1:$1048576,P$1,FALSE)/$E54,"-")</f>
        <v>0.27322821813440895</v>
      </c>
      <c r="Q54" s="148">
        <f>IF($F54&gt;0,VLOOKUP($A54,[3]BDD_ActiviteInf_Ambu!$1:$1048576,Q$1,FALSE)/$F54,"-")</f>
        <v>0.24350172611788798</v>
      </c>
      <c r="R54" s="149">
        <f>IF(E54&gt;0,VLOOKUP(A54,[3]BDD_ActiviteInf_Ambu!$1:$1048576,R$1,FALSE)/E54,"-")</f>
        <v>0.31345786904058615</v>
      </c>
      <c r="S54" s="148">
        <f>IF(F54&gt;0,VLOOKUP(A54,[3]BDD_ActiviteInf_Ambu!$1:$1048576,S$1,FALSE)/F54,"-")</f>
        <v>0.31006125851948502</v>
      </c>
      <c r="T54" s="149">
        <f>IF(E54&gt;0,VLOOKUP(A54,[3]BDD_ActiviteInf_Ambu!$1:$1048576,T$1,FALSE)/E54,"-")</f>
        <v>0.12585643762689536</v>
      </c>
      <c r="U54" s="148">
        <f>IF(F54&gt;0,VLOOKUP(A54,[3]BDD_ActiviteInf_Ambu!$1:$1048576,U$1,FALSE)/F54,"-")</f>
        <v>0.13154760423369966</v>
      </c>
      <c r="V54" s="149">
        <f>IF(E54&gt;0,VLOOKUP(A54,[3]BDD_ActiviteInf_Ambu!$1:$1048576,V$1,FALSE)/E54,"-")</f>
        <v>2.3599991851534968E-2</v>
      </c>
      <c r="W54" s="148">
        <f>IF(F54&gt;0,VLOOKUP(A54,[3]BDD_ActiviteInf_Ambu!$1:$1048576,W$1,FALSE)/F54,"-")</f>
        <v>2.5662448847536327E-2</v>
      </c>
      <c r="X54" s="149">
        <f>IF(E54&gt;0,1-(H54+J54+L54+N54+R54+T54+V54+Z54),0)</f>
        <v>0.30495630385626105</v>
      </c>
      <c r="Y54" s="148">
        <f>IF(F54&gt;0,1-(I54+K54+M54+O54+S54+U54+W54+AA54),0)</f>
        <v>0.28746351331652842</v>
      </c>
      <c r="Z54" s="149">
        <f>IF(E54&gt;0,VLOOKUP(A54,[3]BDD_ActiviteInf_Ambu!$1:$1048576,Z$1,FALSE)/E54,"-")</f>
        <v>6.9873087657112587E-2</v>
      </c>
      <c r="AA54" s="156">
        <f>IF(F54&gt;0,VLOOKUP(A54,[3]BDD_ActiviteInf_Ambu!$1:$1048576,AA$1,FALSE)/F54,"-")</f>
        <v>6.7800346290179794E-2</v>
      </c>
    </row>
    <row r="55" spans="1:27" ht="3" customHeight="1" thickBot="1" x14ac:dyDescent="0.25">
      <c r="A55" s="77"/>
      <c r="C55" s="345"/>
      <c r="D55" s="330"/>
      <c r="E55" s="513"/>
      <c r="F55" s="514"/>
      <c r="G55" s="515"/>
      <c r="H55" s="515"/>
      <c r="I55" s="515"/>
      <c r="J55" s="515"/>
      <c r="K55" s="515"/>
      <c r="L55" s="515"/>
      <c r="M55" s="515"/>
      <c r="N55" s="515"/>
      <c r="O55" s="515"/>
      <c r="P55" s="515"/>
      <c r="Q55" s="515"/>
      <c r="R55" s="515"/>
      <c r="S55" s="515"/>
      <c r="T55" s="515"/>
      <c r="U55" s="515"/>
      <c r="V55" s="515"/>
      <c r="W55" s="515"/>
      <c r="X55" s="515"/>
      <c r="Y55" s="515"/>
      <c r="Z55" s="515"/>
      <c r="AA55" s="515"/>
    </row>
    <row r="56" spans="1:27" s="98" customFormat="1" x14ac:dyDescent="0.2">
      <c r="A56" s="31" t="s">
        <v>106</v>
      </c>
      <c r="C56" s="350" t="s">
        <v>107</v>
      </c>
      <c r="D56" s="464"/>
      <c r="E56" s="353">
        <f>VLOOKUP(A56,Activité_INF!$A$7:$AM$68,29,FALSE)</f>
        <v>5905258</v>
      </c>
      <c r="F56" s="162">
        <f>VLOOKUP(A56,Activité_INF!$A$7:$AM$68,30,FALSE)</f>
        <v>5847891</v>
      </c>
      <c r="G56" s="163">
        <f>IF(E56&gt;0,F56/E56-1,"-")</f>
        <v>-9.7145628522919969E-3</v>
      </c>
      <c r="H56" s="164">
        <f>IF(E56&gt;0,VLOOKUP(A56,[3]BDD_ActiviteInf_Ambu!$1:$1048576,H$1,FALSE)/E56,"-")</f>
        <v>7.1710668695592981E-3</v>
      </c>
      <c r="I56" s="163">
        <f>IF(F56&gt;0,VLOOKUP(A56,[3]BDD_ActiviteInf_Ambu!$1:$1048576,I$1,FALSE)/F56,"-")</f>
        <v>7.2157637685107334E-3</v>
      </c>
      <c r="J56" s="164">
        <f>IF(E56&gt;0,VLOOKUP(A56,[3]BDD_ActiviteInf_Ambu!$1:$1048576,J$1,FALSE)/E56,"-")</f>
        <v>3.7221066378471522E-2</v>
      </c>
      <c r="K56" s="163">
        <f>IF(F56&gt;0,VLOOKUP(A56,[3]BDD_ActiviteInf_Ambu!$1:$1048576,K$1,FALSE)/F56,"-")</f>
        <v>4.1452722015509522E-2</v>
      </c>
      <c r="L56" s="164">
        <f>IF(E56&gt;0,VLOOKUP(A56,[3]BDD_ActiviteInf_Ambu!$1:$1048576,L$1,FALSE)/E56,"-")</f>
        <v>0.13143642496229632</v>
      </c>
      <c r="M56" s="163">
        <f>IF(F56&gt;0,VLOOKUP(A56,[3]BDD_ActiviteInf_Ambu!$1:$1048576,M$1,FALSE)/F56,"-")</f>
        <v>0.13760841301590607</v>
      </c>
      <c r="N56" s="164">
        <f>IF(E56&gt;0,VLOOKUP(A56,[3]BDD_ActiviteInf_Ambu!$1:$1048576,N$1,FALSE)/E56,"-")</f>
        <v>1.2060438341559336E-2</v>
      </c>
      <c r="O56" s="163">
        <f>IF(F56&gt;0,VLOOKUP(A56,[3]BDD_ActiviteInf_Ambu!$1:$1048576,O$1,FALSE)/F56,"-")</f>
        <v>1.2222355033635203E-2</v>
      </c>
      <c r="P56" s="164">
        <f>IF($E56&gt;0,VLOOKUP($A56,[3]BDD_ActiviteInf_Ambu!$1:$1048576,P$1,FALSE)/$E56,"-")</f>
        <v>0.25750255111631026</v>
      </c>
      <c r="Q56" s="163">
        <f>IF($F56&gt;0,VLOOKUP($A56,[3]BDD_ActiviteInf_Ambu!$1:$1048576,Q$1,FALSE)/$F56,"-")</f>
        <v>0.25525065361170379</v>
      </c>
      <c r="R56" s="164">
        <f>IF(E56&gt;0,VLOOKUP(A56,[3]BDD_ActiviteInf_Ambu!$1:$1048576,R$1,FALSE)/E56,"-")</f>
        <v>0.27679654301302331</v>
      </c>
      <c r="S56" s="163">
        <f>IF(F56&gt;0,VLOOKUP(A56,[3]BDD_ActiviteInf_Ambu!$1:$1048576,S$1,FALSE)/F56,"-")</f>
        <v>0.26704943713896173</v>
      </c>
      <c r="T56" s="164">
        <f>IF(E56&gt;0,VLOOKUP(A56,[3]BDD_ActiviteInf_Ambu!$1:$1048576,T$1,FALSE)/E56,"-")</f>
        <v>0.12834003188345031</v>
      </c>
      <c r="U56" s="163">
        <f>IF(F56&gt;0,VLOOKUP(A56,[3]BDD_ActiviteInf_Ambu!$1:$1048576,U$1,FALSE)/F56,"-")</f>
        <v>0.12649329476216298</v>
      </c>
      <c r="V56" s="164">
        <f>IF(E56&gt;0,VLOOKUP(A56,[3]BDD_ActiviteInf_Ambu!$1:$1048576,V$1,FALSE)/E56,"-")</f>
        <v>2.9845605390992232E-2</v>
      </c>
      <c r="W56" s="163">
        <f>IF(F56&gt;0,VLOOKUP(A56,[3]BDD_ActiviteInf_Ambu!$1:$1048576,W$1,FALSE)/F56,"-")</f>
        <v>3.091986495644327E-2</v>
      </c>
      <c r="X56" s="164">
        <f t="shared" ref="X56:Y58" si="8">IF(E56&gt;0,1-(H56+J56+L56+N56+R56+T56+V56+Z56),0)</f>
        <v>0.28412035511403566</v>
      </c>
      <c r="Y56" s="163">
        <f t="shared" si="8"/>
        <v>0.28787951075011486</v>
      </c>
      <c r="Z56" s="164">
        <f>IF(E56&gt;0,VLOOKUP(A56,[3]BDD_ActiviteInf_Ambu!$1:$1048576,Z$1,FALSE)/E56,"-")</f>
        <v>9.3008468046612017E-2</v>
      </c>
      <c r="AA56" s="170">
        <f>IF(F56&gt;0,VLOOKUP(A56,[3]BDD_ActiviteInf_Ambu!$1:$1048576,AA$1,FALSE)/F56,"-")</f>
        <v>8.9158638558755623E-2</v>
      </c>
    </row>
    <row r="57" spans="1:27" s="65" customFormat="1" ht="14.1" customHeight="1" x14ac:dyDescent="0.2">
      <c r="A57" s="172" t="s">
        <v>108</v>
      </c>
      <c r="C57" s="173" t="s">
        <v>59</v>
      </c>
      <c r="D57" s="174"/>
      <c r="E57" s="363">
        <f>VLOOKUP(A57,Activité_INF!$A$7:$AM$68,29,FALSE)</f>
        <v>5905258</v>
      </c>
      <c r="F57" s="176">
        <f>VLOOKUP(A57,Activité_INF!$A$7:$AM$68,30,FALSE)</f>
        <v>5847891</v>
      </c>
      <c r="G57" s="116">
        <f>IF(E57&gt;0,F57/E57-1,"-")</f>
        <v>-9.7145628522919969E-3</v>
      </c>
      <c r="H57" s="177">
        <f>IF(E57&gt;0,VLOOKUP(A57,[3]BDD_ActiviteInf_Ambu!$1:$1048576,H$1,FALSE)/E57,"-")</f>
        <v>7.1710668695592981E-3</v>
      </c>
      <c r="I57" s="116">
        <f>IF(F57&gt;0,VLOOKUP(A57,[3]BDD_ActiviteInf_Ambu!$1:$1048576,I$1,FALSE)/F57,"-")</f>
        <v>7.2157637685107334E-3</v>
      </c>
      <c r="J57" s="177">
        <f>IF(E57&gt;0,VLOOKUP(A57,[3]BDD_ActiviteInf_Ambu!$1:$1048576,J$1,FALSE)/E57,"-")</f>
        <v>3.7221066378471522E-2</v>
      </c>
      <c r="K57" s="116">
        <f>IF(F57&gt;0,VLOOKUP(A57,[3]BDD_ActiviteInf_Ambu!$1:$1048576,K$1,FALSE)/F57,"-")</f>
        <v>4.1452722015509522E-2</v>
      </c>
      <c r="L57" s="177">
        <f>IF(E57&gt;0,VLOOKUP(A57,[3]BDD_ActiviteInf_Ambu!$1:$1048576,L$1,FALSE)/E57,"-")</f>
        <v>0.13143642496229632</v>
      </c>
      <c r="M57" s="116">
        <f>IF(F57&gt;0,VLOOKUP(A57,[3]BDD_ActiviteInf_Ambu!$1:$1048576,M$1,FALSE)/F57,"-")</f>
        <v>0.13760841301590607</v>
      </c>
      <c r="N57" s="177">
        <f>IF(E57&gt;0,VLOOKUP(A57,[3]BDD_ActiviteInf_Ambu!$1:$1048576,N$1,FALSE)/E57,"-")</f>
        <v>1.2060438341559336E-2</v>
      </c>
      <c r="O57" s="116">
        <f>IF(F57&gt;0,VLOOKUP(A57,[3]BDD_ActiviteInf_Ambu!$1:$1048576,O$1,FALSE)/F57,"-")</f>
        <v>1.2222355033635203E-2</v>
      </c>
      <c r="P57" s="177">
        <f>IF($E57&gt;0,VLOOKUP($A57,[3]BDD_ActiviteInf_Ambu!$1:$1048576,P$1,FALSE)/$E57,"-")</f>
        <v>0.25750255111631026</v>
      </c>
      <c r="Q57" s="116">
        <f>IF($F57&gt;0,VLOOKUP($A57,[3]BDD_ActiviteInf_Ambu!$1:$1048576,Q$1,FALSE)/$F57,"-")</f>
        <v>0.25525065361170379</v>
      </c>
      <c r="R57" s="177">
        <f>IF(E57&gt;0,VLOOKUP(A57,[3]BDD_ActiviteInf_Ambu!$1:$1048576,R$1,FALSE)/E57,"-")</f>
        <v>0.27679654301302331</v>
      </c>
      <c r="S57" s="116">
        <f>IF(F57&gt;0,VLOOKUP(A57,[3]BDD_ActiviteInf_Ambu!$1:$1048576,S$1,FALSE)/F57,"-")</f>
        <v>0.26704943713896173</v>
      </c>
      <c r="T57" s="177">
        <f>IF(E57&gt;0,VLOOKUP(A57,[3]BDD_ActiviteInf_Ambu!$1:$1048576,T$1,FALSE)/E57,"-")</f>
        <v>0.12834003188345031</v>
      </c>
      <c r="U57" s="116">
        <f>IF(F57&gt;0,VLOOKUP(A57,[3]BDD_ActiviteInf_Ambu!$1:$1048576,U$1,FALSE)/F57,"-")</f>
        <v>0.12649329476216298</v>
      </c>
      <c r="V57" s="177">
        <f>IF(E57&gt;0,VLOOKUP(A57,[3]BDD_ActiviteInf_Ambu!$1:$1048576,V$1,FALSE)/E57,"-")</f>
        <v>2.9845605390992232E-2</v>
      </c>
      <c r="W57" s="116">
        <f>IF(F57&gt;0,VLOOKUP(A57,[3]BDD_ActiviteInf_Ambu!$1:$1048576,W$1,FALSE)/F57,"-")</f>
        <v>3.091986495644327E-2</v>
      </c>
      <c r="X57" s="177">
        <f t="shared" si="8"/>
        <v>0.28412035511403566</v>
      </c>
      <c r="Y57" s="116">
        <f t="shared" si="8"/>
        <v>0.28787951075011486</v>
      </c>
      <c r="Z57" s="177">
        <f>IF(E57&gt;0,VLOOKUP(A57,[3]BDD_ActiviteInf_Ambu!$1:$1048576,Z$1,FALSE)/E57,"-")</f>
        <v>9.3008468046612017E-2</v>
      </c>
      <c r="AA57" s="182">
        <f>IF(F57&gt;0,VLOOKUP(A57,[3]BDD_ActiviteInf_Ambu!$1:$1048576,AA$1,FALSE)/F57,"-")</f>
        <v>8.9158638558755623E-2</v>
      </c>
    </row>
    <row r="58" spans="1:27" s="101" customFormat="1" ht="13.5" customHeight="1" thickBot="1" x14ac:dyDescent="0.25">
      <c r="A58" s="172" t="s">
        <v>109</v>
      </c>
      <c r="C58" s="183" t="s">
        <v>81</v>
      </c>
      <c r="D58" s="183"/>
      <c r="E58" s="372">
        <f>VLOOKUP(A58,Activité_INF!$A$7:$AM$68,29,FALSE)</f>
        <v>0</v>
      </c>
      <c r="F58" s="184">
        <f>VLOOKUP(A58,Activité_INF!$A$7:$AM$68,30,FALSE)</f>
        <v>0</v>
      </c>
      <c r="G58" s="185" t="str">
        <f>IF(E58&gt;0,F58/E58-1,"-")</f>
        <v>-</v>
      </c>
      <c r="H58" s="186" t="str">
        <f>IF(E58&gt;0,VLOOKUP(A58,[3]BDD_ActiviteInf_Ambu!$1:$1048576,H$1,FALSE)/E58,"-")</f>
        <v>-</v>
      </c>
      <c r="I58" s="185" t="str">
        <f>IF(F58&gt;0,VLOOKUP(A58,[3]BDD_ActiviteInf_Ambu!$1:$1048576,I$1,FALSE)/F58,"-")</f>
        <v>-</v>
      </c>
      <c r="J58" s="186" t="str">
        <f>IF(E58&gt;0,VLOOKUP(A58,[3]BDD_ActiviteInf_Ambu!$1:$1048576,J$1,FALSE)/E58,"-")</f>
        <v>-</v>
      </c>
      <c r="K58" s="185" t="str">
        <f>IF(F58&gt;0,VLOOKUP(A58,[3]BDD_ActiviteInf_Ambu!$1:$1048576,K$1,FALSE)/F58,"-")</f>
        <v>-</v>
      </c>
      <c r="L58" s="186" t="str">
        <f>IF(E58&gt;0,VLOOKUP(A58,[3]BDD_ActiviteInf_Ambu!$1:$1048576,L$1,FALSE)/E58,"-")</f>
        <v>-</v>
      </c>
      <c r="M58" s="185" t="str">
        <f>IF(F58&gt;0,VLOOKUP(A58,[3]BDD_ActiviteInf_Ambu!$1:$1048576,M$1,FALSE)/F58,"-")</f>
        <v>-</v>
      </c>
      <c r="N58" s="186" t="str">
        <f>IF(E58&gt;0,VLOOKUP(A58,[3]BDD_ActiviteInf_Ambu!$1:$1048576,N$1,FALSE)/E58,"-")</f>
        <v>-</v>
      </c>
      <c r="O58" s="185" t="str">
        <f>IF(F58&gt;0,VLOOKUP(A58,[3]BDD_ActiviteInf_Ambu!$1:$1048576,O$1,FALSE)/F58,"-")</f>
        <v>-</v>
      </c>
      <c r="P58" s="186" t="str">
        <f>IF($E58&gt;0,VLOOKUP($A58,[3]BDD_ActiviteInf_Ambu!$1:$1048576,P$1,FALSE)/$E58,"-")</f>
        <v>-</v>
      </c>
      <c r="Q58" s="185" t="str">
        <f>IF($F58&gt;0,VLOOKUP($A58,[3]BDD_ActiviteInf_Ambu!$1:$1048576,Q$1,FALSE)/$F58,"-")</f>
        <v>-</v>
      </c>
      <c r="R58" s="186" t="str">
        <f>IF(E58&gt;0,VLOOKUP(A58,[3]BDD_ActiviteInf_Ambu!$1:$1048576,R$1,FALSE)/E58,"-")</f>
        <v>-</v>
      </c>
      <c r="S58" s="185" t="str">
        <f>IF(F58&gt;0,VLOOKUP(A58,[3]BDD_ActiviteInf_Ambu!$1:$1048576,S$1,FALSE)/F58,"-")</f>
        <v>-</v>
      </c>
      <c r="T58" s="186" t="str">
        <f>IF(E58&gt;0,VLOOKUP(A58,[3]BDD_ActiviteInf_Ambu!$1:$1048576,T$1,FALSE)/E58,"-")</f>
        <v>-</v>
      </c>
      <c r="U58" s="185" t="str">
        <f>IF(F58&gt;0,VLOOKUP(A58,[3]BDD_ActiviteInf_Ambu!$1:$1048576,U$1,FALSE)/F58,"-")</f>
        <v>-</v>
      </c>
      <c r="V58" s="186" t="str">
        <f>IF(E58&gt;0,VLOOKUP(A58,[3]BDD_ActiviteInf_Ambu!$1:$1048576,V$1,FALSE)/E58,"-")</f>
        <v>-</v>
      </c>
      <c r="W58" s="185" t="str">
        <f>IF(F58&gt;0,VLOOKUP(A58,[3]BDD_ActiviteInf_Ambu!$1:$1048576,W$1,FALSE)/F58,"-")</f>
        <v>-</v>
      </c>
      <c r="X58" s="186">
        <f t="shared" si="8"/>
        <v>0</v>
      </c>
      <c r="Y58" s="185">
        <f t="shared" si="8"/>
        <v>0</v>
      </c>
      <c r="Z58" s="186" t="str">
        <f>IF(E58&gt;0,VLOOKUP(A58,[3]BDD_ActiviteInf_Ambu!$1:$1048576,Z$1,FALSE)/E58,"-")</f>
        <v>-</v>
      </c>
      <c r="AA58" s="192" t="str">
        <f>IF(F58&gt;0,VLOOKUP(A58,[3]BDD_ActiviteInf_Ambu!$1:$1048576,AA$1,FALSE)/F58,"-")</f>
        <v>-</v>
      </c>
    </row>
    <row r="59" spans="1:27" ht="8.25" customHeight="1" x14ac:dyDescent="0.25"/>
    <row r="60" spans="1:27" x14ac:dyDescent="0.25">
      <c r="C60" s="65" t="s">
        <v>110</v>
      </c>
      <c r="D60" s="201" t="str">
        <f>CONCATENATE(" RIMP ",[3]Onglet_OutilAnnexe!$B$3," - ",[3]Onglet_OutilAnnexe!$B$2,)</f>
        <v xml:space="preserve"> RIMP 2021 - 2022</v>
      </c>
      <c r="E60" s="98"/>
      <c r="F60" s="202" t="s">
        <v>111</v>
      </c>
      <c r="G60" s="101"/>
      <c r="H60" s="98"/>
      <c r="I60" s="193"/>
      <c r="J60" s="98"/>
      <c r="K60" s="98"/>
      <c r="L60" s="98"/>
      <c r="M60" s="203"/>
      <c r="N60" s="98"/>
      <c r="O60" s="98"/>
      <c r="P60" s="98"/>
      <c r="Q60" s="98"/>
      <c r="R60" s="98"/>
      <c r="S60" s="98"/>
      <c r="T60" s="193"/>
      <c r="U60" s="193"/>
      <c r="V60" s="204"/>
      <c r="W60" s="193"/>
      <c r="X60" s="193"/>
    </row>
    <row r="61" spans="1:27" x14ac:dyDescent="0.25">
      <c r="C61" s="65"/>
      <c r="D61" s="201"/>
      <c r="E61" s="98"/>
      <c r="F61" s="205" t="s">
        <v>112</v>
      </c>
      <c r="G61" s="193"/>
      <c r="H61" s="98"/>
      <c r="I61" s="98"/>
      <c r="J61" s="98"/>
      <c r="K61" s="98"/>
      <c r="L61" s="98"/>
      <c r="M61" s="203"/>
      <c r="N61" s="98"/>
      <c r="O61" s="98"/>
      <c r="P61" s="98"/>
      <c r="Q61" s="98"/>
      <c r="R61" s="98"/>
      <c r="S61" s="98"/>
      <c r="T61" s="193"/>
      <c r="U61" s="193"/>
      <c r="V61" s="204"/>
      <c r="W61" s="193"/>
      <c r="X61" s="193"/>
    </row>
    <row r="62" spans="1:27" x14ac:dyDescent="0.25">
      <c r="C62" s="65"/>
      <c r="D62" s="201"/>
      <c r="E62" s="98"/>
      <c r="F62" s="205" t="s">
        <v>113</v>
      </c>
      <c r="G62" s="193"/>
      <c r="H62" s="98"/>
      <c r="I62" s="98"/>
      <c r="J62" s="98"/>
      <c r="K62" s="98"/>
      <c r="L62" s="98"/>
      <c r="M62" s="203"/>
      <c r="N62" s="98"/>
      <c r="O62" s="98"/>
      <c r="P62" s="98"/>
      <c r="Q62" s="98"/>
      <c r="R62" s="98"/>
      <c r="S62" s="98"/>
      <c r="T62" s="193"/>
      <c r="U62" s="193"/>
      <c r="V62" s="204"/>
      <c r="W62" s="193"/>
      <c r="X62" s="193"/>
    </row>
    <row r="63" spans="1:27" x14ac:dyDescent="0.25">
      <c r="C63" s="201"/>
      <c r="D63" s="201"/>
      <c r="E63" s="206"/>
      <c r="F63" s="201"/>
      <c r="G63" s="201"/>
      <c r="H63" s="206"/>
      <c r="I63" s="206"/>
      <c r="J63" s="206"/>
      <c r="K63" s="206"/>
      <c r="L63" s="206"/>
      <c r="M63" s="207"/>
      <c r="N63" s="206"/>
      <c r="O63" s="206"/>
      <c r="P63" s="206"/>
      <c r="Q63" s="206"/>
      <c r="R63" s="206"/>
      <c r="S63" s="206"/>
      <c r="T63" s="193"/>
      <c r="U63" s="193"/>
      <c r="V63" s="204"/>
      <c r="W63" s="193"/>
      <c r="X63" s="193"/>
    </row>
    <row r="64" spans="1:27" x14ac:dyDescent="0.25">
      <c r="C64" s="1083" t="s">
        <v>165</v>
      </c>
      <c r="D64" s="1083"/>
      <c r="E64" s="1083"/>
      <c r="F64" s="1083"/>
      <c r="G64" s="1083"/>
      <c r="H64" s="1083"/>
      <c r="I64" s="1083"/>
      <c r="J64" s="1083"/>
      <c r="K64" s="1083"/>
      <c r="L64" s="1083"/>
      <c r="M64" s="1083"/>
      <c r="N64" s="1083"/>
      <c r="O64" s="1083"/>
      <c r="P64" s="1083"/>
      <c r="Q64" s="1083"/>
      <c r="R64" s="1083"/>
      <c r="S64" s="1083"/>
      <c r="T64" s="1083"/>
      <c r="U64" s="1083"/>
      <c r="V64" s="1083"/>
      <c r="W64" s="1083"/>
      <c r="X64" s="1083"/>
    </row>
    <row r="65" spans="3:23" x14ac:dyDescent="0.25">
      <c r="C65" s="1083" t="s">
        <v>166</v>
      </c>
      <c r="D65" s="1181"/>
      <c r="E65" s="1181"/>
      <c r="F65" s="1181"/>
      <c r="G65" s="1181"/>
      <c r="H65" s="1181"/>
      <c r="I65" s="1181"/>
      <c r="J65" s="1181"/>
      <c r="K65" s="1181"/>
      <c r="L65" s="1181"/>
      <c r="M65" s="1181"/>
      <c r="N65" s="1181"/>
      <c r="O65" s="1181"/>
      <c r="P65" s="1181"/>
      <c r="Q65" s="1181"/>
      <c r="R65" s="1181"/>
      <c r="S65" s="1181"/>
      <c r="T65" s="1181"/>
      <c r="U65" s="1181"/>
      <c r="V65" s="1181"/>
      <c r="W65" s="1181"/>
    </row>
    <row r="66" spans="3:23" x14ac:dyDescent="0.25">
      <c r="C66" s="516" t="s">
        <v>167</v>
      </c>
      <c r="D66" s="517"/>
      <c r="E66" s="517"/>
      <c r="F66" s="517"/>
      <c r="G66" s="517"/>
      <c r="H66" s="517"/>
      <c r="I66" s="517"/>
      <c r="J66" s="517"/>
      <c r="K66" s="517"/>
      <c r="L66" s="517"/>
      <c r="M66" s="382" t="s">
        <v>168</v>
      </c>
      <c r="N66" s="517"/>
      <c r="O66" s="517"/>
      <c r="P66" s="517"/>
      <c r="Q66" s="517"/>
      <c r="R66" s="517"/>
      <c r="S66" s="517"/>
      <c r="T66" s="517"/>
      <c r="U66" s="517"/>
      <c r="V66" s="517"/>
      <c r="W66" s="517"/>
    </row>
    <row r="67" spans="3:23" x14ac:dyDescent="0.25">
      <c r="C67" s="382" t="s">
        <v>169</v>
      </c>
      <c r="D67" s="487"/>
      <c r="E67" s="487"/>
      <c r="F67" s="210"/>
      <c r="G67" s="210"/>
      <c r="H67" s="210"/>
      <c r="I67" s="210"/>
      <c r="J67" s="210"/>
      <c r="K67" s="210"/>
      <c r="L67" s="210"/>
      <c r="M67" s="382" t="s">
        <v>170</v>
      </c>
      <c r="N67" s="210"/>
      <c r="O67" s="210"/>
      <c r="P67" s="210"/>
      <c r="Q67" s="210"/>
      <c r="R67" s="210"/>
      <c r="S67" s="210"/>
      <c r="T67" s="210"/>
      <c r="U67" s="210"/>
      <c r="V67" s="210"/>
      <c r="W67" s="210"/>
    </row>
    <row r="68" spans="3:23" x14ac:dyDescent="0.25">
      <c r="C68" s="382" t="s">
        <v>171</v>
      </c>
      <c r="D68" s="487"/>
      <c r="E68" s="487"/>
      <c r="F68" s="210"/>
      <c r="G68" s="210"/>
      <c r="H68" s="210"/>
      <c r="I68" s="210"/>
      <c r="J68" s="210"/>
      <c r="K68" s="210"/>
      <c r="L68" s="210"/>
      <c r="M68" s="209" t="s">
        <v>172</v>
      </c>
      <c r="N68" s="210"/>
      <c r="O68" s="210"/>
      <c r="P68" s="210"/>
      <c r="Q68" s="210"/>
      <c r="R68" s="210"/>
      <c r="S68" s="210"/>
      <c r="T68" s="210"/>
      <c r="U68" s="210"/>
      <c r="V68" s="210"/>
      <c r="W68" s="210"/>
    </row>
    <row r="69" spans="3:23" x14ac:dyDescent="0.25">
      <c r="C69" s="382" t="s">
        <v>173</v>
      </c>
      <c r="D69" s="487"/>
      <c r="E69" s="487"/>
      <c r="F69" s="210"/>
      <c r="G69" s="210"/>
      <c r="H69" s="210"/>
      <c r="I69" s="210"/>
      <c r="J69" s="210"/>
      <c r="K69" s="210"/>
      <c r="L69" s="210"/>
      <c r="N69" s="210"/>
      <c r="O69" s="210"/>
      <c r="P69" s="210"/>
      <c r="Q69" s="210"/>
      <c r="R69" s="210"/>
      <c r="S69" s="210"/>
      <c r="T69" s="210"/>
      <c r="U69" s="210"/>
      <c r="V69" s="210"/>
      <c r="W69" s="210"/>
    </row>
  </sheetData>
  <mergeCells count="17">
    <mergeCell ref="C65:W65"/>
    <mergeCell ref="R5:S5"/>
    <mergeCell ref="T5:U5"/>
    <mergeCell ref="V5:W5"/>
    <mergeCell ref="X5:Y5"/>
    <mergeCell ref="Z5:AA5"/>
    <mergeCell ref="C64:X64"/>
    <mergeCell ref="C2:AA2"/>
    <mergeCell ref="C4:C6"/>
    <mergeCell ref="D4:D6"/>
    <mergeCell ref="F4:AA4"/>
    <mergeCell ref="F5:G5"/>
    <mergeCell ref="H5:I5"/>
    <mergeCell ref="J5:K5"/>
    <mergeCell ref="L5:M5"/>
    <mergeCell ref="N5:O5"/>
    <mergeCell ref="P5:Q5"/>
  </mergeCells>
  <pageMargins left="0.19685039370078741" right="0.15748031496062992" top="0.19685039370078741" bottom="0.51181102362204722" header="0.31496062992125984" footer="0.27559055118110237"/>
  <pageSetup paperSize="9" scale="61" orientation="landscape" r:id="rId1"/>
  <headerFooter alignWithMargins="0">
    <oddFooter>&amp;L&amp;"Arial,Italique"&amp;7
&amp;CPsychiatrie (RIM-P) – Bilan PMSI 2022</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N69"/>
  <sheetViews>
    <sheetView showZeros="0" view="pageBreakPreview" topLeftCell="G2" zoomScale="60" zoomScaleNormal="100" workbookViewId="0">
      <selection sqref="A1:AA63"/>
    </sheetView>
  </sheetViews>
  <sheetFormatPr baseColWidth="10" defaultColWidth="11.5546875" defaultRowHeight="13.2" x14ac:dyDescent="0.25"/>
  <cols>
    <col min="1" max="1" width="8" style="49" hidden="1" customWidth="1"/>
    <col min="2" max="2" width="2.77734375" style="193" hidden="1" customWidth="1"/>
    <col min="3" max="3" width="9.44140625" style="194" customWidth="1"/>
    <col min="4" max="4" width="21.77734375" style="195" customWidth="1"/>
    <col min="5" max="5" width="6.5546875" style="219" hidden="1" customWidth="1"/>
    <col min="6" max="6" width="9.21875" style="378" customWidth="1"/>
    <col min="7" max="7" width="7.5546875" style="195" customWidth="1"/>
    <col min="8" max="8" width="7.5546875" style="219" hidden="1" customWidth="1"/>
    <col min="9" max="9" width="9.21875" style="378" customWidth="1"/>
    <col min="10" max="10" width="7.5546875" style="195" customWidth="1"/>
    <col min="11" max="12" width="7.6640625" style="193" customWidth="1"/>
    <col min="13" max="22" width="7.6640625" style="379" customWidth="1"/>
    <col min="23" max="34" width="7.6640625" style="381" customWidth="1"/>
    <col min="35" max="16384" width="11.5546875" style="193"/>
  </cols>
  <sheetData>
    <row r="1" spans="1:36" s="216" customFormat="1" hidden="1" x14ac:dyDescent="0.25">
      <c r="A1" s="215"/>
      <c r="C1" s="217"/>
      <c r="D1" s="218"/>
      <c r="E1" s="219"/>
      <c r="F1" s="219"/>
      <c r="G1" s="218"/>
      <c r="H1" s="219" t="s">
        <v>174</v>
      </c>
      <c r="I1" s="219"/>
      <c r="J1" s="218"/>
      <c r="K1" s="216">
        <v>2</v>
      </c>
      <c r="L1" s="216">
        <f>K1+24</f>
        <v>26</v>
      </c>
      <c r="M1" s="220">
        <f>K1+1</f>
        <v>3</v>
      </c>
      <c r="N1" s="220">
        <f>L1+1</f>
        <v>27</v>
      </c>
      <c r="O1" s="220">
        <f t="shared" ref="O1:AH1" si="0">M1+1</f>
        <v>4</v>
      </c>
      <c r="P1" s="220">
        <f t="shared" si="0"/>
        <v>28</v>
      </c>
      <c r="Q1" s="220">
        <f t="shared" si="0"/>
        <v>5</v>
      </c>
      <c r="R1" s="220">
        <f t="shared" si="0"/>
        <v>29</v>
      </c>
      <c r="S1" s="220">
        <f t="shared" si="0"/>
        <v>6</v>
      </c>
      <c r="T1" s="220">
        <f t="shared" si="0"/>
        <v>30</v>
      </c>
      <c r="U1" s="220">
        <f t="shared" si="0"/>
        <v>7</v>
      </c>
      <c r="V1" s="220">
        <f t="shared" si="0"/>
        <v>31</v>
      </c>
      <c r="W1" s="220">
        <f t="shared" si="0"/>
        <v>8</v>
      </c>
      <c r="X1" s="220">
        <f t="shared" si="0"/>
        <v>32</v>
      </c>
      <c r="Y1" s="220">
        <f t="shared" si="0"/>
        <v>9</v>
      </c>
      <c r="Z1" s="220">
        <f t="shared" si="0"/>
        <v>33</v>
      </c>
      <c r="AA1" s="220">
        <f t="shared" si="0"/>
        <v>10</v>
      </c>
      <c r="AB1" s="220">
        <f t="shared" si="0"/>
        <v>34</v>
      </c>
      <c r="AC1" s="220">
        <f t="shared" si="0"/>
        <v>11</v>
      </c>
      <c r="AD1" s="220">
        <f t="shared" si="0"/>
        <v>35</v>
      </c>
      <c r="AE1" s="220">
        <f t="shared" si="0"/>
        <v>12</v>
      </c>
      <c r="AF1" s="220">
        <f t="shared" si="0"/>
        <v>36</v>
      </c>
      <c r="AG1" s="220">
        <f t="shared" si="0"/>
        <v>13</v>
      </c>
      <c r="AH1" s="220">
        <f t="shared" si="0"/>
        <v>37</v>
      </c>
    </row>
    <row r="2" spans="1:36" s="10" customFormat="1" ht="30" customHeight="1" x14ac:dyDescent="0.25">
      <c r="A2" s="9"/>
      <c r="C2" s="1087" t="s">
        <v>175</v>
      </c>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221"/>
      <c r="AJ2" s="221"/>
    </row>
    <row r="3" spans="1:36" s="12" customFormat="1" ht="7.5" customHeight="1" thickBot="1" x14ac:dyDescent="0.3">
      <c r="A3" s="11"/>
      <c r="C3" s="11"/>
      <c r="E3" s="11"/>
      <c r="G3" s="11"/>
      <c r="I3" s="11"/>
      <c r="K3" s="11"/>
      <c r="M3" s="11"/>
      <c r="O3" s="11"/>
      <c r="Q3" s="11"/>
      <c r="S3" s="11"/>
      <c r="U3" s="11"/>
      <c r="W3" s="11"/>
      <c r="Y3" s="11"/>
      <c r="AA3" s="223"/>
      <c r="AB3" s="223"/>
      <c r="AC3" s="223"/>
    </row>
    <row r="4" spans="1:36" ht="19.5" customHeight="1" x14ac:dyDescent="0.25">
      <c r="C4" s="1088" t="s">
        <v>3</v>
      </c>
      <c r="D4" s="1148" t="s">
        <v>4</v>
      </c>
      <c r="E4" s="224"/>
      <c r="F4" s="1150" t="s">
        <v>9</v>
      </c>
      <c r="G4" s="1151"/>
      <c r="H4" s="225"/>
      <c r="I4" s="1156" t="s">
        <v>8</v>
      </c>
      <c r="J4" s="1157"/>
      <c r="K4" s="1162" t="s">
        <v>119</v>
      </c>
      <c r="L4" s="1163"/>
      <c r="M4" s="1163"/>
      <c r="N4" s="1163"/>
      <c r="O4" s="1163"/>
      <c r="P4" s="1163"/>
      <c r="Q4" s="1163"/>
      <c r="R4" s="1163"/>
      <c r="S4" s="1163"/>
      <c r="T4" s="1163"/>
      <c r="U4" s="1163"/>
      <c r="V4" s="1163"/>
      <c r="W4" s="1163"/>
      <c r="X4" s="1163"/>
      <c r="Y4" s="1163"/>
      <c r="Z4" s="1164"/>
      <c r="AA4" s="1165" t="s">
        <v>120</v>
      </c>
      <c r="AB4" s="1166"/>
      <c r="AC4" s="1166"/>
      <c r="AD4" s="1167"/>
      <c r="AE4" s="1165" t="s">
        <v>121</v>
      </c>
      <c r="AF4" s="1166"/>
      <c r="AG4" s="1166"/>
      <c r="AH4" s="1167"/>
    </row>
    <row r="5" spans="1:36" s="14" customFormat="1" ht="24.75" customHeight="1" x14ac:dyDescent="0.25">
      <c r="A5" s="13"/>
      <c r="C5" s="1089"/>
      <c r="D5" s="1149"/>
      <c r="E5" s="226"/>
      <c r="F5" s="1152"/>
      <c r="G5" s="1153"/>
      <c r="H5" s="227"/>
      <c r="I5" s="1158"/>
      <c r="J5" s="1159"/>
      <c r="K5" s="1171" t="s">
        <v>122</v>
      </c>
      <c r="L5" s="1146"/>
      <c r="M5" s="1146"/>
      <c r="N5" s="1146"/>
      <c r="O5" s="1183" t="s">
        <v>123</v>
      </c>
      <c r="P5" s="1146"/>
      <c r="Q5" s="1146"/>
      <c r="R5" s="1146"/>
      <c r="S5" s="1146" t="s">
        <v>124</v>
      </c>
      <c r="T5" s="1146"/>
      <c r="U5" s="1146"/>
      <c r="V5" s="1172"/>
      <c r="W5" s="1146" t="s">
        <v>125</v>
      </c>
      <c r="X5" s="1146"/>
      <c r="Y5" s="1146"/>
      <c r="Z5" s="1147"/>
      <c r="AA5" s="1168"/>
      <c r="AB5" s="1169"/>
      <c r="AC5" s="1169"/>
      <c r="AD5" s="1170"/>
      <c r="AE5" s="1168"/>
      <c r="AF5" s="1169"/>
      <c r="AG5" s="1169"/>
      <c r="AH5" s="1170"/>
    </row>
    <row r="6" spans="1:36" s="14" customFormat="1" ht="18.75" customHeight="1" x14ac:dyDescent="0.25">
      <c r="A6" s="13"/>
      <c r="C6" s="1089"/>
      <c r="D6" s="1149"/>
      <c r="E6" s="226"/>
      <c r="F6" s="1154"/>
      <c r="G6" s="1155"/>
      <c r="H6" s="228"/>
      <c r="I6" s="1160"/>
      <c r="J6" s="1161"/>
      <c r="K6" s="1138" t="s">
        <v>126</v>
      </c>
      <c r="L6" s="1139"/>
      <c r="M6" s="1140" t="s">
        <v>176</v>
      </c>
      <c r="N6" s="1141"/>
      <c r="O6" s="1140" t="s">
        <v>126</v>
      </c>
      <c r="P6" s="1139"/>
      <c r="Q6" s="1140" t="s">
        <v>176</v>
      </c>
      <c r="R6" s="1141"/>
      <c r="S6" s="1140" t="s">
        <v>126</v>
      </c>
      <c r="T6" s="1139"/>
      <c r="U6" s="1140" t="s">
        <v>176</v>
      </c>
      <c r="V6" s="1141"/>
      <c r="W6" s="1140" t="s">
        <v>126</v>
      </c>
      <c r="X6" s="1139"/>
      <c r="Y6" s="1140" t="s">
        <v>176</v>
      </c>
      <c r="Z6" s="1142"/>
      <c r="AA6" s="1138" t="s">
        <v>126</v>
      </c>
      <c r="AB6" s="1139"/>
      <c r="AC6" s="1140" t="s">
        <v>176</v>
      </c>
      <c r="AD6" s="1142"/>
      <c r="AE6" s="1138" t="s">
        <v>126</v>
      </c>
      <c r="AF6" s="1139"/>
      <c r="AG6" s="1140" t="s">
        <v>176</v>
      </c>
      <c r="AH6" s="1142"/>
    </row>
    <row r="7" spans="1:36" s="14" customFormat="1" ht="18.75" customHeight="1" x14ac:dyDescent="0.25">
      <c r="A7" s="13"/>
      <c r="C7" s="1089"/>
      <c r="D7" s="1149"/>
      <c r="E7" s="21" t="str">
        <f>[3]Onglet_OutilAnnexe!$B$3</f>
        <v>2021</v>
      </c>
      <c r="F7" s="22" t="str">
        <f>[3]Onglet_OutilAnnexe!$B$2</f>
        <v>2022</v>
      </c>
      <c r="G7" s="27" t="str">
        <f>CONCATENATE("Evol. / ",[3]Onglet_OutilAnnexe!$B$3)</f>
        <v>Evol. / 2021</v>
      </c>
      <c r="H7" s="230" t="str">
        <f>[3]Onglet_OutilAnnexe!$B$3</f>
        <v>2021</v>
      </c>
      <c r="I7" s="22" t="str">
        <f>[3]Onglet_OutilAnnexe!$B$2</f>
        <v>2022</v>
      </c>
      <c r="J7" s="27" t="str">
        <f>CONCATENATE("Evol. / ",[3]Onglet_OutilAnnexe!$B$3)</f>
        <v>Evol. / 2021</v>
      </c>
      <c r="K7" s="231" t="str">
        <f>[3]Onglet_OutilAnnexe!$B$3</f>
        <v>2021</v>
      </c>
      <c r="L7" s="232" t="str">
        <f>[3]Onglet_OutilAnnexe!$B$2</f>
        <v>2022</v>
      </c>
      <c r="M7" s="233" t="str">
        <f>[3]Onglet_OutilAnnexe!$B$3</f>
        <v>2021</v>
      </c>
      <c r="N7" s="234" t="str">
        <f>[3]Onglet_OutilAnnexe!$B$2</f>
        <v>2022</v>
      </c>
      <c r="O7" s="233" t="str">
        <f>[3]Onglet_OutilAnnexe!$B$3</f>
        <v>2021</v>
      </c>
      <c r="P7" s="232" t="str">
        <f>[3]Onglet_OutilAnnexe!$B$2</f>
        <v>2022</v>
      </c>
      <c r="Q7" s="233" t="str">
        <f>[3]Onglet_OutilAnnexe!$B$3</f>
        <v>2021</v>
      </c>
      <c r="R7" s="234" t="str">
        <f>[3]Onglet_OutilAnnexe!$B$2</f>
        <v>2022</v>
      </c>
      <c r="S7" s="233" t="str">
        <f>[3]Onglet_OutilAnnexe!$B$3</f>
        <v>2021</v>
      </c>
      <c r="T7" s="232" t="str">
        <f>[3]Onglet_OutilAnnexe!$B$2</f>
        <v>2022</v>
      </c>
      <c r="U7" s="233" t="str">
        <f>[3]Onglet_OutilAnnexe!$B$3</f>
        <v>2021</v>
      </c>
      <c r="V7" s="234" t="str">
        <f>[3]Onglet_OutilAnnexe!$B$2</f>
        <v>2022</v>
      </c>
      <c r="W7" s="233" t="str">
        <f>[3]Onglet_OutilAnnexe!$B$3</f>
        <v>2021</v>
      </c>
      <c r="X7" s="232" t="str">
        <f>[3]Onglet_OutilAnnexe!$B$2</f>
        <v>2022</v>
      </c>
      <c r="Y7" s="233" t="str">
        <f>[3]Onglet_OutilAnnexe!$B$3</f>
        <v>2021</v>
      </c>
      <c r="Z7" s="235" t="str">
        <f>[3]Onglet_OutilAnnexe!$B$2</f>
        <v>2022</v>
      </c>
      <c r="AA7" s="231" t="str">
        <f>[3]Onglet_OutilAnnexe!$B$3</f>
        <v>2021</v>
      </c>
      <c r="AB7" s="232" t="str">
        <f>[3]Onglet_OutilAnnexe!$B$2</f>
        <v>2022</v>
      </c>
      <c r="AC7" s="233" t="str">
        <f>[3]Onglet_OutilAnnexe!$B$3</f>
        <v>2021</v>
      </c>
      <c r="AD7" s="235" t="str">
        <f>[3]Onglet_OutilAnnexe!$B$2</f>
        <v>2022</v>
      </c>
      <c r="AE7" s="231" t="str">
        <f>[3]Onglet_OutilAnnexe!$B$3</f>
        <v>2021</v>
      </c>
      <c r="AF7" s="232" t="str">
        <f>[3]Onglet_OutilAnnexe!$B$2</f>
        <v>2022</v>
      </c>
      <c r="AG7" s="233" t="str">
        <f>[3]Onglet_OutilAnnexe!$B$3</f>
        <v>2021</v>
      </c>
      <c r="AH7" s="235" t="str">
        <f>[3]Onglet_OutilAnnexe!$B$2</f>
        <v>2022</v>
      </c>
    </row>
    <row r="8" spans="1:36" s="14" customFormat="1" x14ac:dyDescent="0.25">
      <c r="A8" s="13"/>
      <c r="C8" s="1143" t="s">
        <v>128</v>
      </c>
      <c r="D8" s="1144"/>
      <c r="E8" s="1144"/>
      <c r="F8" s="1144"/>
      <c r="G8" s="1144"/>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5"/>
    </row>
    <row r="9" spans="1:36" s="32" customFormat="1" ht="14.1" customHeight="1" x14ac:dyDescent="0.2">
      <c r="A9" s="172" t="s">
        <v>18</v>
      </c>
      <c r="C9" s="237" t="s">
        <v>18</v>
      </c>
      <c r="D9" s="48" t="s">
        <v>19</v>
      </c>
      <c r="E9" s="238">
        <f>VLOOKUP(A9,[3]Activité_INF!$A$7:$AB$68,18,FALSE)</f>
        <v>80</v>
      </c>
      <c r="F9" s="239">
        <f>VLOOKUP(A9,[3]Activité_INF!$A$7:$AB$68,19,FALSE)</f>
        <v>79</v>
      </c>
      <c r="G9" s="37">
        <f>IF(E9&gt;0,F9/E9-1,"-")</f>
        <v>-1.2499999999999956E-2</v>
      </c>
      <c r="H9" s="241">
        <f>VLOOKUP(A9,[3]Activité_INF!$A$7:$AB$68,15,FALSE)</f>
        <v>2570.5</v>
      </c>
      <c r="I9" s="518">
        <f>VLOOKUP(A9,[3]Activité_INF!$A$7:$AB$68,16,FALSE)</f>
        <v>2051.5</v>
      </c>
      <c r="J9" s="37">
        <f>IF(H9&gt;0,I9/H9-1,"-")</f>
        <v>-0.2019062439214161</v>
      </c>
      <c r="K9" s="244">
        <f>IF($E9&gt;0,VLOOKUP($A9,[3]BDD_ActiviteInf_HP!$1:$1048576,PsyInf_HP_FileAct!K$1,FALSE)/$E9,"-")</f>
        <v>0.67500000000000004</v>
      </c>
      <c r="L9" s="240">
        <f>IF($F9&gt;0,VLOOKUP($A9,[3]BDD_ActiviteInf_HP!$1:$1048576,PsyInf_HP_FileAct!L$1,FALSE)/$F9,"-")</f>
        <v>0.569620253164557</v>
      </c>
      <c r="M9" s="245">
        <f>IF($H9&gt;0,VLOOKUP($A9,[3]BDD_ActiviteInf_HP!$1:$1048576,PsyInf_HP_FileAct!M$1,FALSE)/$H9,"-")</f>
        <v>0.66776891655319981</v>
      </c>
      <c r="N9" s="240">
        <f>IF($I9&gt;0,VLOOKUP($A9,[3]BDD_ActiviteInf_HP!$1:$1048576,PsyInf_HP_FileAct!N$1,FALSE)/$I9,"-")</f>
        <v>0.64757494516207648</v>
      </c>
      <c r="O9" s="245">
        <f>IF($E9&gt;0,VLOOKUP($A9,[3]BDD_ActiviteInf_HP!$1:$1048576,PsyInf_HP_FileAct!O$1,FALSE)/$E9,"-")</f>
        <v>0.35</v>
      </c>
      <c r="P9" s="240">
        <f>IF($F9&gt;0,VLOOKUP($A9,[3]BDD_ActiviteInf_HP!$1:$1048576,PsyInf_HP_FileAct!P$1,FALSE)/$F9,"-")</f>
        <v>0.46835443037974683</v>
      </c>
      <c r="Q9" s="245">
        <f>IF($H9&gt;0,VLOOKUP($A9,[3]BDD_ActiviteInf_HP!$1:$1048576,PsyInf_HP_FileAct!Q$1,FALSE)/$H9,"-")</f>
        <v>0.32542306944174287</v>
      </c>
      <c r="R9" s="243">
        <f>IF($I9&gt;0,VLOOKUP($A9,[3]BDD_ActiviteInf_HP!$1:$1048576,PsyInf_HP_FileAct!R$1,FALSE)/$I9,"-")</f>
        <v>0.3512064343163539</v>
      </c>
      <c r="S9" s="245">
        <f>IF(E9&gt;0,VLOOKUP(A9,[3]BDD_ActiviteInf_HP!$1:$1048576,PsyInf_HP_FileAct!S$1,FALSE)/E9,"-")</f>
        <v>2.5000000000000001E-2</v>
      </c>
      <c r="T9" s="240">
        <f>IF(F9&gt;0,VLOOKUP(A9,[3]BDD_ActiviteInf_HP!$1:$1048576,PsyInf_HP_FileAct!T$1,FALSE)/F9,"-")</f>
        <v>1.2658227848101266E-2</v>
      </c>
      <c r="U9" s="245">
        <f>IF(H9&gt;0,VLOOKUP(A9,[3]BDD_ActiviteInf_HP!$1:$1048576,PsyInf_HP_FileAct!U$1,FALSE)/H9,"-")</f>
        <v>6.8080140050573818E-3</v>
      </c>
      <c r="V9" s="243">
        <f>IF(I9&gt;0,VLOOKUP(A9,[3]BDD_ActiviteInf_HP!$1:$1048576,PsyInf_HP_FileAct!V$1,FALSE)/I9,"-")</f>
        <v>1.2186205215695832E-3</v>
      </c>
      <c r="W9" s="245">
        <f>IF(E9&gt;0,VLOOKUP(A9,[3]BDD_ActiviteInf_HP!$1:$1048576,PsyInf_HP_FileAct!W$1,FALSE)/E9,"-")</f>
        <v>0</v>
      </c>
      <c r="X9" s="240">
        <f>IF(F9&gt;0,VLOOKUP(A9,[3]BDD_ActiviteInf_HP!$1:$1048576,PsyInf_HP_FileAct!X$1,FALSE)/F9,"-")</f>
        <v>0</v>
      </c>
      <c r="Y9" s="245">
        <f>IF(H9&gt;0,VLOOKUP(A9,[3]BDD_ActiviteInf_HP!$1:$1048576,PsyInf_HP_FileAct!Y$1,FALSE)/H9,"-")</f>
        <v>0</v>
      </c>
      <c r="Z9" s="246">
        <f>IF(I9&gt;0,VLOOKUP(A9,[3]BDD_ActiviteInf_HP!$1:$1048576,PsyInf_HP_FileAct!Z$1,FALSE)/I9,"-")</f>
        <v>0</v>
      </c>
      <c r="AA9" s="244">
        <f>IF(E9&gt;0,VLOOKUP(A9,[3]BDD_ActiviteInf_HP!$1:$1048576,PsyInf_HP_FileAct!AA$1,FALSE)/E9,"-")</f>
        <v>0</v>
      </c>
      <c r="AB9" s="240">
        <f>IF(F9&gt;0,VLOOKUP(A9,[3]BDD_ActiviteInf_HP!$1:$1048576,PsyInf_HP_FileAct!AB$1,FALSE)/F9,"-")</f>
        <v>0</v>
      </c>
      <c r="AC9" s="245">
        <f>IF(H9&gt;0,VLOOKUP(A9,[3]BDD_ActiviteInf_HP!$1:$1048576,PsyInf_HP_FileAct!AC$1,FALSE)/H9,"-")</f>
        <v>0</v>
      </c>
      <c r="AD9" s="240">
        <f>IF(I9&gt;0,VLOOKUP(A9,[3]BDD_ActiviteInf_HP!$1:$1048576,PsyInf_HP_FileAct!AD$1,FALSE)/I9,"-")</f>
        <v>0</v>
      </c>
      <c r="AE9" s="244">
        <f>IF(E9&gt;0,VLOOKUP(A9,[3]BDD_ActiviteInf_HP!$1:$1048576,PsyInf_HP_FileAct!AE$1,FALSE)/E9,"-")</f>
        <v>0</v>
      </c>
      <c r="AF9" s="240">
        <f>IF(F9&gt;0,VLOOKUP(A9,[3]BDD_ActiviteInf_HP!$1:$1048576,PsyInf_HP_FileAct!AF$1,FALSE)/F9,"-")</f>
        <v>0</v>
      </c>
      <c r="AG9" s="245">
        <f>IF(H9&gt;0,VLOOKUP(A9,[3]BDD_ActiviteInf_HP!$1:$1048576,PsyInf_HP_FileAct!AG$1,FALSE)/H9,"-")</f>
        <v>0</v>
      </c>
      <c r="AH9" s="246">
        <f>IF(I9&gt;0,VLOOKUP(A9,[3]BDD_ActiviteInf_HP!$1:$1048576,PsyInf_HP_FileAct!AH$1,FALSE)/I9,"-")</f>
        <v>0</v>
      </c>
    </row>
    <row r="10" spans="1:36" s="32" customFormat="1" ht="14.1" customHeight="1" x14ac:dyDescent="0.25">
      <c r="A10" s="247" t="s">
        <v>20</v>
      </c>
      <c r="C10" s="45" t="s">
        <v>20</v>
      </c>
      <c r="D10" s="34" t="s">
        <v>21</v>
      </c>
      <c r="E10" s="248">
        <f>VLOOKUP(A10,[3]Activité_INF!$A$7:$AB$68,18,FALSE)</f>
        <v>184</v>
      </c>
      <c r="F10" s="239">
        <f>VLOOKUP(A10,[3]Activité_INF!$A$7:$AB$68,19,FALSE)</f>
        <v>234</v>
      </c>
      <c r="G10" s="37">
        <f t="shared" ref="G10:G42" si="1">IF(E10&gt;0,F10/E10-1,"-")</f>
        <v>0.27173913043478271</v>
      </c>
      <c r="H10" s="241">
        <f>VLOOKUP(A10,[3]Activité_INF!$A$7:$AB$68,15,FALSE)</f>
        <v>5406.5</v>
      </c>
      <c r="I10" s="242">
        <f>VLOOKUP(A10,[3]Activité_INF!$A$7:$AB$68,16,FALSE)</f>
        <v>7207</v>
      </c>
      <c r="J10" s="243">
        <f t="shared" ref="J10:J30" si="2">IF(H10&gt;0,I10/H10-1,"-")</f>
        <v>0.33302506242485896</v>
      </c>
      <c r="K10" s="244">
        <f>IF($E10&gt;0,VLOOKUP($A10,[3]BDD_ActiviteInf_HP!$1:$1048576,PsyInf_HP_FileAct!K$1,FALSE)/$E10,"-")</f>
        <v>0.50543478260869568</v>
      </c>
      <c r="L10" s="240">
        <f>IF($F10&gt;0,VLOOKUP($A10,[3]BDD_ActiviteInf_HP!$1:$1048576,PsyInf_HP_FileAct!L$1,FALSE)/$F10,"-")</f>
        <v>0.44871794871794873</v>
      </c>
      <c r="M10" s="245">
        <f>IF($H10&gt;0,VLOOKUP($A10,[3]BDD_ActiviteInf_HP!$1:$1048576,PsyInf_HP_FileAct!M$1,FALSE)/$H10,"-")</f>
        <v>0.68056968463886058</v>
      </c>
      <c r="N10" s="243">
        <f>IF($I10&gt;0,VLOOKUP($A10,[3]BDD_ActiviteInf_HP!$1:$1048576,PsyInf_HP_FileAct!N$1,FALSE)/$I10,"-")</f>
        <v>0.61030942139586508</v>
      </c>
      <c r="O10" s="245">
        <f>IF($E10&gt;0,VLOOKUP($A10,[3]BDD_ActiviteInf_HP!$1:$1048576,PsyInf_HP_FileAct!O$1,FALSE)/$E10,"-")</f>
        <v>0.42934782608695654</v>
      </c>
      <c r="P10" s="240">
        <f>IF($F10&gt;0,VLOOKUP($A10,[3]BDD_ActiviteInf_HP!$1:$1048576,PsyInf_HP_FileAct!P$1,FALSE)/$F10,"-")</f>
        <v>0.47008547008547008</v>
      </c>
      <c r="Q10" s="245">
        <f>IF($H10&gt;0,VLOOKUP($A10,[3]BDD_ActiviteInf_HP!$1:$1048576,PsyInf_HP_FileAct!Q$1,FALSE)/$H10,"-")</f>
        <v>0.28012577453065757</v>
      </c>
      <c r="R10" s="243">
        <f>IF($I10&gt;0,VLOOKUP($A10,[3]BDD_ActiviteInf_HP!$1:$1048576,PsyInf_HP_FileAct!R$1,FALSE)/$I10,"-")</f>
        <v>0.31025391980019423</v>
      </c>
      <c r="S10" s="245">
        <f>IF(E10&gt;0,VLOOKUP(A10,[3]BDD_ActiviteInf_HP!$1:$1048576,PsyInf_HP_FileAct!S$1,FALSE)/E10,"-")</f>
        <v>0.11956521739130435</v>
      </c>
      <c r="T10" s="240">
        <f>IF(F10&gt;0,VLOOKUP(A10,[3]BDD_ActiviteInf_HP!$1:$1048576,PsyInf_HP_FileAct!T$1,FALSE)/F10,"-")</f>
        <v>0.11538461538461539</v>
      </c>
      <c r="U10" s="245">
        <f>IF(H10&gt;0,VLOOKUP(A10,[3]BDD_ActiviteInf_HP!$1:$1048576,PsyInf_HP_FileAct!U$1,FALSE)/H10,"-")</f>
        <v>3.9304540830481828E-2</v>
      </c>
      <c r="V10" s="243">
        <f>IF(I10&gt;0,VLOOKUP(A10,[3]BDD_ActiviteInf_HP!$1:$1048576,PsyInf_HP_FileAct!V$1,FALSE)/I10,"-")</f>
        <v>7.9436658803940616E-2</v>
      </c>
      <c r="W10" s="245">
        <f>IF(E10&gt;0,VLOOKUP(A10,[3]BDD_ActiviteInf_HP!$1:$1048576,PsyInf_HP_FileAct!W$1,FALSE)/E10,"-")</f>
        <v>0</v>
      </c>
      <c r="X10" s="240">
        <f>IF(F10&gt;0,VLOOKUP(A10,[3]BDD_ActiviteInf_HP!$1:$1048576,PsyInf_HP_FileAct!X$1,FALSE)/F10,"-")</f>
        <v>0</v>
      </c>
      <c r="Y10" s="245">
        <f>IF(H10&gt;0,VLOOKUP(A10,[3]BDD_ActiviteInf_HP!$1:$1048576,PsyInf_HP_FileAct!Y$1,FALSE)/H10,"-")</f>
        <v>0</v>
      </c>
      <c r="Z10" s="246">
        <f>IF(I10&gt;0,VLOOKUP(A10,[3]BDD_ActiviteInf_HP!$1:$1048576,PsyInf_HP_FileAct!Z$1,FALSE)/I10,"-")</f>
        <v>0</v>
      </c>
      <c r="AA10" s="244">
        <f>IF(E10&gt;0,VLOOKUP(A10,[3]BDD_ActiviteInf_HP!$1:$1048576,PsyInf_HP_FileAct!AA$1,FALSE)/E10,"-")</f>
        <v>0</v>
      </c>
      <c r="AB10" s="240">
        <f>IF(F10&gt;0,VLOOKUP(A10,[3]BDD_ActiviteInf_HP!$1:$1048576,PsyInf_HP_FileAct!AB$1,FALSE)/F10,"-")</f>
        <v>0</v>
      </c>
      <c r="AC10" s="245">
        <f>IF(H10&gt;0,VLOOKUP(A10,[3]BDD_ActiviteInf_HP!$1:$1048576,PsyInf_HP_FileAct!AC$1,FALSE)/H10,"-")</f>
        <v>0</v>
      </c>
      <c r="AD10" s="246">
        <f>IF(I10&gt;0,VLOOKUP(A10,[3]BDD_ActiviteInf_HP!$1:$1048576,PsyInf_HP_FileAct!AD$1,FALSE)/I10,"-")</f>
        <v>0</v>
      </c>
      <c r="AE10" s="244">
        <f>IF(E10&gt;0,VLOOKUP(A10,[3]BDD_ActiviteInf_HP!$1:$1048576,PsyInf_HP_FileAct!AE$1,FALSE)/E10,"-")</f>
        <v>0</v>
      </c>
      <c r="AF10" s="240">
        <f>IF(F10&gt;0,VLOOKUP(A10,[3]BDD_ActiviteInf_HP!$1:$1048576,PsyInf_HP_FileAct!AF$1,FALSE)/F10,"-")</f>
        <v>0</v>
      </c>
      <c r="AG10" s="245">
        <f>IF(H10&gt;0,VLOOKUP(A10,[3]BDD_ActiviteInf_HP!$1:$1048576,PsyInf_HP_FileAct!AG$1,FALSE)/H10,"-")</f>
        <v>0</v>
      </c>
      <c r="AH10" s="246">
        <f>IF(I10&gt;0,VLOOKUP(A10,[3]BDD_ActiviteInf_HP!$1:$1048576,PsyInf_HP_FileAct!AH$1,FALSE)/I10,"-")</f>
        <v>0</v>
      </c>
    </row>
    <row r="11" spans="1:36" s="32" customFormat="1" ht="14.1" customHeight="1" x14ac:dyDescent="0.2">
      <c r="A11" s="249" t="s">
        <v>22</v>
      </c>
      <c r="C11" s="45" t="s">
        <v>22</v>
      </c>
      <c r="D11" s="34" t="s">
        <v>23</v>
      </c>
      <c r="E11" s="248">
        <f>VLOOKUP(A11,[3]Activité_INF!$A$7:$AB$68,18,FALSE)</f>
        <v>91</v>
      </c>
      <c r="F11" s="239">
        <f>VLOOKUP(A11,[3]Activité_INF!$A$7:$AB$68,19,FALSE)</f>
        <v>80</v>
      </c>
      <c r="G11" s="240">
        <f t="shared" si="1"/>
        <v>-0.12087912087912089</v>
      </c>
      <c r="H11" s="241">
        <f>VLOOKUP(A11,[3]Activité_INF!$A$7:$AB$68,15,FALSE)</f>
        <v>4582.5</v>
      </c>
      <c r="I11" s="242">
        <f>VLOOKUP(A11,[3]Activité_INF!$A$7:$AB$68,16,FALSE)</f>
        <v>4328.5</v>
      </c>
      <c r="J11" s="243">
        <f t="shared" si="2"/>
        <v>-5.5428259683578784E-2</v>
      </c>
      <c r="K11" s="244">
        <f>IF($E11&gt;0,VLOOKUP($A11,[3]BDD_ActiviteInf_HP!$1:$1048576,PsyInf_HP_FileAct!K$1,FALSE)/$E11,"-")</f>
        <v>0.52747252747252749</v>
      </c>
      <c r="L11" s="240">
        <f>IF($F11&gt;0,VLOOKUP($A11,[3]BDD_ActiviteInf_HP!$1:$1048576,PsyInf_HP_FileAct!L$1,FALSE)/$F11,"-")</f>
        <v>0.53749999999999998</v>
      </c>
      <c r="M11" s="245">
        <f>IF($H11&gt;0,VLOOKUP($A11,[3]BDD_ActiviteInf_HP!$1:$1048576,PsyInf_HP_FileAct!M$1,FALSE)/$H11,"-")</f>
        <v>0.63382433169667207</v>
      </c>
      <c r="N11" s="243">
        <f>IF($I11&gt;0,VLOOKUP($A11,[3]BDD_ActiviteInf_HP!$1:$1048576,PsyInf_HP_FileAct!N$1,FALSE)/$I11,"-")</f>
        <v>0.65600092410765853</v>
      </c>
      <c r="O11" s="245">
        <f>IF($E11&gt;0,VLOOKUP($A11,[3]BDD_ActiviteInf_HP!$1:$1048576,PsyInf_HP_FileAct!O$1,FALSE)/$E11,"-")</f>
        <v>0.4175824175824176</v>
      </c>
      <c r="P11" s="240">
        <f>IF($F11&gt;0,VLOOKUP($A11,[3]BDD_ActiviteInf_HP!$1:$1048576,PsyInf_HP_FileAct!P$1,FALSE)/$F11,"-")</f>
        <v>0.41249999999999998</v>
      </c>
      <c r="Q11" s="245">
        <f>IF($H11&gt;0,VLOOKUP($A11,[3]BDD_ActiviteInf_HP!$1:$1048576,PsyInf_HP_FileAct!Q$1,FALSE)/$H11,"-")</f>
        <v>0.32482269503546102</v>
      </c>
      <c r="R11" s="243">
        <f>IF($I11&gt;0,VLOOKUP($A11,[3]BDD_ActiviteInf_HP!$1:$1048576,PsyInf_HP_FileAct!R$1,FALSE)/$I11,"-")</f>
        <v>0.27792537830657271</v>
      </c>
      <c r="S11" s="245">
        <f>IF(E11&gt;0,VLOOKUP(A11,[3]BDD_ActiviteInf_HP!$1:$1048576,PsyInf_HP_FileAct!S$1,FALSE)/E11,"-")</f>
        <v>0.14285714285714285</v>
      </c>
      <c r="T11" s="240">
        <f>IF(F11&gt;0,VLOOKUP(A11,[3]BDD_ActiviteInf_HP!$1:$1048576,PsyInf_HP_FileAct!T$1,FALSE)/F11,"-")</f>
        <v>0.1125</v>
      </c>
      <c r="U11" s="245">
        <f>IF(H11&gt;0,VLOOKUP(A11,[3]BDD_ActiviteInf_HP!$1:$1048576,PsyInf_HP_FileAct!U$1,FALSE)/H11,"-")</f>
        <v>3.502454991816694E-2</v>
      </c>
      <c r="V11" s="243">
        <f>IF(I11&gt;0,VLOOKUP(A11,[3]BDD_ActiviteInf_HP!$1:$1048576,PsyInf_HP_FileAct!V$1,FALSE)/I11,"-")</f>
        <v>5.8796349774748756E-2</v>
      </c>
      <c r="W11" s="245">
        <f>IF(E11&gt;0,VLOOKUP(A11,[3]BDD_ActiviteInf_HP!$1:$1048576,PsyInf_HP_FileAct!W$1,FALSE)/E11,"-")</f>
        <v>3.2967032967032968E-2</v>
      </c>
      <c r="X11" s="240">
        <f>IF(F11&gt;0,VLOOKUP(A11,[3]BDD_ActiviteInf_HP!$1:$1048576,PsyInf_HP_FileAct!X$1,FALSE)/F11,"-")</f>
        <v>2.5000000000000001E-2</v>
      </c>
      <c r="Y11" s="245">
        <f>IF(H11&gt;0,VLOOKUP(A11,[3]BDD_ActiviteInf_HP!$1:$1048576,PsyInf_HP_FileAct!Y$1,FALSE)/H11,"-")</f>
        <v>6.3284233496999458E-3</v>
      </c>
      <c r="Z11" s="246">
        <f>IF(I11&gt;0,VLOOKUP(A11,[3]BDD_ActiviteInf_HP!$1:$1048576,PsyInf_HP_FileAct!Z$1,FALSE)/I11,"-")</f>
        <v>7.2773478110199838E-3</v>
      </c>
      <c r="AA11" s="244">
        <f>IF(E11&gt;0,VLOOKUP(A11,[3]BDD_ActiviteInf_HP!$1:$1048576,PsyInf_HP_FileAct!AA$1,FALSE)/E11,"-")</f>
        <v>0</v>
      </c>
      <c r="AB11" s="240">
        <f>IF(F11&gt;0,VLOOKUP(A11,[3]BDD_ActiviteInf_HP!$1:$1048576,PsyInf_HP_FileAct!AB$1,FALSE)/F11,"-")</f>
        <v>0</v>
      </c>
      <c r="AC11" s="245">
        <f>IF(H11&gt;0,VLOOKUP(A11,[3]BDD_ActiviteInf_HP!$1:$1048576,PsyInf_HP_FileAct!AC$1,FALSE)/H11,"-")</f>
        <v>0</v>
      </c>
      <c r="AD11" s="246">
        <f>IF(I11&gt;0,VLOOKUP(A11,[3]BDD_ActiviteInf_HP!$1:$1048576,PsyInf_HP_FileAct!AD$1,FALSE)/I11,"-")</f>
        <v>0</v>
      </c>
      <c r="AE11" s="244">
        <f>IF(E11&gt;0,VLOOKUP(A11,[3]BDD_ActiviteInf_HP!$1:$1048576,PsyInf_HP_FileAct!AE$1,FALSE)/E11,"-")</f>
        <v>0</v>
      </c>
      <c r="AF11" s="240">
        <f>IF(F11&gt;0,VLOOKUP(A11,[3]BDD_ActiviteInf_HP!$1:$1048576,PsyInf_HP_FileAct!AF$1,FALSE)/F11,"-")</f>
        <v>0</v>
      </c>
      <c r="AG11" s="245">
        <f>IF(H11&gt;0,VLOOKUP(A11,[3]BDD_ActiviteInf_HP!$1:$1048576,PsyInf_HP_FileAct!AG$1,FALSE)/H11,"-")</f>
        <v>0</v>
      </c>
      <c r="AH11" s="246">
        <f>IF(I11&gt;0,VLOOKUP(A11,[3]BDD_ActiviteInf_HP!$1:$1048576,PsyInf_HP_FileAct!AH$1,FALSE)/I11,"-")</f>
        <v>0</v>
      </c>
    </row>
    <row r="12" spans="1:36" s="32" customFormat="1" ht="14.1" customHeight="1" x14ac:dyDescent="0.2">
      <c r="A12" s="249" t="s">
        <v>24</v>
      </c>
      <c r="C12" s="33" t="s">
        <v>24</v>
      </c>
      <c r="D12" s="34" t="s">
        <v>25</v>
      </c>
      <c r="E12" s="248">
        <f>VLOOKUP(A12,[3]Activité_INF!$A$7:$AB$68,18,FALSE)</f>
        <v>422</v>
      </c>
      <c r="F12" s="239">
        <f>VLOOKUP(A12,[3]Activité_INF!$A$7:$AB$68,19,FALSE)</f>
        <v>365</v>
      </c>
      <c r="G12" s="240">
        <f t="shared" si="1"/>
        <v>-0.13507109004739337</v>
      </c>
      <c r="H12" s="241">
        <f>VLOOKUP(A12,[3]Activité_INF!$A$7:$AB$68,15,FALSE)</f>
        <v>4217</v>
      </c>
      <c r="I12" s="242">
        <f>VLOOKUP(A12,[3]Activité_INF!$A$7:$AB$68,16,FALSE)</f>
        <v>3021</v>
      </c>
      <c r="J12" s="243">
        <f t="shared" si="2"/>
        <v>-0.28361394356177372</v>
      </c>
      <c r="K12" s="244">
        <f>IF($E12&gt;0,VLOOKUP($A12,[3]BDD_ActiviteInf_HP!$1:$1048576,PsyInf_HP_FileAct!K$1,FALSE)/$E12,"-")</f>
        <v>0.36966824644549762</v>
      </c>
      <c r="L12" s="240">
        <f>IF($F12&gt;0,VLOOKUP($A12,[3]BDD_ActiviteInf_HP!$1:$1048576,PsyInf_HP_FileAct!L$1,FALSE)/$F12,"-")</f>
        <v>0.29041095890410956</v>
      </c>
      <c r="M12" s="245">
        <f>IF($H12&gt;0,VLOOKUP($A12,[3]BDD_ActiviteInf_HP!$1:$1048576,PsyInf_HP_FileAct!M$1,FALSE)/$H12,"-")</f>
        <v>0.67393881906568653</v>
      </c>
      <c r="N12" s="243">
        <f>IF($I12&gt;0,VLOOKUP($A12,[3]BDD_ActiviteInf_HP!$1:$1048576,PsyInf_HP_FileAct!N$1,FALSE)/$I12,"-")</f>
        <v>0.75835815954981789</v>
      </c>
      <c r="O12" s="245">
        <f>IF($E12&gt;0,VLOOKUP($A12,[3]BDD_ActiviteInf_HP!$1:$1048576,PsyInf_HP_FileAct!O$1,FALSE)/$E12,"-")</f>
        <v>0.35781990521327012</v>
      </c>
      <c r="P12" s="240">
        <f>IF($F12&gt;0,VLOOKUP($A12,[3]BDD_ActiviteInf_HP!$1:$1048576,PsyInf_HP_FileAct!P$1,FALSE)/$F12,"-")</f>
        <v>0.18904109589041096</v>
      </c>
      <c r="Q12" s="245">
        <f>IF($H12&gt;0,VLOOKUP($A12,[3]BDD_ActiviteInf_HP!$1:$1048576,PsyInf_HP_FileAct!Q$1,FALSE)/$H12,"-")</f>
        <v>0.24140384159354991</v>
      </c>
      <c r="R12" s="243">
        <f>IF($I12&gt;0,VLOOKUP($A12,[3]BDD_ActiviteInf_HP!$1:$1048576,PsyInf_HP_FileAct!R$1,FALSE)/$I12,"-")</f>
        <v>0.14730221780867261</v>
      </c>
      <c r="S12" s="245">
        <f>IF(E12&gt;0,VLOOKUP(A12,[3]BDD_ActiviteInf_HP!$1:$1048576,PsyInf_HP_FileAct!S$1,FALSE)/E12,"-")</f>
        <v>7.3459715639810422E-2</v>
      </c>
      <c r="T12" s="240">
        <f>IF(F12&gt;0,VLOOKUP(A12,[3]BDD_ActiviteInf_HP!$1:$1048576,PsyInf_HP_FileAct!T$1,FALSE)/F12,"-")</f>
        <v>5.4794520547945202E-2</v>
      </c>
      <c r="U12" s="245">
        <f>IF(H12&gt;0,VLOOKUP(A12,[3]BDD_ActiviteInf_HP!$1:$1048576,PsyInf_HP_FileAct!U$1,FALSE)/H12,"-")</f>
        <v>3.7111690775432769E-2</v>
      </c>
      <c r="V12" s="243">
        <f>IF(I12&gt;0,VLOOKUP(A12,[3]BDD_ActiviteInf_HP!$1:$1048576,PsyInf_HP_FileAct!V$1,FALSE)/I12,"-")</f>
        <v>1.1254551473022179E-2</v>
      </c>
      <c r="W12" s="245">
        <f>IF(E12&gt;0,VLOOKUP(A12,[3]BDD_ActiviteInf_HP!$1:$1048576,PsyInf_HP_FileAct!W$1,FALSE)/E12,"-")</f>
        <v>0.23459715639810427</v>
      </c>
      <c r="X12" s="240">
        <f>IF(F12&gt;0,VLOOKUP(A12,[3]BDD_ActiviteInf_HP!$1:$1048576,PsyInf_HP_FileAct!X$1,FALSE)/F12,"-")</f>
        <v>0.49041095890410957</v>
      </c>
      <c r="Y12" s="245">
        <f>IF(H12&gt;0,VLOOKUP(A12,[3]BDD_ActiviteInf_HP!$1:$1048576,PsyInf_HP_FileAct!Y$1,FALSE)/H12,"-")</f>
        <v>4.7545648565330806E-2</v>
      </c>
      <c r="Z12" s="246">
        <f>IF(I12&gt;0,VLOOKUP(A12,[3]BDD_ActiviteInf_HP!$1:$1048576,PsyInf_HP_FileAct!Z$1,FALSE)/I12,"-")</f>
        <v>8.3085071168487262E-2</v>
      </c>
      <c r="AA12" s="244">
        <f>IF(E12&gt;0,VLOOKUP(A12,[3]BDD_ActiviteInf_HP!$1:$1048576,PsyInf_HP_FileAct!AA$1,FALSE)/E12,"-")</f>
        <v>2.3696682464454978E-3</v>
      </c>
      <c r="AB12" s="240">
        <f>IF(F12&gt;0,VLOOKUP(A12,[3]BDD_ActiviteInf_HP!$1:$1048576,PsyInf_HP_FileAct!AB$1,FALSE)/F12,"-")</f>
        <v>0</v>
      </c>
      <c r="AC12" s="245">
        <f>IF(H12&gt;0,VLOOKUP(A12,[3]BDD_ActiviteInf_HP!$1:$1048576,PsyInf_HP_FileAct!AC$1,FALSE)/H12,"-")</f>
        <v>1.1856770215793219E-3</v>
      </c>
      <c r="AD12" s="246">
        <f>IF(I12&gt;0,VLOOKUP(A12,[3]BDD_ActiviteInf_HP!$1:$1048576,PsyInf_HP_FileAct!AD$1,FALSE)/I12,"-")</f>
        <v>0</v>
      </c>
      <c r="AE12" s="244">
        <f>IF(E12&gt;0,VLOOKUP(A12,[3]BDD_ActiviteInf_HP!$1:$1048576,PsyInf_HP_FileAct!AE$1,FALSE)/E12,"-")</f>
        <v>0</v>
      </c>
      <c r="AF12" s="240">
        <f>IF(F12&gt;0,VLOOKUP(A12,[3]BDD_ActiviteInf_HP!$1:$1048576,PsyInf_HP_FileAct!AF$1,FALSE)/F12,"-")</f>
        <v>0</v>
      </c>
      <c r="AG12" s="245">
        <f>IF(H12&gt;0,VLOOKUP(A12,[3]BDD_ActiviteInf_HP!$1:$1048576,PsyInf_HP_FileAct!AG$1,FALSE)/H12,"-")</f>
        <v>0</v>
      </c>
      <c r="AH12" s="246">
        <f>IF(I12&gt;0,VLOOKUP(A12,[3]BDD_ActiviteInf_HP!$1:$1048576,PsyInf_HP_FileAct!AH$1,FALSE)/I12,"-")</f>
        <v>0</v>
      </c>
    </row>
    <row r="13" spans="1:36" s="32" customFormat="1" ht="14.1" customHeight="1" x14ac:dyDescent="0.2">
      <c r="A13" s="172" t="s">
        <v>28</v>
      </c>
      <c r="C13" s="33" t="s">
        <v>28</v>
      </c>
      <c r="D13" s="34" t="s">
        <v>29</v>
      </c>
      <c r="E13" s="248">
        <f>VLOOKUP(A13,[3]Activité_INF!$A$7:$AB$68,18,FALSE)</f>
        <v>164</v>
      </c>
      <c r="F13" s="239">
        <f>VLOOKUP(A13,[3]Activité_INF!$A$7:$AB$68,19,FALSE)</f>
        <v>163</v>
      </c>
      <c r="G13" s="240">
        <f t="shared" si="1"/>
        <v>-6.0975609756097615E-3</v>
      </c>
      <c r="H13" s="241">
        <f>VLOOKUP(A13,[3]Activité_INF!$A$7:$AB$68,15,FALSE)</f>
        <v>7254.5</v>
      </c>
      <c r="I13" s="242">
        <f>VLOOKUP(A13,[3]Activité_INF!$A$7:$AB$68,16,FALSE)</f>
        <v>6345</v>
      </c>
      <c r="J13" s="243">
        <f t="shared" si="2"/>
        <v>-0.12537045971465988</v>
      </c>
      <c r="K13" s="244">
        <f>IF($E13&gt;0,VLOOKUP($A13,[3]BDD_ActiviteInf_HP!$1:$1048576,PsyInf_HP_FileAct!K$1,FALSE)/$E13,"-")</f>
        <v>0.54268292682926833</v>
      </c>
      <c r="L13" s="240">
        <f>IF($F13&gt;0,VLOOKUP($A13,[3]BDD_ActiviteInf_HP!$1:$1048576,PsyInf_HP_FileAct!L$1,FALSE)/$F13,"-")</f>
        <v>0.50306748466257667</v>
      </c>
      <c r="M13" s="245">
        <f>IF($H13&gt;0,VLOOKUP($A13,[3]BDD_ActiviteInf_HP!$1:$1048576,PsyInf_HP_FileAct!M$1,FALSE)/$H13,"-")</f>
        <v>0.61947756564890755</v>
      </c>
      <c r="N13" s="243">
        <f>IF($I13&gt;0,VLOOKUP($A13,[3]BDD_ActiviteInf_HP!$1:$1048576,PsyInf_HP_FileAct!N$1,FALSE)/$I13,"-")</f>
        <v>0.64011032308904647</v>
      </c>
      <c r="O13" s="245">
        <f>IF($E13&gt;0,VLOOKUP($A13,[3]BDD_ActiviteInf_HP!$1:$1048576,PsyInf_HP_FileAct!O$1,FALSE)/$E13,"-")</f>
        <v>0.46341463414634149</v>
      </c>
      <c r="P13" s="240">
        <f>IF($F13&gt;0,VLOOKUP($A13,[3]BDD_ActiviteInf_HP!$1:$1048576,PsyInf_HP_FileAct!P$1,FALSE)/$F13,"-")</f>
        <v>0.48466257668711654</v>
      </c>
      <c r="Q13" s="245">
        <f>IF($H13&gt;0,VLOOKUP($A13,[3]BDD_ActiviteInf_HP!$1:$1048576,PsyInf_HP_FileAct!Q$1,FALSE)/$H13,"-")</f>
        <v>0.33668757323040871</v>
      </c>
      <c r="R13" s="243">
        <f>IF($I13&gt;0,VLOOKUP($A13,[3]BDD_ActiviteInf_HP!$1:$1048576,PsyInf_HP_FileAct!R$1,FALSE)/$I13,"-")</f>
        <v>0.32907801418439714</v>
      </c>
      <c r="S13" s="245">
        <f>IF(E13&gt;0,VLOOKUP(A13,[3]BDD_ActiviteInf_HP!$1:$1048576,PsyInf_HP_FileAct!S$1,FALSE)/E13,"-")</f>
        <v>9.7560975609756101E-2</v>
      </c>
      <c r="T13" s="240">
        <f>IF(F13&gt;0,VLOOKUP(A13,[3]BDD_ActiviteInf_HP!$1:$1048576,PsyInf_HP_FileAct!T$1,FALSE)/F13,"-")</f>
        <v>8.5889570552147243E-2</v>
      </c>
      <c r="U13" s="245">
        <f>IF(H13&gt;0,VLOOKUP(A13,[3]BDD_ActiviteInf_HP!$1:$1048576,PsyInf_HP_FileAct!U$1,FALSE)/H13,"-")</f>
        <v>4.3834861120683716E-2</v>
      </c>
      <c r="V13" s="243">
        <f>IF(I13&gt;0,VLOOKUP(A13,[3]BDD_ActiviteInf_HP!$1:$1048576,PsyInf_HP_FileAct!V$1,FALSE)/I13,"-")</f>
        <v>3.0811662726556343E-2</v>
      </c>
      <c r="W13" s="245">
        <f>IF(E13&gt;0,VLOOKUP(A13,[3]BDD_ActiviteInf_HP!$1:$1048576,PsyInf_HP_FileAct!W$1,FALSE)/E13,"-")</f>
        <v>0</v>
      </c>
      <c r="X13" s="240">
        <f>IF(F13&gt;0,VLOOKUP(A13,[3]BDD_ActiviteInf_HP!$1:$1048576,PsyInf_HP_FileAct!X$1,FALSE)/F13,"-")</f>
        <v>0</v>
      </c>
      <c r="Y13" s="245">
        <f>IF(H13&gt;0,VLOOKUP(A13,[3]BDD_ActiviteInf_HP!$1:$1048576,PsyInf_HP_FileAct!Y$1,FALSE)/H13,"-")</f>
        <v>0</v>
      </c>
      <c r="Z13" s="246">
        <f>IF(I13&gt;0,VLOOKUP(A13,[3]BDD_ActiviteInf_HP!$1:$1048576,PsyInf_HP_FileAct!Z$1,FALSE)/I13,"-")</f>
        <v>0</v>
      </c>
      <c r="AA13" s="244">
        <f>IF(E13&gt;0,VLOOKUP(A13,[3]BDD_ActiviteInf_HP!$1:$1048576,PsyInf_HP_FileAct!AA$1,FALSE)/E13,"-")</f>
        <v>0.54268292682926833</v>
      </c>
      <c r="AB13" s="240">
        <f>IF(F13&gt;0,VLOOKUP(A13,[3]BDD_ActiviteInf_HP!$1:$1048576,PsyInf_HP_FileAct!AB$1,FALSE)/F13,"-")</f>
        <v>0.57668711656441718</v>
      </c>
      <c r="AC13" s="245">
        <f>IF(H13&gt;0,VLOOKUP(A13,[3]BDD_ActiviteInf_HP!$1:$1048576,PsyInf_HP_FileAct!AC$1,FALSE)/H13,"-")</f>
        <v>0.50106830243297262</v>
      </c>
      <c r="AD13" s="246">
        <f>IF(I13&gt;0,VLOOKUP(A13,[3]BDD_ActiviteInf_HP!$1:$1048576,PsyInf_HP_FileAct!AD$1,FALSE)/I13,"-")</f>
        <v>0.5238770685579196</v>
      </c>
      <c r="AE13" s="244">
        <f>IF(E13&gt;0,VLOOKUP(A13,[3]BDD_ActiviteInf_HP!$1:$1048576,PsyInf_HP_FileAct!AE$1,FALSE)/E13,"-")</f>
        <v>0</v>
      </c>
      <c r="AF13" s="240">
        <f>IF(F13&gt;0,VLOOKUP(A13,[3]BDD_ActiviteInf_HP!$1:$1048576,PsyInf_HP_FileAct!AF$1,FALSE)/F13,"-")</f>
        <v>0</v>
      </c>
      <c r="AG13" s="245">
        <f>IF(H13&gt;0,VLOOKUP(A13,[3]BDD_ActiviteInf_HP!$1:$1048576,PsyInf_HP_FileAct!AG$1,FALSE)/H13,"-")</f>
        <v>0</v>
      </c>
      <c r="AH13" s="246">
        <f>IF(I13&gt;0,VLOOKUP(A13,[3]BDD_ActiviteInf_HP!$1:$1048576,PsyInf_HP_FileAct!AH$1,FALSE)/I13,"-")</f>
        <v>0</v>
      </c>
    </row>
    <row r="14" spans="1:36" s="32" customFormat="1" ht="14.1" customHeight="1" x14ac:dyDescent="0.2">
      <c r="A14" s="172" t="s">
        <v>34</v>
      </c>
      <c r="C14" s="45" t="s">
        <v>34</v>
      </c>
      <c r="D14" s="34" t="s">
        <v>35</v>
      </c>
      <c r="E14" s="248">
        <f>VLOOKUP(A14,[3]Activité_INF!$A$7:$AB$68,18,FALSE)</f>
        <v>91</v>
      </c>
      <c r="F14" s="239">
        <f>VLOOKUP(A14,[3]Activité_INF!$A$7:$AB$68,19,FALSE)</f>
        <v>93</v>
      </c>
      <c r="G14" s="240">
        <f t="shared" si="1"/>
        <v>2.19780219780219E-2</v>
      </c>
      <c r="H14" s="241">
        <f>VLOOKUP(A14,[3]Activité_INF!$A$7:$AB$68,15,FALSE)</f>
        <v>5578.5</v>
      </c>
      <c r="I14" s="242">
        <f>VLOOKUP(A14,[3]Activité_INF!$A$7:$AB$68,16,FALSE)</f>
        <v>4287.5</v>
      </c>
      <c r="J14" s="243">
        <f t="shared" si="2"/>
        <v>-0.23142421797974366</v>
      </c>
      <c r="K14" s="244">
        <f>IF($E14&gt;0,VLOOKUP($A14,[3]BDD_ActiviteInf_HP!$1:$1048576,PsyInf_HP_FileAct!K$1,FALSE)/$E14,"-")</f>
        <v>0.45054945054945056</v>
      </c>
      <c r="L14" s="240">
        <f>IF($F14&gt;0,VLOOKUP($A14,[3]BDD_ActiviteInf_HP!$1:$1048576,PsyInf_HP_FileAct!L$1,FALSE)/$F14,"-")</f>
        <v>0.54838709677419351</v>
      </c>
      <c r="M14" s="245">
        <f>IF($H14&gt;0,VLOOKUP($A14,[3]BDD_ActiviteInf_HP!$1:$1048576,PsyInf_HP_FileAct!M$1,FALSE)/$H14,"-")</f>
        <v>0.40709868244151654</v>
      </c>
      <c r="N14" s="243">
        <f>IF($I14&gt;0,VLOOKUP($A14,[3]BDD_ActiviteInf_HP!$1:$1048576,PsyInf_HP_FileAct!N$1,FALSE)/$I14,"-")</f>
        <v>0.54204081632653056</v>
      </c>
      <c r="O14" s="245">
        <f>IF($E14&gt;0,VLOOKUP($A14,[3]BDD_ActiviteInf_HP!$1:$1048576,PsyInf_HP_FileAct!O$1,FALSE)/$E14,"-")</f>
        <v>0.58241758241758246</v>
      </c>
      <c r="P14" s="240">
        <f>IF($F14&gt;0,VLOOKUP($A14,[3]BDD_ActiviteInf_HP!$1:$1048576,PsyInf_HP_FileAct!P$1,FALSE)/$F14,"-")</f>
        <v>0.45161290322580644</v>
      </c>
      <c r="Q14" s="245">
        <f>IF($H14&gt;0,VLOOKUP($A14,[3]BDD_ActiviteInf_HP!$1:$1048576,PsyInf_HP_FileAct!Q$1,FALSE)/$H14,"-")</f>
        <v>0.58187684861521916</v>
      </c>
      <c r="R14" s="243">
        <f>IF($I14&gt;0,VLOOKUP($A14,[3]BDD_ActiviteInf_HP!$1:$1048576,PsyInf_HP_FileAct!R$1,FALSE)/$I14,"-")</f>
        <v>0.44862973760932945</v>
      </c>
      <c r="S14" s="245">
        <f>IF(E14&gt;0,VLOOKUP(A14,[3]BDD_ActiviteInf_HP!$1:$1048576,PsyInf_HP_FileAct!S$1,FALSE)/E14,"-")</f>
        <v>1.098901098901099E-2</v>
      </c>
      <c r="T14" s="240">
        <f>IF(F14&gt;0,VLOOKUP(A14,[3]BDD_ActiviteInf_HP!$1:$1048576,PsyInf_HP_FileAct!T$1,FALSE)/F14,"-")</f>
        <v>2.1505376344086023E-2</v>
      </c>
      <c r="U14" s="245">
        <f>IF(H14&gt;0,VLOOKUP(A14,[3]BDD_ActiviteInf_HP!$1:$1048576,PsyInf_HP_FileAct!U$1,FALSE)/H14,"-")</f>
        <v>1.1024468943264318E-2</v>
      </c>
      <c r="V14" s="243">
        <f>IF(I14&gt;0,VLOOKUP(A14,[3]BDD_ActiviteInf_HP!$1:$1048576,PsyInf_HP_FileAct!V$1,FALSE)/I14,"-")</f>
        <v>9.3294460641399415E-3</v>
      </c>
      <c r="W14" s="245">
        <f>IF(E14&gt;0,VLOOKUP(A14,[3]BDD_ActiviteInf_HP!$1:$1048576,PsyInf_HP_FileAct!W$1,FALSE)/E14,"-")</f>
        <v>0</v>
      </c>
      <c r="X14" s="240">
        <f>IF(F14&gt;0,VLOOKUP(A14,[3]BDD_ActiviteInf_HP!$1:$1048576,PsyInf_HP_FileAct!X$1,FALSE)/F14,"-")</f>
        <v>0</v>
      </c>
      <c r="Y14" s="245">
        <f>IF(H14&gt;0,VLOOKUP(A14,[3]BDD_ActiviteInf_HP!$1:$1048576,PsyInf_HP_FileAct!Y$1,FALSE)/H14,"-")</f>
        <v>0</v>
      </c>
      <c r="Z14" s="246">
        <f>IF(I14&gt;0,VLOOKUP(A14,[3]BDD_ActiviteInf_HP!$1:$1048576,PsyInf_HP_FileAct!Z$1,FALSE)/I14,"-")</f>
        <v>0</v>
      </c>
      <c r="AA14" s="244">
        <f>IF(E14&gt;0,VLOOKUP(A14,[3]BDD_ActiviteInf_HP!$1:$1048576,PsyInf_HP_FileAct!AA$1,FALSE)/E14,"-")</f>
        <v>0</v>
      </c>
      <c r="AB14" s="240">
        <f>IF(F14&gt;0,VLOOKUP(A14,[3]BDD_ActiviteInf_HP!$1:$1048576,PsyInf_HP_FileAct!AB$1,FALSE)/F14,"-")</f>
        <v>0</v>
      </c>
      <c r="AC14" s="245">
        <f>IF(H14&gt;0,VLOOKUP(A14,[3]BDD_ActiviteInf_HP!$1:$1048576,PsyInf_HP_FileAct!AC$1,FALSE)/H14,"-")</f>
        <v>0</v>
      </c>
      <c r="AD14" s="246">
        <f>IF(I14&gt;0,VLOOKUP(A14,[3]BDD_ActiviteInf_HP!$1:$1048576,PsyInf_HP_FileAct!AD$1,FALSE)/I14,"-")</f>
        <v>0</v>
      </c>
      <c r="AE14" s="244">
        <f>IF(E14&gt;0,VLOOKUP(A14,[3]BDD_ActiviteInf_HP!$1:$1048576,PsyInf_HP_FileAct!AE$1,FALSE)/E14,"-")</f>
        <v>0</v>
      </c>
      <c r="AF14" s="240">
        <f>IF(F14&gt;0,VLOOKUP(A14,[3]BDD_ActiviteInf_HP!$1:$1048576,PsyInf_HP_FileAct!AF$1,FALSE)/F14,"-")</f>
        <v>0</v>
      </c>
      <c r="AG14" s="245">
        <f>IF(H14&gt;0,VLOOKUP(A14,[3]BDD_ActiviteInf_HP!$1:$1048576,PsyInf_HP_FileAct!AG$1,FALSE)/H14,"-")</f>
        <v>0</v>
      </c>
      <c r="AH14" s="246">
        <f>IF(I14&gt;0,VLOOKUP(A14,[3]BDD_ActiviteInf_HP!$1:$1048576,PsyInf_HP_FileAct!AH$1,FALSE)/I14,"-")</f>
        <v>0</v>
      </c>
    </row>
    <row r="15" spans="1:36" s="32" customFormat="1" ht="14.1" customHeight="1" x14ac:dyDescent="0.25">
      <c r="A15" s="17" t="s">
        <v>36</v>
      </c>
      <c r="C15" s="33" t="s">
        <v>36</v>
      </c>
      <c r="D15" s="34" t="s">
        <v>37</v>
      </c>
      <c r="E15" s="248">
        <f>VLOOKUP(A15,[3]Activité_INF!$A$7:$AB$68,18,FALSE)</f>
        <v>36</v>
      </c>
      <c r="F15" s="239">
        <f>VLOOKUP(A15,[3]Activité_INF!$A$7:$AB$68,19,FALSE)</f>
        <v>44</v>
      </c>
      <c r="G15" s="240">
        <f t="shared" si="1"/>
        <v>0.22222222222222232</v>
      </c>
      <c r="H15" s="241">
        <f>VLOOKUP(A15,[3]Activité_INF!$A$7:$AB$68,15,FALSE)</f>
        <v>2522.5</v>
      </c>
      <c r="I15" s="242">
        <f>VLOOKUP(A15,[3]Activité_INF!$A$7:$AB$68,16,FALSE)</f>
        <v>2233</v>
      </c>
      <c r="J15" s="243">
        <f t="shared" si="2"/>
        <v>-0.11476709613478697</v>
      </c>
      <c r="K15" s="244">
        <f>IF($E15&gt;0,VLOOKUP($A15,[3]BDD_ActiviteInf_HP!$1:$1048576,PsyInf_HP_FileAct!K$1,FALSE)/$E15,"-")</f>
        <v>0.52777777777777779</v>
      </c>
      <c r="L15" s="240">
        <f>IF($F15&gt;0,VLOOKUP($A15,[3]BDD_ActiviteInf_HP!$1:$1048576,PsyInf_HP_FileAct!L$1,FALSE)/$F15,"-")</f>
        <v>0.52272727272727271</v>
      </c>
      <c r="M15" s="245">
        <f>IF($H15&gt;0,VLOOKUP($A15,[3]BDD_ActiviteInf_HP!$1:$1048576,PsyInf_HP_FileAct!M$1,FALSE)/$H15,"-")</f>
        <v>0.6485629335976214</v>
      </c>
      <c r="N15" s="243">
        <f>IF($I15&gt;0,VLOOKUP($A15,[3]BDD_ActiviteInf_HP!$1:$1048576,PsyInf_HP_FileAct!N$1,FALSE)/$I15,"-")</f>
        <v>0.46148678907299595</v>
      </c>
      <c r="O15" s="245">
        <f>IF($E15&gt;0,VLOOKUP($A15,[3]BDD_ActiviteInf_HP!$1:$1048576,PsyInf_HP_FileAct!O$1,FALSE)/$E15,"-")</f>
        <v>0.44444444444444442</v>
      </c>
      <c r="P15" s="240">
        <f>IF($F15&gt;0,VLOOKUP($A15,[3]BDD_ActiviteInf_HP!$1:$1048576,PsyInf_HP_FileAct!P$1,FALSE)/$F15,"-")</f>
        <v>0.52272727272727271</v>
      </c>
      <c r="Q15" s="245">
        <f>IF($H15&gt;0,VLOOKUP($A15,[3]BDD_ActiviteInf_HP!$1:$1048576,PsyInf_HP_FileAct!Q$1,FALSE)/$H15,"-")</f>
        <v>0.34152626362735383</v>
      </c>
      <c r="R15" s="243">
        <f>IF($I15&gt;0,VLOOKUP($A15,[3]BDD_ActiviteInf_HP!$1:$1048576,PsyInf_HP_FileAct!R$1,FALSE)/$I15,"-")</f>
        <v>0.53851321092700399</v>
      </c>
      <c r="S15" s="245">
        <f>IF(E15&gt;0,VLOOKUP(A15,[3]BDD_ActiviteInf_HP!$1:$1048576,PsyInf_HP_FileAct!S$1,FALSE)/E15,"-")</f>
        <v>8.3333333333333329E-2</v>
      </c>
      <c r="T15" s="240">
        <f>IF(F15&gt;0,VLOOKUP(A15,[3]BDD_ActiviteInf_HP!$1:$1048576,PsyInf_HP_FileAct!T$1,FALSE)/F15,"-")</f>
        <v>0</v>
      </c>
      <c r="U15" s="245">
        <f>IF(H15&gt;0,VLOOKUP(A15,[3]BDD_ActiviteInf_HP!$1:$1048576,PsyInf_HP_FileAct!U$1,FALSE)/H15,"-")</f>
        <v>9.9108027750247768E-3</v>
      </c>
      <c r="V15" s="243">
        <f>IF(I15&gt;0,VLOOKUP(A15,[3]BDD_ActiviteInf_HP!$1:$1048576,PsyInf_HP_FileAct!V$1,FALSE)/I15,"-")</f>
        <v>0</v>
      </c>
      <c r="W15" s="245">
        <f>IF(E15&gt;0,VLOOKUP(A15,[3]BDD_ActiviteInf_HP!$1:$1048576,PsyInf_HP_FileAct!W$1,FALSE)/E15,"-")</f>
        <v>0</v>
      </c>
      <c r="X15" s="240">
        <f>IF(F15&gt;0,VLOOKUP(A15,[3]BDD_ActiviteInf_HP!$1:$1048576,PsyInf_HP_FileAct!X$1,FALSE)/F15,"-")</f>
        <v>0</v>
      </c>
      <c r="Y15" s="245">
        <f>IF(H15&gt;0,VLOOKUP(A15,[3]BDD_ActiviteInf_HP!$1:$1048576,PsyInf_HP_FileAct!Y$1,FALSE)/H15,"-")</f>
        <v>0</v>
      </c>
      <c r="Z15" s="246">
        <f>IF(I15&gt;0,VLOOKUP(A15,[3]BDD_ActiviteInf_HP!$1:$1048576,PsyInf_HP_FileAct!Z$1,FALSE)/I15,"-")</f>
        <v>0</v>
      </c>
      <c r="AA15" s="244">
        <f>IF(E15&gt;0,VLOOKUP(A15,[3]BDD_ActiviteInf_HP!$1:$1048576,PsyInf_HP_FileAct!AA$1,FALSE)/E15,"-")</f>
        <v>5.5555555555555552E-2</v>
      </c>
      <c r="AB15" s="240">
        <f>IF(F15&gt;0,VLOOKUP(A15,[3]BDD_ActiviteInf_HP!$1:$1048576,PsyInf_HP_FileAct!AB$1,FALSE)/F15,"-")</f>
        <v>0</v>
      </c>
      <c r="AC15" s="245">
        <f>IF(H15&gt;0,VLOOKUP(A15,[3]BDD_ActiviteInf_HP!$1:$1048576,PsyInf_HP_FileAct!AC$1,FALSE)/H15,"-")</f>
        <v>6.7393458870168487E-3</v>
      </c>
      <c r="AD15" s="246">
        <f>IF(I15&gt;0,VLOOKUP(A15,[3]BDD_ActiviteInf_HP!$1:$1048576,PsyInf_HP_FileAct!AD$1,FALSE)/I15,"-")</f>
        <v>0</v>
      </c>
      <c r="AE15" s="244">
        <f>IF(E15&gt;0,VLOOKUP(A15,[3]BDD_ActiviteInf_HP!$1:$1048576,PsyInf_HP_FileAct!AE$1,FALSE)/E15,"-")</f>
        <v>0</v>
      </c>
      <c r="AF15" s="240">
        <f>IF(F15&gt;0,VLOOKUP(A15,[3]BDD_ActiviteInf_HP!$1:$1048576,PsyInf_HP_FileAct!AF$1,FALSE)/F15,"-")</f>
        <v>0</v>
      </c>
      <c r="AG15" s="245">
        <f>IF(H15&gt;0,VLOOKUP(A15,[3]BDD_ActiviteInf_HP!$1:$1048576,PsyInf_HP_FileAct!AG$1,FALSE)/H15,"-")</f>
        <v>0</v>
      </c>
      <c r="AH15" s="246">
        <f>IF(I15&gt;0,VLOOKUP(A15,[3]BDD_ActiviteInf_HP!$1:$1048576,PsyInf_HP_FileAct!AH$1,FALSE)/I15,"-")</f>
        <v>0</v>
      </c>
    </row>
    <row r="16" spans="1:36" s="32" customFormat="1" ht="14.1" customHeight="1" x14ac:dyDescent="0.2">
      <c r="A16" s="172" t="s">
        <v>40</v>
      </c>
      <c r="C16" s="33" t="s">
        <v>40</v>
      </c>
      <c r="D16" s="34" t="s">
        <v>41</v>
      </c>
      <c r="E16" s="519">
        <f>VLOOKUP(A16,[3]Activité_INF!$A$7:$AB$68,18,FALSE)</f>
        <v>463</v>
      </c>
      <c r="F16" s="239">
        <f>VLOOKUP(A16,[3]Activité_INF!$A$7:$AB$68,19,FALSE)</f>
        <v>442</v>
      </c>
      <c r="G16" s="240">
        <f t="shared" si="1"/>
        <v>-4.5356371490280822E-2</v>
      </c>
      <c r="H16" s="241">
        <f>VLOOKUP(A16,[3]Activité_INF!$A$7:$AB$68,15,FALSE)</f>
        <v>14072.5</v>
      </c>
      <c r="I16" s="242">
        <f>VLOOKUP(A16,[3]Activité_INF!$A$7:$AB$68,16,FALSE)</f>
        <v>12939.5</v>
      </c>
      <c r="J16" s="243">
        <f t="shared" si="2"/>
        <v>-8.051163616983481E-2</v>
      </c>
      <c r="K16" s="244">
        <f>IF($E16&gt;0,VLOOKUP($A16,[3]BDD_ActiviteInf_HP!$1:$1048576,PsyInf_HP_FileAct!K$1,FALSE)/$E16,"-")</f>
        <v>0.56587473002159827</v>
      </c>
      <c r="L16" s="240">
        <f>IF($F16&gt;0,VLOOKUP($A16,[3]BDD_ActiviteInf_HP!$1:$1048576,PsyInf_HP_FileAct!L$1,FALSE)/$F16,"-")</f>
        <v>0.55429864253393668</v>
      </c>
      <c r="M16" s="245">
        <f>IF($H16&gt;0,VLOOKUP($A16,[3]BDD_ActiviteInf_HP!$1:$1048576,PsyInf_HP_FileAct!M$1,FALSE)/$H16,"-")</f>
        <v>0.56979925386391894</v>
      </c>
      <c r="N16" s="243">
        <f>IF($I16&gt;0,VLOOKUP($A16,[3]BDD_ActiviteInf_HP!$1:$1048576,PsyInf_HP_FileAct!N$1,FALSE)/$I16,"-")</f>
        <v>0.57382433633447971</v>
      </c>
      <c r="O16" s="245">
        <f>IF($E16&gt;0,VLOOKUP($A16,[3]BDD_ActiviteInf_HP!$1:$1048576,PsyInf_HP_FileAct!O$1,FALSE)/$E16,"-")</f>
        <v>0.46220302375809935</v>
      </c>
      <c r="P16" s="240">
        <f>IF($F16&gt;0,VLOOKUP($A16,[3]BDD_ActiviteInf_HP!$1:$1048576,PsyInf_HP_FileAct!P$1,FALSE)/$F16,"-")</f>
        <v>0.47737556561085975</v>
      </c>
      <c r="Q16" s="245">
        <f>IF($H16&gt;0,VLOOKUP($A16,[3]BDD_ActiviteInf_HP!$1:$1048576,PsyInf_HP_FileAct!Q$1,FALSE)/$H16,"-")</f>
        <v>0.40401492272162021</v>
      </c>
      <c r="R16" s="243">
        <f>IF($I16&gt;0,VLOOKUP($A16,[3]BDD_ActiviteInf_HP!$1:$1048576,PsyInf_HP_FileAct!R$1,FALSE)/$I16,"-")</f>
        <v>0.40840063371845897</v>
      </c>
      <c r="S16" s="245">
        <f>IF(E16&gt;0,VLOOKUP(A16,[3]BDD_ActiviteInf_HP!$1:$1048576,PsyInf_HP_FileAct!S$1,FALSE)/E16,"-")</f>
        <v>4.1036717062634988E-2</v>
      </c>
      <c r="T16" s="240">
        <f>IF(F16&gt;0,VLOOKUP(A16,[3]BDD_ActiviteInf_HP!$1:$1048576,PsyInf_HP_FileAct!T$1,FALSE)/F16,"-")</f>
        <v>4.5248868778280542E-2</v>
      </c>
      <c r="U16" s="245">
        <f>IF(H16&gt;0,VLOOKUP(A16,[3]BDD_ActiviteInf_HP!$1:$1048576,PsyInf_HP_FileAct!U$1,FALSE)/H16,"-")</f>
        <v>2.6185823414460827E-2</v>
      </c>
      <c r="V16" s="243">
        <f>IF(I16&gt;0,VLOOKUP(A16,[3]BDD_ActiviteInf_HP!$1:$1048576,PsyInf_HP_FileAct!V$1,FALSE)/I16,"-")</f>
        <v>1.7775029947061323E-2</v>
      </c>
      <c r="W16" s="245">
        <f>IF(E16&gt;0,VLOOKUP(A16,[3]BDD_ActiviteInf_HP!$1:$1048576,PsyInf_HP_FileAct!W$1,FALSE)/E16,"-")</f>
        <v>0</v>
      </c>
      <c r="X16" s="240">
        <f>IF(F16&gt;0,VLOOKUP(A16,[3]BDD_ActiviteInf_HP!$1:$1048576,PsyInf_HP_FileAct!X$1,FALSE)/F16,"-")</f>
        <v>0</v>
      </c>
      <c r="Y16" s="245">
        <f>IF(H16&gt;0,VLOOKUP(A16,[3]BDD_ActiviteInf_HP!$1:$1048576,PsyInf_HP_FileAct!Y$1,FALSE)/H16,"-")</f>
        <v>0</v>
      </c>
      <c r="Z16" s="246">
        <f>IF(I16&gt;0,VLOOKUP(A16,[3]BDD_ActiviteInf_HP!$1:$1048576,PsyInf_HP_FileAct!Z$1,FALSE)/I16,"-")</f>
        <v>0</v>
      </c>
      <c r="AA16" s="244">
        <f>IF(E16&gt;0,VLOOKUP(A16,[3]BDD_ActiviteInf_HP!$1:$1048576,PsyInf_HP_FileAct!AA$1,FALSE)/E16,"-")</f>
        <v>0.13606911447084233</v>
      </c>
      <c r="AB16" s="240">
        <f>IF(F16&gt;0,VLOOKUP(A16,[3]BDD_ActiviteInf_HP!$1:$1048576,PsyInf_HP_FileAct!AB$1,FALSE)/F16,"-")</f>
        <v>0.14027149321266968</v>
      </c>
      <c r="AC16" s="245">
        <f>IF(H16&gt;0,VLOOKUP(A16,[3]BDD_ActiviteInf_HP!$1:$1048576,PsyInf_HP_FileAct!AC$1,FALSE)/H16,"-")</f>
        <v>8.6232012790904242E-2</v>
      </c>
      <c r="AD16" s="246">
        <f>IF(I16&gt;0,VLOOKUP(A16,[3]BDD_ActiviteInf_HP!$1:$1048576,PsyInf_HP_FileAct!AD$1,FALSE)/I16,"-")</f>
        <v>6.7931527493334365E-2</v>
      </c>
      <c r="AE16" s="244">
        <f>IF(E16&gt;0,VLOOKUP(A16,[3]BDD_ActiviteInf_HP!$1:$1048576,PsyInf_HP_FileAct!AE$1,FALSE)/E16,"-")</f>
        <v>0</v>
      </c>
      <c r="AF16" s="240">
        <f>IF(F16&gt;0,VLOOKUP(A16,[3]BDD_ActiviteInf_HP!$1:$1048576,PsyInf_HP_FileAct!AF$1,FALSE)/F16,"-")</f>
        <v>0</v>
      </c>
      <c r="AG16" s="245">
        <f>IF(H16&gt;0,VLOOKUP(A16,[3]BDD_ActiviteInf_HP!$1:$1048576,PsyInf_HP_FileAct!AG$1,FALSE)/H16,"-")</f>
        <v>0</v>
      </c>
      <c r="AH16" s="246">
        <f>IF(I16&gt;0,VLOOKUP(A16,[3]BDD_ActiviteInf_HP!$1:$1048576,PsyInf_HP_FileAct!AH$1,FALSE)/I16,"-")</f>
        <v>0</v>
      </c>
    </row>
    <row r="17" spans="1:34" s="32" customFormat="1" ht="14.1" customHeight="1" x14ac:dyDescent="0.2">
      <c r="A17" s="172" t="s">
        <v>46</v>
      </c>
      <c r="C17" s="33" t="s">
        <v>46</v>
      </c>
      <c r="D17" s="34" t="s">
        <v>47</v>
      </c>
      <c r="E17" s="248">
        <f>VLOOKUP(A17,[3]Activité_INF!$A$7:$AB$68,18,FALSE)</f>
        <v>316</v>
      </c>
      <c r="F17" s="239">
        <f>VLOOKUP(A17,[3]Activité_INF!$A$7:$AB$68,19,FALSE)</f>
        <v>290</v>
      </c>
      <c r="G17" s="240">
        <f t="shared" si="1"/>
        <v>-8.2278481012658222E-2</v>
      </c>
      <c r="H17" s="241">
        <f>VLOOKUP(A17,[3]Activité_INF!$A$7:$AB$68,15,FALSE)</f>
        <v>8079.5</v>
      </c>
      <c r="I17" s="242">
        <f>VLOOKUP(A17,[3]Activité_INF!$A$7:$AB$68,16,FALSE)</f>
        <v>7656.5</v>
      </c>
      <c r="J17" s="243">
        <f t="shared" si="2"/>
        <v>-5.2354724921096607E-2</v>
      </c>
      <c r="K17" s="244">
        <f>IF($E17&gt;0,VLOOKUP($A17,[3]BDD_ActiviteInf_HP!$1:$1048576,PsyInf_HP_FileAct!K$1,FALSE)/$E17,"-")</f>
        <v>0.680379746835443</v>
      </c>
      <c r="L17" s="240">
        <f>IF($F17&gt;0,VLOOKUP($A17,[3]BDD_ActiviteInf_HP!$1:$1048576,PsyInf_HP_FileAct!L$1,FALSE)/$F17,"-")</f>
        <v>0.62413793103448278</v>
      </c>
      <c r="M17" s="245">
        <f>IF($H17&gt;0,VLOOKUP($A17,[3]BDD_ActiviteInf_HP!$1:$1048576,PsyInf_HP_FileAct!M$1,FALSE)/$H17,"-")</f>
        <v>0.6525775109845906</v>
      </c>
      <c r="N17" s="243">
        <f>IF($I17&gt;0,VLOOKUP($A17,[3]BDD_ActiviteInf_HP!$1:$1048576,PsyInf_HP_FileAct!N$1,FALSE)/$I17,"-")</f>
        <v>0.63730163913015081</v>
      </c>
      <c r="O17" s="245">
        <f>IF($E17&gt;0,VLOOKUP($A17,[3]BDD_ActiviteInf_HP!$1:$1048576,PsyInf_HP_FileAct!O$1,FALSE)/$E17,"-")</f>
        <v>0.32278481012658228</v>
      </c>
      <c r="P17" s="240">
        <f>IF($F17&gt;0,VLOOKUP($A17,[3]BDD_ActiviteInf_HP!$1:$1048576,PsyInf_HP_FileAct!P$1,FALSE)/$F17,"-")</f>
        <v>0.36551724137931035</v>
      </c>
      <c r="Q17" s="245">
        <f>IF($H17&gt;0,VLOOKUP($A17,[3]BDD_ActiviteInf_HP!$1:$1048576,PsyInf_HP_FileAct!Q$1,FALSE)/$H17,"-")</f>
        <v>0.27965839470264248</v>
      </c>
      <c r="R17" s="243">
        <f>IF($I17&gt;0,VLOOKUP($A17,[3]BDD_ActiviteInf_HP!$1:$1048576,PsyInf_HP_FileAct!R$1,FALSE)/$I17,"-")</f>
        <v>0.3009860902501143</v>
      </c>
      <c r="S17" s="245">
        <f>IF(E17&gt;0,VLOOKUP(A17,[3]BDD_ActiviteInf_HP!$1:$1048576,PsyInf_HP_FileAct!S$1,FALSE)/E17,"-")</f>
        <v>7.9113924050632917E-2</v>
      </c>
      <c r="T17" s="240">
        <f>IF(F17&gt;0,VLOOKUP(A17,[3]BDD_ActiviteInf_HP!$1:$1048576,PsyInf_HP_FileAct!T$1,FALSE)/F17,"-")</f>
        <v>7.9310344827586213E-2</v>
      </c>
      <c r="U17" s="245">
        <f>IF(H17&gt;0,VLOOKUP(A17,[3]BDD_ActiviteInf_HP!$1:$1048576,PsyInf_HP_FileAct!U$1,FALSE)/H17,"-")</f>
        <v>6.2256327743053404E-2</v>
      </c>
      <c r="V17" s="243">
        <f>IF(I17&gt;0,VLOOKUP(A17,[3]BDD_ActiviteInf_HP!$1:$1048576,PsyInf_HP_FileAct!V$1,FALSE)/I17,"-")</f>
        <v>5.8773591066414159E-2</v>
      </c>
      <c r="W17" s="245">
        <f>IF(E17&gt;0,VLOOKUP(A17,[3]BDD_ActiviteInf_HP!$1:$1048576,PsyInf_HP_FileAct!W$1,FALSE)/E17,"-")</f>
        <v>2.2151898734177215E-2</v>
      </c>
      <c r="X17" s="240">
        <f>IF(F17&gt;0,VLOOKUP(A17,[3]BDD_ActiviteInf_HP!$1:$1048576,PsyInf_HP_FileAct!X$1,FALSE)/F17,"-")</f>
        <v>1.0344827586206896E-2</v>
      </c>
      <c r="Y17" s="245">
        <f>IF(H17&gt;0,VLOOKUP(A17,[3]BDD_ActiviteInf_HP!$1:$1048576,PsyInf_HP_FileAct!Y$1,FALSE)/H17,"-")</f>
        <v>5.5077665697134725E-3</v>
      </c>
      <c r="Z17" s="246">
        <f>IF(I17&gt;0,VLOOKUP(A17,[3]BDD_ActiviteInf_HP!$1:$1048576,PsyInf_HP_FileAct!Z$1,FALSE)/I17,"-")</f>
        <v>2.9386795533207079E-3</v>
      </c>
      <c r="AA17" s="244">
        <f>IF(E17&gt;0,VLOOKUP(A17,[3]BDD_ActiviteInf_HP!$1:$1048576,PsyInf_HP_FileAct!AA$1,FALSE)/E17,"-")</f>
        <v>0</v>
      </c>
      <c r="AB17" s="240">
        <f>IF(F17&gt;0,VLOOKUP(A17,[3]BDD_ActiviteInf_HP!$1:$1048576,PsyInf_HP_FileAct!AB$1,FALSE)/F17,"-")</f>
        <v>0</v>
      </c>
      <c r="AC17" s="245">
        <f>IF(H17&gt;0,VLOOKUP(A17,[3]BDD_ActiviteInf_HP!$1:$1048576,PsyInf_HP_FileAct!AC$1,FALSE)/H17,"-")</f>
        <v>0</v>
      </c>
      <c r="AD17" s="246">
        <f>IF(I17&gt;0,VLOOKUP(A17,[3]BDD_ActiviteInf_HP!$1:$1048576,PsyInf_HP_FileAct!AD$1,FALSE)/I17,"-")</f>
        <v>0</v>
      </c>
      <c r="AE17" s="244">
        <f>IF(E17&gt;0,VLOOKUP(A17,[3]BDD_ActiviteInf_HP!$1:$1048576,PsyInf_HP_FileAct!AE$1,FALSE)/E17,"-")</f>
        <v>0</v>
      </c>
      <c r="AF17" s="240">
        <f>IF(F17&gt;0,VLOOKUP(A17,[3]BDD_ActiviteInf_HP!$1:$1048576,PsyInf_HP_FileAct!AF$1,FALSE)/F17,"-")</f>
        <v>0</v>
      </c>
      <c r="AG17" s="245">
        <f>IF(H17&gt;0,VLOOKUP(A17,[3]BDD_ActiviteInf_HP!$1:$1048576,PsyInf_HP_FileAct!AG$1,FALSE)/H17,"-")</f>
        <v>0</v>
      </c>
      <c r="AH17" s="246">
        <f>IF(I17&gt;0,VLOOKUP(A17,[3]BDD_ActiviteInf_HP!$1:$1048576,PsyInf_HP_FileAct!AH$1,FALSE)/I17,"-")</f>
        <v>0</v>
      </c>
    </row>
    <row r="18" spans="1:34" s="32" customFormat="1" ht="14.1" customHeight="1" x14ac:dyDescent="0.2">
      <c r="A18" s="172" t="s">
        <v>48</v>
      </c>
      <c r="C18" s="33" t="s">
        <v>48</v>
      </c>
      <c r="D18" s="34" t="s">
        <v>49</v>
      </c>
      <c r="E18" s="248">
        <f>VLOOKUP(A18,[3]Activité_INF!$A$7:$AB$68,18,FALSE)</f>
        <v>238</v>
      </c>
      <c r="F18" s="239">
        <f>VLOOKUP(A18,[3]Activité_INF!$A$7:$AB$68,19,FALSE)</f>
        <v>260</v>
      </c>
      <c r="G18" s="240">
        <f t="shared" si="1"/>
        <v>9.243697478991586E-2</v>
      </c>
      <c r="H18" s="241">
        <f>VLOOKUP(A18,[3]Activité_INF!$A$7:$AB$68,15,FALSE)</f>
        <v>6192</v>
      </c>
      <c r="I18" s="242">
        <f>VLOOKUP(A18,[3]Activité_INF!$A$7:$AB$68,16,FALSE)</f>
        <v>5375</v>
      </c>
      <c r="J18" s="243">
        <f t="shared" si="2"/>
        <v>-0.13194444444444442</v>
      </c>
      <c r="K18" s="244">
        <f>IF($E18&gt;0,VLOOKUP($A18,[3]BDD_ActiviteInf_HP!$1:$1048576,PsyInf_HP_FileAct!K$1,FALSE)/$E18,"-")</f>
        <v>0.76470588235294112</v>
      </c>
      <c r="L18" s="240">
        <f>IF($F18&gt;0,VLOOKUP($A18,[3]BDD_ActiviteInf_HP!$1:$1048576,PsyInf_HP_FileAct!L$1,FALSE)/$F18,"-")</f>
        <v>0.7</v>
      </c>
      <c r="M18" s="245">
        <f>IF($H18&gt;0,VLOOKUP($A18,[3]BDD_ActiviteInf_HP!$1:$1048576,PsyInf_HP_FileAct!M$1,FALSE)/$H18,"-")</f>
        <v>0.77551679586563305</v>
      </c>
      <c r="N18" s="243">
        <f>IF($I18&gt;0,VLOOKUP($A18,[3]BDD_ActiviteInf_HP!$1:$1048576,PsyInf_HP_FileAct!N$1,FALSE)/$I18,"-")</f>
        <v>0.76372093023255816</v>
      </c>
      <c r="O18" s="245">
        <f>IF($E18&gt;0,VLOOKUP($A18,[3]BDD_ActiviteInf_HP!$1:$1048576,PsyInf_HP_FileAct!O$1,FALSE)/$E18,"-")</f>
        <v>0.30252100840336132</v>
      </c>
      <c r="P18" s="240">
        <f>IF($F18&gt;0,VLOOKUP($A18,[3]BDD_ActiviteInf_HP!$1:$1048576,PsyInf_HP_FileAct!P$1,FALSE)/$F18,"-")</f>
        <v>0.34230769230769231</v>
      </c>
      <c r="Q18" s="245">
        <f>IF($H18&gt;0,VLOOKUP($A18,[3]BDD_ActiviteInf_HP!$1:$1048576,PsyInf_HP_FileAct!Q$1,FALSE)/$H18,"-")</f>
        <v>0.22165697674418605</v>
      </c>
      <c r="R18" s="243">
        <f>IF($I18&gt;0,VLOOKUP($A18,[3]BDD_ActiviteInf_HP!$1:$1048576,PsyInf_HP_FileAct!R$1,FALSE)/$I18,"-")</f>
        <v>0.21525581395348836</v>
      </c>
      <c r="S18" s="245">
        <f>IF(E18&gt;0,VLOOKUP(A18,[3]BDD_ActiviteInf_HP!$1:$1048576,PsyInf_HP_FileAct!S$1,FALSE)/E18,"-")</f>
        <v>8.4033613445378148E-3</v>
      </c>
      <c r="T18" s="240">
        <f>IF(F18&gt;0,VLOOKUP(A18,[3]BDD_ActiviteInf_HP!$1:$1048576,PsyInf_HP_FileAct!T$1,FALSE)/F18,"-")</f>
        <v>3.8461538461538464E-2</v>
      </c>
      <c r="U18" s="245">
        <f>IF(H18&gt;0,VLOOKUP(A18,[3]BDD_ActiviteInf_HP!$1:$1048576,PsyInf_HP_FileAct!U$1,FALSE)/H18,"-")</f>
        <v>2.8262273901808787E-3</v>
      </c>
      <c r="V18" s="243">
        <f>IF(I18&gt;0,VLOOKUP(A18,[3]BDD_ActiviteInf_HP!$1:$1048576,PsyInf_HP_FileAct!V$1,FALSE)/I18,"-")</f>
        <v>2.1023255813953489E-2</v>
      </c>
      <c r="W18" s="245">
        <f>IF(E18&gt;0,VLOOKUP(A18,[3]BDD_ActiviteInf_HP!$1:$1048576,PsyInf_HP_FileAct!W$1,FALSE)/E18,"-")</f>
        <v>0</v>
      </c>
      <c r="X18" s="240">
        <f>IF(F18&gt;0,VLOOKUP(A18,[3]BDD_ActiviteInf_HP!$1:$1048576,PsyInf_HP_FileAct!X$1,FALSE)/F18,"-")</f>
        <v>0</v>
      </c>
      <c r="Y18" s="245">
        <f>IF(H18&gt;0,VLOOKUP(A18,[3]BDD_ActiviteInf_HP!$1:$1048576,PsyInf_HP_FileAct!Y$1,FALSE)/H18,"-")</f>
        <v>0</v>
      </c>
      <c r="Z18" s="246">
        <f>IF(I18&gt;0,VLOOKUP(A18,[3]BDD_ActiviteInf_HP!$1:$1048576,PsyInf_HP_FileAct!Z$1,FALSE)/I18,"-")</f>
        <v>0</v>
      </c>
      <c r="AA18" s="244">
        <f>IF(E18&gt;0,VLOOKUP(A18,[3]BDD_ActiviteInf_HP!$1:$1048576,PsyInf_HP_FileAct!AA$1,FALSE)/E18,"-")</f>
        <v>8.4033613445378148E-3</v>
      </c>
      <c r="AB18" s="240">
        <f>IF(F18&gt;0,VLOOKUP(A18,[3]BDD_ActiviteInf_HP!$1:$1048576,PsyInf_HP_FileAct!AB$1,FALSE)/F18,"-")</f>
        <v>3.8461538461538464E-3</v>
      </c>
      <c r="AC18" s="245">
        <f>IF(H18&gt;0,VLOOKUP(A18,[3]BDD_ActiviteInf_HP!$1:$1048576,PsyInf_HP_FileAct!AC$1,FALSE)/H18,"-")</f>
        <v>2.4224806201550387E-3</v>
      </c>
      <c r="AD18" s="246">
        <f>IF(I18&gt;0,VLOOKUP(A18,[3]BDD_ActiviteInf_HP!$1:$1048576,PsyInf_HP_FileAct!AD$1,FALSE)/I18,"-")</f>
        <v>9.3023255813953494E-4</v>
      </c>
      <c r="AE18" s="244">
        <f>IF(E18&gt;0,VLOOKUP(A18,[3]BDD_ActiviteInf_HP!$1:$1048576,PsyInf_HP_FileAct!AE$1,FALSE)/E18,"-")</f>
        <v>0</v>
      </c>
      <c r="AF18" s="240">
        <f>IF(F18&gt;0,VLOOKUP(A18,[3]BDD_ActiviteInf_HP!$1:$1048576,PsyInf_HP_FileAct!AF$1,FALSE)/F18,"-")</f>
        <v>0</v>
      </c>
      <c r="AG18" s="245">
        <f>IF(H18&gt;0,VLOOKUP(A18,[3]BDD_ActiviteInf_HP!$1:$1048576,PsyInf_HP_FileAct!AG$1,FALSE)/H18,"-")</f>
        <v>0</v>
      </c>
      <c r="AH18" s="246">
        <f>IF(I18&gt;0,VLOOKUP(A18,[3]BDD_ActiviteInf_HP!$1:$1048576,PsyInf_HP_FileAct!AH$1,FALSE)/I18,"-")</f>
        <v>0</v>
      </c>
    </row>
    <row r="19" spans="1:34" s="32" customFormat="1" ht="14.1" customHeight="1" x14ac:dyDescent="0.2">
      <c r="A19" s="31"/>
      <c r="C19" s="1143" t="s">
        <v>129</v>
      </c>
      <c r="D19" s="1144"/>
      <c r="E19" s="1144"/>
      <c r="F19" s="1144"/>
      <c r="G19" s="1144"/>
      <c r="H19" s="1144"/>
      <c r="I19" s="1144"/>
      <c r="J19" s="1144"/>
      <c r="K19" s="1144"/>
      <c r="L19" s="1144"/>
      <c r="M19" s="1144"/>
      <c r="N19" s="1144"/>
      <c r="O19" s="1144"/>
      <c r="P19" s="1144"/>
      <c r="Q19" s="1144"/>
      <c r="R19" s="1144"/>
      <c r="S19" s="1144"/>
      <c r="T19" s="1144"/>
      <c r="U19" s="1144"/>
      <c r="V19" s="1144"/>
      <c r="W19" s="1144"/>
      <c r="X19" s="1144"/>
      <c r="Y19" s="1144"/>
      <c r="Z19" s="1144"/>
      <c r="AA19" s="1144"/>
      <c r="AB19" s="1144"/>
      <c r="AC19" s="1144"/>
      <c r="AD19" s="1144"/>
      <c r="AE19" s="1144"/>
      <c r="AF19" s="1144"/>
      <c r="AG19" s="1144"/>
      <c r="AH19" s="1145"/>
    </row>
    <row r="20" spans="1:34" s="32" customFormat="1" ht="14.1" customHeight="1" x14ac:dyDescent="0.2">
      <c r="A20" s="172" t="s">
        <v>26</v>
      </c>
      <c r="B20" s="236"/>
      <c r="C20" s="33" t="s">
        <v>26</v>
      </c>
      <c r="D20" s="34" t="s">
        <v>27</v>
      </c>
      <c r="E20" s="248">
        <f>VLOOKUP(A20,[3]Activité_INF!$A$7:$AB$68,18,FALSE)</f>
        <v>0</v>
      </c>
      <c r="F20" s="239">
        <f>VLOOKUP(A20,[3]Activité_INF!$A$7:$AB$68,19,FALSE)</f>
        <v>0</v>
      </c>
      <c r="G20" s="240" t="str">
        <f t="shared" si="1"/>
        <v>-</v>
      </c>
      <c r="H20" s="241">
        <f>VLOOKUP(A20,[3]Activité_INF!$A$7:$AB$68,15,FALSE)</f>
        <v>0</v>
      </c>
      <c r="I20" s="242">
        <f>VLOOKUP(A20,[3]Activité_INF!$A$7:$AB$68,16,FALSE)</f>
        <v>0</v>
      </c>
      <c r="J20" s="243" t="str">
        <f t="shared" si="2"/>
        <v>-</v>
      </c>
      <c r="K20" s="244" t="str">
        <f>IF($E20&gt;0,VLOOKUP($A20,[3]BDD_ActiviteInf_HP!$1:$1048576,PsyInf_HP_FileAct!K$1,FALSE)/$E20,"-")</f>
        <v>-</v>
      </c>
      <c r="L20" s="240" t="str">
        <f>IF($F20&gt;0,VLOOKUP($A20,[3]BDD_ActiviteInf_HP!$1:$1048576,PsyInf_HP_FileAct!L$1,FALSE)/$F20,"-")</f>
        <v>-</v>
      </c>
      <c r="M20" s="245" t="str">
        <f>IF($H20&gt;0,VLOOKUP($A20,[3]BDD_ActiviteInf_HP!$1:$1048576,PsyInf_HP_FileAct!M$1,FALSE)/$H20,"-")</f>
        <v>-</v>
      </c>
      <c r="N20" s="243" t="str">
        <f>IF($I20&gt;0,VLOOKUP($A20,[3]BDD_ActiviteInf_HP!$1:$1048576,PsyInf_HP_FileAct!N$1,FALSE)/$I20,"-")</f>
        <v>-</v>
      </c>
      <c r="O20" s="245" t="str">
        <f>IF($E20&gt;0,VLOOKUP($A20,[3]BDD_ActiviteInf_HP!$1:$1048576,PsyInf_HP_FileAct!O$1,FALSE)/$E20,"-")</f>
        <v>-</v>
      </c>
      <c r="P20" s="240" t="str">
        <f>IF($F20&gt;0,VLOOKUP($A20,[3]BDD_ActiviteInf_HP!$1:$1048576,PsyInf_HP_FileAct!P$1,FALSE)/$F20,"-")</f>
        <v>-</v>
      </c>
      <c r="Q20" s="245" t="str">
        <f>IF($H20&gt;0,VLOOKUP($A20,[3]BDD_ActiviteInf_HP!$1:$1048576,PsyInf_HP_FileAct!Q$1,FALSE)/$H20,"-")</f>
        <v>-</v>
      </c>
      <c r="R20" s="243" t="str">
        <f>IF($I20&gt;0,VLOOKUP($A20,[3]BDD_ActiviteInf_HP!$1:$1048576,PsyInf_HP_FileAct!R$1,FALSE)/$I20,"-")</f>
        <v>-</v>
      </c>
      <c r="S20" s="245" t="str">
        <f>IF(E20&gt;0,VLOOKUP(A20,[3]BDD_ActiviteInf_HP!$1:$1048576,PsyInf_HP_FileAct!S$1,FALSE)/E20,"-")</f>
        <v>-</v>
      </c>
      <c r="T20" s="240" t="str">
        <f>IF(F20&gt;0,VLOOKUP(A20,[3]BDD_ActiviteInf_HP!$1:$1048576,PsyInf_HP_FileAct!T$1,FALSE)/F20,"-")</f>
        <v>-</v>
      </c>
      <c r="U20" s="245" t="str">
        <f>IF(H20&gt;0,VLOOKUP(A20,[3]BDD_ActiviteInf_HP!$1:$1048576,PsyInf_HP_FileAct!U$1,FALSE)/H20,"-")</f>
        <v>-</v>
      </c>
      <c r="V20" s="243" t="str">
        <f>IF(I20&gt;0,VLOOKUP(A20,[3]BDD_ActiviteInf_HP!$1:$1048576,PsyInf_HP_FileAct!V$1,FALSE)/I20,"-")</f>
        <v>-</v>
      </c>
      <c r="W20" s="245" t="str">
        <f>IF(E20&gt;0,VLOOKUP(A20,[3]BDD_ActiviteInf_HP!$1:$1048576,PsyInf_HP_FileAct!W$1,FALSE)/E20,"-")</f>
        <v>-</v>
      </c>
      <c r="X20" s="240" t="str">
        <f>IF(F20&gt;0,VLOOKUP(A20,[3]BDD_ActiviteInf_HP!$1:$1048576,PsyInf_HP_FileAct!X$1,FALSE)/F20,"-")</f>
        <v>-</v>
      </c>
      <c r="Y20" s="245" t="str">
        <f>IF(H20&gt;0,VLOOKUP(A20,[3]BDD_ActiviteInf_HP!$1:$1048576,PsyInf_HP_FileAct!Y$1,FALSE)/H20,"-")</f>
        <v>-</v>
      </c>
      <c r="Z20" s="246" t="str">
        <f>IF(I20&gt;0,VLOOKUP(A20,[3]BDD_ActiviteInf_HP!$1:$1048576,PsyInf_HP_FileAct!Z$1,FALSE)/I20,"-")</f>
        <v>-</v>
      </c>
      <c r="AA20" s="244" t="str">
        <f>IF(E20&gt;0,VLOOKUP(A20,[3]BDD_ActiviteInf_HP!$1:$1048576,PsyInf_HP_FileAct!AA$1,FALSE)/E20,"-")</f>
        <v>-</v>
      </c>
      <c r="AB20" s="240" t="str">
        <f>IF(F20&gt;0,VLOOKUP(A20,[3]BDD_ActiviteInf_HP!$1:$1048576,PsyInf_HP_FileAct!AB$1,FALSE)/F20,"-")</f>
        <v>-</v>
      </c>
      <c r="AC20" s="245" t="str">
        <f>IF(H20&gt;0,VLOOKUP(A20,[3]BDD_ActiviteInf_HP!$1:$1048576,PsyInf_HP_FileAct!AC$1,FALSE)/H20,"-")</f>
        <v>-</v>
      </c>
      <c r="AD20" s="246" t="str">
        <f>IF(I20&gt;0,VLOOKUP(A20,[3]BDD_ActiviteInf_HP!$1:$1048576,PsyInf_HP_FileAct!AD$1,FALSE)/I20,"-")</f>
        <v>-</v>
      </c>
      <c r="AE20" s="244" t="str">
        <f>IF(E20&gt;0,VLOOKUP(A20,[3]BDD_ActiviteInf_HP!$1:$1048576,PsyInf_HP_FileAct!AE$1,FALSE)/E20,"-")</f>
        <v>-</v>
      </c>
      <c r="AF20" s="240" t="str">
        <f>IF(F20&gt;0,VLOOKUP(A20,[3]BDD_ActiviteInf_HP!$1:$1048576,PsyInf_HP_FileAct!AF$1,FALSE)/F20,"-")</f>
        <v>-</v>
      </c>
      <c r="AG20" s="245" t="str">
        <f>IF(H20&gt;0,VLOOKUP(A20,[3]BDD_ActiviteInf_HP!$1:$1048576,PsyInf_HP_FileAct!AG$1,FALSE)/H20,"-")</f>
        <v>-</v>
      </c>
      <c r="AH20" s="246" t="str">
        <f>IF(I20&gt;0,VLOOKUP(A20,[3]BDD_ActiviteInf_HP!$1:$1048576,PsyInf_HP_FileAct!AH$1,FALSE)/I20,"-")</f>
        <v>-</v>
      </c>
    </row>
    <row r="21" spans="1:34" s="32" customFormat="1" ht="14.1" customHeight="1" x14ac:dyDescent="0.2">
      <c r="A21" s="172" t="s">
        <v>30</v>
      </c>
      <c r="B21" s="236"/>
      <c r="C21" s="33" t="s">
        <v>30</v>
      </c>
      <c r="D21" s="34" t="s">
        <v>31</v>
      </c>
      <c r="E21" s="248">
        <f>VLOOKUP(A21,[3]Activité_INF!$A$7:$AB$68,18,FALSE)</f>
        <v>0</v>
      </c>
      <c r="F21" s="239">
        <f>VLOOKUP(A21,[3]Activité_INF!$A$7:$AB$68,19,FALSE)</f>
        <v>0</v>
      </c>
      <c r="G21" s="240" t="str">
        <f t="shared" si="1"/>
        <v>-</v>
      </c>
      <c r="H21" s="241">
        <f>VLOOKUP(A21,[3]Activité_INF!$A$7:$AB$68,15,FALSE)</f>
        <v>0</v>
      </c>
      <c r="I21" s="242">
        <f>VLOOKUP(A21,[3]Activité_INF!$A$7:$AB$68,16,FALSE)</f>
        <v>0</v>
      </c>
      <c r="J21" s="243" t="str">
        <f t="shared" si="2"/>
        <v>-</v>
      </c>
      <c r="K21" s="244" t="str">
        <f>IF($E21&gt;0,VLOOKUP($A21,[3]BDD_ActiviteInf_HP!$1:$1048576,PsyInf_HP_FileAct!K$1,FALSE)/$E21,"-")</f>
        <v>-</v>
      </c>
      <c r="L21" s="240" t="str">
        <f>IF($F21&gt;0,VLOOKUP($A21,[3]BDD_ActiviteInf_HP!$1:$1048576,PsyInf_HP_FileAct!L$1,FALSE)/$F21,"-")</f>
        <v>-</v>
      </c>
      <c r="M21" s="245" t="str">
        <f>IF($H21&gt;0,VLOOKUP($A21,[3]BDD_ActiviteInf_HP!$1:$1048576,PsyInf_HP_FileAct!M$1,FALSE)/$H21,"-")</f>
        <v>-</v>
      </c>
      <c r="N21" s="243" t="str">
        <f>IF($I21&gt;0,VLOOKUP($A21,[3]BDD_ActiviteInf_HP!$1:$1048576,PsyInf_HP_FileAct!N$1,FALSE)/$I21,"-")</f>
        <v>-</v>
      </c>
      <c r="O21" s="245" t="str">
        <f>IF($E21&gt;0,VLOOKUP($A21,[3]BDD_ActiviteInf_HP!$1:$1048576,PsyInf_HP_FileAct!O$1,FALSE)/$E21,"-")</f>
        <v>-</v>
      </c>
      <c r="P21" s="240" t="str">
        <f>IF($F21&gt;0,VLOOKUP($A21,[3]BDD_ActiviteInf_HP!$1:$1048576,PsyInf_HP_FileAct!P$1,FALSE)/$F21,"-")</f>
        <v>-</v>
      </c>
      <c r="Q21" s="245" t="str">
        <f>IF($H21&gt;0,VLOOKUP($A21,[3]BDD_ActiviteInf_HP!$1:$1048576,PsyInf_HP_FileAct!Q$1,FALSE)/$H21,"-")</f>
        <v>-</v>
      </c>
      <c r="R21" s="243" t="str">
        <f>IF($I21&gt;0,VLOOKUP($A21,[3]BDD_ActiviteInf_HP!$1:$1048576,PsyInf_HP_FileAct!R$1,FALSE)/$I21,"-")</f>
        <v>-</v>
      </c>
      <c r="S21" s="245" t="str">
        <f>IF(E21&gt;0,VLOOKUP(A21,[3]BDD_ActiviteInf_HP!$1:$1048576,PsyInf_HP_FileAct!S$1,FALSE)/E21,"-")</f>
        <v>-</v>
      </c>
      <c r="T21" s="240" t="str">
        <f>IF(F21&gt;0,VLOOKUP(A21,[3]BDD_ActiviteInf_HP!$1:$1048576,PsyInf_HP_FileAct!T$1,FALSE)/F21,"-")</f>
        <v>-</v>
      </c>
      <c r="U21" s="245" t="str">
        <f>IF(H21&gt;0,VLOOKUP(A21,[3]BDD_ActiviteInf_HP!$1:$1048576,PsyInf_HP_FileAct!U$1,FALSE)/H21,"-")</f>
        <v>-</v>
      </c>
      <c r="V21" s="243" t="str">
        <f>IF(I21&gt;0,VLOOKUP(A21,[3]BDD_ActiviteInf_HP!$1:$1048576,PsyInf_HP_FileAct!V$1,FALSE)/I21,"-")</f>
        <v>-</v>
      </c>
      <c r="W21" s="245" t="str">
        <f>IF(E21&gt;0,VLOOKUP(A21,[3]BDD_ActiviteInf_HP!$1:$1048576,PsyInf_HP_FileAct!W$1,FALSE)/E21,"-")</f>
        <v>-</v>
      </c>
      <c r="X21" s="240" t="str">
        <f>IF(F21&gt;0,VLOOKUP(A21,[3]BDD_ActiviteInf_HP!$1:$1048576,PsyInf_HP_FileAct!X$1,FALSE)/F21,"-")</f>
        <v>-</v>
      </c>
      <c r="Y21" s="245" t="str">
        <f>IF(H21&gt;0,VLOOKUP(A21,[3]BDD_ActiviteInf_HP!$1:$1048576,PsyInf_HP_FileAct!Y$1,FALSE)/H21,"-")</f>
        <v>-</v>
      </c>
      <c r="Z21" s="246" t="str">
        <f>IF(I21&gt;0,VLOOKUP(A21,[3]BDD_ActiviteInf_HP!$1:$1048576,PsyInf_HP_FileAct!Z$1,FALSE)/I21,"-")</f>
        <v>-</v>
      </c>
      <c r="AA21" s="244" t="str">
        <f>IF(E21&gt;0,VLOOKUP(A21,[3]BDD_ActiviteInf_HP!$1:$1048576,PsyInf_HP_FileAct!AA$1,FALSE)/E21,"-")</f>
        <v>-</v>
      </c>
      <c r="AB21" s="240" t="str">
        <f>IF(F21&gt;0,VLOOKUP(A21,[3]BDD_ActiviteInf_HP!$1:$1048576,PsyInf_HP_FileAct!AB$1,FALSE)/F21,"-")</f>
        <v>-</v>
      </c>
      <c r="AC21" s="245" t="str">
        <f>IF(H21&gt;0,VLOOKUP(A21,[3]BDD_ActiviteInf_HP!$1:$1048576,PsyInf_HP_FileAct!AC$1,FALSE)/H21,"-")</f>
        <v>-</v>
      </c>
      <c r="AD21" s="246" t="str">
        <f>IF(I21&gt;0,VLOOKUP(A21,[3]BDD_ActiviteInf_HP!$1:$1048576,PsyInf_HP_FileAct!AD$1,FALSE)/I21,"-")</f>
        <v>-</v>
      </c>
      <c r="AE21" s="244" t="str">
        <f>IF(E21&gt;0,VLOOKUP(A21,[3]BDD_ActiviteInf_HP!$1:$1048576,PsyInf_HP_FileAct!AE$1,FALSE)/E21,"-")</f>
        <v>-</v>
      </c>
      <c r="AF21" s="240" t="str">
        <f>IF(F21&gt;0,VLOOKUP(A21,[3]BDD_ActiviteInf_HP!$1:$1048576,PsyInf_HP_FileAct!AF$1,FALSE)/F21,"-")</f>
        <v>-</v>
      </c>
      <c r="AG21" s="245" t="str">
        <f>IF(H21&gt;0,VLOOKUP(A21,[3]BDD_ActiviteInf_HP!$1:$1048576,PsyInf_HP_FileAct!AG$1,FALSE)/H21,"-")</f>
        <v>-</v>
      </c>
      <c r="AH21" s="246" t="str">
        <f>IF(I21&gt;0,VLOOKUP(A21,[3]BDD_ActiviteInf_HP!$1:$1048576,PsyInf_HP_FileAct!AH$1,FALSE)/I21,"-")</f>
        <v>-</v>
      </c>
    </row>
    <row r="22" spans="1:34" s="32" customFormat="1" ht="14.1" customHeight="1" x14ac:dyDescent="0.25">
      <c r="A22" s="17" t="s">
        <v>32</v>
      </c>
      <c r="B22" s="236"/>
      <c r="C22" s="33" t="s">
        <v>32</v>
      </c>
      <c r="D22" s="34" t="s">
        <v>33</v>
      </c>
      <c r="E22" s="248">
        <f>VLOOKUP(A22,[3]Activité_INF!$A$7:$AB$68,18,FALSE)</f>
        <v>0</v>
      </c>
      <c r="F22" s="239">
        <f>VLOOKUP(A22,[3]Activité_INF!$A$7:$AB$68,19,FALSE)</f>
        <v>0</v>
      </c>
      <c r="G22" s="240" t="str">
        <f t="shared" si="1"/>
        <v>-</v>
      </c>
      <c r="H22" s="241">
        <f>VLOOKUP(A22,[3]Activité_INF!$A$7:$AB$68,15,FALSE)</f>
        <v>0</v>
      </c>
      <c r="I22" s="242">
        <f>VLOOKUP(A22,[3]Activité_INF!$A$7:$AB$68,16,FALSE)</f>
        <v>0</v>
      </c>
      <c r="J22" s="243" t="str">
        <f t="shared" si="2"/>
        <v>-</v>
      </c>
      <c r="K22" s="244" t="str">
        <f>IF($E22&gt;0,VLOOKUP($A22,[3]BDD_ActiviteInf_HP!$1:$1048576,PsyInf_HP_FileAct!K$1,FALSE)/$E22,"-")</f>
        <v>-</v>
      </c>
      <c r="L22" s="240" t="str">
        <f>IF($F22&gt;0,VLOOKUP($A22,[3]BDD_ActiviteInf_HP!$1:$1048576,PsyInf_HP_FileAct!L$1,FALSE)/$F22,"-")</f>
        <v>-</v>
      </c>
      <c r="M22" s="245" t="str">
        <f>IF($H22&gt;0,VLOOKUP($A22,[3]BDD_ActiviteInf_HP!$1:$1048576,PsyInf_HP_FileAct!M$1,FALSE)/$H22,"-")</f>
        <v>-</v>
      </c>
      <c r="N22" s="243" t="str">
        <f>IF($I22&gt;0,VLOOKUP($A22,[3]BDD_ActiviteInf_HP!$1:$1048576,PsyInf_HP_FileAct!N$1,FALSE)/$I22,"-")</f>
        <v>-</v>
      </c>
      <c r="O22" s="245" t="str">
        <f>IF($E22&gt;0,VLOOKUP($A22,[3]BDD_ActiviteInf_HP!$1:$1048576,PsyInf_HP_FileAct!O$1,FALSE)/$E22,"-")</f>
        <v>-</v>
      </c>
      <c r="P22" s="240" t="str">
        <f>IF($F22&gt;0,VLOOKUP($A22,[3]BDD_ActiviteInf_HP!$1:$1048576,PsyInf_HP_FileAct!P$1,FALSE)/$F22,"-")</f>
        <v>-</v>
      </c>
      <c r="Q22" s="245" t="str">
        <f>IF($H22&gt;0,VLOOKUP($A22,[3]BDD_ActiviteInf_HP!$1:$1048576,PsyInf_HP_FileAct!Q$1,FALSE)/$H22,"-")</f>
        <v>-</v>
      </c>
      <c r="R22" s="243" t="str">
        <f>IF($I22&gt;0,VLOOKUP($A22,[3]BDD_ActiviteInf_HP!$1:$1048576,PsyInf_HP_FileAct!R$1,FALSE)/$I22,"-")</f>
        <v>-</v>
      </c>
      <c r="S22" s="245" t="str">
        <f>IF(E22&gt;0,VLOOKUP(A22,[3]BDD_ActiviteInf_HP!$1:$1048576,PsyInf_HP_FileAct!S$1,FALSE)/E22,"-")</f>
        <v>-</v>
      </c>
      <c r="T22" s="240" t="str">
        <f>IF(F22&gt;0,VLOOKUP(A22,[3]BDD_ActiviteInf_HP!$1:$1048576,PsyInf_HP_FileAct!T$1,FALSE)/F22,"-")</f>
        <v>-</v>
      </c>
      <c r="U22" s="245" t="str">
        <f>IF(H22&gt;0,VLOOKUP(A22,[3]BDD_ActiviteInf_HP!$1:$1048576,PsyInf_HP_FileAct!U$1,FALSE)/H22,"-")</f>
        <v>-</v>
      </c>
      <c r="V22" s="243" t="str">
        <f>IF(I22&gt;0,VLOOKUP(A22,[3]BDD_ActiviteInf_HP!$1:$1048576,PsyInf_HP_FileAct!V$1,FALSE)/I22,"-")</f>
        <v>-</v>
      </c>
      <c r="W22" s="245" t="str">
        <f>IF(E22&gt;0,VLOOKUP(A22,[3]BDD_ActiviteInf_HP!$1:$1048576,PsyInf_HP_FileAct!W$1,FALSE)/E22,"-")</f>
        <v>-</v>
      </c>
      <c r="X22" s="240" t="str">
        <f>IF(F22&gt;0,VLOOKUP(A22,[3]BDD_ActiviteInf_HP!$1:$1048576,PsyInf_HP_FileAct!X$1,FALSE)/F22,"-")</f>
        <v>-</v>
      </c>
      <c r="Y22" s="245" t="str">
        <f>IF(H22&gt;0,VLOOKUP(A22,[3]BDD_ActiviteInf_HP!$1:$1048576,PsyInf_HP_FileAct!Y$1,FALSE)/H22,"-")</f>
        <v>-</v>
      </c>
      <c r="Z22" s="246" t="str">
        <f>IF(I22&gt;0,VLOOKUP(A22,[3]BDD_ActiviteInf_HP!$1:$1048576,PsyInf_HP_FileAct!Z$1,FALSE)/I22,"-")</f>
        <v>-</v>
      </c>
      <c r="AA22" s="244" t="str">
        <f>IF(E22&gt;0,VLOOKUP(A22,[3]BDD_ActiviteInf_HP!$1:$1048576,PsyInf_HP_FileAct!AA$1,FALSE)/E22,"-")</f>
        <v>-</v>
      </c>
      <c r="AB22" s="240" t="str">
        <f>IF(F22&gt;0,VLOOKUP(A22,[3]BDD_ActiviteInf_HP!$1:$1048576,PsyInf_HP_FileAct!AB$1,FALSE)/F22,"-")</f>
        <v>-</v>
      </c>
      <c r="AC22" s="245" t="str">
        <f>IF(H22&gt;0,VLOOKUP(A22,[3]BDD_ActiviteInf_HP!$1:$1048576,PsyInf_HP_FileAct!AC$1,FALSE)/H22,"-")</f>
        <v>-</v>
      </c>
      <c r="AD22" s="246" t="str">
        <f>IF(I22&gt;0,VLOOKUP(A22,[3]BDD_ActiviteInf_HP!$1:$1048576,PsyInf_HP_FileAct!AD$1,FALSE)/I22,"-")</f>
        <v>-</v>
      </c>
      <c r="AE22" s="244" t="str">
        <f>IF(E22&gt;0,VLOOKUP(A22,[3]BDD_ActiviteInf_HP!$1:$1048576,PsyInf_HP_FileAct!AE$1,FALSE)/E22,"-")</f>
        <v>-</v>
      </c>
      <c r="AF22" s="240" t="str">
        <f>IF(F22&gt;0,VLOOKUP(A22,[3]BDD_ActiviteInf_HP!$1:$1048576,PsyInf_HP_FileAct!AF$1,FALSE)/F22,"-")</f>
        <v>-</v>
      </c>
      <c r="AG22" s="245" t="str">
        <f>IF(H22&gt;0,VLOOKUP(A22,[3]BDD_ActiviteInf_HP!$1:$1048576,PsyInf_HP_FileAct!AG$1,FALSE)/H22,"-")</f>
        <v>-</v>
      </c>
      <c r="AH22" s="246" t="str">
        <f>IF(I22&gt;0,VLOOKUP(A22,[3]BDD_ActiviteInf_HP!$1:$1048576,PsyInf_HP_FileAct!AH$1,FALSE)/I22,"-")</f>
        <v>-</v>
      </c>
    </row>
    <row r="23" spans="1:34" s="32" customFormat="1" ht="14.1" customHeight="1" x14ac:dyDescent="0.2">
      <c r="A23" s="172" t="s">
        <v>38</v>
      </c>
      <c r="B23" s="236"/>
      <c r="C23" s="33" t="s">
        <v>38</v>
      </c>
      <c r="D23" s="34" t="s">
        <v>39</v>
      </c>
      <c r="E23" s="248">
        <f>VLOOKUP(A23,[3]Activité_INF!$A$7:$AB$68,18,FALSE)</f>
        <v>0</v>
      </c>
      <c r="F23" s="250">
        <f>VLOOKUP(A23,[3]Activité_INF!$A$7:$AB$68,19,FALSE)</f>
        <v>0</v>
      </c>
      <c r="G23" s="251" t="str">
        <f t="shared" si="1"/>
        <v>-</v>
      </c>
      <c r="H23" s="252">
        <f>VLOOKUP(A23,[3]Activité_INF!$A$7:$AB$68,15,FALSE)</f>
        <v>0</v>
      </c>
      <c r="I23" s="242">
        <f>VLOOKUP(A23,[3]Activité_INF!$A$7:$AB$68,16,FALSE)</f>
        <v>0</v>
      </c>
      <c r="J23" s="243" t="str">
        <f t="shared" si="2"/>
        <v>-</v>
      </c>
      <c r="K23" s="253" t="str">
        <f>IF($E23&gt;0,VLOOKUP($A23,[3]BDD_ActiviteInf_HP!$1:$1048576,PsyInf_HP_FileAct!K$1,FALSE)/$E23,"-")</f>
        <v>-</v>
      </c>
      <c r="L23" s="251" t="str">
        <f>IF($F23&gt;0,VLOOKUP($A23,[3]BDD_ActiviteInf_HP!$1:$1048576,PsyInf_HP_FileAct!L$1,FALSE)/$F23,"-")</f>
        <v>-</v>
      </c>
      <c r="M23" s="245" t="str">
        <f>IF($H23&gt;0,VLOOKUP($A23,[3]BDD_ActiviteInf_HP!$1:$1048576,PsyInf_HP_FileAct!M$1,FALSE)/$H23,"-")</f>
        <v>-</v>
      </c>
      <c r="N23" s="243" t="str">
        <f>IF($I23&gt;0,VLOOKUP($A23,[3]BDD_ActiviteInf_HP!$1:$1048576,PsyInf_HP_FileAct!N$1,FALSE)/$I23,"-")</f>
        <v>-</v>
      </c>
      <c r="O23" s="245" t="str">
        <f>IF($E23&gt;0,VLOOKUP($A23,[3]BDD_ActiviteInf_HP!$1:$1048576,PsyInf_HP_FileAct!O$1,FALSE)/$E23,"-")</f>
        <v>-</v>
      </c>
      <c r="P23" s="240" t="str">
        <f>IF($F23&gt;0,VLOOKUP($A23,[3]BDD_ActiviteInf_HP!$1:$1048576,PsyInf_HP_FileAct!P$1,FALSE)/$F23,"-")</f>
        <v>-</v>
      </c>
      <c r="Q23" s="254" t="str">
        <f>IF($H23&gt;0,VLOOKUP($A23,[3]BDD_ActiviteInf_HP!$1:$1048576,PsyInf_HP_FileAct!Q$1,FALSE)/$H23,"-")</f>
        <v>-</v>
      </c>
      <c r="R23" s="255" t="str">
        <f>IF($I23&gt;0,VLOOKUP($A23,[3]BDD_ActiviteInf_HP!$1:$1048576,PsyInf_HP_FileAct!R$1,FALSE)/$I23,"-")</f>
        <v>-</v>
      </c>
      <c r="S23" s="245" t="str">
        <f>IF(E23&gt;0,VLOOKUP(A23,[3]BDD_ActiviteInf_HP!$1:$1048576,PsyInf_HP_FileAct!S$1,FALSE)/E23,"-")</f>
        <v>-</v>
      </c>
      <c r="T23" s="240" t="str">
        <f>IF(F23&gt;0,VLOOKUP(A23,[3]BDD_ActiviteInf_HP!$1:$1048576,PsyInf_HP_FileAct!T$1,FALSE)/F23,"-")</f>
        <v>-</v>
      </c>
      <c r="U23" s="254" t="str">
        <f>IF(H23&gt;0,VLOOKUP(A23,[3]BDD_ActiviteInf_HP!$1:$1048576,PsyInf_HP_FileAct!U$1,FALSE)/H23,"-")</f>
        <v>-</v>
      </c>
      <c r="V23" s="255" t="str">
        <f>IF(I23&gt;0,VLOOKUP(A23,[3]BDD_ActiviteInf_HP!$1:$1048576,PsyInf_HP_FileAct!V$1,FALSE)/I23,"-")</f>
        <v>-</v>
      </c>
      <c r="W23" s="256" t="str">
        <f>IF(E23&gt;0,VLOOKUP(A23,[3]BDD_ActiviteInf_HP!$1:$1048576,PsyInf_HP_FileAct!W$1,FALSE)/E23,"-")</f>
        <v>-</v>
      </c>
      <c r="X23" s="251" t="str">
        <f>IF(F23&gt;0,VLOOKUP(A23,[3]BDD_ActiviteInf_HP!$1:$1048576,PsyInf_HP_FileAct!X$1,FALSE)/F23,"-")</f>
        <v>-</v>
      </c>
      <c r="Y23" s="254" t="str">
        <f>IF(H23&gt;0,VLOOKUP(A23,[3]BDD_ActiviteInf_HP!$1:$1048576,PsyInf_HP_FileAct!Y$1,FALSE)/H23,"-")</f>
        <v>-</v>
      </c>
      <c r="Z23" s="257" t="str">
        <f>IF(I23&gt;0,VLOOKUP(A23,[3]BDD_ActiviteInf_HP!$1:$1048576,PsyInf_HP_FileAct!Z$1,FALSE)/I23,"-")</f>
        <v>-</v>
      </c>
      <c r="AA23" s="253" t="str">
        <f>IF(E23&gt;0,VLOOKUP(A23,[3]BDD_ActiviteInf_HP!$1:$1048576,PsyInf_HP_FileAct!AA$1,FALSE)/E23,"-")</f>
        <v>-</v>
      </c>
      <c r="AB23" s="251" t="str">
        <f>IF(F23&gt;0,VLOOKUP(A23,[3]BDD_ActiviteInf_HP!$1:$1048576,PsyInf_HP_FileAct!AB$1,FALSE)/F23,"-")</f>
        <v>-</v>
      </c>
      <c r="AC23" s="254" t="str">
        <f>IF(H23&gt;0,VLOOKUP(A23,[3]BDD_ActiviteInf_HP!$1:$1048576,PsyInf_HP_FileAct!AC$1,FALSE)/H23,"-")</f>
        <v>-</v>
      </c>
      <c r="AD23" s="257" t="str">
        <f>IF(I23&gt;0,VLOOKUP(A23,[3]BDD_ActiviteInf_HP!$1:$1048576,PsyInf_HP_FileAct!AD$1,FALSE)/I23,"-")</f>
        <v>-</v>
      </c>
      <c r="AE23" s="253" t="str">
        <f>IF(E23&gt;0,VLOOKUP(A23,[3]BDD_ActiviteInf_HP!$1:$1048576,PsyInf_HP_FileAct!AE$1,FALSE)/E23,"-")</f>
        <v>-</v>
      </c>
      <c r="AF23" s="251" t="str">
        <f>IF(F23&gt;0,VLOOKUP(A23,[3]BDD_ActiviteInf_HP!$1:$1048576,PsyInf_HP_FileAct!AF$1,FALSE)/F23,"-")</f>
        <v>-</v>
      </c>
      <c r="AG23" s="254" t="str">
        <f>IF(H23&gt;0,VLOOKUP(A23,[3]BDD_ActiviteInf_HP!$1:$1048576,PsyInf_HP_FileAct!AG$1,FALSE)/H23,"-")</f>
        <v>-</v>
      </c>
      <c r="AH23" s="257" t="str">
        <f>IF(I23&gt;0,VLOOKUP(A23,[3]BDD_ActiviteInf_HP!$1:$1048576,PsyInf_HP_FileAct!AH$1,FALSE)/I23,"-")</f>
        <v>-</v>
      </c>
    </row>
    <row r="24" spans="1:34" s="32" customFormat="1" ht="14.1" customHeight="1" x14ac:dyDescent="0.2">
      <c r="A24" s="172" t="s">
        <v>42</v>
      </c>
      <c r="B24" s="236"/>
      <c r="C24" s="33" t="s">
        <v>42</v>
      </c>
      <c r="D24" s="34" t="s">
        <v>43</v>
      </c>
      <c r="E24" s="248">
        <f>VLOOKUP(A24,[3]Activité_INF!$A$7:$AB$68,18,FALSE)</f>
        <v>4</v>
      </c>
      <c r="F24" s="250">
        <f>VLOOKUP(A24,[3]Activité_INF!$A$7:$AB$68,19,FALSE)</f>
        <v>4</v>
      </c>
      <c r="G24" s="251">
        <f t="shared" si="1"/>
        <v>0</v>
      </c>
      <c r="H24" s="252">
        <f>VLOOKUP(A24,[3]Activité_INF!$A$7:$AB$68,15,FALSE)</f>
        <v>36.5</v>
      </c>
      <c r="I24" s="258">
        <f>VLOOKUP(A24,[3]Activité_INF!$A$7:$AB$68,16,FALSE)</f>
        <v>62</v>
      </c>
      <c r="J24" s="255">
        <f t="shared" si="2"/>
        <v>0.69863013698630128</v>
      </c>
      <c r="K24" s="253">
        <f>IF($E24&gt;0,VLOOKUP($A24,[3]BDD_ActiviteInf_HP!$1:$1048576,PsyInf_HP_FileAct!K$1,FALSE)/$E24,"-")</f>
        <v>0</v>
      </c>
      <c r="L24" s="251">
        <f>IF($F24&gt;0,VLOOKUP($A24,[3]BDD_ActiviteInf_HP!$1:$1048576,PsyInf_HP_FileAct!L$1,FALSE)/$F24,"-")</f>
        <v>0</v>
      </c>
      <c r="M24" s="254">
        <f>IF($H24&gt;0,VLOOKUP($A24,[3]BDD_ActiviteInf_HP!$1:$1048576,PsyInf_HP_FileAct!M$1,FALSE)/$H24,"-")</f>
        <v>0</v>
      </c>
      <c r="N24" s="255">
        <f>IF($I24&gt;0,VLOOKUP($A24,[3]BDD_ActiviteInf_HP!$1:$1048576,PsyInf_HP_FileAct!N$1,FALSE)/$I24,"-")</f>
        <v>0</v>
      </c>
      <c r="O24" s="254">
        <f>IF($E24&gt;0,VLOOKUP($A24,[3]BDD_ActiviteInf_HP!$1:$1048576,PsyInf_HP_FileAct!O$1,FALSE)/$E24,"-")</f>
        <v>0</v>
      </c>
      <c r="P24" s="259">
        <f>IF($F24&gt;0,VLOOKUP($A24,[3]BDD_ActiviteInf_HP!$1:$1048576,PsyInf_HP_FileAct!P$1,FALSE)/$F24,"-")</f>
        <v>0</v>
      </c>
      <c r="Q24" s="254">
        <f>IF($H24&gt;0,VLOOKUP($A24,[3]BDD_ActiviteInf_HP!$1:$1048576,PsyInf_HP_FileAct!Q$1,FALSE)/$H24,"-")</f>
        <v>0</v>
      </c>
      <c r="R24" s="255">
        <f>IF($I24&gt;0,VLOOKUP($A24,[3]BDD_ActiviteInf_HP!$1:$1048576,PsyInf_HP_FileAct!R$1,FALSE)/$I24,"-")</f>
        <v>0</v>
      </c>
      <c r="S24" s="254">
        <f>IF(E24&gt;0,VLOOKUP(A24,[3]BDD_ActiviteInf_HP!$1:$1048576,PsyInf_HP_FileAct!S$1,FALSE)/E24,"-")</f>
        <v>1</v>
      </c>
      <c r="T24" s="259">
        <f>IF(F24&gt;0,VLOOKUP(A24,[3]BDD_ActiviteInf_HP!$1:$1048576,PsyInf_HP_FileAct!T$1,FALSE)/F24,"-")</f>
        <v>1</v>
      </c>
      <c r="U24" s="254">
        <f>IF(H24&gt;0,VLOOKUP(A24,[3]BDD_ActiviteInf_HP!$1:$1048576,PsyInf_HP_FileAct!U$1,FALSE)/H24,"-")</f>
        <v>1</v>
      </c>
      <c r="V24" s="255">
        <f>IF(I24&gt;0,VLOOKUP(A24,[3]BDD_ActiviteInf_HP!$1:$1048576,PsyInf_HP_FileAct!V$1,FALSE)/I24,"-")</f>
        <v>1</v>
      </c>
      <c r="W24" s="256">
        <f>IF(E24&gt;0,VLOOKUP(A24,[3]BDD_ActiviteInf_HP!$1:$1048576,PsyInf_HP_FileAct!W$1,FALSE)/E24,"-")</f>
        <v>0</v>
      </c>
      <c r="X24" s="251">
        <f>IF(F24&gt;0,VLOOKUP(A24,[3]BDD_ActiviteInf_HP!$1:$1048576,PsyInf_HP_FileAct!X$1,FALSE)/F24,"-")</f>
        <v>0</v>
      </c>
      <c r="Y24" s="254">
        <f>IF(H24&gt;0,VLOOKUP(A24,[3]BDD_ActiviteInf_HP!$1:$1048576,PsyInf_HP_FileAct!Y$1,FALSE)/H24,"-")</f>
        <v>0</v>
      </c>
      <c r="Z24" s="257">
        <f>IF(I24&gt;0,VLOOKUP(A24,[3]BDD_ActiviteInf_HP!$1:$1048576,PsyInf_HP_FileAct!Z$1,FALSE)/I24,"-")</f>
        <v>0</v>
      </c>
      <c r="AA24" s="253">
        <f>IF(E24&gt;0,VLOOKUP(A24,[3]BDD_ActiviteInf_HP!$1:$1048576,PsyInf_HP_FileAct!AA$1,FALSE)/E24,"-")</f>
        <v>0</v>
      </c>
      <c r="AB24" s="251">
        <f>IF(F24&gt;0,VLOOKUP(A24,[3]BDD_ActiviteInf_HP!$1:$1048576,PsyInf_HP_FileAct!AB$1,FALSE)/F24,"-")</f>
        <v>0</v>
      </c>
      <c r="AC24" s="254">
        <f>IF(H24&gt;0,VLOOKUP(A24,[3]BDD_ActiviteInf_HP!$1:$1048576,PsyInf_HP_FileAct!AC$1,FALSE)/H24,"-")</f>
        <v>0</v>
      </c>
      <c r="AD24" s="257">
        <f>IF(I24&gt;0,VLOOKUP(A24,[3]BDD_ActiviteInf_HP!$1:$1048576,PsyInf_HP_FileAct!AD$1,FALSE)/I24,"-")</f>
        <v>0</v>
      </c>
      <c r="AE24" s="253">
        <f>IF(E24&gt;0,VLOOKUP(A24,[3]BDD_ActiviteInf_HP!$1:$1048576,PsyInf_HP_FileAct!AE$1,FALSE)/E24,"-")</f>
        <v>0</v>
      </c>
      <c r="AF24" s="251">
        <f>IF(F24&gt;0,VLOOKUP(A24,[3]BDD_ActiviteInf_HP!$1:$1048576,PsyInf_HP_FileAct!AF$1,FALSE)/F24,"-")</f>
        <v>0</v>
      </c>
      <c r="AG24" s="254">
        <f>IF(H24&gt;0,VLOOKUP(A24,[3]BDD_ActiviteInf_HP!$1:$1048576,PsyInf_HP_FileAct!AG$1,FALSE)/H24,"-")</f>
        <v>0</v>
      </c>
      <c r="AH24" s="257">
        <f>IF(I24&gt;0,VLOOKUP(A24,[3]BDD_ActiviteInf_HP!$1:$1048576,PsyInf_HP_FileAct!AH$1,FALSE)/I24,"-")</f>
        <v>0</v>
      </c>
    </row>
    <row r="25" spans="1:34" s="32" customFormat="1" ht="14.1" customHeight="1" x14ac:dyDescent="0.2">
      <c r="A25" s="172" t="s">
        <v>44</v>
      </c>
      <c r="B25" s="236"/>
      <c r="C25" s="33" t="s">
        <v>44</v>
      </c>
      <c r="D25" s="34" t="s">
        <v>45</v>
      </c>
      <c r="E25" s="248">
        <f>VLOOKUP(A25,[3]Activité_INF!$A$7:$AB$68,18,FALSE)</f>
        <v>0</v>
      </c>
      <c r="F25" s="250">
        <f>VLOOKUP(A25,[3]Activité_INF!$A$7:$AB$68,19,FALSE)</f>
        <v>0</v>
      </c>
      <c r="G25" s="251" t="str">
        <f t="shared" si="1"/>
        <v>-</v>
      </c>
      <c r="H25" s="252">
        <f>VLOOKUP(A25,[3]Activité_INF!$A$7:$AB$68,15,FALSE)</f>
        <v>0</v>
      </c>
      <c r="I25" s="258">
        <f>VLOOKUP(A25,[3]Activité_INF!$A$7:$AB$68,16,FALSE)</f>
        <v>0</v>
      </c>
      <c r="J25" s="255" t="str">
        <f t="shared" si="2"/>
        <v>-</v>
      </c>
      <c r="K25" s="253" t="str">
        <f>IF($E25&gt;0,VLOOKUP($A25,[3]BDD_ActiviteInf_HP!$1:$1048576,PsyInf_HP_FileAct!K$1,FALSE)/$E25,"-")</f>
        <v>-</v>
      </c>
      <c r="L25" s="251" t="str">
        <f>IF($F25&gt;0,VLOOKUP($A25,[3]BDD_ActiviteInf_HP!$1:$1048576,PsyInf_HP_FileAct!L$1,FALSE)/$F25,"-")</f>
        <v>-</v>
      </c>
      <c r="M25" s="254" t="str">
        <f>IF($H25&gt;0,VLOOKUP($A25,[3]BDD_ActiviteInf_HP!$1:$1048576,PsyInf_HP_FileAct!M$1,FALSE)/$H25,"-")</f>
        <v>-</v>
      </c>
      <c r="N25" s="255" t="str">
        <f>IF($I25&gt;0,VLOOKUP($A25,[3]BDD_ActiviteInf_HP!$1:$1048576,PsyInf_HP_FileAct!N$1,FALSE)/$I25,"-")</f>
        <v>-</v>
      </c>
      <c r="O25" s="254" t="str">
        <f>IF($E25&gt;0,VLOOKUP($A25,[3]BDD_ActiviteInf_HP!$1:$1048576,PsyInf_HP_FileAct!O$1,FALSE)/$E25,"-")</f>
        <v>-</v>
      </c>
      <c r="P25" s="259" t="str">
        <f>IF($F25&gt;0,VLOOKUP($A25,[3]BDD_ActiviteInf_HP!$1:$1048576,PsyInf_HP_FileAct!P$1,FALSE)/$F25,"-")</f>
        <v>-</v>
      </c>
      <c r="Q25" s="254" t="str">
        <f>IF($H25&gt;0,VLOOKUP($A25,[3]BDD_ActiviteInf_HP!$1:$1048576,PsyInf_HP_FileAct!Q$1,FALSE)/$H25,"-")</f>
        <v>-</v>
      </c>
      <c r="R25" s="255" t="str">
        <f>IF($I25&gt;0,VLOOKUP($A25,[3]BDD_ActiviteInf_HP!$1:$1048576,PsyInf_HP_FileAct!R$1,FALSE)/$I25,"-")</f>
        <v>-</v>
      </c>
      <c r="S25" s="254" t="str">
        <f>IF(E25&gt;0,VLOOKUP(A25,[3]BDD_ActiviteInf_HP!$1:$1048576,PsyInf_HP_FileAct!S$1,FALSE)/E25,"-")</f>
        <v>-</v>
      </c>
      <c r="T25" s="259" t="str">
        <f>IF(F25&gt;0,VLOOKUP(A25,[3]BDD_ActiviteInf_HP!$1:$1048576,PsyInf_HP_FileAct!T$1,FALSE)/F25,"-")</f>
        <v>-</v>
      </c>
      <c r="U25" s="254" t="str">
        <f>IF(H25&gt;0,VLOOKUP(A25,[3]BDD_ActiviteInf_HP!$1:$1048576,PsyInf_HP_FileAct!U$1,FALSE)/H25,"-")</f>
        <v>-</v>
      </c>
      <c r="V25" s="255" t="str">
        <f>IF(I25&gt;0,VLOOKUP(A25,[3]BDD_ActiviteInf_HP!$1:$1048576,PsyInf_HP_FileAct!V$1,FALSE)/I25,"-")</f>
        <v>-</v>
      </c>
      <c r="W25" s="256" t="str">
        <f>IF(E25&gt;0,VLOOKUP(A25,[3]BDD_ActiviteInf_HP!$1:$1048576,PsyInf_HP_FileAct!W$1,FALSE)/E25,"-")</f>
        <v>-</v>
      </c>
      <c r="X25" s="251" t="str">
        <f>IF(F25&gt;0,VLOOKUP(A25,[3]BDD_ActiviteInf_HP!$1:$1048576,PsyInf_HP_FileAct!X$1,FALSE)/F25,"-")</f>
        <v>-</v>
      </c>
      <c r="Y25" s="254" t="str">
        <f>IF(H25&gt;0,VLOOKUP(A25,[3]BDD_ActiviteInf_HP!$1:$1048576,PsyInf_HP_FileAct!Y$1,FALSE)/H25,"-")</f>
        <v>-</v>
      </c>
      <c r="Z25" s="257" t="str">
        <f>IF(I25&gt;0,VLOOKUP(A25,[3]BDD_ActiviteInf_HP!$1:$1048576,PsyInf_HP_FileAct!Z$1,FALSE)/I25,"-")</f>
        <v>-</v>
      </c>
      <c r="AA25" s="253" t="str">
        <f>IF(E25&gt;0,VLOOKUP(A25,[3]BDD_ActiviteInf_HP!$1:$1048576,PsyInf_HP_FileAct!AA$1,FALSE)/E25,"-")</f>
        <v>-</v>
      </c>
      <c r="AB25" s="251" t="str">
        <f>IF(F25&gt;0,VLOOKUP(A25,[3]BDD_ActiviteInf_HP!$1:$1048576,PsyInf_HP_FileAct!AB$1,FALSE)/F25,"-")</f>
        <v>-</v>
      </c>
      <c r="AC25" s="254" t="str">
        <f>IF(H25&gt;0,VLOOKUP(A25,[3]BDD_ActiviteInf_HP!$1:$1048576,PsyInf_HP_FileAct!AC$1,FALSE)/H25,"-")</f>
        <v>-</v>
      </c>
      <c r="AD25" s="257" t="str">
        <f>IF(I25&gt;0,VLOOKUP(A25,[3]BDD_ActiviteInf_HP!$1:$1048576,PsyInf_HP_FileAct!AD$1,FALSE)/I25,"-")</f>
        <v>-</v>
      </c>
      <c r="AE25" s="253" t="str">
        <f>IF(E25&gt;0,VLOOKUP(A25,[3]BDD_ActiviteInf_HP!$1:$1048576,PsyInf_HP_FileAct!AE$1,FALSE)/E25,"-")</f>
        <v>-</v>
      </c>
      <c r="AF25" s="251" t="str">
        <f>IF(F25&gt;0,VLOOKUP(A25,[3]BDD_ActiviteInf_HP!$1:$1048576,PsyInf_HP_FileAct!AF$1,FALSE)/F25,"-")</f>
        <v>-</v>
      </c>
      <c r="AG25" s="254" t="str">
        <f>IF(H25&gt;0,VLOOKUP(A25,[3]BDD_ActiviteInf_HP!$1:$1048576,PsyInf_HP_FileAct!AG$1,FALSE)/H25,"-")</f>
        <v>-</v>
      </c>
      <c r="AH25" s="257" t="str">
        <f>IF(I25&gt;0,VLOOKUP(A25,[3]BDD_ActiviteInf_HP!$1:$1048576,PsyInf_HP_FileAct!AH$1,FALSE)/I25,"-")</f>
        <v>-</v>
      </c>
    </row>
    <row r="26" spans="1:34" s="32" customFormat="1" ht="14.1" customHeight="1" x14ac:dyDescent="0.25">
      <c r="A26" s="17" t="s">
        <v>50</v>
      </c>
      <c r="B26" s="236"/>
      <c r="C26" s="33" t="s">
        <v>50</v>
      </c>
      <c r="D26" s="34" t="s">
        <v>51</v>
      </c>
      <c r="E26" s="248">
        <f>VLOOKUP(A26,[3]Activité_INF!$A$7:$AB$68,18,FALSE)</f>
        <v>0</v>
      </c>
      <c r="F26" s="239">
        <f>VLOOKUP(A26,[3]Activité_INF!$A$7:$AB$68,19,FALSE)</f>
        <v>0</v>
      </c>
      <c r="G26" s="240" t="str">
        <f t="shared" si="1"/>
        <v>-</v>
      </c>
      <c r="H26" s="241">
        <f>VLOOKUP(A26,[3]Activité_INF!$A$7:$AB$68,15,FALSE)</f>
        <v>0</v>
      </c>
      <c r="I26" s="242">
        <f>VLOOKUP(A26,[3]Activité_INF!$A$7:$AB$68,16,FALSE)</f>
        <v>0</v>
      </c>
      <c r="J26" s="243" t="str">
        <f t="shared" si="2"/>
        <v>-</v>
      </c>
      <c r="K26" s="244" t="str">
        <f>IF($E26&gt;0,VLOOKUP($A26,[3]BDD_ActiviteInf_HP!$1:$1048576,PsyInf_HP_FileAct!K$1,FALSE)/$E26,"-")</f>
        <v>-</v>
      </c>
      <c r="L26" s="240" t="str">
        <f>IF($F26&gt;0,VLOOKUP($A26,[3]BDD_ActiviteInf_HP!$1:$1048576,PsyInf_HP_FileAct!L$1,FALSE)/$F26,"-")</f>
        <v>-</v>
      </c>
      <c r="M26" s="245" t="str">
        <f>IF($H26&gt;0,VLOOKUP($A26,[3]BDD_ActiviteInf_HP!$1:$1048576,PsyInf_HP_FileAct!M$1,FALSE)/$H26,"-")</f>
        <v>-</v>
      </c>
      <c r="N26" s="243" t="str">
        <f>IF($I26&gt;0,VLOOKUP($A26,[3]BDD_ActiviteInf_HP!$1:$1048576,PsyInf_HP_FileAct!N$1,FALSE)/$I26,"-")</f>
        <v>-</v>
      </c>
      <c r="O26" s="245" t="str">
        <f>IF($E26&gt;0,VLOOKUP($A26,[3]BDD_ActiviteInf_HP!$1:$1048576,PsyInf_HP_FileAct!O$1,FALSE)/$E26,"-")</f>
        <v>-</v>
      </c>
      <c r="P26" s="240" t="str">
        <f>IF($F26&gt;0,VLOOKUP($A26,[3]BDD_ActiviteInf_HP!$1:$1048576,PsyInf_HP_FileAct!P$1,FALSE)/$F26,"-")</f>
        <v>-</v>
      </c>
      <c r="Q26" s="245" t="str">
        <f>IF($H26&gt;0,VLOOKUP($A26,[3]BDD_ActiviteInf_HP!$1:$1048576,PsyInf_HP_FileAct!Q$1,FALSE)/$H26,"-")</f>
        <v>-</v>
      </c>
      <c r="R26" s="243" t="str">
        <f>IF($I26&gt;0,VLOOKUP($A26,[3]BDD_ActiviteInf_HP!$1:$1048576,PsyInf_HP_FileAct!R$1,FALSE)/$I26,"-")</f>
        <v>-</v>
      </c>
      <c r="S26" s="245" t="str">
        <f>IF(E26&gt;0,VLOOKUP(A26,[3]BDD_ActiviteInf_HP!$1:$1048576,PsyInf_HP_FileAct!S$1,FALSE)/E26,"-")</f>
        <v>-</v>
      </c>
      <c r="T26" s="240" t="str">
        <f>IF(F26&gt;0,VLOOKUP(A26,[3]BDD_ActiviteInf_HP!$1:$1048576,PsyInf_HP_FileAct!T$1,FALSE)/F26,"-")</f>
        <v>-</v>
      </c>
      <c r="U26" s="245" t="str">
        <f>IF(H26&gt;0,VLOOKUP(A26,[3]BDD_ActiviteInf_HP!$1:$1048576,PsyInf_HP_FileAct!U$1,FALSE)/H26,"-")</f>
        <v>-</v>
      </c>
      <c r="V26" s="243" t="str">
        <f>IF(I26&gt;0,VLOOKUP(A26,[3]BDD_ActiviteInf_HP!$1:$1048576,PsyInf_HP_FileAct!V$1,FALSE)/I26,"-")</f>
        <v>-</v>
      </c>
      <c r="W26" s="245" t="str">
        <f>IF(E26&gt;0,VLOOKUP(A26,[3]BDD_ActiviteInf_HP!$1:$1048576,PsyInf_HP_FileAct!W$1,FALSE)/E26,"-")</f>
        <v>-</v>
      </c>
      <c r="X26" s="240" t="str">
        <f>IF(F26&gt;0,VLOOKUP(A26,[3]BDD_ActiviteInf_HP!$1:$1048576,PsyInf_HP_FileAct!X$1,FALSE)/F26,"-")</f>
        <v>-</v>
      </c>
      <c r="Y26" s="245" t="str">
        <f>IF(H26&gt;0,VLOOKUP(A26,[3]BDD_ActiviteInf_HP!$1:$1048576,PsyInf_HP_FileAct!Y$1,FALSE)/H26,"-")</f>
        <v>-</v>
      </c>
      <c r="Z26" s="246" t="str">
        <f>IF(I26&gt;0,VLOOKUP(A26,[3]BDD_ActiviteInf_HP!$1:$1048576,PsyInf_HP_FileAct!Z$1,FALSE)/I26,"-")</f>
        <v>-</v>
      </c>
      <c r="AA26" s="244" t="str">
        <f>IF(E26&gt;0,VLOOKUP(A26,[3]BDD_ActiviteInf_HP!$1:$1048576,PsyInf_HP_FileAct!AA$1,FALSE)/E26,"-")</f>
        <v>-</v>
      </c>
      <c r="AB26" s="240" t="str">
        <f>IF(F26&gt;0,VLOOKUP(A26,[3]BDD_ActiviteInf_HP!$1:$1048576,PsyInf_HP_FileAct!AB$1,FALSE)/F26,"-")</f>
        <v>-</v>
      </c>
      <c r="AC26" s="245" t="str">
        <f>IF(H26&gt;0,VLOOKUP(A26,[3]BDD_ActiviteInf_HP!$1:$1048576,PsyInf_HP_FileAct!AC$1,FALSE)/H26,"-")</f>
        <v>-</v>
      </c>
      <c r="AD26" s="246" t="str">
        <f>IF(I26&gt;0,VLOOKUP(A26,[3]BDD_ActiviteInf_HP!$1:$1048576,PsyInf_HP_FileAct!AD$1,FALSE)/I26,"-")</f>
        <v>-</v>
      </c>
      <c r="AE26" s="244" t="str">
        <f>IF(E26&gt;0,VLOOKUP(A26,[3]BDD_ActiviteInf_HP!$1:$1048576,PsyInf_HP_FileAct!AE$1,FALSE)/E26,"-")</f>
        <v>-</v>
      </c>
      <c r="AF26" s="240" t="str">
        <f>IF(F26&gt;0,VLOOKUP(A26,[3]BDD_ActiviteInf_HP!$1:$1048576,PsyInf_HP_FileAct!AF$1,FALSE)/F26,"-")</f>
        <v>-</v>
      </c>
      <c r="AG26" s="245" t="str">
        <f>IF(H26&gt;0,VLOOKUP(A26,[3]BDD_ActiviteInf_HP!$1:$1048576,PsyInf_HP_FileAct!AG$1,FALSE)/H26,"-")</f>
        <v>-</v>
      </c>
      <c r="AH26" s="246" t="str">
        <f>IF(I26&gt;0,VLOOKUP(A26,[3]BDD_ActiviteInf_HP!$1:$1048576,PsyInf_HP_FileAct!AH$1,FALSE)/I26,"-")</f>
        <v>-</v>
      </c>
    </row>
    <row r="27" spans="1:34" s="32" customFormat="1" ht="14.1" customHeight="1" x14ac:dyDescent="0.2">
      <c r="A27" s="172" t="s">
        <v>52</v>
      </c>
      <c r="B27" s="236"/>
      <c r="C27" s="33" t="s">
        <v>52</v>
      </c>
      <c r="D27" s="34" t="s">
        <v>53</v>
      </c>
      <c r="E27" s="248">
        <f>VLOOKUP(A27,[3]Activité_INF!$A$7:$AB$68,18,FALSE)</f>
        <v>0</v>
      </c>
      <c r="F27" s="250">
        <f>VLOOKUP(A27,[3]Activité_INF!$A$7:$AB$68,19,FALSE)</f>
        <v>0</v>
      </c>
      <c r="G27" s="251" t="str">
        <f t="shared" si="1"/>
        <v>-</v>
      </c>
      <c r="H27" s="252">
        <f>VLOOKUP(A27,[3]Activité_INF!$A$7:$AB$68,15,FALSE)</f>
        <v>0</v>
      </c>
      <c r="I27" s="242">
        <f>VLOOKUP(A27,[3]Activité_INF!$A$7:$AB$68,16,FALSE)</f>
        <v>0</v>
      </c>
      <c r="J27" s="243" t="str">
        <f t="shared" si="2"/>
        <v>-</v>
      </c>
      <c r="K27" s="253" t="str">
        <f>IF($E27&gt;0,VLOOKUP($A27,[3]BDD_ActiviteInf_HP!$1:$1048576,PsyInf_HP_FileAct!K$1,FALSE)/$E27,"-")</f>
        <v>-</v>
      </c>
      <c r="L27" s="251" t="str">
        <f>IF($F27&gt;0,VLOOKUP($A27,[3]BDD_ActiviteInf_HP!$1:$1048576,PsyInf_HP_FileAct!L$1,FALSE)/$F27,"-")</f>
        <v>-</v>
      </c>
      <c r="M27" s="245" t="str">
        <f>IF($H27&gt;0,VLOOKUP($A27,[3]BDD_ActiviteInf_HP!$1:$1048576,PsyInf_HP_FileAct!M$1,FALSE)/$H27,"-")</f>
        <v>-</v>
      </c>
      <c r="N27" s="243" t="str">
        <f>IF($I27&gt;0,VLOOKUP($A27,[3]BDD_ActiviteInf_HP!$1:$1048576,PsyInf_HP_FileAct!N$1,FALSE)/$I27,"-")</f>
        <v>-</v>
      </c>
      <c r="O27" s="245" t="str">
        <f>IF($E27&gt;0,VLOOKUP($A27,[3]BDD_ActiviteInf_HP!$1:$1048576,PsyInf_HP_FileAct!O$1,FALSE)/$E27,"-")</f>
        <v>-</v>
      </c>
      <c r="P27" s="240" t="str">
        <f>IF($F27&gt;0,VLOOKUP($A27,[3]BDD_ActiviteInf_HP!$1:$1048576,PsyInf_HP_FileAct!P$1,FALSE)/$F27,"-")</f>
        <v>-</v>
      </c>
      <c r="Q27" s="245" t="str">
        <f>IF($H27&gt;0,VLOOKUP($A27,[3]BDD_ActiviteInf_HP!$1:$1048576,PsyInf_HP_FileAct!Q$1,FALSE)/$H27,"-")</f>
        <v>-</v>
      </c>
      <c r="R27" s="243" t="str">
        <f>IF($I27&gt;0,VLOOKUP($A27,[3]BDD_ActiviteInf_HP!$1:$1048576,PsyInf_HP_FileAct!R$1,FALSE)/$I27,"-")</f>
        <v>-</v>
      </c>
      <c r="S27" s="245" t="str">
        <f>IF(E27&gt;0,VLOOKUP(A27,[3]BDD_ActiviteInf_HP!$1:$1048576,PsyInf_HP_FileAct!S$1,FALSE)/E27,"-")</f>
        <v>-</v>
      </c>
      <c r="T27" s="240" t="str">
        <f>IF(F27&gt;0,VLOOKUP(A27,[3]BDD_ActiviteInf_HP!$1:$1048576,PsyInf_HP_FileAct!T$1,FALSE)/F27,"-")</f>
        <v>-</v>
      </c>
      <c r="U27" s="245" t="str">
        <f>IF(H27&gt;0,VLOOKUP(A27,[3]BDD_ActiviteInf_HP!$1:$1048576,PsyInf_HP_FileAct!U$1,FALSE)/H27,"-")</f>
        <v>-</v>
      </c>
      <c r="V27" s="243" t="str">
        <f>IF(I27&gt;0,VLOOKUP(A27,[3]BDD_ActiviteInf_HP!$1:$1048576,PsyInf_HP_FileAct!V$1,FALSE)/I27,"-")</f>
        <v>-</v>
      </c>
      <c r="W27" s="256" t="str">
        <f>IF(E27&gt;0,VLOOKUP(A27,[3]BDD_ActiviteInf_HP!$1:$1048576,PsyInf_HP_FileAct!W$1,FALSE)/E27,"-")</f>
        <v>-</v>
      </c>
      <c r="X27" s="251" t="str">
        <f>IF(F27&gt;0,VLOOKUP(A27,[3]BDD_ActiviteInf_HP!$1:$1048576,PsyInf_HP_FileAct!X$1,FALSE)/F27,"-")</f>
        <v>-</v>
      </c>
      <c r="Y27" s="245" t="str">
        <f>IF(H27&gt;0,VLOOKUP(A27,[3]BDD_ActiviteInf_HP!$1:$1048576,PsyInf_HP_FileAct!Y$1,FALSE)/H27,"-")</f>
        <v>-</v>
      </c>
      <c r="Z27" s="246" t="str">
        <f>IF(I27&gt;0,VLOOKUP(A27,[3]BDD_ActiviteInf_HP!$1:$1048576,PsyInf_HP_FileAct!Z$1,FALSE)/I27,"-")</f>
        <v>-</v>
      </c>
      <c r="AA27" s="253" t="str">
        <f>IF(E27&gt;0,VLOOKUP(A27,[3]BDD_ActiviteInf_HP!$1:$1048576,PsyInf_HP_FileAct!AA$1,FALSE)/E27,"-")</f>
        <v>-</v>
      </c>
      <c r="AB27" s="251" t="str">
        <f>IF(F27&gt;0,VLOOKUP(A27,[3]BDD_ActiviteInf_HP!$1:$1048576,PsyInf_HP_FileAct!AB$1,FALSE)/F27,"-")</f>
        <v>-</v>
      </c>
      <c r="AC27" s="245" t="str">
        <f>IF(H27&gt;0,VLOOKUP(A27,[3]BDD_ActiviteInf_HP!$1:$1048576,PsyInf_HP_FileAct!AC$1,FALSE)/H27,"-")</f>
        <v>-</v>
      </c>
      <c r="AD27" s="246" t="str">
        <f>IF(I27&gt;0,VLOOKUP(A27,[3]BDD_ActiviteInf_HP!$1:$1048576,PsyInf_HP_FileAct!AD$1,FALSE)/I27,"-")</f>
        <v>-</v>
      </c>
      <c r="AE27" s="253" t="str">
        <f>IF(E27&gt;0,VLOOKUP(A27,[3]BDD_ActiviteInf_HP!$1:$1048576,PsyInf_HP_FileAct!AE$1,FALSE)/E27,"-")</f>
        <v>-</v>
      </c>
      <c r="AF27" s="251" t="str">
        <f>IF(F27&gt;0,VLOOKUP(A27,[3]BDD_ActiviteInf_HP!$1:$1048576,PsyInf_HP_FileAct!AF$1,FALSE)/F27,"-")</f>
        <v>-</v>
      </c>
      <c r="AG27" s="245" t="str">
        <f>IF(H27&gt;0,VLOOKUP(A27,[3]BDD_ActiviteInf_HP!$1:$1048576,PsyInf_HP_FileAct!AG$1,FALSE)/H27,"-")</f>
        <v>-</v>
      </c>
      <c r="AH27" s="246" t="str">
        <f>IF(I27&gt;0,VLOOKUP(A27,[3]BDD_ActiviteInf_HP!$1:$1048576,PsyInf_HP_FileAct!AH$1,FALSE)/I27,"-")</f>
        <v>-</v>
      </c>
    </row>
    <row r="28" spans="1:34" s="32" customFormat="1" ht="14.1" customHeight="1" x14ac:dyDescent="0.2">
      <c r="A28" s="46" t="s">
        <v>54</v>
      </c>
      <c r="C28" s="52" t="s">
        <v>54</v>
      </c>
      <c r="D28" s="53" t="s">
        <v>55</v>
      </c>
      <c r="E28" s="248">
        <f>VLOOKUP(A28,[3]Activité_INF!$A$7:$AB$68,18,FALSE)</f>
        <v>0</v>
      </c>
      <c r="F28" s="250">
        <f>VLOOKUP(A28,[3]Activité_INF!$A$7:$AB$68,19,FALSE)</f>
        <v>0</v>
      </c>
      <c r="G28" s="251" t="str">
        <f t="shared" si="1"/>
        <v>-</v>
      </c>
      <c r="H28" s="252">
        <f>VLOOKUP(A28,[3]Activité_INF!$A$7:$AB$68,15,FALSE)</f>
        <v>0</v>
      </c>
      <c r="I28" s="242">
        <f>VLOOKUP(A28,[3]Activité_INF!$A$7:$AB$68,16,FALSE)</f>
        <v>0</v>
      </c>
      <c r="J28" s="243" t="str">
        <f t="shared" si="2"/>
        <v>-</v>
      </c>
      <c r="K28" s="253" t="str">
        <f>IF($E28&gt;0,VLOOKUP($A28,[3]BDD_ActiviteInf_HP!$1:$1048576,PsyInf_HP_FileAct!K$1,FALSE)/$E28,"-")</f>
        <v>-</v>
      </c>
      <c r="L28" s="251" t="str">
        <f>IF($F28&gt;0,VLOOKUP($A28,[3]BDD_ActiviteInf_HP!$1:$1048576,PsyInf_HP_FileAct!L$1,FALSE)/$F28,"-")</f>
        <v>-</v>
      </c>
      <c r="M28" s="245" t="str">
        <f>IF($H28&gt;0,VLOOKUP($A28,[3]BDD_ActiviteInf_HP!$1:$1048576,PsyInf_HP_FileAct!M$1,FALSE)/$H28,"-")</f>
        <v>-</v>
      </c>
      <c r="N28" s="243" t="str">
        <f>IF($I28&gt;0,VLOOKUP($A28,[3]BDD_ActiviteInf_HP!$1:$1048576,PsyInf_HP_FileAct!N$1,FALSE)/$I28,"-")</f>
        <v>-</v>
      </c>
      <c r="O28" s="245" t="str">
        <f>IF($E28&gt;0,VLOOKUP($A28,[3]BDD_ActiviteInf_HP!$1:$1048576,PsyInf_HP_FileAct!O$1,FALSE)/$E28,"-")</f>
        <v>-</v>
      </c>
      <c r="P28" s="240" t="str">
        <f>IF($F28&gt;0,VLOOKUP($A28,[3]BDD_ActiviteInf_HP!$1:$1048576,PsyInf_HP_FileAct!P$1,FALSE)/$F28,"-")</f>
        <v>-</v>
      </c>
      <c r="Q28" s="245" t="str">
        <f>IF($H28&gt;0,VLOOKUP($A28,[3]BDD_ActiviteInf_HP!$1:$1048576,PsyInf_HP_FileAct!Q$1,FALSE)/$H28,"-")</f>
        <v>-</v>
      </c>
      <c r="R28" s="243" t="str">
        <f>IF($I28&gt;0,VLOOKUP($A28,[3]BDD_ActiviteInf_HP!$1:$1048576,PsyInf_HP_FileAct!R$1,FALSE)/$I28,"-")</f>
        <v>-</v>
      </c>
      <c r="S28" s="245" t="str">
        <f>IF(E28&gt;0,VLOOKUP(A28,[3]BDD_ActiviteInf_HP!$1:$1048576,PsyInf_HP_FileAct!S$1,FALSE)/E28,"-")</f>
        <v>-</v>
      </c>
      <c r="T28" s="240" t="str">
        <f>IF(F28&gt;0,VLOOKUP(A28,[3]BDD_ActiviteInf_HP!$1:$1048576,PsyInf_HP_FileAct!T$1,FALSE)/F28,"-")</f>
        <v>-</v>
      </c>
      <c r="U28" s="245" t="str">
        <f>IF(H28&gt;0,VLOOKUP(A28,[3]BDD_ActiviteInf_HP!$1:$1048576,PsyInf_HP_FileAct!U$1,FALSE)/H28,"-")</f>
        <v>-</v>
      </c>
      <c r="V28" s="243" t="str">
        <f>IF(I28&gt;0,VLOOKUP(A28,[3]BDD_ActiviteInf_HP!$1:$1048576,PsyInf_HP_FileAct!V$1,FALSE)/I28,"-")</f>
        <v>-</v>
      </c>
      <c r="W28" s="256" t="str">
        <f>IF(E28&gt;0,VLOOKUP(A28,[3]BDD_ActiviteInf_HP!$1:$1048576,PsyInf_HP_FileAct!W$1,FALSE)/E28,"-")</f>
        <v>-</v>
      </c>
      <c r="X28" s="251" t="str">
        <f>IF(F28&gt;0,VLOOKUP(A28,[3]BDD_ActiviteInf_HP!$1:$1048576,PsyInf_HP_FileAct!X$1,FALSE)/F28,"-")</f>
        <v>-</v>
      </c>
      <c r="Y28" s="245" t="str">
        <f>IF(H28&gt;0,VLOOKUP(A28,[3]BDD_ActiviteInf_HP!$1:$1048576,PsyInf_HP_FileAct!Y$1,FALSE)/H28,"-")</f>
        <v>-</v>
      </c>
      <c r="Z28" s="246" t="str">
        <f>IF(I28&gt;0,VLOOKUP(A28,[3]BDD_ActiviteInf_HP!$1:$1048576,PsyInf_HP_FileAct!Z$1,FALSE)/I28,"-")</f>
        <v>-</v>
      </c>
      <c r="AA28" s="253" t="str">
        <f>IF(E28&gt;0,VLOOKUP(A28,[3]BDD_ActiviteInf_HP!$1:$1048576,PsyInf_HP_FileAct!AA$1,FALSE)/E28,"-")</f>
        <v>-</v>
      </c>
      <c r="AB28" s="251" t="str">
        <f>IF(F28&gt;0,VLOOKUP(A28,[3]BDD_ActiviteInf_HP!$1:$1048576,PsyInf_HP_FileAct!AB$1,FALSE)/F28,"-")</f>
        <v>-</v>
      </c>
      <c r="AC28" s="245" t="str">
        <f>IF(H28&gt;0,VLOOKUP(A28,[3]BDD_ActiviteInf_HP!$1:$1048576,PsyInf_HP_FileAct!AC$1,FALSE)/H28,"-")</f>
        <v>-</v>
      </c>
      <c r="AD28" s="246" t="str">
        <f>IF(I28&gt;0,VLOOKUP(A28,[3]BDD_ActiviteInf_HP!$1:$1048576,PsyInf_HP_FileAct!AD$1,FALSE)/I28,"-")</f>
        <v>-</v>
      </c>
      <c r="AE28" s="253" t="str">
        <f>IF(E28&gt;0,VLOOKUP(A28,[3]BDD_ActiviteInf_HP!$1:$1048576,PsyInf_HP_FileAct!AE$1,FALSE)/E28,"-")</f>
        <v>-</v>
      </c>
      <c r="AF28" s="251" t="str">
        <f>IF(F28&gt;0,VLOOKUP(A28,[3]BDD_ActiviteInf_HP!$1:$1048576,PsyInf_HP_FileAct!AF$1,FALSE)/F28,"-")</f>
        <v>-</v>
      </c>
      <c r="AG28" s="245" t="str">
        <f>IF(H28&gt;0,VLOOKUP(A28,[3]BDD_ActiviteInf_HP!$1:$1048576,PsyInf_HP_FileAct!AG$1,FALSE)/H28,"-")</f>
        <v>-</v>
      </c>
      <c r="AH28" s="246" t="str">
        <f>IF(I28&gt;0,VLOOKUP(A28,[3]BDD_ActiviteInf_HP!$1:$1048576,PsyInf_HP_FileAct!AH$1,FALSE)/I28,"-")</f>
        <v>-</v>
      </c>
    </row>
    <row r="29" spans="1:34" s="32" customFormat="1" ht="14.1" customHeight="1" thickBot="1" x14ac:dyDescent="0.25">
      <c r="A29" s="172" t="s">
        <v>56</v>
      </c>
      <c r="B29" s="236"/>
      <c r="C29" s="260" t="s">
        <v>56</v>
      </c>
      <c r="D29" s="53" t="s">
        <v>57</v>
      </c>
      <c r="E29" s="408">
        <f>VLOOKUP(A29,[3]Activité_INF!$A$7:$AB$68,18,FALSE)</f>
        <v>0</v>
      </c>
      <c r="F29" s="261">
        <f>VLOOKUP(A29,[3]Activité_INF!$A$7:$AB$68,19,FALSE)</f>
        <v>0</v>
      </c>
      <c r="G29" s="262" t="str">
        <f t="shared" si="1"/>
        <v>-</v>
      </c>
      <c r="H29" s="263">
        <f>VLOOKUP(A29,[3]Activité_INF!$A$7:$AB$68,15,FALSE)</f>
        <v>0</v>
      </c>
      <c r="I29" s="264">
        <f>VLOOKUP(A29,[3]Activité_INF!$A$7:$AB$68,16,FALSE)</f>
        <v>0</v>
      </c>
      <c r="J29" s="265" t="str">
        <f t="shared" si="2"/>
        <v>-</v>
      </c>
      <c r="K29" s="266" t="str">
        <f>IF($E29&gt;0,VLOOKUP($A29,[3]BDD_ActiviteInf_HP!$1:$1048576,PsyInf_HP_FileAct!K$1,FALSE)/$E29,"-")</f>
        <v>-</v>
      </c>
      <c r="L29" s="262" t="str">
        <f>IF($F29&gt;0,VLOOKUP($A29,[3]BDD_ActiviteInf_HP!$1:$1048576,PsyInf_HP_FileAct!L$1,FALSE)/$F29,"-")</f>
        <v>-</v>
      </c>
      <c r="M29" s="267" t="str">
        <f>IF($H29&gt;0,VLOOKUP($A29,[3]BDD_ActiviteInf_HP!$1:$1048576,PsyInf_HP_FileAct!M$1,FALSE)/$H29,"-")</f>
        <v>-</v>
      </c>
      <c r="N29" s="265" t="str">
        <f>IF($I29&gt;0,VLOOKUP($A29,[3]BDD_ActiviteInf_HP!$1:$1048576,PsyInf_HP_FileAct!N$1,FALSE)/$I29,"-")</f>
        <v>-</v>
      </c>
      <c r="O29" s="267" t="str">
        <f>IF($E29&gt;0,VLOOKUP($A29,[3]BDD_ActiviteInf_HP!$1:$1048576,PsyInf_HP_FileAct!O$1,FALSE)/$E29,"-")</f>
        <v>-</v>
      </c>
      <c r="P29" s="268" t="str">
        <f>IF($F29&gt;0,VLOOKUP($A29,[3]BDD_ActiviteInf_HP!$1:$1048576,PsyInf_HP_FileAct!P$1,FALSE)/$F29,"-")</f>
        <v>-</v>
      </c>
      <c r="Q29" s="267" t="str">
        <f>IF($H29&gt;0,VLOOKUP($A29,[3]BDD_ActiviteInf_HP!$1:$1048576,PsyInf_HP_FileAct!Q$1,FALSE)/$H29,"-")</f>
        <v>-</v>
      </c>
      <c r="R29" s="265" t="str">
        <f>IF($I29&gt;0,VLOOKUP($A29,[3]BDD_ActiviteInf_HP!$1:$1048576,PsyInf_HP_FileAct!R$1,FALSE)/$I29,"-")</f>
        <v>-</v>
      </c>
      <c r="S29" s="267" t="str">
        <f>IF(E29&gt;0,VLOOKUP(A29,[3]BDD_ActiviteInf_HP!$1:$1048576,PsyInf_HP_FileAct!S$1,FALSE)/E29,"-")</f>
        <v>-</v>
      </c>
      <c r="T29" s="268" t="str">
        <f>IF(F29&gt;0,VLOOKUP(A29,[3]BDD_ActiviteInf_HP!$1:$1048576,PsyInf_HP_FileAct!T$1,FALSE)/F29,"-")</f>
        <v>-</v>
      </c>
      <c r="U29" s="267" t="str">
        <f>IF(H29&gt;0,VLOOKUP(A29,[3]BDD_ActiviteInf_HP!$1:$1048576,PsyInf_HP_FileAct!U$1,FALSE)/H29,"-")</f>
        <v>-</v>
      </c>
      <c r="V29" s="265" t="str">
        <f>IF(I29&gt;0,VLOOKUP(A29,[3]BDD_ActiviteInf_HP!$1:$1048576,PsyInf_HP_FileAct!V$1,FALSE)/I29,"-")</f>
        <v>-</v>
      </c>
      <c r="W29" s="269" t="str">
        <f>IF(E29&gt;0,VLOOKUP(A29,[3]BDD_ActiviteInf_HP!$1:$1048576,PsyInf_HP_FileAct!W$1,FALSE)/E29,"-")</f>
        <v>-</v>
      </c>
      <c r="X29" s="262" t="str">
        <f>IF(F29&gt;0,VLOOKUP(A29,[3]BDD_ActiviteInf_HP!$1:$1048576,PsyInf_HP_FileAct!X$1,FALSE)/F29,"-")</f>
        <v>-</v>
      </c>
      <c r="Y29" s="267" t="str">
        <f>IF(H29&gt;0,VLOOKUP(A29,[3]BDD_ActiviteInf_HP!$1:$1048576,PsyInf_HP_FileAct!Y$1,FALSE)/H29,"-")</f>
        <v>-</v>
      </c>
      <c r="Z29" s="270" t="str">
        <f>IF(I29&gt;0,VLOOKUP(A29,[3]BDD_ActiviteInf_HP!$1:$1048576,PsyInf_HP_FileAct!Z$1,FALSE)/I29,"-")</f>
        <v>-</v>
      </c>
      <c r="AA29" s="266" t="str">
        <f>IF(E29&gt;0,VLOOKUP(A29,[3]BDD_ActiviteInf_HP!$1:$1048576,PsyInf_HP_FileAct!AA$1,FALSE)/E29,"-")</f>
        <v>-</v>
      </c>
      <c r="AB29" s="262" t="str">
        <f>IF(F29&gt;0,VLOOKUP(A29,[3]BDD_ActiviteInf_HP!$1:$1048576,PsyInf_HP_FileAct!AB$1,FALSE)/F29,"-")</f>
        <v>-</v>
      </c>
      <c r="AC29" s="267" t="str">
        <f>IF(H29&gt;0,VLOOKUP(A29,[3]BDD_ActiviteInf_HP!$1:$1048576,PsyInf_HP_FileAct!AC$1,FALSE)/H29,"-")</f>
        <v>-</v>
      </c>
      <c r="AD29" s="270" t="str">
        <f>IF(I29&gt;0,VLOOKUP(A29,[3]BDD_ActiviteInf_HP!$1:$1048576,PsyInf_HP_FileAct!AD$1,FALSE)/I29,"-")</f>
        <v>-</v>
      </c>
      <c r="AE29" s="266" t="str">
        <f>IF(E29&gt;0,VLOOKUP(A29,[3]BDD_ActiviteInf_HP!$1:$1048576,PsyInf_HP_FileAct!AE$1,FALSE)/E29,"-")</f>
        <v>-</v>
      </c>
      <c r="AF29" s="262" t="str">
        <f>IF(F29&gt;0,VLOOKUP(A29,[3]BDD_ActiviteInf_HP!$1:$1048576,PsyInf_HP_FileAct!AF$1,FALSE)/F29,"-")</f>
        <v>-</v>
      </c>
      <c r="AG29" s="267" t="str">
        <f>IF(H29&gt;0,VLOOKUP(A29,[3]BDD_ActiviteInf_HP!$1:$1048576,PsyInf_HP_FileAct!AG$1,FALSE)/H29,"-")</f>
        <v>-</v>
      </c>
      <c r="AH29" s="270" t="str">
        <f>IF(I29&gt;0,VLOOKUP(A29,[3]BDD_ActiviteInf_HP!$1:$1048576,PsyInf_HP_FileAct!AH$1,FALSE)/I29,"-")</f>
        <v>-</v>
      </c>
    </row>
    <row r="30" spans="1:34" s="65" customFormat="1" ht="14.1" customHeight="1" thickBot="1" x14ac:dyDescent="0.25">
      <c r="A30" s="31" t="s">
        <v>58</v>
      </c>
      <c r="C30" s="271" t="s">
        <v>59</v>
      </c>
      <c r="D30" s="272"/>
      <c r="E30" s="415">
        <f>VLOOKUP(A30,[3]Activité_INF!$A$7:$AB$68,18,FALSE)</f>
        <v>2119</v>
      </c>
      <c r="F30" s="273">
        <f>VLOOKUP(A30,[3]Activité_INF!$A$7:$AB$68,19,FALSE)</f>
        <v>2051</v>
      </c>
      <c r="G30" s="274">
        <f t="shared" si="1"/>
        <v>-3.2090608777725294E-2</v>
      </c>
      <c r="H30" s="275">
        <f>VLOOKUP(A30,[3]Activité_INF!$A$7:$AB$68,15,FALSE)</f>
        <v>61577</v>
      </c>
      <c r="I30" s="276">
        <f>VLOOKUP(A30,[3]Activité_INF!$A$7:$AB$68,16,FALSE)</f>
        <v>55506.5</v>
      </c>
      <c r="J30" s="277">
        <f t="shared" si="2"/>
        <v>-9.8583886840865942E-2</v>
      </c>
      <c r="K30" s="278">
        <f>IF($E30&gt;0,VLOOKUP($A30,[3]BDD_ActiviteInf_HP!$1:$1048576,PsyInf_HP_FileAct!K$1,FALSE)/$E30,"-")</f>
        <v>0.55781028787163756</v>
      </c>
      <c r="L30" s="274">
        <f>IF($F30&gt;0,VLOOKUP($A30,[3]BDD_ActiviteInf_HP!$1:$1048576,PsyInf_HP_FileAct!L$1,FALSE)/$F30,"-")</f>
        <v>0.51779619697708434</v>
      </c>
      <c r="M30" s="279">
        <f>IF($H30&gt;0,VLOOKUP($A30,[3]BDD_ActiviteInf_HP!$1:$1048576,PsyInf_HP_FileAct!M$1,FALSE)/$H30,"-")</f>
        <v>0.62355262516848819</v>
      </c>
      <c r="N30" s="277">
        <f>IF($I30&gt;0,VLOOKUP($A30,[3]BDD_ActiviteInf_HP!$1:$1048576,PsyInf_HP_FileAct!N$1,FALSE)/$I30,"-")</f>
        <v>0.62484573878734928</v>
      </c>
      <c r="O30" s="279">
        <f>IF($E30&gt;0,VLOOKUP($A30,[3]BDD_ActiviteInf_HP!$1:$1048576,PsyInf_HP_FileAct!O$1,FALSE)/$E30,"-")</f>
        <v>0.39546956111373288</v>
      </c>
      <c r="P30" s="274">
        <f>IF($F30&gt;0,VLOOKUP($A30,[3]BDD_ActiviteInf_HP!$1:$1048576,PsyInf_HP_FileAct!P$1,FALSE)/$F30,"-")</f>
        <v>0.38859093125304728</v>
      </c>
      <c r="Q30" s="279">
        <f>IF($H30&gt;0,VLOOKUP($A30,[3]BDD_ActiviteInf_HP!$1:$1048576,PsyInf_HP_FileAct!Q$1,FALSE)/$H30,"-")</f>
        <v>0.3415155009175504</v>
      </c>
      <c r="R30" s="277">
        <f>IF($I30&gt;0,VLOOKUP($A30,[3]BDD_ActiviteInf_HP!$1:$1048576,PsyInf_HP_FileAct!R$1,FALSE)/$I30,"-")</f>
        <v>0.33445632493491756</v>
      </c>
      <c r="S30" s="279">
        <f>IF(E30&gt;0,VLOOKUP(A30,[3]BDD_ActiviteInf_HP!$1:$1048576,PsyInf_HP_FileAct!S$1,FALSE)/E30,"-")</f>
        <v>6.5125058990089663E-2</v>
      </c>
      <c r="T30" s="274">
        <f>IF(F30&gt;0,VLOOKUP(A30,[3]BDD_ActiviteInf_HP!$1:$1048576,PsyInf_HP_FileAct!T$1,FALSE)/F30,"-")</f>
        <v>6.3383715260848364E-2</v>
      </c>
      <c r="U30" s="279">
        <f>IF(H30&gt;0,VLOOKUP(A30,[3]BDD_ActiviteInf_HP!$1:$1048576,PsyInf_HP_FileAct!U$1,FALSE)/H30,"-")</f>
        <v>3.0482160546957467E-2</v>
      </c>
      <c r="V30" s="277">
        <f>IF(I30&gt;0,VLOOKUP(A30,[3]BDD_ActiviteInf_HP!$1:$1048576,PsyInf_HP_FileAct!V$1,FALSE)/I30,"-")</f>
        <v>3.520308432345761E-2</v>
      </c>
      <c r="W30" s="279">
        <f>IF(E30&gt;0,VLOOKUP(A30,[3]BDD_ActiviteInf_HP!$1:$1048576,PsyInf_HP_FileAct!W$1,FALSE)/E30,"-")</f>
        <v>5.1439358187824448E-2</v>
      </c>
      <c r="X30" s="274">
        <f>IF(F30&gt;0,VLOOKUP(A30,[3]BDD_ActiviteInf_HP!$1:$1048576,PsyInf_HP_FileAct!X$1,FALSE)/F30,"-")</f>
        <v>8.9712335446123836E-2</v>
      </c>
      <c r="Y30" s="279">
        <f>IF(H30&gt;0,VLOOKUP(A30,[3]BDD_ActiviteInf_HP!$1:$1048576,PsyInf_HP_FileAct!Y$1,FALSE)/H30,"-")</f>
        <v>4.4497133670039135E-3</v>
      </c>
      <c r="Z30" s="280">
        <f>IF(I30&gt;0,VLOOKUP(A30,[3]BDD_ActiviteInf_HP!$1:$1048576,PsyInf_HP_FileAct!Z$1,FALSE)/I30,"-")</f>
        <v>5.4948519542756258E-3</v>
      </c>
      <c r="AA30" s="278">
        <f>IF(E30&gt;0,VLOOKUP(A30,[3]BDD_ActiviteInf_HP!$1:$1048576,PsyInf_HP_FileAct!AA$1,FALSE)/E30,"-")</f>
        <v>7.4091552619159978E-2</v>
      </c>
      <c r="AB30" s="274">
        <f>IF(F30&gt;0,VLOOKUP(A30,[3]BDD_ActiviteInf_HP!$1:$1048576,PsyInf_HP_FileAct!AB$1,FALSE)/F30,"-")</f>
        <v>7.6548025353486107E-2</v>
      </c>
      <c r="AC30" s="279">
        <f>IF(H30&gt;0,VLOOKUP(A30,[3]BDD_ActiviteInf_HP!$1:$1048576,PsyInf_HP_FileAct!AC$1,FALSE)/H30,"-")</f>
        <v>7.9339688520064316E-2</v>
      </c>
      <c r="AD30" s="280">
        <f>IF(I30&gt;0,VLOOKUP(A30,[3]BDD_ActiviteInf_HP!$1:$1048576,PsyInf_HP_FileAct!AD$1,FALSE)/I30,"-")</f>
        <v>7.581094106095683E-2</v>
      </c>
      <c r="AE30" s="278">
        <f>IF(E30&gt;0,VLOOKUP(A30,[3]BDD_ActiviteInf_HP!$1:$1048576,PsyInf_HP_FileAct!AE$1,FALSE)/E30,"-")</f>
        <v>0</v>
      </c>
      <c r="AF30" s="274">
        <f>IF(F30&gt;0,VLOOKUP(A30,[3]BDD_ActiviteInf_HP!$1:$1048576,PsyInf_HP_FileAct!AF$1,FALSE)/F30,"-")</f>
        <v>0</v>
      </c>
      <c r="AG30" s="279">
        <f>IF(H30&gt;0,VLOOKUP(A30,[3]BDD_ActiviteInf_HP!$1:$1048576,PsyInf_HP_FileAct!AG$1,FALSE)/H30,"-")</f>
        <v>0</v>
      </c>
      <c r="AH30" s="280">
        <f>IF(I30&gt;0,VLOOKUP(A30,[3]BDD_ActiviteInf_HP!$1:$1048576,PsyInf_HP_FileAct!AH$1,FALSE)/I30,"-")</f>
        <v>0</v>
      </c>
    </row>
    <row r="31" spans="1:34" s="287" customFormat="1" ht="7.5" customHeight="1" thickBot="1" x14ac:dyDescent="0.25">
      <c r="A31" s="77"/>
      <c r="C31" s="282"/>
      <c r="D31" s="282"/>
      <c r="E31" s="422"/>
      <c r="F31" s="284"/>
      <c r="G31" s="284"/>
      <c r="H31" s="285"/>
      <c r="I31" s="520"/>
      <c r="J31" s="284"/>
      <c r="K31" s="284"/>
      <c r="L31" s="284"/>
      <c r="M31" s="284"/>
      <c r="N31" s="284"/>
      <c r="O31" s="284"/>
      <c r="P31" s="284"/>
      <c r="Q31" s="284"/>
      <c r="R31" s="284"/>
      <c r="S31" s="284"/>
      <c r="T31" s="284"/>
      <c r="U31" s="284"/>
      <c r="V31" s="284"/>
      <c r="W31" s="284"/>
      <c r="X31" s="284"/>
      <c r="Y31" s="284"/>
      <c r="Z31" s="284"/>
      <c r="AA31" s="286"/>
      <c r="AB31" s="286"/>
      <c r="AC31" s="286"/>
      <c r="AD31" s="286"/>
      <c r="AE31" s="286"/>
      <c r="AF31" s="286"/>
      <c r="AG31" s="286"/>
      <c r="AH31" s="286"/>
    </row>
    <row r="32" spans="1:34" s="84" customFormat="1" ht="14.1" customHeight="1" x14ac:dyDescent="0.2">
      <c r="A32" s="31" t="s">
        <v>60</v>
      </c>
      <c r="C32" s="85" t="s">
        <v>60</v>
      </c>
      <c r="D32" s="86" t="s">
        <v>61</v>
      </c>
      <c r="E32" s="426">
        <f>VLOOKUP(A32,[3]Activité_INF!$A$7:$AB$68,18,FALSE)</f>
        <v>0</v>
      </c>
      <c r="F32" s="289">
        <f>VLOOKUP(A32,[3]Activité_INF!$A$7:$AB$68,19,FALSE)</f>
        <v>0</v>
      </c>
      <c r="G32" s="290" t="str">
        <f t="shared" si="1"/>
        <v>-</v>
      </c>
      <c r="H32" s="291">
        <f>VLOOKUP(A32,[3]Activité_INF!$A$7:$AB$68,15,FALSE)</f>
        <v>0</v>
      </c>
      <c r="I32" s="292">
        <f>VLOOKUP(A32,[3]Activité_INF!$A$7:$AB$68,16,FALSE)</f>
        <v>0</v>
      </c>
      <c r="J32" s="293" t="str">
        <f t="shared" ref="J32:J42" si="3">IF(H32&gt;0,I32/H32-1,"-")</f>
        <v>-</v>
      </c>
      <c r="K32" s="294" t="str">
        <f>IF(E32&gt;0,VLOOKUP(A32,[3]BDD_ActiviteInf_HP!$1:$1048576,PsyInf_HP_FileAct!K$1,FALSE)/E32,"-")</f>
        <v>-</v>
      </c>
      <c r="L32" s="290" t="str">
        <f>IF(F32&gt;0,VLOOKUP(A32,[3]BDD_ActiviteInf_HP!$1:$1048576,PsyInf_HP_FileAct!L$1,FALSE)/F32,"-")</f>
        <v>-</v>
      </c>
      <c r="M32" s="295" t="str">
        <f>IF(H32&gt;0,VLOOKUP(A32,[3]BDD_ActiviteInf_HP!$1:$1048576,PsyInf_HP_FileAct!M$1,FALSE)/H32,"-")</f>
        <v>-</v>
      </c>
      <c r="N32" s="293" t="str">
        <f>IF(I32&gt;0,VLOOKUP(A32,[3]BDD_ActiviteInf_HP!$1:$1048576,PsyInf_HP_FileAct!N$1,FALSE)/I32,"-")</f>
        <v>-</v>
      </c>
      <c r="O32" s="295" t="str">
        <f>IF($E32&gt;0,VLOOKUP($A32,[3]BDD_ActiviteInf_HP!$1:$1048576,PsyInf_HP_FileAct!O$1,FALSE)/$E32,"-")</f>
        <v>-</v>
      </c>
      <c r="P32" s="290" t="str">
        <f>IF($F32&gt;0,VLOOKUP($A32,[3]BDD_ActiviteInf_HP!$1:$1048576,PsyInf_HP_FileAct!P$1,FALSE)/$F32,"-")</f>
        <v>-</v>
      </c>
      <c r="Q32" s="295" t="str">
        <f>IF($H32&gt;0,VLOOKUP($A32,[3]BDD_ActiviteInf_HP!$1:$1048576,PsyInf_HP_FileAct!Q$1,FALSE)/$H32,"-")</f>
        <v>-</v>
      </c>
      <c r="R32" s="293" t="str">
        <f>IF($I32&gt;0,VLOOKUP($A32,[3]BDD_ActiviteInf_HP!$1:$1048576,PsyInf_HP_FileAct!R$1,FALSE)/$I32,"-")</f>
        <v>-</v>
      </c>
      <c r="S32" s="295" t="str">
        <f>IF(E32&gt;0,VLOOKUP(A32,[3]BDD_ActiviteInf_HP!$1:$1048576,PsyInf_HP_FileAct!S$1,FALSE)/E32,"-")</f>
        <v>-</v>
      </c>
      <c r="T32" s="290" t="str">
        <f>IF(F32&gt;0,VLOOKUP(A32,[3]BDD_ActiviteInf_HP!$1:$1048576,PsyInf_HP_FileAct!T$1,FALSE)/F32,"-")</f>
        <v>-</v>
      </c>
      <c r="U32" s="295" t="str">
        <f>IF(H32&gt;0,VLOOKUP(A32,[3]BDD_ActiviteInf_HP!$1:$1048576,PsyInf_HP_FileAct!U$1,FALSE)/H32,"-")</f>
        <v>-</v>
      </c>
      <c r="V32" s="293" t="str">
        <f>IF(I32&gt;0,VLOOKUP(A32,[3]BDD_ActiviteInf_HP!$1:$1048576,PsyInf_HP_FileAct!V$1,FALSE)/I32,"-")</f>
        <v>-</v>
      </c>
      <c r="W32" s="295" t="str">
        <f>IF(E32&gt;0,VLOOKUP(A32,[3]BDD_ActiviteInf_HP!$1:$1048576,PsyInf_HP_FileAct!W$1,FALSE)/E32,"-")</f>
        <v>-</v>
      </c>
      <c r="X32" s="290" t="str">
        <f>IF(F32&gt;0,VLOOKUP(A32,[3]BDD_ActiviteInf_HP!$1:$1048576,PsyInf_HP_FileAct!X$1,FALSE)/F32,"-")</f>
        <v>-</v>
      </c>
      <c r="Y32" s="295" t="str">
        <f>IF(H32&gt;0,VLOOKUP(A32,[3]BDD_ActiviteInf_HP!$1:$1048576,PsyInf_HP_FileAct!Y$1,FALSE)/H32,"-")</f>
        <v>-</v>
      </c>
      <c r="Z32" s="296" t="str">
        <f>IF(I32&gt;0,VLOOKUP(A32,[3]BDD_ActiviteInf_HP!$1:$1048576,PsyInf_HP_FileAct!Z$1,FALSE)/I32,"-")</f>
        <v>-</v>
      </c>
      <c r="AA32" s="294" t="str">
        <f>IF(E32&gt;0,VLOOKUP(A32,[3]BDD_ActiviteInf_HP!$1:$1048576,PsyInf_HP_FileAct!AA$1,FALSE)/E32,"-")</f>
        <v>-</v>
      </c>
      <c r="AB32" s="290" t="str">
        <f>IF(F32&gt;0,VLOOKUP(A32,[3]BDD_ActiviteInf_HP!$1:$1048576,PsyInf_HP_FileAct!AB$1,FALSE)/F32,"-")</f>
        <v>-</v>
      </c>
      <c r="AC32" s="295" t="str">
        <f>IF(H32&gt;0,VLOOKUP(A32,[3]BDD_ActiviteInf_HP!$1:$1048576,PsyInf_HP_FileAct!AC$1,FALSE)/H32,"-")</f>
        <v>-</v>
      </c>
      <c r="AD32" s="296" t="str">
        <f>IF(I32&gt;0,VLOOKUP(A32,[3]BDD_ActiviteInf_HP!$1:$1048576,PsyInf_HP_FileAct!AD$1,FALSE)/I32,"-")</f>
        <v>-</v>
      </c>
      <c r="AE32" s="294" t="str">
        <f>IF(E32&gt;0,VLOOKUP(A32,[3]BDD_ActiviteInf_HP!$1:$1048576,PsyInf_HP_FileAct!AE$1,FALSE)/E32,"-")</f>
        <v>-</v>
      </c>
      <c r="AF32" s="290" t="str">
        <f>IF(F32&gt;0,VLOOKUP(A32,[3]BDD_ActiviteInf_HP!$1:$1048576,PsyInf_HP_FileAct!AF$1,FALSE)/F32,"-")</f>
        <v>-</v>
      </c>
      <c r="AG32" s="295" t="str">
        <f>IF(H32&gt;0,VLOOKUP(A32,[3]BDD_ActiviteInf_HP!$1:$1048576,PsyInf_HP_FileAct!AG$1,FALSE)/H32,"-")</f>
        <v>-</v>
      </c>
      <c r="AH32" s="296" t="str">
        <f>IF(I32&gt;0,VLOOKUP(A32,[3]BDD_ActiviteInf_HP!$1:$1048576,PsyInf_HP_FileAct!AH$1,FALSE)/I32,"-")</f>
        <v>-</v>
      </c>
    </row>
    <row r="33" spans="1:40" s="98" customFormat="1" ht="14.1" customHeight="1" x14ac:dyDescent="0.2">
      <c r="A33" s="31" t="s">
        <v>62</v>
      </c>
      <c r="C33" s="33" t="s">
        <v>62</v>
      </c>
      <c r="D33" s="34" t="s">
        <v>63</v>
      </c>
      <c r="E33" s="248">
        <f>VLOOKUP(A33,[3]Activité_INF!$A$7:$AB$68,18,FALSE)</f>
        <v>0</v>
      </c>
      <c r="F33" s="239">
        <f>VLOOKUP(A33,[3]Activité_INF!$A$7:$AB$68,19,FALSE)</f>
        <v>0</v>
      </c>
      <c r="G33" s="240" t="str">
        <f t="shared" si="1"/>
        <v>-</v>
      </c>
      <c r="H33" s="241">
        <f>VLOOKUP(A33,[3]Activité_INF!$A$7:$AB$68,15,FALSE)</f>
        <v>0</v>
      </c>
      <c r="I33" s="242">
        <f>VLOOKUP(A33,[3]Activité_INF!$A$7:$AB$68,16,FALSE)</f>
        <v>0</v>
      </c>
      <c r="J33" s="243" t="str">
        <f t="shared" si="3"/>
        <v>-</v>
      </c>
      <c r="K33" s="244" t="str">
        <f>IF(E33&gt;0,VLOOKUP(A33,[3]BDD_ActiviteInf_HP!$1:$1048576,PsyInf_HP_FileAct!K$1,FALSE)/E33,"-")</f>
        <v>-</v>
      </c>
      <c r="L33" s="240" t="str">
        <f>IF(F33&gt;0,VLOOKUP(A33,[3]BDD_ActiviteInf_HP!$1:$1048576,PsyInf_HP_FileAct!L$1,FALSE)/F33,"-")</f>
        <v>-</v>
      </c>
      <c r="M33" s="245" t="str">
        <f>IF(H33&gt;0,VLOOKUP(A33,[3]BDD_ActiviteInf_HP!$1:$1048576,PsyInf_HP_FileAct!M$1,FALSE)/H33,"-")</f>
        <v>-</v>
      </c>
      <c r="N33" s="243" t="str">
        <f>IF(I33&gt;0,VLOOKUP(A33,[3]BDD_ActiviteInf_HP!$1:$1048576,PsyInf_HP_FileAct!N$1,FALSE)/I33,"-")</f>
        <v>-</v>
      </c>
      <c r="O33" s="245" t="str">
        <f>IF($E33&gt;0,VLOOKUP($A33,[3]BDD_ActiviteInf_HP!$1:$1048576,PsyInf_HP_FileAct!O$1,FALSE)/$E33,"-")</f>
        <v>-</v>
      </c>
      <c r="P33" s="240" t="str">
        <f>IF($F33&gt;0,VLOOKUP($A33,[3]BDD_ActiviteInf_HP!$1:$1048576,PsyInf_HP_FileAct!P$1,FALSE)/$F33,"-")</f>
        <v>-</v>
      </c>
      <c r="Q33" s="245" t="str">
        <f>IF($H33&gt;0,VLOOKUP($A33,[3]BDD_ActiviteInf_HP!$1:$1048576,PsyInf_HP_FileAct!Q$1,FALSE)/$H33,"-")</f>
        <v>-</v>
      </c>
      <c r="R33" s="243" t="str">
        <f>IF($I33&gt;0,VLOOKUP($A33,[3]BDD_ActiviteInf_HP!$1:$1048576,PsyInf_HP_FileAct!R$1,FALSE)/$I33,"-")</f>
        <v>-</v>
      </c>
      <c r="S33" s="245" t="str">
        <f>IF(E33&gt;0,VLOOKUP(A33,[3]BDD_ActiviteInf_HP!$1:$1048576,PsyInf_HP_FileAct!S$1,FALSE)/E33,"-")</f>
        <v>-</v>
      </c>
      <c r="T33" s="240" t="str">
        <f>IF(F33&gt;0,VLOOKUP(A33,[3]BDD_ActiviteInf_HP!$1:$1048576,PsyInf_HP_FileAct!T$1,FALSE)/F33,"-")</f>
        <v>-</v>
      </c>
      <c r="U33" s="245" t="str">
        <f>IF(H33&gt;0,VLOOKUP(A33,[3]BDD_ActiviteInf_HP!$1:$1048576,PsyInf_HP_FileAct!U$1,FALSE)/H33,"-")</f>
        <v>-</v>
      </c>
      <c r="V33" s="243" t="str">
        <f>IF(I33&gt;0,VLOOKUP(A33,[3]BDD_ActiviteInf_HP!$1:$1048576,PsyInf_HP_FileAct!V$1,FALSE)/I33,"-")</f>
        <v>-</v>
      </c>
      <c r="W33" s="245" t="str">
        <f>IF(E33&gt;0,VLOOKUP(A33,[3]BDD_ActiviteInf_HP!$1:$1048576,PsyInf_HP_FileAct!W$1,FALSE)/E33,"-")</f>
        <v>-</v>
      </c>
      <c r="X33" s="240" t="str">
        <f>IF(F33&gt;0,VLOOKUP(A33,[3]BDD_ActiviteInf_HP!$1:$1048576,PsyInf_HP_FileAct!X$1,FALSE)/F33,"-")</f>
        <v>-</v>
      </c>
      <c r="Y33" s="245" t="str">
        <f>IF(H33&gt;0,VLOOKUP(A33,[3]BDD_ActiviteInf_HP!$1:$1048576,PsyInf_HP_FileAct!Y$1,FALSE)/H33,"-")</f>
        <v>-</v>
      </c>
      <c r="Z33" s="246" t="str">
        <f>IF(I33&gt;0,VLOOKUP(A33,[3]BDD_ActiviteInf_HP!$1:$1048576,PsyInf_HP_FileAct!Z$1,FALSE)/I33,"-")</f>
        <v>-</v>
      </c>
      <c r="AA33" s="244" t="str">
        <f>IF(E33&gt;0,VLOOKUP(A33,[3]BDD_ActiviteInf_HP!$1:$1048576,PsyInf_HP_FileAct!AA$1,FALSE)/E33,"-")</f>
        <v>-</v>
      </c>
      <c r="AB33" s="240" t="str">
        <f>IF(F33&gt;0,VLOOKUP(A33,[3]BDD_ActiviteInf_HP!$1:$1048576,PsyInf_HP_FileAct!AB$1,FALSE)/F33,"-")</f>
        <v>-</v>
      </c>
      <c r="AC33" s="245" t="str">
        <f>IF(H33&gt;0,VLOOKUP(A33,[3]BDD_ActiviteInf_HP!$1:$1048576,PsyInf_HP_FileAct!AC$1,FALSE)/H33,"-")</f>
        <v>-</v>
      </c>
      <c r="AD33" s="246" t="str">
        <f>IF(I33&gt;0,VLOOKUP(A33,[3]BDD_ActiviteInf_HP!$1:$1048576,PsyInf_HP_FileAct!AD$1,FALSE)/I33,"-")</f>
        <v>-</v>
      </c>
      <c r="AE33" s="244" t="str">
        <f>IF(E33&gt;0,VLOOKUP(A33,[3]BDD_ActiviteInf_HP!$1:$1048576,PsyInf_HP_FileAct!AE$1,FALSE)/E33,"-")</f>
        <v>-</v>
      </c>
      <c r="AF33" s="240" t="str">
        <f>IF(F33&gt;0,VLOOKUP(A33,[3]BDD_ActiviteInf_HP!$1:$1048576,PsyInf_HP_FileAct!AF$1,FALSE)/F33,"-")</f>
        <v>-</v>
      </c>
      <c r="AG33" s="245" t="str">
        <f>IF(H33&gt;0,VLOOKUP(A33,[3]BDD_ActiviteInf_HP!$1:$1048576,PsyInf_HP_FileAct!AG$1,FALSE)/H33,"-")</f>
        <v>-</v>
      </c>
      <c r="AH33" s="246" t="str">
        <f>IF(I33&gt;0,VLOOKUP(A33,[3]BDD_ActiviteInf_HP!$1:$1048576,PsyInf_HP_FileAct!AH$1,FALSE)/I33,"-")</f>
        <v>-</v>
      </c>
    </row>
    <row r="34" spans="1:40" s="98" customFormat="1" ht="14.1" customHeight="1" x14ac:dyDescent="0.25">
      <c r="A34" s="49" t="s">
        <v>64</v>
      </c>
      <c r="C34" s="33" t="s">
        <v>64</v>
      </c>
      <c r="D34" s="34" t="s">
        <v>65</v>
      </c>
      <c r="E34" s="248">
        <f>VLOOKUP(A34,[3]Activité_INF!$A$7:$AB$68,18,FALSE)</f>
        <v>0</v>
      </c>
      <c r="F34" s="239">
        <f>VLOOKUP(A34,[3]Activité_INF!$A$7:$AB$68,19,FALSE)</f>
        <v>0</v>
      </c>
      <c r="G34" s="240" t="str">
        <f t="shared" si="1"/>
        <v>-</v>
      </c>
      <c r="H34" s="241">
        <f>VLOOKUP(A34,[3]Activité_INF!$A$7:$AB$68,15,FALSE)</f>
        <v>0</v>
      </c>
      <c r="I34" s="242">
        <f>VLOOKUP(A34,[3]Activité_INF!$A$7:$AB$68,16,FALSE)</f>
        <v>0</v>
      </c>
      <c r="J34" s="243" t="str">
        <f t="shared" si="3"/>
        <v>-</v>
      </c>
      <c r="K34" s="244" t="str">
        <f>IF(E34&gt;0,VLOOKUP(A34,[3]BDD_ActiviteInf_HP!$1:$1048576,PsyInf_HP_FileAct!K$1,FALSE)/E34,"-")</f>
        <v>-</v>
      </c>
      <c r="L34" s="240" t="str">
        <f>IF(F34&gt;0,VLOOKUP(A34,[3]BDD_ActiviteInf_HP!$1:$1048576,PsyInf_HP_FileAct!L$1,FALSE)/F34,"-")</f>
        <v>-</v>
      </c>
      <c r="M34" s="245" t="str">
        <f>IF(H34&gt;0,VLOOKUP(A34,[3]BDD_ActiviteInf_HP!$1:$1048576,PsyInf_HP_FileAct!M$1,FALSE)/H34,"-")</f>
        <v>-</v>
      </c>
      <c r="N34" s="243" t="str">
        <f>IF(I34&gt;0,VLOOKUP(A34,[3]BDD_ActiviteInf_HP!$1:$1048576,PsyInf_HP_FileAct!N$1,FALSE)/I34,"-")</f>
        <v>-</v>
      </c>
      <c r="O34" s="245" t="str">
        <f>IF($E34&gt;0,VLOOKUP($A34,[3]BDD_ActiviteInf_HP!$1:$1048576,PsyInf_HP_FileAct!O$1,FALSE)/$E34,"-")</f>
        <v>-</v>
      </c>
      <c r="P34" s="240" t="str">
        <f>IF($F34&gt;0,VLOOKUP($A34,[3]BDD_ActiviteInf_HP!$1:$1048576,PsyInf_HP_FileAct!P$1,FALSE)/$F34,"-")</f>
        <v>-</v>
      </c>
      <c r="Q34" s="245" t="str">
        <f>IF($H34&gt;0,VLOOKUP($A34,[3]BDD_ActiviteInf_HP!$1:$1048576,PsyInf_HP_FileAct!Q$1,FALSE)/$H34,"-")</f>
        <v>-</v>
      </c>
      <c r="R34" s="243" t="str">
        <f>IF($I34&gt;0,VLOOKUP($A34,[3]BDD_ActiviteInf_HP!$1:$1048576,PsyInf_HP_FileAct!R$1,FALSE)/$I34,"-")</f>
        <v>-</v>
      </c>
      <c r="S34" s="245" t="str">
        <f>IF(E34&gt;0,VLOOKUP(A34,[3]BDD_ActiviteInf_HP!$1:$1048576,PsyInf_HP_FileAct!S$1,FALSE)/E34,"-")</f>
        <v>-</v>
      </c>
      <c r="T34" s="240" t="str">
        <f>IF(F34&gt;0,VLOOKUP(A34,[3]BDD_ActiviteInf_HP!$1:$1048576,PsyInf_HP_FileAct!T$1,FALSE)/F34,"-")</f>
        <v>-</v>
      </c>
      <c r="U34" s="245" t="str">
        <f>IF(H34&gt;0,VLOOKUP(A34,[3]BDD_ActiviteInf_HP!$1:$1048576,PsyInf_HP_FileAct!U$1,FALSE)/H34,"-")</f>
        <v>-</v>
      </c>
      <c r="V34" s="243" t="str">
        <f>IF(I34&gt;0,VLOOKUP(A34,[3]BDD_ActiviteInf_HP!$1:$1048576,PsyInf_HP_FileAct!V$1,FALSE)/I34,"-")</f>
        <v>-</v>
      </c>
      <c r="W34" s="245" t="str">
        <f>IF(E34&gt;0,VLOOKUP(A34,[3]BDD_ActiviteInf_HP!$1:$1048576,PsyInf_HP_FileAct!W$1,FALSE)/E34,"-")</f>
        <v>-</v>
      </c>
      <c r="X34" s="240" t="str">
        <f>IF(F34&gt;0,VLOOKUP(A34,[3]BDD_ActiviteInf_HP!$1:$1048576,PsyInf_HP_FileAct!X$1,FALSE)/F34,"-")</f>
        <v>-</v>
      </c>
      <c r="Y34" s="245" t="str">
        <f>IF(H34&gt;0,VLOOKUP(A34,[3]BDD_ActiviteInf_HP!$1:$1048576,PsyInf_HP_FileAct!Y$1,FALSE)/H34,"-")</f>
        <v>-</v>
      </c>
      <c r="Z34" s="246" t="str">
        <f>IF(I34&gt;0,VLOOKUP(A34,[3]BDD_ActiviteInf_HP!$1:$1048576,PsyInf_HP_FileAct!Z$1,FALSE)/I34,"-")</f>
        <v>-</v>
      </c>
      <c r="AA34" s="244" t="str">
        <f>IF(E34&gt;0,VLOOKUP(A34,[3]BDD_ActiviteInf_HP!$1:$1048576,PsyInf_HP_FileAct!AA$1,FALSE)/E34,"-")</f>
        <v>-</v>
      </c>
      <c r="AB34" s="240" t="str">
        <f>IF(F34&gt;0,VLOOKUP(A34,[3]BDD_ActiviteInf_HP!$1:$1048576,PsyInf_HP_FileAct!AB$1,FALSE)/F34,"-")</f>
        <v>-</v>
      </c>
      <c r="AC34" s="245" t="str">
        <f>IF(H34&gt;0,VLOOKUP(A34,[3]BDD_ActiviteInf_HP!$1:$1048576,PsyInf_HP_FileAct!AC$1,FALSE)/H34,"-")</f>
        <v>-</v>
      </c>
      <c r="AD34" s="246" t="str">
        <f>IF(I34&gt;0,VLOOKUP(A34,[3]BDD_ActiviteInf_HP!$1:$1048576,PsyInf_HP_FileAct!AD$1,FALSE)/I34,"-")</f>
        <v>-</v>
      </c>
      <c r="AE34" s="244" t="str">
        <f>IF(E34&gt;0,VLOOKUP(A34,[3]BDD_ActiviteInf_HP!$1:$1048576,PsyInf_HP_FileAct!AE$1,FALSE)/E34,"-")</f>
        <v>-</v>
      </c>
      <c r="AF34" s="240" t="str">
        <f>IF(F34&gt;0,VLOOKUP(A34,[3]BDD_ActiviteInf_HP!$1:$1048576,PsyInf_HP_FileAct!AF$1,FALSE)/F34,"-")</f>
        <v>-</v>
      </c>
      <c r="AG34" s="245" t="str">
        <f>IF(H34&gt;0,VLOOKUP(A34,[3]BDD_ActiviteInf_HP!$1:$1048576,PsyInf_HP_FileAct!AG$1,FALSE)/H34,"-")</f>
        <v>-</v>
      </c>
      <c r="AH34" s="246" t="str">
        <f>IF(I34&gt;0,VLOOKUP(A34,[3]BDD_ActiviteInf_HP!$1:$1048576,PsyInf_HP_FileAct!AH$1,FALSE)/I34,"-")</f>
        <v>-</v>
      </c>
    </row>
    <row r="35" spans="1:40" s="101" customFormat="1" ht="14.1" customHeight="1" x14ac:dyDescent="0.2">
      <c r="A35" s="31" t="s">
        <v>66</v>
      </c>
      <c r="C35" s="33" t="s">
        <v>66</v>
      </c>
      <c r="D35" s="34" t="s">
        <v>67</v>
      </c>
      <c r="E35" s="248">
        <f>VLOOKUP(A35,[3]Activité_INF!$A$7:$AB$68,18,FALSE)</f>
        <v>0</v>
      </c>
      <c r="F35" s="239">
        <f>VLOOKUP(A35,[3]Activité_INF!$A$7:$AB$68,19,FALSE)</f>
        <v>0</v>
      </c>
      <c r="G35" s="240" t="str">
        <f t="shared" si="1"/>
        <v>-</v>
      </c>
      <c r="H35" s="241">
        <f>VLOOKUP(A35,[3]Activité_INF!$A$7:$AB$68,15,FALSE)</f>
        <v>0</v>
      </c>
      <c r="I35" s="242">
        <f>VLOOKUP(A35,[3]Activité_INF!$A$7:$AB$68,16,FALSE)</f>
        <v>0</v>
      </c>
      <c r="J35" s="243" t="str">
        <f t="shared" si="3"/>
        <v>-</v>
      </c>
      <c r="K35" s="244" t="str">
        <f>IF(E35&gt;0,VLOOKUP(A35,[3]BDD_ActiviteInf_HP!$1:$1048576,PsyInf_HP_FileAct!K$1,FALSE)/E35,"-")</f>
        <v>-</v>
      </c>
      <c r="L35" s="240" t="str">
        <f>IF(F35&gt;0,VLOOKUP(A35,[3]BDD_ActiviteInf_HP!$1:$1048576,PsyInf_HP_FileAct!L$1,FALSE)/F35,"-")</f>
        <v>-</v>
      </c>
      <c r="M35" s="245" t="str">
        <f>IF(H35&gt;0,VLOOKUP(A35,[3]BDD_ActiviteInf_HP!$1:$1048576,PsyInf_HP_FileAct!M$1,FALSE)/H35,"-")</f>
        <v>-</v>
      </c>
      <c r="N35" s="243" t="str">
        <f>IF(I35&gt;0,VLOOKUP(A35,[3]BDD_ActiviteInf_HP!$1:$1048576,PsyInf_HP_FileAct!N$1,FALSE)/I35,"-")</f>
        <v>-</v>
      </c>
      <c r="O35" s="245" t="str">
        <f>IF($E35&gt;0,VLOOKUP($A35,[3]BDD_ActiviteInf_HP!$1:$1048576,PsyInf_HP_FileAct!O$1,FALSE)/$E35,"-")</f>
        <v>-</v>
      </c>
      <c r="P35" s="240" t="str">
        <f>IF($F35&gt;0,VLOOKUP($A35,[3]BDD_ActiviteInf_HP!$1:$1048576,PsyInf_HP_FileAct!P$1,FALSE)/$F35,"-")</f>
        <v>-</v>
      </c>
      <c r="Q35" s="245" t="str">
        <f>IF($H35&gt;0,VLOOKUP($A35,[3]BDD_ActiviteInf_HP!$1:$1048576,PsyInf_HP_FileAct!Q$1,FALSE)/$H35,"-")</f>
        <v>-</v>
      </c>
      <c r="R35" s="243" t="str">
        <f>IF($I35&gt;0,VLOOKUP($A35,[3]BDD_ActiviteInf_HP!$1:$1048576,PsyInf_HP_FileAct!R$1,FALSE)/$I35,"-")</f>
        <v>-</v>
      </c>
      <c r="S35" s="245" t="str">
        <f>IF(E35&gt;0,VLOOKUP(A35,[3]BDD_ActiviteInf_HP!$1:$1048576,PsyInf_HP_FileAct!S$1,FALSE)/E35,"-")</f>
        <v>-</v>
      </c>
      <c r="T35" s="240" t="str">
        <f>IF(F35&gt;0,VLOOKUP(A35,[3]BDD_ActiviteInf_HP!$1:$1048576,PsyInf_HP_FileAct!T$1,FALSE)/F35,"-")</f>
        <v>-</v>
      </c>
      <c r="U35" s="245" t="str">
        <f>IF(H35&gt;0,VLOOKUP(A35,[3]BDD_ActiviteInf_HP!$1:$1048576,PsyInf_HP_FileAct!U$1,FALSE)/H35,"-")</f>
        <v>-</v>
      </c>
      <c r="V35" s="243" t="str">
        <f>IF(I35&gt;0,VLOOKUP(A35,[3]BDD_ActiviteInf_HP!$1:$1048576,PsyInf_HP_FileAct!V$1,FALSE)/I35,"-")</f>
        <v>-</v>
      </c>
      <c r="W35" s="245" t="str">
        <f>IF(E35&gt;0,VLOOKUP(A35,[3]BDD_ActiviteInf_HP!$1:$1048576,PsyInf_HP_FileAct!W$1,FALSE)/E35,"-")</f>
        <v>-</v>
      </c>
      <c r="X35" s="240" t="str">
        <f>IF(F35&gt;0,VLOOKUP(A35,[3]BDD_ActiviteInf_HP!$1:$1048576,PsyInf_HP_FileAct!X$1,FALSE)/F35,"-")</f>
        <v>-</v>
      </c>
      <c r="Y35" s="245" t="str">
        <f>IF(H35&gt;0,VLOOKUP(A35,[3]BDD_ActiviteInf_HP!$1:$1048576,PsyInf_HP_FileAct!Y$1,FALSE)/H35,"-")</f>
        <v>-</v>
      </c>
      <c r="Z35" s="246" t="str">
        <f>IF(I35&gt;0,VLOOKUP(A35,[3]BDD_ActiviteInf_HP!$1:$1048576,PsyInf_HP_FileAct!Z$1,FALSE)/I35,"-")</f>
        <v>-</v>
      </c>
      <c r="AA35" s="244" t="str">
        <f>IF(E35&gt;0,VLOOKUP(A35,[3]BDD_ActiviteInf_HP!$1:$1048576,PsyInf_HP_FileAct!AA$1,FALSE)/E35,"-")</f>
        <v>-</v>
      </c>
      <c r="AB35" s="240" t="str">
        <f>IF(F35&gt;0,VLOOKUP(A35,[3]BDD_ActiviteInf_HP!$1:$1048576,PsyInf_HP_FileAct!AB$1,FALSE)/F35,"-")</f>
        <v>-</v>
      </c>
      <c r="AC35" s="245" t="str">
        <f>IF(H35&gt;0,VLOOKUP(A35,[3]BDD_ActiviteInf_HP!$1:$1048576,PsyInf_HP_FileAct!AC$1,FALSE)/H35,"-")</f>
        <v>-</v>
      </c>
      <c r="AD35" s="246" t="str">
        <f>IF(I35&gt;0,VLOOKUP(A35,[3]BDD_ActiviteInf_HP!$1:$1048576,PsyInf_HP_FileAct!AD$1,FALSE)/I35,"-")</f>
        <v>-</v>
      </c>
      <c r="AE35" s="244" t="str">
        <f>IF(E35&gt;0,VLOOKUP(A35,[3]BDD_ActiviteInf_HP!$1:$1048576,PsyInf_HP_FileAct!AE$1,FALSE)/E35,"-")</f>
        <v>-</v>
      </c>
      <c r="AF35" s="240" t="str">
        <f>IF(F35&gt;0,VLOOKUP(A35,[3]BDD_ActiviteInf_HP!$1:$1048576,PsyInf_HP_FileAct!AF$1,FALSE)/F35,"-")</f>
        <v>-</v>
      </c>
      <c r="AG35" s="245" t="str">
        <f>IF(H35&gt;0,VLOOKUP(A35,[3]BDD_ActiviteInf_HP!$1:$1048576,PsyInf_HP_FileAct!AG$1,FALSE)/H35,"-")</f>
        <v>-</v>
      </c>
      <c r="AH35" s="246" t="str">
        <f>IF(I35&gt;0,VLOOKUP(A35,[3]BDD_ActiviteInf_HP!$1:$1048576,PsyInf_HP_FileAct!AH$1,FALSE)/I35,"-")</f>
        <v>-</v>
      </c>
    </row>
    <row r="36" spans="1:40" s="101" customFormat="1" ht="14.1" customHeight="1" x14ac:dyDescent="0.2">
      <c r="A36" s="31" t="s">
        <v>68</v>
      </c>
      <c r="C36" s="33" t="s">
        <v>68</v>
      </c>
      <c r="D36" s="34" t="s">
        <v>69</v>
      </c>
      <c r="E36" s="248">
        <f>VLOOKUP(A36,[3]Activité_INF!$A$7:$AB$68,18,FALSE)</f>
        <v>0</v>
      </c>
      <c r="F36" s="239">
        <f>VLOOKUP(A36,[3]Activité_INF!$A$7:$AB$68,19,FALSE)</f>
        <v>0</v>
      </c>
      <c r="G36" s="240" t="str">
        <f t="shared" si="1"/>
        <v>-</v>
      </c>
      <c r="H36" s="241">
        <f>VLOOKUP(A36,[3]Activité_INF!$A$7:$AB$68,15,FALSE)</f>
        <v>0</v>
      </c>
      <c r="I36" s="242">
        <f>VLOOKUP(A36,[3]Activité_INF!$A$7:$AB$68,16,FALSE)</f>
        <v>0</v>
      </c>
      <c r="J36" s="243" t="str">
        <f t="shared" si="3"/>
        <v>-</v>
      </c>
      <c r="K36" s="244" t="str">
        <f>IF(E36&gt;0,VLOOKUP(A36,[3]BDD_ActiviteInf_HP!$1:$1048576,PsyInf_HP_FileAct!K$1,FALSE)/E36,"-")</f>
        <v>-</v>
      </c>
      <c r="L36" s="240" t="str">
        <f>IF(F36&gt;0,VLOOKUP(A36,[3]BDD_ActiviteInf_HP!$1:$1048576,PsyInf_HP_FileAct!L$1,FALSE)/F36,"-")</f>
        <v>-</v>
      </c>
      <c r="M36" s="245" t="str">
        <f>IF(H36&gt;0,VLOOKUP(A36,[3]BDD_ActiviteInf_HP!$1:$1048576,PsyInf_HP_FileAct!M$1,FALSE)/H36,"-")</f>
        <v>-</v>
      </c>
      <c r="N36" s="243" t="str">
        <f>IF(I36&gt;0,VLOOKUP(A36,[3]BDD_ActiviteInf_HP!$1:$1048576,PsyInf_HP_FileAct!N$1,FALSE)/I36,"-")</f>
        <v>-</v>
      </c>
      <c r="O36" s="245" t="str">
        <f>IF($E36&gt;0,VLOOKUP($A36,[3]BDD_ActiviteInf_HP!$1:$1048576,PsyInf_HP_FileAct!O$1,FALSE)/$E36,"-")</f>
        <v>-</v>
      </c>
      <c r="P36" s="240" t="str">
        <f>IF($F36&gt;0,VLOOKUP($A36,[3]BDD_ActiviteInf_HP!$1:$1048576,PsyInf_HP_FileAct!P$1,FALSE)/$F36,"-")</f>
        <v>-</v>
      </c>
      <c r="Q36" s="245" t="str">
        <f>IF($H36&gt;0,VLOOKUP($A36,[3]BDD_ActiviteInf_HP!$1:$1048576,PsyInf_HP_FileAct!Q$1,FALSE)/$H36,"-")</f>
        <v>-</v>
      </c>
      <c r="R36" s="243" t="str">
        <f>IF($I36&gt;0,VLOOKUP($A36,[3]BDD_ActiviteInf_HP!$1:$1048576,PsyInf_HP_FileAct!R$1,FALSE)/$I36,"-")</f>
        <v>-</v>
      </c>
      <c r="S36" s="245" t="str">
        <f>IF(E36&gt;0,VLOOKUP(A36,[3]BDD_ActiviteInf_HP!$1:$1048576,PsyInf_HP_FileAct!S$1,FALSE)/E36,"-")</f>
        <v>-</v>
      </c>
      <c r="T36" s="240" t="str">
        <f>IF(F36&gt;0,VLOOKUP(A36,[3]BDD_ActiviteInf_HP!$1:$1048576,PsyInf_HP_FileAct!T$1,FALSE)/F36,"-")</f>
        <v>-</v>
      </c>
      <c r="U36" s="245" t="str">
        <f>IF(H36&gt;0,VLOOKUP(A36,[3]BDD_ActiviteInf_HP!$1:$1048576,PsyInf_HP_FileAct!U$1,FALSE)/H36,"-")</f>
        <v>-</v>
      </c>
      <c r="V36" s="243" t="str">
        <f>IF(I36&gt;0,VLOOKUP(A36,[3]BDD_ActiviteInf_HP!$1:$1048576,PsyInf_HP_FileAct!V$1,FALSE)/I36,"-")</f>
        <v>-</v>
      </c>
      <c r="W36" s="245" t="str">
        <f>IF(E36&gt;0,VLOOKUP(A36,[3]BDD_ActiviteInf_HP!$1:$1048576,PsyInf_HP_FileAct!W$1,FALSE)/E36,"-")</f>
        <v>-</v>
      </c>
      <c r="X36" s="240" t="str">
        <f>IF(F36&gt;0,VLOOKUP(A36,[3]BDD_ActiviteInf_HP!$1:$1048576,PsyInf_HP_FileAct!X$1,FALSE)/F36,"-")</f>
        <v>-</v>
      </c>
      <c r="Y36" s="245" t="str">
        <f>IF(H36&gt;0,VLOOKUP(A36,[3]BDD_ActiviteInf_HP!$1:$1048576,PsyInf_HP_FileAct!Y$1,FALSE)/H36,"-")</f>
        <v>-</v>
      </c>
      <c r="Z36" s="246" t="str">
        <f>IF(I36&gt;0,VLOOKUP(A36,[3]BDD_ActiviteInf_HP!$1:$1048576,PsyInf_HP_FileAct!Z$1,FALSE)/I36,"-")</f>
        <v>-</v>
      </c>
      <c r="AA36" s="244" t="str">
        <f>IF(E36&gt;0,VLOOKUP(A36,[3]BDD_ActiviteInf_HP!$1:$1048576,PsyInf_HP_FileAct!AA$1,FALSE)/E36,"-")</f>
        <v>-</v>
      </c>
      <c r="AB36" s="240" t="str">
        <f>IF(F36&gt;0,VLOOKUP(A36,[3]BDD_ActiviteInf_HP!$1:$1048576,PsyInf_HP_FileAct!AB$1,FALSE)/F36,"-")</f>
        <v>-</v>
      </c>
      <c r="AC36" s="245" t="str">
        <f>IF(H36&gt;0,VLOOKUP(A36,[3]BDD_ActiviteInf_HP!$1:$1048576,PsyInf_HP_FileAct!AC$1,FALSE)/H36,"-")</f>
        <v>-</v>
      </c>
      <c r="AD36" s="246" t="str">
        <f>IF(I36&gt;0,VLOOKUP(A36,[3]BDD_ActiviteInf_HP!$1:$1048576,PsyInf_HP_FileAct!AD$1,FALSE)/I36,"-")</f>
        <v>-</v>
      </c>
      <c r="AE36" s="244" t="str">
        <f>IF(E36&gt;0,VLOOKUP(A36,[3]BDD_ActiviteInf_HP!$1:$1048576,PsyInf_HP_FileAct!AE$1,FALSE)/E36,"-")</f>
        <v>-</v>
      </c>
      <c r="AF36" s="240" t="str">
        <f>IF(F36&gt;0,VLOOKUP(A36,[3]BDD_ActiviteInf_HP!$1:$1048576,PsyInf_HP_FileAct!AF$1,FALSE)/F36,"-")</f>
        <v>-</v>
      </c>
      <c r="AG36" s="245" t="str">
        <f>IF(H36&gt;0,VLOOKUP(A36,[3]BDD_ActiviteInf_HP!$1:$1048576,PsyInf_HP_FileAct!AG$1,FALSE)/H36,"-")</f>
        <v>-</v>
      </c>
      <c r="AH36" s="246" t="str">
        <f>IF(I36&gt;0,VLOOKUP(A36,[3]BDD_ActiviteInf_HP!$1:$1048576,PsyInf_HP_FileAct!AH$1,FALSE)/I36,"-")</f>
        <v>-</v>
      </c>
    </row>
    <row r="37" spans="1:40" s="101" customFormat="1" ht="14.1" customHeight="1" x14ac:dyDescent="0.2">
      <c r="A37" s="31" t="s">
        <v>70</v>
      </c>
      <c r="C37" s="33" t="s">
        <v>70</v>
      </c>
      <c r="D37" s="34" t="s">
        <v>71</v>
      </c>
      <c r="E37" s="248">
        <f>VLOOKUP(A37,[3]Activité_INF!$A$7:$AB$68,18,FALSE)</f>
        <v>0</v>
      </c>
      <c r="F37" s="239">
        <f>VLOOKUP(A37,[3]Activité_INF!$A$7:$AB$68,19,FALSE)</f>
        <v>0</v>
      </c>
      <c r="G37" s="240" t="str">
        <f t="shared" si="1"/>
        <v>-</v>
      </c>
      <c r="H37" s="241">
        <f>VLOOKUP(A37,[3]Activité_INF!$A$7:$AB$68,15,FALSE)</f>
        <v>0</v>
      </c>
      <c r="I37" s="242">
        <f>VLOOKUP(A37,[3]Activité_INF!$A$7:$AB$68,16,FALSE)</f>
        <v>0</v>
      </c>
      <c r="J37" s="243" t="str">
        <f t="shared" si="3"/>
        <v>-</v>
      </c>
      <c r="K37" s="244" t="str">
        <f>IF(E37&gt;0,VLOOKUP(A37,[3]BDD_ActiviteInf_HP!$1:$1048576,PsyInf_HP_FileAct!K$1,FALSE)/E37,"-")</f>
        <v>-</v>
      </c>
      <c r="L37" s="240" t="str">
        <f>IF(F37&gt;0,VLOOKUP(A37,[3]BDD_ActiviteInf_HP!$1:$1048576,PsyInf_HP_FileAct!L$1,FALSE)/F37,"-")</f>
        <v>-</v>
      </c>
      <c r="M37" s="245" t="str">
        <f>IF(H37&gt;0,VLOOKUP(A37,[3]BDD_ActiviteInf_HP!$1:$1048576,PsyInf_HP_FileAct!M$1,FALSE)/H37,"-")</f>
        <v>-</v>
      </c>
      <c r="N37" s="243" t="str">
        <f>IF(I37&gt;0,VLOOKUP(A37,[3]BDD_ActiviteInf_HP!$1:$1048576,PsyInf_HP_FileAct!N$1,FALSE)/I37,"-")</f>
        <v>-</v>
      </c>
      <c r="O37" s="245" t="str">
        <f>IF($E37&gt;0,VLOOKUP($A37,[3]BDD_ActiviteInf_HP!$1:$1048576,PsyInf_HP_FileAct!O$1,FALSE)/$E37,"-")</f>
        <v>-</v>
      </c>
      <c r="P37" s="240" t="str">
        <f>IF($F37&gt;0,VLOOKUP($A37,[3]BDD_ActiviteInf_HP!$1:$1048576,PsyInf_HP_FileAct!P$1,FALSE)/$F37,"-")</f>
        <v>-</v>
      </c>
      <c r="Q37" s="245" t="str">
        <f>IF($H37&gt;0,VLOOKUP($A37,[3]BDD_ActiviteInf_HP!$1:$1048576,PsyInf_HP_FileAct!Q$1,FALSE)/$H37,"-")</f>
        <v>-</v>
      </c>
      <c r="R37" s="243" t="str">
        <f>IF($I37&gt;0,VLOOKUP($A37,[3]BDD_ActiviteInf_HP!$1:$1048576,PsyInf_HP_FileAct!R$1,FALSE)/$I37,"-")</f>
        <v>-</v>
      </c>
      <c r="S37" s="245" t="str">
        <f>IF(E37&gt;0,VLOOKUP(A37,[3]BDD_ActiviteInf_HP!$1:$1048576,PsyInf_HP_FileAct!S$1,FALSE)/E37,"-")</f>
        <v>-</v>
      </c>
      <c r="T37" s="240" t="str">
        <f>IF(F37&gt;0,VLOOKUP(A37,[3]BDD_ActiviteInf_HP!$1:$1048576,PsyInf_HP_FileAct!T$1,FALSE)/F37,"-")</f>
        <v>-</v>
      </c>
      <c r="U37" s="245" t="str">
        <f>IF(H37&gt;0,VLOOKUP(A37,[3]BDD_ActiviteInf_HP!$1:$1048576,PsyInf_HP_FileAct!U$1,FALSE)/H37,"-")</f>
        <v>-</v>
      </c>
      <c r="V37" s="243" t="str">
        <f>IF(I37&gt;0,VLOOKUP(A37,[3]BDD_ActiviteInf_HP!$1:$1048576,PsyInf_HP_FileAct!V$1,FALSE)/I37,"-")</f>
        <v>-</v>
      </c>
      <c r="W37" s="245" t="str">
        <f>IF(E37&gt;0,VLOOKUP(A37,[3]BDD_ActiviteInf_HP!$1:$1048576,PsyInf_HP_FileAct!W$1,FALSE)/E37,"-")</f>
        <v>-</v>
      </c>
      <c r="X37" s="240" t="str">
        <f>IF(F37&gt;0,VLOOKUP(A37,[3]BDD_ActiviteInf_HP!$1:$1048576,PsyInf_HP_FileAct!X$1,FALSE)/F37,"-")</f>
        <v>-</v>
      </c>
      <c r="Y37" s="245" t="str">
        <f>IF(H37&gt;0,VLOOKUP(A37,[3]BDD_ActiviteInf_HP!$1:$1048576,PsyInf_HP_FileAct!Y$1,FALSE)/H37,"-")</f>
        <v>-</v>
      </c>
      <c r="Z37" s="246" t="str">
        <f>IF(I37&gt;0,VLOOKUP(A37,[3]BDD_ActiviteInf_HP!$1:$1048576,PsyInf_HP_FileAct!Z$1,FALSE)/I37,"-")</f>
        <v>-</v>
      </c>
      <c r="AA37" s="244" t="str">
        <f>IF(E37&gt;0,VLOOKUP(A37,[3]BDD_ActiviteInf_HP!$1:$1048576,PsyInf_HP_FileAct!AA$1,FALSE)/E37,"-")</f>
        <v>-</v>
      </c>
      <c r="AB37" s="240" t="str">
        <f>IF(F37&gt;0,VLOOKUP(A37,[3]BDD_ActiviteInf_HP!$1:$1048576,PsyInf_HP_FileAct!AB$1,FALSE)/F37,"-")</f>
        <v>-</v>
      </c>
      <c r="AC37" s="245" t="str">
        <f>IF(H37&gt;0,VLOOKUP(A37,[3]BDD_ActiviteInf_HP!$1:$1048576,PsyInf_HP_FileAct!AC$1,FALSE)/H37,"-")</f>
        <v>-</v>
      </c>
      <c r="AD37" s="246" t="str">
        <f>IF(I37&gt;0,VLOOKUP(A37,[3]BDD_ActiviteInf_HP!$1:$1048576,PsyInf_HP_FileAct!AD$1,FALSE)/I37,"-")</f>
        <v>-</v>
      </c>
      <c r="AE37" s="244" t="str">
        <f>IF(E37&gt;0,VLOOKUP(A37,[3]BDD_ActiviteInf_HP!$1:$1048576,PsyInf_HP_FileAct!AE$1,FALSE)/E37,"-")</f>
        <v>-</v>
      </c>
      <c r="AF37" s="240" t="str">
        <f>IF(F37&gt;0,VLOOKUP(A37,[3]BDD_ActiviteInf_HP!$1:$1048576,PsyInf_HP_FileAct!AF$1,FALSE)/F37,"-")</f>
        <v>-</v>
      </c>
      <c r="AG37" s="245" t="str">
        <f>IF(H37&gt;0,VLOOKUP(A37,[3]BDD_ActiviteInf_HP!$1:$1048576,PsyInf_HP_FileAct!AG$1,FALSE)/H37,"-")</f>
        <v>-</v>
      </c>
      <c r="AH37" s="246" t="str">
        <f>IF(I37&gt;0,VLOOKUP(A37,[3]BDD_ActiviteInf_HP!$1:$1048576,PsyInf_HP_FileAct!AH$1,FALSE)/I37,"-")</f>
        <v>-</v>
      </c>
    </row>
    <row r="38" spans="1:40" s="101" customFormat="1" ht="14.1" customHeight="1" x14ac:dyDescent="0.2">
      <c r="A38" s="31" t="s">
        <v>72</v>
      </c>
      <c r="C38" s="33" t="s">
        <v>72</v>
      </c>
      <c r="D38" s="34" t="s">
        <v>73</v>
      </c>
      <c r="E38" s="248">
        <f>VLOOKUP(A38,[3]Activité_INF!$A$7:$AB$68,18,FALSE)</f>
        <v>0</v>
      </c>
      <c r="F38" s="239">
        <f>VLOOKUP(A38,[3]Activité_INF!$A$7:$AB$68,19,FALSE)</f>
        <v>0</v>
      </c>
      <c r="G38" s="240" t="str">
        <f t="shared" si="1"/>
        <v>-</v>
      </c>
      <c r="H38" s="241">
        <f>VLOOKUP(A38,[3]Activité_INF!$A$7:$AB$68,15,FALSE)</f>
        <v>0</v>
      </c>
      <c r="I38" s="242">
        <f>VLOOKUP(A38,[3]Activité_INF!$A$7:$AB$68,16,FALSE)</f>
        <v>0</v>
      </c>
      <c r="J38" s="243" t="str">
        <f t="shared" si="3"/>
        <v>-</v>
      </c>
      <c r="K38" s="244" t="str">
        <f>IF(E38&gt;0,VLOOKUP(A38,[3]BDD_ActiviteInf_HP!$1:$1048576,PsyInf_HP_FileAct!K$1,FALSE)/E38,"-")</f>
        <v>-</v>
      </c>
      <c r="L38" s="240" t="str">
        <f>IF(F38&gt;0,VLOOKUP(A38,[3]BDD_ActiviteInf_HP!$1:$1048576,PsyInf_HP_FileAct!L$1,FALSE)/F38,"-")</f>
        <v>-</v>
      </c>
      <c r="M38" s="245" t="str">
        <f>IF(H38&gt;0,VLOOKUP(A38,[3]BDD_ActiviteInf_HP!$1:$1048576,PsyInf_HP_FileAct!M$1,FALSE)/H38,"-")</f>
        <v>-</v>
      </c>
      <c r="N38" s="243" t="str">
        <f>IF(I38&gt;0,VLOOKUP(A38,[3]BDD_ActiviteInf_HP!$1:$1048576,PsyInf_HP_FileAct!N$1,FALSE)/I38,"-")</f>
        <v>-</v>
      </c>
      <c r="O38" s="245" t="str">
        <f>IF($E38&gt;0,VLOOKUP($A38,[3]BDD_ActiviteInf_HP!$1:$1048576,PsyInf_HP_FileAct!O$1,FALSE)/$E38,"-")</f>
        <v>-</v>
      </c>
      <c r="P38" s="240" t="str">
        <f>IF($F38&gt;0,VLOOKUP($A38,[3]BDD_ActiviteInf_HP!$1:$1048576,PsyInf_HP_FileAct!P$1,FALSE)/$F38,"-")</f>
        <v>-</v>
      </c>
      <c r="Q38" s="245" t="str">
        <f>IF($H38&gt;0,VLOOKUP($A38,[3]BDD_ActiviteInf_HP!$1:$1048576,PsyInf_HP_FileAct!Q$1,FALSE)/$H38,"-")</f>
        <v>-</v>
      </c>
      <c r="R38" s="243" t="str">
        <f>IF($I38&gt;0,VLOOKUP($A38,[3]BDD_ActiviteInf_HP!$1:$1048576,PsyInf_HP_FileAct!R$1,FALSE)/$I38,"-")</f>
        <v>-</v>
      </c>
      <c r="S38" s="245" t="str">
        <f>IF(E38&gt;0,VLOOKUP(A38,[3]BDD_ActiviteInf_HP!$1:$1048576,PsyInf_HP_FileAct!S$1,FALSE)/E38,"-")</f>
        <v>-</v>
      </c>
      <c r="T38" s="240" t="str">
        <f>IF(F38&gt;0,VLOOKUP(A38,[3]BDD_ActiviteInf_HP!$1:$1048576,PsyInf_HP_FileAct!T$1,FALSE)/F38,"-")</f>
        <v>-</v>
      </c>
      <c r="U38" s="245" t="str">
        <f>IF(H38&gt;0,VLOOKUP(A38,[3]BDD_ActiviteInf_HP!$1:$1048576,PsyInf_HP_FileAct!U$1,FALSE)/H38,"-")</f>
        <v>-</v>
      </c>
      <c r="V38" s="243" t="str">
        <f>IF(I38&gt;0,VLOOKUP(A38,[3]BDD_ActiviteInf_HP!$1:$1048576,PsyInf_HP_FileAct!V$1,FALSE)/I38,"-")</f>
        <v>-</v>
      </c>
      <c r="W38" s="245" t="str">
        <f>IF(E38&gt;0,VLOOKUP(A38,[3]BDD_ActiviteInf_HP!$1:$1048576,PsyInf_HP_FileAct!W$1,FALSE)/E38,"-")</f>
        <v>-</v>
      </c>
      <c r="X38" s="240" t="str">
        <f>IF(F38&gt;0,VLOOKUP(A38,[3]BDD_ActiviteInf_HP!$1:$1048576,PsyInf_HP_FileAct!X$1,FALSE)/F38,"-")</f>
        <v>-</v>
      </c>
      <c r="Y38" s="245" t="str">
        <f>IF(H38&gt;0,VLOOKUP(A38,[3]BDD_ActiviteInf_HP!$1:$1048576,PsyInf_HP_FileAct!Y$1,FALSE)/H38,"-")</f>
        <v>-</v>
      </c>
      <c r="Z38" s="246" t="str">
        <f>IF(I38&gt;0,VLOOKUP(A38,[3]BDD_ActiviteInf_HP!$1:$1048576,PsyInf_HP_FileAct!Z$1,FALSE)/I38,"-")</f>
        <v>-</v>
      </c>
      <c r="AA38" s="244" t="str">
        <f>IF(E38&gt;0,VLOOKUP(A38,[3]BDD_ActiviteInf_HP!$1:$1048576,PsyInf_HP_FileAct!AA$1,FALSE)/E38,"-")</f>
        <v>-</v>
      </c>
      <c r="AB38" s="240" t="str">
        <f>IF(F38&gt;0,VLOOKUP(A38,[3]BDD_ActiviteInf_HP!$1:$1048576,PsyInf_HP_FileAct!AB$1,FALSE)/F38,"-")</f>
        <v>-</v>
      </c>
      <c r="AC38" s="245" t="str">
        <f>IF(H38&gt;0,VLOOKUP(A38,[3]BDD_ActiviteInf_HP!$1:$1048576,PsyInf_HP_FileAct!AC$1,FALSE)/H38,"-")</f>
        <v>-</v>
      </c>
      <c r="AD38" s="246" t="str">
        <f>IF(I38&gt;0,VLOOKUP(A38,[3]BDD_ActiviteInf_HP!$1:$1048576,PsyInf_HP_FileAct!AD$1,FALSE)/I38,"-")</f>
        <v>-</v>
      </c>
      <c r="AE38" s="244" t="str">
        <f>IF(E38&gt;0,VLOOKUP(A38,[3]BDD_ActiviteInf_HP!$1:$1048576,PsyInf_HP_FileAct!AE$1,FALSE)/E38,"-")</f>
        <v>-</v>
      </c>
      <c r="AF38" s="240" t="str">
        <f>IF(F38&gt;0,VLOOKUP(A38,[3]BDD_ActiviteInf_HP!$1:$1048576,PsyInf_HP_FileAct!AF$1,FALSE)/F38,"-")</f>
        <v>-</v>
      </c>
      <c r="AG38" s="245" t="str">
        <f>IF(H38&gt;0,VLOOKUP(A38,[3]BDD_ActiviteInf_HP!$1:$1048576,PsyInf_HP_FileAct!AG$1,FALSE)/H38,"-")</f>
        <v>-</v>
      </c>
      <c r="AH38" s="246" t="str">
        <f>IF(I38&gt;0,VLOOKUP(A38,[3]BDD_ActiviteInf_HP!$1:$1048576,PsyInf_HP_FileAct!AH$1,FALSE)/I38,"-")</f>
        <v>-</v>
      </c>
    </row>
    <row r="39" spans="1:40" s="101" customFormat="1" ht="14.1" customHeight="1" x14ac:dyDescent="0.25">
      <c r="A39" s="49" t="s">
        <v>74</v>
      </c>
      <c r="C39" s="33" t="s">
        <v>74</v>
      </c>
      <c r="D39" s="34" t="s">
        <v>75</v>
      </c>
      <c r="E39" s="248">
        <f>VLOOKUP(A39,[3]Activité_INF!$A$7:$AB$68,18,FALSE)</f>
        <v>0</v>
      </c>
      <c r="F39" s="239">
        <f>VLOOKUP(A39,[3]Activité_INF!$A$7:$AB$68,19,FALSE)</f>
        <v>0</v>
      </c>
      <c r="G39" s="240" t="str">
        <f t="shared" si="1"/>
        <v>-</v>
      </c>
      <c r="H39" s="241">
        <f>VLOOKUP(A39,[3]Activité_INF!$A$7:$AB$68,15,FALSE)</f>
        <v>0</v>
      </c>
      <c r="I39" s="242">
        <f>VLOOKUP(A39,[3]Activité_INF!$A$7:$AB$68,16,FALSE)</f>
        <v>0</v>
      </c>
      <c r="J39" s="243" t="str">
        <f t="shared" si="3"/>
        <v>-</v>
      </c>
      <c r="K39" s="244" t="str">
        <f>IF(E39&gt;0,VLOOKUP(A39,[3]BDD_ActiviteInf_HP!$1:$1048576,PsyInf_HP_FileAct!K$1,FALSE)/E39,"-")</f>
        <v>-</v>
      </c>
      <c r="L39" s="240" t="str">
        <f>IF(F39&gt;0,VLOOKUP(A39,[3]BDD_ActiviteInf_HP!$1:$1048576,PsyInf_HP_FileAct!L$1,FALSE)/F39,"-")</f>
        <v>-</v>
      </c>
      <c r="M39" s="245" t="str">
        <f>IF(H39&gt;0,VLOOKUP(A39,[3]BDD_ActiviteInf_HP!$1:$1048576,PsyInf_HP_FileAct!M$1,FALSE)/H39,"-")</f>
        <v>-</v>
      </c>
      <c r="N39" s="243" t="str">
        <f>IF(I39&gt;0,VLOOKUP(A39,[3]BDD_ActiviteInf_HP!$1:$1048576,PsyInf_HP_FileAct!N$1,FALSE)/I39,"-")</f>
        <v>-</v>
      </c>
      <c r="O39" s="245" t="str">
        <f>IF($E39&gt;0,VLOOKUP($A39,[3]BDD_ActiviteInf_HP!$1:$1048576,PsyInf_HP_FileAct!O$1,FALSE)/$E39,"-")</f>
        <v>-</v>
      </c>
      <c r="P39" s="240" t="str">
        <f>IF($F39&gt;0,VLOOKUP($A39,[3]BDD_ActiviteInf_HP!$1:$1048576,PsyInf_HP_FileAct!P$1,FALSE)/$F39,"-")</f>
        <v>-</v>
      </c>
      <c r="Q39" s="245" t="str">
        <f>IF($H39&gt;0,VLOOKUP($A39,[3]BDD_ActiviteInf_HP!$1:$1048576,PsyInf_HP_FileAct!Q$1,FALSE)/$H39,"-")</f>
        <v>-</v>
      </c>
      <c r="R39" s="243" t="str">
        <f>IF($I39&gt;0,VLOOKUP($A39,[3]BDD_ActiviteInf_HP!$1:$1048576,PsyInf_HP_FileAct!R$1,FALSE)/$I39,"-")</f>
        <v>-</v>
      </c>
      <c r="S39" s="245" t="str">
        <f>IF(E39&gt;0,VLOOKUP(A39,[3]BDD_ActiviteInf_HP!$1:$1048576,PsyInf_HP_FileAct!S$1,FALSE)/E39,"-")</f>
        <v>-</v>
      </c>
      <c r="T39" s="240" t="str">
        <f>IF(F39&gt;0,VLOOKUP(A39,[3]BDD_ActiviteInf_HP!$1:$1048576,PsyInf_HP_FileAct!T$1,FALSE)/F39,"-")</f>
        <v>-</v>
      </c>
      <c r="U39" s="245" t="str">
        <f>IF(H39&gt;0,VLOOKUP(A39,[3]BDD_ActiviteInf_HP!$1:$1048576,PsyInf_HP_FileAct!U$1,FALSE)/H39,"-")</f>
        <v>-</v>
      </c>
      <c r="V39" s="243" t="str">
        <f>IF(I39&gt;0,VLOOKUP(A39,[3]BDD_ActiviteInf_HP!$1:$1048576,PsyInf_HP_FileAct!V$1,FALSE)/I39,"-")</f>
        <v>-</v>
      </c>
      <c r="W39" s="245" t="str">
        <f>IF(E39&gt;0,VLOOKUP(A39,[3]BDD_ActiviteInf_HP!$1:$1048576,PsyInf_HP_FileAct!W$1,FALSE)/E39,"-")</f>
        <v>-</v>
      </c>
      <c r="X39" s="240" t="str">
        <f>IF(F39&gt;0,VLOOKUP(A39,[3]BDD_ActiviteInf_HP!$1:$1048576,PsyInf_HP_FileAct!X$1,FALSE)/F39,"-")</f>
        <v>-</v>
      </c>
      <c r="Y39" s="245" t="str">
        <f>IF(H39&gt;0,VLOOKUP(A39,[3]BDD_ActiviteInf_HP!$1:$1048576,PsyInf_HP_FileAct!Y$1,FALSE)/H39,"-")</f>
        <v>-</v>
      </c>
      <c r="Z39" s="246" t="str">
        <f>IF(I39&gt;0,VLOOKUP(A39,[3]BDD_ActiviteInf_HP!$1:$1048576,PsyInf_HP_FileAct!Z$1,FALSE)/I39,"-")</f>
        <v>-</v>
      </c>
      <c r="AA39" s="244" t="str">
        <f>IF(E39&gt;0,VLOOKUP(A39,[3]BDD_ActiviteInf_HP!$1:$1048576,PsyInf_HP_FileAct!AA$1,FALSE)/E39,"-")</f>
        <v>-</v>
      </c>
      <c r="AB39" s="240" t="str">
        <f>IF(F39&gt;0,VLOOKUP(A39,[3]BDD_ActiviteInf_HP!$1:$1048576,PsyInf_HP_FileAct!AB$1,FALSE)/F39,"-")</f>
        <v>-</v>
      </c>
      <c r="AC39" s="245" t="str">
        <f>IF(H39&gt;0,VLOOKUP(A39,[3]BDD_ActiviteInf_HP!$1:$1048576,PsyInf_HP_FileAct!AC$1,FALSE)/H39,"-")</f>
        <v>-</v>
      </c>
      <c r="AD39" s="246" t="str">
        <f>IF(I39&gt;0,VLOOKUP(A39,[3]BDD_ActiviteInf_HP!$1:$1048576,PsyInf_HP_FileAct!AD$1,FALSE)/I39,"-")</f>
        <v>-</v>
      </c>
      <c r="AE39" s="244" t="str">
        <f>IF(E39&gt;0,VLOOKUP(A39,[3]BDD_ActiviteInf_HP!$1:$1048576,PsyInf_HP_FileAct!AE$1,FALSE)/E39,"-")</f>
        <v>-</v>
      </c>
      <c r="AF39" s="240" t="str">
        <f>IF(F39&gt;0,VLOOKUP(A39,[3]BDD_ActiviteInf_HP!$1:$1048576,PsyInf_HP_FileAct!AF$1,FALSE)/F39,"-")</f>
        <v>-</v>
      </c>
      <c r="AG39" s="245" t="str">
        <f>IF(H39&gt;0,VLOOKUP(A39,[3]BDD_ActiviteInf_HP!$1:$1048576,PsyInf_HP_FileAct!AG$1,FALSE)/H39,"-")</f>
        <v>-</v>
      </c>
      <c r="AH39" s="246" t="str">
        <f>IF(I39&gt;0,VLOOKUP(A39,[3]BDD_ActiviteInf_HP!$1:$1048576,PsyInf_HP_FileAct!AH$1,FALSE)/I39,"-")</f>
        <v>-</v>
      </c>
    </row>
    <row r="40" spans="1:40" s="101" customFormat="1" ht="14.1" customHeight="1" x14ac:dyDescent="0.2">
      <c r="A40" s="31" t="s">
        <v>76</v>
      </c>
      <c r="C40" s="33" t="s">
        <v>76</v>
      </c>
      <c r="D40" s="34" t="s">
        <v>77</v>
      </c>
      <c r="E40" s="248">
        <f>VLOOKUP(A40,[3]Activité_INF!$A$7:$AB$68,18,FALSE)</f>
        <v>0</v>
      </c>
      <c r="F40" s="239">
        <f>VLOOKUP(A40,[3]Activité_INF!$A$7:$AB$68,19,FALSE)</f>
        <v>0</v>
      </c>
      <c r="G40" s="240" t="str">
        <f t="shared" si="1"/>
        <v>-</v>
      </c>
      <c r="H40" s="241">
        <f>VLOOKUP(A40,[3]Activité_INF!$A$7:$AB$68,15,FALSE)</f>
        <v>0</v>
      </c>
      <c r="I40" s="242">
        <f>VLOOKUP(A40,[3]Activité_INF!$A$7:$AB$68,16,FALSE)</f>
        <v>0</v>
      </c>
      <c r="J40" s="243" t="str">
        <f t="shared" si="3"/>
        <v>-</v>
      </c>
      <c r="K40" s="244" t="str">
        <f>IF(E40&gt;0,VLOOKUP(A40,[3]BDD_ActiviteInf_HP!$1:$1048576,PsyInf_HP_FileAct!K$1,FALSE)/E40,"-")</f>
        <v>-</v>
      </c>
      <c r="L40" s="240" t="str">
        <f>IF(F40&gt;0,VLOOKUP(A40,[3]BDD_ActiviteInf_HP!$1:$1048576,PsyInf_HP_FileAct!L$1,FALSE)/F40,"-")</f>
        <v>-</v>
      </c>
      <c r="M40" s="245" t="str">
        <f>IF(H40&gt;0,VLOOKUP(A40,[3]BDD_ActiviteInf_HP!$1:$1048576,PsyInf_HP_FileAct!M$1,FALSE)/H40,"-")</f>
        <v>-</v>
      </c>
      <c r="N40" s="243" t="str">
        <f>IF(I40&gt;0,VLOOKUP(A40,[3]BDD_ActiviteInf_HP!$1:$1048576,PsyInf_HP_FileAct!N$1,FALSE)/I40,"-")</f>
        <v>-</v>
      </c>
      <c r="O40" s="245" t="str">
        <f>IF($E40&gt;0,VLOOKUP($A40,[3]BDD_ActiviteInf_HP!$1:$1048576,PsyInf_HP_FileAct!O$1,FALSE)/$E40,"-")</f>
        <v>-</v>
      </c>
      <c r="P40" s="240" t="str">
        <f>IF($F40&gt;0,VLOOKUP($A40,[3]BDD_ActiviteInf_HP!$1:$1048576,PsyInf_HP_FileAct!P$1,FALSE)/$F40,"-")</f>
        <v>-</v>
      </c>
      <c r="Q40" s="245" t="str">
        <f>IF($H40&gt;0,VLOOKUP($A40,[3]BDD_ActiviteInf_HP!$1:$1048576,PsyInf_HP_FileAct!Q$1,FALSE)/$H40,"-")</f>
        <v>-</v>
      </c>
      <c r="R40" s="243" t="str">
        <f>IF($I40&gt;0,VLOOKUP($A40,[3]BDD_ActiviteInf_HP!$1:$1048576,PsyInf_HP_FileAct!R$1,FALSE)/$I40,"-")</f>
        <v>-</v>
      </c>
      <c r="S40" s="245" t="str">
        <f>IF(E40&gt;0,VLOOKUP(A40,[3]BDD_ActiviteInf_HP!$1:$1048576,PsyInf_HP_FileAct!S$1,FALSE)/E40,"-")</f>
        <v>-</v>
      </c>
      <c r="T40" s="240" t="str">
        <f>IF(F40&gt;0,VLOOKUP(A40,[3]BDD_ActiviteInf_HP!$1:$1048576,PsyInf_HP_FileAct!T$1,FALSE)/F40,"-")</f>
        <v>-</v>
      </c>
      <c r="U40" s="245" t="str">
        <f>IF(H40&gt;0,VLOOKUP(A40,[3]BDD_ActiviteInf_HP!$1:$1048576,PsyInf_HP_FileAct!U$1,FALSE)/H40,"-")</f>
        <v>-</v>
      </c>
      <c r="V40" s="243" t="str">
        <f>IF(I40&gt;0,VLOOKUP(A40,[3]BDD_ActiviteInf_HP!$1:$1048576,PsyInf_HP_FileAct!V$1,FALSE)/I40,"-")</f>
        <v>-</v>
      </c>
      <c r="W40" s="245" t="str">
        <f>IF(E40&gt;0,VLOOKUP(A40,[3]BDD_ActiviteInf_HP!$1:$1048576,PsyInf_HP_FileAct!W$1,FALSE)/E40,"-")</f>
        <v>-</v>
      </c>
      <c r="X40" s="240" t="str">
        <f>IF(F40&gt;0,VLOOKUP(A40,[3]BDD_ActiviteInf_HP!$1:$1048576,PsyInf_HP_FileAct!X$1,FALSE)/F40,"-")</f>
        <v>-</v>
      </c>
      <c r="Y40" s="245" t="str">
        <f>IF(H40&gt;0,VLOOKUP(A40,[3]BDD_ActiviteInf_HP!$1:$1048576,PsyInf_HP_FileAct!Y$1,FALSE)/H40,"-")</f>
        <v>-</v>
      </c>
      <c r="Z40" s="246" t="str">
        <f>IF(I40&gt;0,VLOOKUP(A40,[3]BDD_ActiviteInf_HP!$1:$1048576,PsyInf_HP_FileAct!Z$1,FALSE)/I40,"-")</f>
        <v>-</v>
      </c>
      <c r="AA40" s="244" t="str">
        <f>IF(E40&gt;0,VLOOKUP(A40,[3]BDD_ActiviteInf_HP!$1:$1048576,PsyInf_HP_FileAct!AA$1,FALSE)/E40,"-")</f>
        <v>-</v>
      </c>
      <c r="AB40" s="240" t="str">
        <f>IF(F40&gt;0,VLOOKUP(A40,[3]BDD_ActiviteInf_HP!$1:$1048576,PsyInf_HP_FileAct!AB$1,FALSE)/F40,"-")</f>
        <v>-</v>
      </c>
      <c r="AC40" s="245" t="str">
        <f>IF(H40&gt;0,VLOOKUP(A40,[3]BDD_ActiviteInf_HP!$1:$1048576,PsyInf_HP_FileAct!AC$1,FALSE)/H40,"-")</f>
        <v>-</v>
      </c>
      <c r="AD40" s="246" t="str">
        <f>IF(I40&gt;0,VLOOKUP(A40,[3]BDD_ActiviteInf_HP!$1:$1048576,PsyInf_HP_FileAct!AD$1,FALSE)/I40,"-")</f>
        <v>-</v>
      </c>
      <c r="AE40" s="244" t="str">
        <f>IF(E40&gt;0,VLOOKUP(A40,[3]BDD_ActiviteInf_HP!$1:$1048576,PsyInf_HP_FileAct!AE$1,FALSE)/E40,"-")</f>
        <v>-</v>
      </c>
      <c r="AF40" s="240" t="str">
        <f>IF(F40&gt;0,VLOOKUP(A40,[3]BDD_ActiviteInf_HP!$1:$1048576,PsyInf_HP_FileAct!AF$1,FALSE)/F40,"-")</f>
        <v>-</v>
      </c>
      <c r="AG40" s="245" t="str">
        <f>IF(H40&gt;0,VLOOKUP(A40,[3]BDD_ActiviteInf_HP!$1:$1048576,PsyInf_HP_FileAct!AG$1,FALSE)/H40,"-")</f>
        <v>-</v>
      </c>
      <c r="AH40" s="246" t="str">
        <f>IF(I40&gt;0,VLOOKUP(A40,[3]BDD_ActiviteInf_HP!$1:$1048576,PsyInf_HP_FileAct!AH$1,FALSE)/I40,"-")</f>
        <v>-</v>
      </c>
    </row>
    <row r="41" spans="1:40" s="101" customFormat="1" ht="14.1" customHeight="1" thickBot="1" x14ac:dyDescent="0.25">
      <c r="A41" s="31" t="s">
        <v>78</v>
      </c>
      <c r="C41" s="52" t="s">
        <v>78</v>
      </c>
      <c r="D41" s="53" t="s">
        <v>79</v>
      </c>
      <c r="E41" s="408">
        <f>VLOOKUP(A41,[3]Activité_INF!$A$7:$AB$68,18,FALSE)</f>
        <v>0</v>
      </c>
      <c r="F41" s="239">
        <f>VLOOKUP(A41,[3]Activité_INF!$A$7:$AB$68,19,FALSE)</f>
        <v>0</v>
      </c>
      <c r="G41" s="240" t="str">
        <f t="shared" si="1"/>
        <v>-</v>
      </c>
      <c r="H41" s="241">
        <f>VLOOKUP(A41,[3]Activité_INF!$A$7:$AB$68,15,FALSE)</f>
        <v>0</v>
      </c>
      <c r="I41" s="242">
        <f>VLOOKUP(A41,[3]Activité_INF!$A$7:$AB$68,16,FALSE)</f>
        <v>0</v>
      </c>
      <c r="J41" s="243" t="str">
        <f t="shared" si="3"/>
        <v>-</v>
      </c>
      <c r="K41" s="244" t="str">
        <f>IF(E41&gt;0,VLOOKUP(A41,[3]BDD_ActiviteInf_HP!$1:$1048576,PsyInf_HP_FileAct!K$1,FALSE)/E41,"-")</f>
        <v>-</v>
      </c>
      <c r="L41" s="240" t="str">
        <f>IF(F41&gt;0,VLOOKUP(A41,[3]BDD_ActiviteInf_HP!$1:$1048576,PsyInf_HP_FileAct!L$1,FALSE)/F41,"-")</f>
        <v>-</v>
      </c>
      <c r="M41" s="245" t="str">
        <f>IF(H41&gt;0,VLOOKUP(A41,[3]BDD_ActiviteInf_HP!$1:$1048576,PsyInf_HP_FileAct!M$1,FALSE)/H41,"-")</f>
        <v>-</v>
      </c>
      <c r="N41" s="243" t="str">
        <f>IF(I41&gt;0,VLOOKUP(A41,[3]BDD_ActiviteInf_HP!$1:$1048576,PsyInf_HP_FileAct!N$1,FALSE)/I41,"-")</f>
        <v>-</v>
      </c>
      <c r="O41" s="245" t="str">
        <f>IF($E41&gt;0,VLOOKUP($A41,[3]BDD_ActiviteInf_HP!$1:$1048576,PsyInf_HP_FileAct!O$1,FALSE)/$E41,"-")</f>
        <v>-</v>
      </c>
      <c r="P41" s="240" t="str">
        <f>IF($F41&gt;0,VLOOKUP($A41,[3]BDD_ActiviteInf_HP!$1:$1048576,PsyInf_HP_FileAct!P$1,FALSE)/$F41,"-")</f>
        <v>-</v>
      </c>
      <c r="Q41" s="245" t="str">
        <f>IF($H41&gt;0,VLOOKUP($A41,[3]BDD_ActiviteInf_HP!$1:$1048576,PsyInf_HP_FileAct!Q$1,FALSE)/$H41,"-")</f>
        <v>-</v>
      </c>
      <c r="R41" s="243" t="str">
        <f>IF($I41&gt;0,VLOOKUP($A41,[3]BDD_ActiviteInf_HP!$1:$1048576,PsyInf_HP_FileAct!R$1,FALSE)/$I41,"-")</f>
        <v>-</v>
      </c>
      <c r="S41" s="245" t="str">
        <f>IF(E41&gt;0,VLOOKUP(A41,[3]BDD_ActiviteInf_HP!$1:$1048576,PsyInf_HP_FileAct!S$1,FALSE)/E41,"-")</f>
        <v>-</v>
      </c>
      <c r="T41" s="240" t="str">
        <f>IF(F41&gt;0,VLOOKUP(A41,[3]BDD_ActiviteInf_HP!$1:$1048576,PsyInf_HP_FileAct!T$1,FALSE)/F41,"-")</f>
        <v>-</v>
      </c>
      <c r="U41" s="245" t="str">
        <f>IF(H41&gt;0,VLOOKUP(A41,[3]BDD_ActiviteInf_HP!$1:$1048576,PsyInf_HP_FileAct!U$1,FALSE)/H41,"-")</f>
        <v>-</v>
      </c>
      <c r="V41" s="243" t="str">
        <f>IF(I41&gt;0,VLOOKUP(A41,[3]BDD_ActiviteInf_HP!$1:$1048576,PsyInf_HP_FileAct!V$1,FALSE)/I41,"-")</f>
        <v>-</v>
      </c>
      <c r="W41" s="245" t="str">
        <f>IF(E41&gt;0,VLOOKUP(A41,[3]BDD_ActiviteInf_HP!$1:$1048576,PsyInf_HP_FileAct!W$1,FALSE)/E41,"-")</f>
        <v>-</v>
      </c>
      <c r="X41" s="240" t="str">
        <f>IF(F41&gt;0,VLOOKUP(A41,[3]BDD_ActiviteInf_HP!$1:$1048576,PsyInf_HP_FileAct!X$1,FALSE)/F41,"-")</f>
        <v>-</v>
      </c>
      <c r="Y41" s="245" t="str">
        <f>IF(H41&gt;0,VLOOKUP(A41,[3]BDD_ActiviteInf_HP!$1:$1048576,PsyInf_HP_FileAct!Y$1,FALSE)/H41,"-")</f>
        <v>-</v>
      </c>
      <c r="Z41" s="246" t="str">
        <f>IF(I41&gt;0,VLOOKUP(A41,[3]BDD_ActiviteInf_HP!$1:$1048576,PsyInf_HP_FileAct!Z$1,FALSE)/I41,"-")</f>
        <v>-</v>
      </c>
      <c r="AA41" s="244" t="str">
        <f>IF(E41&gt;0,VLOOKUP(A41,[3]BDD_ActiviteInf_HP!$1:$1048576,PsyInf_HP_FileAct!AA$1,FALSE)/E41,"-")</f>
        <v>-</v>
      </c>
      <c r="AB41" s="240" t="str">
        <f>IF(F41&gt;0,VLOOKUP(A41,[3]BDD_ActiviteInf_HP!$1:$1048576,PsyInf_HP_FileAct!AB$1,FALSE)/F41,"-")</f>
        <v>-</v>
      </c>
      <c r="AC41" s="245" t="str">
        <f>IF(H41&gt;0,VLOOKUP(A41,[3]BDD_ActiviteInf_HP!$1:$1048576,PsyInf_HP_FileAct!AC$1,FALSE)/H41,"-")</f>
        <v>-</v>
      </c>
      <c r="AD41" s="246" t="str">
        <f>IF(I41&gt;0,VLOOKUP(A41,[3]BDD_ActiviteInf_HP!$1:$1048576,PsyInf_HP_FileAct!AD$1,FALSE)/I41,"-")</f>
        <v>-</v>
      </c>
      <c r="AE41" s="244" t="str">
        <f>IF(E41&gt;0,VLOOKUP(A41,[3]BDD_ActiviteInf_HP!$1:$1048576,PsyInf_HP_FileAct!AE$1,FALSE)/E41,"-")</f>
        <v>-</v>
      </c>
      <c r="AF41" s="240" t="str">
        <f>IF(F41&gt;0,VLOOKUP(A41,[3]BDD_ActiviteInf_HP!$1:$1048576,PsyInf_HP_FileAct!AF$1,FALSE)/F41,"-")</f>
        <v>-</v>
      </c>
      <c r="AG41" s="245" t="str">
        <f>IF(H41&gt;0,VLOOKUP(A41,[3]BDD_ActiviteInf_HP!$1:$1048576,PsyInf_HP_FileAct!AG$1,FALSE)/H41,"-")</f>
        <v>-</v>
      </c>
      <c r="AH41" s="246" t="str">
        <f>IF(I41&gt;0,VLOOKUP(A41,[3]BDD_ActiviteInf_HP!$1:$1048576,PsyInf_HP_FileAct!AH$1,FALSE)/I41,"-")</f>
        <v>-</v>
      </c>
    </row>
    <row r="42" spans="1:40" s="101" customFormat="1" ht="13.5" customHeight="1" thickBot="1" x14ac:dyDescent="0.25">
      <c r="A42" s="31" t="s">
        <v>80</v>
      </c>
      <c r="C42" s="297" t="s">
        <v>81</v>
      </c>
      <c r="D42" s="297"/>
      <c r="E42" s="432">
        <f>VLOOKUP(A42,[3]Activité_INF!$A$7:$AB$68,18,FALSE)</f>
        <v>0</v>
      </c>
      <c r="F42" s="273">
        <f>VLOOKUP(A42,[3]Activité_INF!$A$7:$AB$68,19,FALSE)</f>
        <v>0</v>
      </c>
      <c r="G42" s="274" t="str">
        <f t="shared" si="1"/>
        <v>-</v>
      </c>
      <c r="H42" s="275">
        <f>VLOOKUP(A42,[3]Activité_INF!$A$7:$AB$68,15,FALSE)</f>
        <v>0</v>
      </c>
      <c r="I42" s="276">
        <f>VLOOKUP(A42,[3]Activité_INF!$A$7:$AB$68,16,FALSE)</f>
        <v>0</v>
      </c>
      <c r="J42" s="277" t="str">
        <f t="shared" si="3"/>
        <v>-</v>
      </c>
      <c r="K42" s="278" t="str">
        <f>IF(E42&gt;0,VLOOKUP(A42,[3]BDD_ActiviteInf_HP!$1:$1048576,PsyInf_HP_FileAct!K$1,FALSE)/E42,"-")</f>
        <v>-</v>
      </c>
      <c r="L42" s="274" t="str">
        <f>IF(F42&gt;0,VLOOKUP(A42,[3]BDD_ActiviteInf_HP!$1:$1048576,PsyInf_HP_FileAct!L$1,FALSE)/F42,"-")</f>
        <v>-</v>
      </c>
      <c r="M42" s="279" t="str">
        <f>IF(H42&gt;0,VLOOKUP(A42,[3]BDD_ActiviteInf_HP!$1:$1048576,PsyInf_HP_FileAct!M$1,FALSE)/H42,"-")</f>
        <v>-</v>
      </c>
      <c r="N42" s="277" t="str">
        <f>IF(I42&gt;0,VLOOKUP(A42,[3]BDD_ActiviteInf_HP!$1:$1048576,PsyInf_HP_FileAct!N$1,FALSE)/I42,"-")</f>
        <v>-</v>
      </c>
      <c r="O42" s="279" t="str">
        <f>IF($E42&gt;0,VLOOKUP($A42,[3]BDD_ActiviteInf_HP!$1:$1048576,PsyInf_HP_FileAct!O$1,FALSE)/$E42,"-")</f>
        <v>-</v>
      </c>
      <c r="P42" s="274" t="str">
        <f>IF($F42&gt;0,VLOOKUP($A42,[3]BDD_ActiviteInf_HP!$1:$1048576,PsyInf_HP_FileAct!P$1,FALSE)/$F42,"-")</f>
        <v>-</v>
      </c>
      <c r="Q42" s="279" t="str">
        <f>IF($H42&gt;0,VLOOKUP($A42,[3]BDD_ActiviteInf_HP!$1:$1048576,PsyInf_HP_FileAct!Q$1,FALSE)/$H42,"-")</f>
        <v>-</v>
      </c>
      <c r="R42" s="277" t="str">
        <f>IF($I42&gt;0,VLOOKUP($A42,[3]BDD_ActiviteInf_HP!$1:$1048576,PsyInf_HP_FileAct!R$1,FALSE)/$I42,"-")</f>
        <v>-</v>
      </c>
      <c r="S42" s="279" t="str">
        <f>IF(E42&gt;0,VLOOKUP(A42,[3]BDD_ActiviteInf_HP!$1:$1048576,PsyInf_HP_FileAct!S$1,FALSE)/E42,"-")</f>
        <v>-</v>
      </c>
      <c r="T42" s="274" t="str">
        <f>IF(F42&gt;0,VLOOKUP(A42,[3]BDD_ActiviteInf_HP!$1:$1048576,PsyInf_HP_FileAct!T$1,FALSE)/F42,"-")</f>
        <v>-</v>
      </c>
      <c r="U42" s="279" t="str">
        <f>IF(H42&gt;0,VLOOKUP(A42,[3]BDD_ActiviteInf_HP!$1:$1048576,PsyInf_HP_FileAct!U$1,FALSE)/H42,"-")</f>
        <v>-</v>
      </c>
      <c r="V42" s="277" t="str">
        <f>IF(I42&gt;0,VLOOKUP(A42,[3]BDD_ActiviteInf_HP!$1:$1048576,PsyInf_HP_FileAct!V$1,FALSE)/I42,"-")</f>
        <v>-</v>
      </c>
      <c r="W42" s="279" t="str">
        <f>IF(E42&gt;0,VLOOKUP(A42,[3]BDD_ActiviteInf_HP!$1:$1048576,PsyInf_HP_FileAct!W$1,FALSE)/E42,"-")</f>
        <v>-</v>
      </c>
      <c r="X42" s="274" t="str">
        <f>IF(F42&gt;0,VLOOKUP(A42,[3]BDD_ActiviteInf_HP!$1:$1048576,PsyInf_HP_FileAct!X$1,FALSE)/F42,"-")</f>
        <v>-</v>
      </c>
      <c r="Y42" s="279" t="str">
        <f>IF(H42&gt;0,VLOOKUP(A42,[3]BDD_ActiviteInf_HP!$1:$1048576,PsyInf_HP_FileAct!Y$1,FALSE)/H42,"-")</f>
        <v>-</v>
      </c>
      <c r="Z42" s="280" t="str">
        <f>IF(I42&gt;0,VLOOKUP(A42,[3]BDD_ActiviteInf_HP!$1:$1048576,PsyInf_HP_FileAct!Z$1,FALSE)/I42,"-")</f>
        <v>-</v>
      </c>
      <c r="AA42" s="278" t="str">
        <f>IF(E42&gt;0,VLOOKUP(A42,[3]BDD_ActiviteInf_HP!$1:$1048576,PsyInf_HP_FileAct!AA$1,FALSE)/E42,"-")</f>
        <v>-</v>
      </c>
      <c r="AB42" s="274" t="str">
        <f>IF(F42&gt;0,VLOOKUP(A42,[3]BDD_ActiviteInf_HP!$1:$1048576,PsyInf_HP_FileAct!AB$1,FALSE)/F42,"-")</f>
        <v>-</v>
      </c>
      <c r="AC42" s="279" t="str">
        <f>IF(H42&gt;0,VLOOKUP(A42,[3]BDD_ActiviteInf_HP!$1:$1048576,PsyInf_HP_FileAct!AC$1,FALSE)/H42,"-")</f>
        <v>-</v>
      </c>
      <c r="AD42" s="280" t="str">
        <f>IF(I42&gt;0,VLOOKUP(A42,[3]BDD_ActiviteInf_HP!$1:$1048576,PsyInf_HP_FileAct!AD$1,FALSE)/I42,"-")</f>
        <v>-</v>
      </c>
      <c r="AE42" s="278" t="str">
        <f>IF(E42&gt;0,VLOOKUP(A42,[3]BDD_ActiviteInf_HP!$1:$1048576,PsyInf_HP_FileAct!AE$1,FALSE)/E42,"-")</f>
        <v>-</v>
      </c>
      <c r="AF42" s="274" t="str">
        <f>IF(F42&gt;0,VLOOKUP(A42,[3]BDD_ActiviteInf_HP!$1:$1048576,PsyInf_HP_FileAct!AF$1,FALSE)/F42,"-")</f>
        <v>-</v>
      </c>
      <c r="AG42" s="279" t="str">
        <f>IF(H42&gt;0,VLOOKUP(A42,[3]BDD_ActiviteInf_HP!$1:$1048576,PsyInf_HP_FileAct!AG$1,FALSE)/H42,"-")</f>
        <v>-</v>
      </c>
      <c r="AH42" s="280" t="str">
        <f>IF(I42&gt;0,VLOOKUP(A42,[3]BDD_ActiviteInf_HP!$1:$1048576,PsyInf_HP_FileAct!AH$1,FALSE)/I42,"-")</f>
        <v>-</v>
      </c>
    </row>
    <row r="43" spans="1:40" ht="8.25" customHeight="1" thickBot="1" x14ac:dyDescent="0.25">
      <c r="A43" s="77"/>
      <c r="F43" s="196"/>
      <c r="G43" s="197"/>
      <c r="H43" s="510"/>
      <c r="I43" s="196"/>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row>
    <row r="44" spans="1:40" x14ac:dyDescent="0.2">
      <c r="A44" s="31" t="s">
        <v>82</v>
      </c>
      <c r="B44" s="98"/>
      <c r="C44" s="301" t="s">
        <v>83</v>
      </c>
      <c r="D44" s="302"/>
      <c r="E44" s="436">
        <f>VLOOKUP(A44,[3]Activité_INF!$A$7:$AB$68,18,FALSE)</f>
        <v>312</v>
      </c>
      <c r="F44" s="303">
        <f>VLOOKUP(A44,[3]Activité_INF!$A$7:$AB$68,19,FALSE)</f>
        <v>344</v>
      </c>
      <c r="G44" s="304">
        <f>IF(E44&gt;0,F44/E44-1,"-")</f>
        <v>0.10256410256410264</v>
      </c>
      <c r="H44" s="291">
        <f>VLOOKUP(A44,[3]Activité_INF!$A$7:$AB$68,15,FALSE)</f>
        <v>11216</v>
      </c>
      <c r="I44" s="305">
        <f>VLOOKUP(A44,[3]Activité_INF!$A$7:$AB$68,16,FALSE)</f>
        <v>12362.5</v>
      </c>
      <c r="J44" s="306">
        <f>IF(H44&gt;0,I44/H44-1,"-")</f>
        <v>0.10222004279600561</v>
      </c>
      <c r="K44" s="307">
        <f>IF(E44&gt;0,VLOOKUP(A44,[3]BDD_ActiviteInf_HP!$1:$1048576,PsyInf_HP_FileAct!K$1,FALSE)/E44,"-")</f>
        <v>0.5608974358974359</v>
      </c>
      <c r="L44" s="304">
        <f>IF(F44&gt;0,VLOOKUP(A44,[3]BDD_ActiviteInf_HP!$1:$1048576,PsyInf_HP_FileAct!L$1,FALSE)/F44,"-")</f>
        <v>0.51162790697674421</v>
      </c>
      <c r="M44" s="308">
        <f>IF(H44&gt;0,VLOOKUP(A44,[3]BDD_ActiviteInf_HP!$1:$1048576,PsyInf_HP_FileAct!M$1,FALSE)/H44,"-")</f>
        <v>0.68781205420827385</v>
      </c>
      <c r="N44" s="306">
        <f>IF(I44&gt;0,VLOOKUP(A44,[3]BDD_ActiviteInf_HP!$1:$1048576,PsyInf_HP_FileAct!N$1,FALSE)/I44,"-")</f>
        <v>0.645015166835187</v>
      </c>
      <c r="O44" s="308">
        <f>IF($E44&gt;0,VLOOKUP($A44,[3]BDD_ActiviteInf_HP!$1:$1048576,PsyInf_HP_FileAct!O$1,FALSE)/$E44,"-")</f>
        <v>0.38461538461538464</v>
      </c>
      <c r="P44" s="304">
        <f>IF($F44&gt;0,VLOOKUP($A44,[3]BDD_ActiviteInf_HP!$1:$1048576,PsyInf_HP_FileAct!P$1,FALSE)/$F44,"-")</f>
        <v>0.43023255813953487</v>
      </c>
      <c r="Q44" s="308">
        <f>IF($H44&gt;0,VLOOKUP($A44,[3]BDD_ActiviteInf_HP!$1:$1048576,PsyInf_HP_FileAct!Q$1,FALSE)/$H44,"-")</f>
        <v>0.27634629101283881</v>
      </c>
      <c r="R44" s="306">
        <f>IF($I44&gt;0,VLOOKUP($A44,[3]BDD_ActiviteInf_HP!$1:$1048576,PsyInf_HP_FileAct!R$1,FALSE)/$I44,"-")</f>
        <v>0.28554095045500505</v>
      </c>
      <c r="S44" s="308">
        <f>IF(E44&gt;0,VLOOKUP(A44,[3]BDD_ActiviteInf_HP!$1:$1048576,PsyInf_HP_FileAct!S$1,FALSE)/E44,"-")</f>
        <v>0.11217948717948718</v>
      </c>
      <c r="T44" s="304">
        <f>IF(F44&gt;0,VLOOKUP(A44,[3]BDD_ActiviteInf_HP!$1:$1048576,PsyInf_HP_FileAct!T$1,FALSE)/F44,"-")</f>
        <v>0.10465116279069768</v>
      </c>
      <c r="U44" s="308">
        <f>IF(H44&gt;0,VLOOKUP(A44,[3]BDD_ActiviteInf_HP!$1:$1048576,PsyInf_HP_FileAct!U$1,FALSE)/H44,"-")</f>
        <v>3.3256062767475038E-2</v>
      </c>
      <c r="V44" s="306">
        <f>IF(I44&gt;0,VLOOKUP(A44,[3]BDD_ActiviteInf_HP!$1:$1048576,PsyInf_HP_FileAct!V$1,FALSE)/I44,"-")</f>
        <v>6.6895854398382207E-2</v>
      </c>
      <c r="W44" s="308">
        <f>IF(E44&gt;0,VLOOKUP(A44,[3]BDD_ActiviteInf_HP!$1:$1048576,PsyInf_HP_FileAct!W$1,FALSE)/E44,"-")</f>
        <v>9.6153846153846159E-3</v>
      </c>
      <c r="X44" s="304">
        <f>IF(F44&gt;0,VLOOKUP(A44,[3]BDD_ActiviteInf_HP!$1:$1048576,PsyInf_HP_FileAct!X$1,FALSE)/F44,"-")</f>
        <v>5.8139534883720929E-3</v>
      </c>
      <c r="Y44" s="308">
        <f>IF(H44&gt;0,VLOOKUP(A44,[3]BDD_ActiviteInf_HP!$1:$1048576,PsyInf_HP_FileAct!Y$1,FALSE)/H44,"-")</f>
        <v>2.5855920114122681E-3</v>
      </c>
      <c r="Z44" s="309">
        <f>IF(I44&gt;0,VLOOKUP(A44,[3]BDD_ActiviteInf_HP!$1:$1048576,PsyInf_HP_FileAct!Z$1,FALSE)/I44,"-")</f>
        <v>2.5480283114256825E-3</v>
      </c>
      <c r="AA44" s="307">
        <f>IF(E44&gt;0,VLOOKUP(A44,[3]BDD_ActiviteInf_HP!$1:$1048576,PsyInf_HP_FileAct!AA$1,FALSE)/E44,"-")</f>
        <v>0</v>
      </c>
      <c r="AB44" s="304">
        <f>IF(F44&gt;0,VLOOKUP(A44,[3]BDD_ActiviteInf_HP!$1:$1048576,PsyInf_HP_FileAct!AB$1,FALSE)/F44,"-")</f>
        <v>0</v>
      </c>
      <c r="AC44" s="308">
        <f>IF(H44&gt;0,VLOOKUP(A44,[3]BDD_ActiviteInf_HP!$1:$1048576,PsyInf_HP_FileAct!AC$1,FALSE)/H44,"-")</f>
        <v>0</v>
      </c>
      <c r="AD44" s="309">
        <f>IF(I44&gt;0,VLOOKUP(A44,[3]BDD_ActiviteInf_HP!$1:$1048576,PsyInf_HP_FileAct!AD$1,FALSE)/I44,"-")</f>
        <v>0</v>
      </c>
      <c r="AE44" s="307">
        <f>IF(E44&gt;0,VLOOKUP(A44,[3]BDD_ActiviteInf_HP!$1:$1048576,PsyInf_HP_FileAct!AE$1,FALSE)/E44,"-")</f>
        <v>0</v>
      </c>
      <c r="AF44" s="304">
        <f>IF(F44&gt;0,VLOOKUP(A44,[3]BDD_ActiviteInf_HP!$1:$1048576,PsyInf_HP_FileAct!AF$1,FALSE)/F44,"-")</f>
        <v>0</v>
      </c>
      <c r="AG44" s="308">
        <f>IF(H44&gt;0,VLOOKUP(A44,[3]BDD_ActiviteInf_HP!$1:$1048576,PsyInf_HP_FileAct!AG$1,FALSE)/H44,"-")</f>
        <v>0</v>
      </c>
      <c r="AH44" s="309">
        <f>IF(I44&gt;0,VLOOKUP(A44,[3]BDD_ActiviteInf_HP!$1:$1048576,PsyInf_HP_FileAct!AH$1,FALSE)/I44,"-")</f>
        <v>0</v>
      </c>
      <c r="AI44" s="101"/>
      <c r="AJ44" s="101"/>
      <c r="AK44" s="101"/>
      <c r="AL44" s="101"/>
      <c r="AM44" s="101"/>
      <c r="AN44" s="101"/>
    </row>
    <row r="45" spans="1:40" x14ac:dyDescent="0.2">
      <c r="A45" s="31" t="s">
        <v>84</v>
      </c>
      <c r="B45" s="98"/>
      <c r="C45" s="310" t="s">
        <v>85</v>
      </c>
      <c r="D45" s="311"/>
      <c r="E45" s="442">
        <f>VLOOKUP(A45,[3]Activité_INF!$A$7:$AB$68,18,FALSE)</f>
        <v>674</v>
      </c>
      <c r="F45" s="312">
        <f>VLOOKUP(A45,[3]Activité_INF!$A$7:$AB$68,19,FALSE)</f>
        <v>619</v>
      </c>
      <c r="G45" s="313">
        <f>IF(E45&gt;0,F45/E45-1,"-")</f>
        <v>-8.1602373887240343E-2</v>
      </c>
      <c r="H45" s="241">
        <f>VLOOKUP(A45,[3]Activité_INF!$A$7:$AB$68,15,FALSE)</f>
        <v>17050</v>
      </c>
      <c r="I45" s="314">
        <f>VLOOKUP(A45,[3]Activité_INF!$A$7:$AB$68,16,FALSE)</f>
        <v>13653.5</v>
      </c>
      <c r="J45" s="315">
        <f>IF(H45&gt;0,I45/H45-1,"-")</f>
        <v>-0.19920821114369502</v>
      </c>
      <c r="K45" s="316">
        <f>IF(E45&gt;0,VLOOKUP(A45,[3]BDD_ActiviteInf_HP!$1:$1048576,PsyInf_HP_FileAct!K$1,FALSE)/E45,"-")</f>
        <v>0.42433234421364985</v>
      </c>
      <c r="L45" s="313">
        <f>IF(F45&gt;0,VLOOKUP(A45,[3]BDD_ActiviteInf_HP!$1:$1048576,PsyInf_HP_FileAct!L$1,FALSE)/F45,"-")</f>
        <v>0.38610662358642972</v>
      </c>
      <c r="M45" s="317">
        <f>IF(H45&gt;0,VLOOKUP(A45,[3]BDD_ActiviteInf_HP!$1:$1048576,PsyInf_HP_FileAct!M$1,FALSE)/H45,"-")</f>
        <v>0.56346041055718477</v>
      </c>
      <c r="N45" s="315">
        <f>IF(I45&gt;0,VLOOKUP(A45,[3]BDD_ActiviteInf_HP!$1:$1048576,PsyInf_HP_FileAct!N$1,FALSE)/I45,"-")</f>
        <v>0.63547808254293769</v>
      </c>
      <c r="O45" s="317">
        <f>IF($E45&gt;0,VLOOKUP($A45,[3]BDD_ActiviteInf_HP!$1:$1048576,PsyInf_HP_FileAct!O$1,FALSE)/$E45,"-")</f>
        <v>0.41097922848664686</v>
      </c>
      <c r="P45" s="313">
        <f>IF($F45&gt;0,VLOOKUP($A45,[3]BDD_ActiviteInf_HP!$1:$1048576,PsyInf_HP_FileAct!P$1,FALSE)/$F45,"-")</f>
        <v>0.30371567043618741</v>
      </c>
      <c r="Q45" s="317">
        <f>IF($H45&gt;0,VLOOKUP($A45,[3]BDD_ActiviteInf_HP!$1:$1048576,PsyInf_HP_FileAct!Q$1,FALSE)/$H45,"-")</f>
        <v>0.39334310850439885</v>
      </c>
      <c r="R45" s="315">
        <f>IF($I45&gt;0,VLOOKUP($A45,[3]BDD_ActiviteInf_HP!$1:$1048576,PsyInf_HP_FileAct!R$1,FALSE)/$I45,"-")</f>
        <v>0.32639982422089575</v>
      </c>
      <c r="S45" s="317">
        <f>IF(E45&gt;0,VLOOKUP(A45,[3]BDD_ActiviteInf_HP!$1:$1048576,PsyInf_HP_FileAct!S$1,FALSE)/E45,"-")</f>
        <v>7.1216617210682495E-2</v>
      </c>
      <c r="T45" s="313">
        <f>IF(F45&gt;0,VLOOKUP(A45,[3]BDD_ActiviteInf_HP!$1:$1048576,PsyInf_HP_FileAct!T$1,FALSE)/F45,"-")</f>
        <v>5.8158319870759291E-2</v>
      </c>
      <c r="U45" s="317">
        <f>IF(H45&gt;0,VLOOKUP(A45,[3]BDD_ActiviteInf_HP!$1:$1048576,PsyInf_HP_FileAct!U$1,FALSE)/H45,"-")</f>
        <v>3.1436950146627569E-2</v>
      </c>
      <c r="V45" s="315">
        <f>IF(I45&gt;0,VLOOKUP(A45,[3]BDD_ActiviteInf_HP!$1:$1048576,PsyInf_HP_FileAct!V$1,FALSE)/I45,"-")</f>
        <v>1.9738528582414764E-2</v>
      </c>
      <c r="W45" s="317">
        <f>IF(E45&gt;0,VLOOKUP(A45,[3]BDD_ActiviteInf_HP!$1:$1048576,PsyInf_HP_FileAct!W$1,FALSE)/E45,"-")</f>
        <v>0.14688427299703263</v>
      </c>
      <c r="X45" s="313">
        <f>IF(F45&gt;0,VLOOKUP(A45,[3]BDD_ActiviteInf_HP!$1:$1048576,PsyInf_HP_FileAct!X$1,FALSE)/F45,"-")</f>
        <v>0.28917609046849757</v>
      </c>
      <c r="Y45" s="317">
        <f>IF(H45&gt;0,VLOOKUP(A45,[3]BDD_ActiviteInf_HP!$1:$1048576,PsyInf_HP_FileAct!Y$1,FALSE)/H45,"-")</f>
        <v>1.1759530791788856E-2</v>
      </c>
      <c r="Z45" s="318">
        <f>IF(I45&gt;0,VLOOKUP(A45,[3]BDD_ActiviteInf_HP!$1:$1048576,PsyInf_HP_FileAct!Z$1,FALSE)/I45,"-")</f>
        <v>1.8383564653751787E-2</v>
      </c>
      <c r="AA45" s="316">
        <f>IF(E45&gt;0,VLOOKUP(A45,[3]BDD_ActiviteInf_HP!$1:$1048576,PsyInf_HP_FileAct!AA$1,FALSE)/E45,"-")</f>
        <v>0.13353115727002968</v>
      </c>
      <c r="AB45" s="313">
        <f>IF(F45&gt;0,VLOOKUP(A45,[3]BDD_ActiviteInf_HP!$1:$1048576,PsyInf_HP_FileAct!AB$1,FALSE)/F45,"-")</f>
        <v>0.15185783521809371</v>
      </c>
      <c r="AC45" s="317">
        <f>IF(H45&gt;0,VLOOKUP(A45,[3]BDD_ActiviteInf_HP!$1:$1048576,PsyInf_HP_FileAct!AC$1,FALSE)/H45,"-")</f>
        <v>0.21348973607038124</v>
      </c>
      <c r="AD45" s="318">
        <f>IF(I45&gt;0,VLOOKUP(A45,[3]BDD_ActiviteInf_HP!$1:$1048576,PsyInf_HP_FileAct!AD$1,FALSE)/I45,"-")</f>
        <v>0.24345405939868897</v>
      </c>
      <c r="AE45" s="316">
        <f>IF(E45&gt;0,VLOOKUP(A45,[3]BDD_ActiviteInf_HP!$1:$1048576,PsyInf_HP_FileAct!AE$1,FALSE)/E45,"-")</f>
        <v>0</v>
      </c>
      <c r="AF45" s="313">
        <f>IF(F45&gt;0,VLOOKUP(A45,[3]BDD_ActiviteInf_HP!$1:$1048576,PsyInf_HP_FileAct!AF$1,FALSE)/F45,"-")</f>
        <v>0</v>
      </c>
      <c r="AG45" s="317">
        <f>IF(H45&gt;0,VLOOKUP(A45,[3]BDD_ActiviteInf_HP!$1:$1048576,PsyInf_HP_FileAct!AG$1,FALSE)/H45,"-")</f>
        <v>0</v>
      </c>
      <c r="AH45" s="318">
        <f>IF(I45&gt;0,VLOOKUP(A45,[3]BDD_ActiviteInf_HP!$1:$1048576,PsyInf_HP_FileAct!AH$1,FALSE)/I45,"-")</f>
        <v>0</v>
      </c>
      <c r="AI45" s="101"/>
      <c r="AJ45" s="101"/>
      <c r="AK45" s="101"/>
      <c r="AL45" s="101"/>
      <c r="AM45" s="101"/>
      <c r="AN45" s="101"/>
    </row>
    <row r="46" spans="1:40" x14ac:dyDescent="0.2">
      <c r="A46" s="31" t="s">
        <v>86</v>
      </c>
      <c r="B46" s="98"/>
      <c r="C46" s="310" t="s">
        <v>87</v>
      </c>
      <c r="D46" s="311"/>
      <c r="E46" s="442">
        <f>VLOOKUP(A46,[3]Activité_INF!$A$7:$AB$68,18,FALSE)</f>
        <v>536</v>
      </c>
      <c r="F46" s="312">
        <f>VLOOKUP(A46,[3]Activité_INF!$A$7:$AB$68,19,FALSE)</f>
        <v>490</v>
      </c>
      <c r="G46" s="313">
        <f>IF(E46&gt;0,F46/E46-1,"-")</f>
        <v>-8.582089552238803E-2</v>
      </c>
      <c r="H46" s="241">
        <f>VLOOKUP(A46,[3]Activité_INF!$A$7:$AB$68,15,FALSE)</f>
        <v>17696</v>
      </c>
      <c r="I46" s="314">
        <f>VLOOKUP(A46,[3]Activité_INF!$A$7:$AB$68,16,FALSE)</f>
        <v>15234.5</v>
      </c>
      <c r="J46" s="315">
        <f>IF(H46&gt;0,I46/H46-1,"-")</f>
        <v>-0.13909923146473779</v>
      </c>
      <c r="K46" s="316">
        <f>IF(E46&gt;0,VLOOKUP(A46,[3]BDD_ActiviteInf_HP!$1:$1048576,PsyInf_HP_FileAct!K$1,FALSE)/E46,"-")</f>
        <v>0.56716417910447758</v>
      </c>
      <c r="L46" s="313">
        <f>IF(F46&gt;0,VLOOKUP(A46,[3]BDD_ActiviteInf_HP!$1:$1048576,PsyInf_HP_FileAct!L$1,FALSE)/F46,"-")</f>
        <v>0.54693877551020409</v>
      </c>
      <c r="M46" s="317">
        <f>IF(H46&gt;0,VLOOKUP(A46,[3]BDD_ActiviteInf_HP!$1:$1048576,PsyInf_HP_FileAct!M$1,FALSE)/H46,"-")</f>
        <v>0.58852283001808314</v>
      </c>
      <c r="N46" s="315">
        <f>IF(I46&gt;0,VLOOKUP(A46,[3]BDD_ActiviteInf_HP!$1:$1048576,PsyInf_HP_FileAct!N$1,FALSE)/I46,"-")</f>
        <v>0.55502313827168592</v>
      </c>
      <c r="O46" s="317">
        <f>IF($E46&gt;0,VLOOKUP($A46,[3]BDD_ActiviteInf_HP!$1:$1048576,PsyInf_HP_FileAct!O$1,FALSE)/$E46,"-")</f>
        <v>0.45149253731343286</v>
      </c>
      <c r="P46" s="313">
        <f>IF($F46&gt;0,VLOOKUP($A46,[3]BDD_ActiviteInf_HP!$1:$1048576,PsyInf_HP_FileAct!P$1,FALSE)/$F46,"-")</f>
        <v>0.47755102040816327</v>
      </c>
      <c r="Q46" s="317">
        <f>IF($H46&gt;0,VLOOKUP($A46,[3]BDD_ActiviteInf_HP!$1:$1048576,PsyInf_HP_FileAct!Q$1,FALSE)/$H46,"-")</f>
        <v>0.38717789330922242</v>
      </c>
      <c r="R46" s="315">
        <f>IF($I46&gt;0,VLOOKUP($A46,[3]BDD_ActiviteInf_HP!$1:$1048576,PsyInf_HP_FileAct!R$1,FALSE)/$I46,"-")</f>
        <v>0.42580983950900914</v>
      </c>
      <c r="S46" s="317">
        <f>IF(E46&gt;0,VLOOKUP(A46,[3]BDD_ActiviteInf_HP!$1:$1048576,PsyInf_HP_FileAct!S$1,FALSE)/E46,"-")</f>
        <v>4.8507462686567165E-2</v>
      </c>
      <c r="T46" s="313">
        <f>IF(F46&gt;0,VLOOKUP(A46,[3]BDD_ActiviteInf_HP!$1:$1048576,PsyInf_HP_FileAct!T$1,FALSE)/F46,"-")</f>
        <v>4.8979591836734691E-2</v>
      </c>
      <c r="U46" s="317">
        <f>IF(H46&gt;0,VLOOKUP(A46,[3]BDD_ActiviteInf_HP!$1:$1048576,PsyInf_HP_FileAct!U$1,FALSE)/H46,"-")</f>
        <v>2.4299276672694395E-2</v>
      </c>
      <c r="V46" s="315">
        <f>IF(I46&gt;0,VLOOKUP(A46,[3]BDD_ActiviteInf_HP!$1:$1048576,PsyInf_HP_FileAct!V$1,FALSE)/I46,"-")</f>
        <v>1.9167022219304868E-2</v>
      </c>
      <c r="W46" s="317">
        <f>IF(E46&gt;0,VLOOKUP(A46,[3]BDD_ActiviteInf_HP!$1:$1048576,PsyInf_HP_FileAct!W$1,FALSE)/E46,"-")</f>
        <v>0</v>
      </c>
      <c r="X46" s="313">
        <f>IF(F46&gt;0,VLOOKUP(A46,[3]BDD_ActiviteInf_HP!$1:$1048576,PsyInf_HP_FileAct!X$1,FALSE)/F46,"-")</f>
        <v>0</v>
      </c>
      <c r="Y46" s="317">
        <f>IF(H46&gt;0,VLOOKUP(A46,[3]BDD_ActiviteInf_HP!$1:$1048576,PsyInf_HP_FileAct!Y$1,FALSE)/H46,"-")</f>
        <v>0</v>
      </c>
      <c r="Z46" s="318">
        <f>IF(I46&gt;0,VLOOKUP(A46,[3]BDD_ActiviteInf_HP!$1:$1048576,PsyInf_HP_FileAct!Z$1,FALSE)/I46,"-")</f>
        <v>0</v>
      </c>
      <c r="AA46" s="316">
        <f>IF(E46&gt;0,VLOOKUP(A46,[3]BDD_ActiviteInf_HP!$1:$1048576,PsyInf_HP_FileAct!AA$1,FALSE)/E46,"-")</f>
        <v>0.12126865671641791</v>
      </c>
      <c r="AB46" s="313">
        <f>IF(F46&gt;0,VLOOKUP(A46,[3]BDD_ActiviteInf_HP!$1:$1048576,PsyInf_HP_FileAct!AB$1,FALSE)/F46,"-")</f>
        <v>0.12653061224489795</v>
      </c>
      <c r="AC46" s="317">
        <f>IF(H46&gt;0,VLOOKUP(A46,[3]BDD_ActiviteInf_HP!$1:$1048576,PsyInf_HP_FileAct!AC$1,FALSE)/H46,"-")</f>
        <v>6.9535488245931282E-2</v>
      </c>
      <c r="AD46" s="318">
        <f>IF(I46&gt;0,VLOOKUP(A46,[3]BDD_ActiviteInf_HP!$1:$1048576,PsyInf_HP_FileAct!AD$1,FALSE)/I46,"-")</f>
        <v>5.7697988119071841E-2</v>
      </c>
      <c r="AE46" s="316">
        <f>IF(E46&gt;0,VLOOKUP(A46,[3]BDD_ActiviteInf_HP!$1:$1048576,PsyInf_HP_FileAct!AE$1,FALSE)/E46,"-")</f>
        <v>0</v>
      </c>
      <c r="AF46" s="313">
        <f>IF(F46&gt;0,VLOOKUP(A46,[3]BDD_ActiviteInf_HP!$1:$1048576,PsyInf_HP_FileAct!AF$1,FALSE)/F46,"-")</f>
        <v>0</v>
      </c>
      <c r="AG46" s="317">
        <f>IF(H46&gt;0,VLOOKUP(A46,[3]BDD_ActiviteInf_HP!$1:$1048576,PsyInf_HP_FileAct!AG$1,FALSE)/H46,"-")</f>
        <v>0</v>
      </c>
      <c r="AH46" s="318">
        <f>IF(I46&gt;0,VLOOKUP(A46,[3]BDD_ActiviteInf_HP!$1:$1048576,PsyInf_HP_FileAct!AH$1,FALSE)/I46,"-")</f>
        <v>0</v>
      </c>
      <c r="AI46" s="101"/>
      <c r="AJ46" s="101"/>
      <c r="AK46" s="101"/>
      <c r="AL46" s="101"/>
      <c r="AM46" s="101"/>
      <c r="AN46" s="101"/>
    </row>
    <row r="47" spans="1:40" ht="13.8" thickBot="1" x14ac:dyDescent="0.25">
      <c r="A47" s="31" t="s">
        <v>88</v>
      </c>
      <c r="B47" s="98"/>
      <c r="C47" s="319" t="s">
        <v>89</v>
      </c>
      <c r="D47" s="320"/>
      <c r="E47" s="447">
        <f>VLOOKUP(A47,[3]Activité_INF!$A$7:$AB$68,18,FALSE)</f>
        <v>597</v>
      </c>
      <c r="F47" s="321">
        <f>VLOOKUP(A47,[3]Activité_INF!$A$7:$AB$68,19,FALSE)</f>
        <v>600</v>
      </c>
      <c r="G47" s="322">
        <f>IF(E47&gt;0,F47/E47-1,"-")</f>
        <v>5.0251256281406143E-3</v>
      </c>
      <c r="H47" s="323">
        <f>VLOOKUP(A47,[3]Activité_INF!$A$7:$AB$68,15,FALSE)</f>
        <v>15615</v>
      </c>
      <c r="I47" s="324">
        <f>VLOOKUP(A47,[3]Activité_INF!$A$7:$AB$68,16,FALSE)</f>
        <v>14256</v>
      </c>
      <c r="J47" s="325">
        <f>IF(H47&gt;0,I47/H47-1,"-")</f>
        <v>-8.703170028818441E-2</v>
      </c>
      <c r="K47" s="326">
        <f>IF(E47&gt;0,VLOOKUP(A47,[3]BDD_ActiviteInf_HP!$1:$1048576,PsyInf_HP_FileAct!K$1,FALSE)/E47,"-")</f>
        <v>0.69849246231155782</v>
      </c>
      <c r="L47" s="322">
        <f>IF(F47&gt;0,VLOOKUP(A47,[3]BDD_ActiviteInf_HP!$1:$1048576,PsyInf_HP_FileAct!L$1,FALSE)/F47,"-")</f>
        <v>0.6333333333333333</v>
      </c>
      <c r="M47" s="327">
        <f>IF(H47&gt;0,VLOOKUP(A47,[3]BDD_ActiviteInf_HP!$1:$1048576,PsyInf_HP_FileAct!M$1,FALSE)/H47,"-")</f>
        <v>0.68270893371757924</v>
      </c>
      <c r="N47" s="325">
        <f>IF(I47&gt;0,VLOOKUP(A47,[3]BDD_ActiviteInf_HP!$1:$1048576,PsyInf_HP_FileAct!N$1,FALSE)/I47,"-")</f>
        <v>0.67178731762065091</v>
      </c>
      <c r="O47" s="327">
        <f>IF($E47&gt;0,VLOOKUP($A47,[3]BDD_ActiviteInf_HP!$1:$1048576,PsyInf_HP_FileAct!O$1,FALSE)/$E47,"-")</f>
        <v>0.33333333333333331</v>
      </c>
      <c r="P47" s="322">
        <f>IF($F47&gt;0,VLOOKUP($A47,[3]BDD_ActiviteInf_HP!$1:$1048576,PsyInf_HP_FileAct!P$1,FALSE)/$F47,"-")</f>
        <v>0.38</v>
      </c>
      <c r="Q47" s="327">
        <f>IF($H47&gt;0,VLOOKUP($A47,[3]BDD_ActiviteInf_HP!$1:$1048576,PsyInf_HP_FileAct!Q$1,FALSE)/$H47,"-")</f>
        <v>0.27998719180275378</v>
      </c>
      <c r="R47" s="325">
        <f>IF($I47&gt;0,VLOOKUP($A47,[3]BDD_ActiviteInf_HP!$1:$1048576,PsyInf_HP_FileAct!R$1,FALSE)/$I47,"-")</f>
        <v>0.28696689113355778</v>
      </c>
      <c r="S47" s="327">
        <f>IF(E47&gt;0,VLOOKUP(A47,[3]BDD_ActiviteInf_HP!$1:$1048576,PsyInf_HP_FileAct!S$1,FALSE)/E47,"-")</f>
        <v>4.8576214405360134E-2</v>
      </c>
      <c r="T47" s="322">
        <f>IF(F47&gt;0,VLOOKUP(A47,[3]BDD_ActiviteInf_HP!$1:$1048576,PsyInf_HP_FileAct!T$1,FALSE)/F47,"-")</f>
        <v>5.6666666666666664E-2</v>
      </c>
      <c r="U47" s="327">
        <f>IF(H47&gt;0,VLOOKUP(A47,[3]BDD_ActiviteInf_HP!$1:$1048576,PsyInf_HP_FileAct!U$1,FALSE)/H47,"-")</f>
        <v>3.4454050592379125E-2</v>
      </c>
      <c r="V47" s="325">
        <f>IF(I47&gt;0,VLOOKUP(A47,[3]BDD_ActiviteInf_HP!$1:$1048576,PsyInf_HP_FileAct!V$1,FALSE)/I47,"-")</f>
        <v>3.9667508417508421E-2</v>
      </c>
      <c r="W47" s="327">
        <f>IF(E47&gt;0,VLOOKUP(A47,[3]BDD_ActiviteInf_HP!$1:$1048576,PsyInf_HP_FileAct!W$1,FALSE)/E47,"-")</f>
        <v>1.1725293132328308E-2</v>
      </c>
      <c r="X47" s="322">
        <f>IF(F47&gt;0,VLOOKUP(A47,[3]BDD_ActiviteInf_HP!$1:$1048576,PsyInf_HP_FileAct!X$1,FALSE)/F47,"-")</f>
        <v>5.0000000000000001E-3</v>
      </c>
      <c r="Y47" s="327">
        <f>IF(H47&gt;0,VLOOKUP(A47,[3]BDD_ActiviteInf_HP!$1:$1048576,PsyInf_HP_FileAct!Y$1,FALSE)/H47,"-")</f>
        <v>2.8498238872878643E-3</v>
      </c>
      <c r="Z47" s="328">
        <f>IF(I47&gt;0,VLOOKUP(A47,[3]BDD_ActiviteInf_HP!$1:$1048576,PsyInf_HP_FileAct!Z$1,FALSE)/I47,"-")</f>
        <v>1.5782828282828283E-3</v>
      </c>
      <c r="AA47" s="326">
        <f>IF(E47&gt;0,VLOOKUP(A47,[3]BDD_ActiviteInf_HP!$1:$1048576,PsyInf_HP_FileAct!AA$1,FALSE)/E47,"-")</f>
        <v>3.3500837520938024E-3</v>
      </c>
      <c r="AB47" s="322">
        <f>IF(F47&gt;0,VLOOKUP(A47,[3]BDD_ActiviteInf_HP!$1:$1048576,PsyInf_HP_FileAct!AB$1,FALSE)/F47,"-")</f>
        <v>1.6666666666666668E-3</v>
      </c>
      <c r="AC47" s="327">
        <f>IF(H47&gt;0,VLOOKUP(A47,[3]BDD_ActiviteInf_HP!$1:$1048576,PsyInf_HP_FileAct!AC$1,FALSE)/H47,"-")</f>
        <v>9.6061479346781938E-4</v>
      </c>
      <c r="AD47" s="328">
        <f>IF(I47&gt;0,VLOOKUP(A47,[3]BDD_ActiviteInf_HP!$1:$1048576,PsyInf_HP_FileAct!AD$1,FALSE)/I47,"-")</f>
        <v>3.5072951739618404E-4</v>
      </c>
      <c r="AE47" s="326">
        <f>IF(E47&gt;0,VLOOKUP(A47,[3]BDD_ActiviteInf_HP!$1:$1048576,PsyInf_HP_FileAct!AE$1,FALSE)/E47,"-")</f>
        <v>0</v>
      </c>
      <c r="AF47" s="322">
        <f>IF(F47&gt;0,VLOOKUP(A47,[3]BDD_ActiviteInf_HP!$1:$1048576,PsyInf_HP_FileAct!AF$1,FALSE)/F47,"-")</f>
        <v>0</v>
      </c>
      <c r="AG47" s="327">
        <f>IF(H47&gt;0,VLOOKUP(A47,[3]BDD_ActiviteInf_HP!$1:$1048576,PsyInf_HP_FileAct!AG$1,FALSE)/H47,"-")</f>
        <v>0</v>
      </c>
      <c r="AH47" s="328">
        <f>IF(I47&gt;0,VLOOKUP(A47,[3]BDD_ActiviteInf_HP!$1:$1048576,PsyInf_HP_FileAct!AH$1,FALSE)/I47,"-")</f>
        <v>0</v>
      </c>
      <c r="AI47" s="101"/>
      <c r="AJ47" s="101"/>
      <c r="AK47" s="101"/>
      <c r="AL47" s="101"/>
      <c r="AM47" s="101"/>
      <c r="AN47" s="101"/>
    </row>
    <row r="48" spans="1:40" ht="6.75" customHeight="1" thickBot="1" x14ac:dyDescent="0.25">
      <c r="A48" s="77"/>
      <c r="C48" s="329"/>
      <c r="D48" s="330"/>
      <c r="F48" s="196"/>
      <c r="G48" s="197"/>
      <c r="H48" s="510"/>
      <c r="I48" s="196"/>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01"/>
      <c r="AJ48" s="101"/>
      <c r="AK48" s="101"/>
      <c r="AL48" s="101"/>
      <c r="AM48" s="101"/>
      <c r="AN48" s="101"/>
    </row>
    <row r="49" spans="1:40" x14ac:dyDescent="0.2">
      <c r="A49" s="31" t="s">
        <v>90</v>
      </c>
      <c r="B49" s="98"/>
      <c r="C49" s="105" t="s">
        <v>91</v>
      </c>
      <c r="D49" s="106"/>
      <c r="E49" s="436">
        <f>VLOOKUP(A49,[3]Activité_INF!$A$7:$AB$68,18,FALSE)</f>
        <v>674</v>
      </c>
      <c r="F49" s="303">
        <f>VLOOKUP(A49,[3]Activité_INF!$A$7:$AB$68,19,FALSE)</f>
        <v>619</v>
      </c>
      <c r="G49" s="304">
        <f t="shared" ref="G49:G55" si="4">IF(E49&gt;0,F49/E49-1,"-")</f>
        <v>-8.1602373887240343E-2</v>
      </c>
      <c r="H49" s="291">
        <f>VLOOKUP(A49,[3]Activité_INF!$A$7:$AB$68,15,FALSE)</f>
        <v>17050</v>
      </c>
      <c r="I49" s="305">
        <f>VLOOKUP(A49,[3]Activité_INF!$A$7:$AB$68,16,FALSE)</f>
        <v>13653.5</v>
      </c>
      <c r="J49" s="306">
        <f t="shared" ref="J49:J55" si="5">IF(H49&gt;0,I49/H49-1,"-")</f>
        <v>-0.19920821114369502</v>
      </c>
      <c r="K49" s="307">
        <f>IF(E49&gt;0,VLOOKUP(A49,[3]BDD_ActiviteInf_HP!$1:$1048576,PsyInf_HP_FileAct!K$1,FALSE)/E49,"-")</f>
        <v>0.42433234421364985</v>
      </c>
      <c r="L49" s="304">
        <f>IF(F49&gt;0,VLOOKUP(A49,[3]BDD_ActiviteInf_HP!$1:$1048576,PsyInf_HP_FileAct!L$1,FALSE)/F49,"-")</f>
        <v>0.38610662358642972</v>
      </c>
      <c r="M49" s="308">
        <f>IF(H49&gt;0,VLOOKUP(A49,[3]BDD_ActiviteInf_HP!$1:$1048576,PsyInf_HP_FileAct!M$1,FALSE)/H49,"-")</f>
        <v>0.56346041055718477</v>
      </c>
      <c r="N49" s="306">
        <f>IF(I49&gt;0,VLOOKUP(A49,[3]BDD_ActiviteInf_HP!$1:$1048576,PsyInf_HP_FileAct!N$1,FALSE)/I49,"-")</f>
        <v>0.63547808254293769</v>
      </c>
      <c r="O49" s="308">
        <f>IF($E49&gt;0,VLOOKUP($A49,[3]BDD_ActiviteInf_HP!$1:$1048576,PsyInf_HP_FileAct!O$1,FALSE)/$E49,"-")</f>
        <v>0.41097922848664686</v>
      </c>
      <c r="P49" s="304">
        <f>IF($F49&gt;0,VLOOKUP($A49,[3]BDD_ActiviteInf_HP!$1:$1048576,PsyInf_HP_FileAct!P$1,FALSE)/$F49,"-")</f>
        <v>0.30371567043618741</v>
      </c>
      <c r="Q49" s="308">
        <f>IF($H49&gt;0,VLOOKUP($A49,[3]BDD_ActiviteInf_HP!$1:$1048576,PsyInf_HP_FileAct!Q$1,FALSE)/$H49,"-")</f>
        <v>0.39334310850439885</v>
      </c>
      <c r="R49" s="306">
        <f>IF($I49&gt;0,VLOOKUP($A49,[3]BDD_ActiviteInf_HP!$1:$1048576,PsyInf_HP_FileAct!R$1,FALSE)/$I49,"-")</f>
        <v>0.32639982422089575</v>
      </c>
      <c r="S49" s="308">
        <f>IF(E49&gt;0,VLOOKUP(A49,[3]BDD_ActiviteInf_HP!$1:$1048576,PsyInf_HP_FileAct!S$1,FALSE)/E49,"-")</f>
        <v>7.1216617210682495E-2</v>
      </c>
      <c r="T49" s="304">
        <f>IF(F49&gt;0,VLOOKUP(A49,[3]BDD_ActiviteInf_HP!$1:$1048576,PsyInf_HP_FileAct!T$1,FALSE)/F49,"-")</f>
        <v>5.8158319870759291E-2</v>
      </c>
      <c r="U49" s="308">
        <f>IF(H49&gt;0,VLOOKUP(A49,[3]BDD_ActiviteInf_HP!$1:$1048576,PsyInf_HP_FileAct!U$1,FALSE)/H49,"-")</f>
        <v>3.1436950146627569E-2</v>
      </c>
      <c r="V49" s="306">
        <f>IF(I49&gt;0,VLOOKUP(A49,[3]BDD_ActiviteInf_HP!$1:$1048576,PsyInf_HP_FileAct!V$1,FALSE)/I49,"-")</f>
        <v>1.9738528582414764E-2</v>
      </c>
      <c r="W49" s="308">
        <f>IF(E49&gt;0,VLOOKUP(A49,[3]BDD_ActiviteInf_HP!$1:$1048576,PsyInf_HP_FileAct!W$1,FALSE)/E49,"-")</f>
        <v>0.14688427299703263</v>
      </c>
      <c r="X49" s="304">
        <f>IF(F49&gt;0,VLOOKUP(A49,[3]BDD_ActiviteInf_HP!$1:$1048576,PsyInf_HP_FileAct!X$1,FALSE)/F49,"-")</f>
        <v>0.28917609046849757</v>
      </c>
      <c r="Y49" s="308">
        <f>IF(H49&gt;0,VLOOKUP(A49,[3]BDD_ActiviteInf_HP!$1:$1048576,PsyInf_HP_FileAct!Y$1,FALSE)/H49,"-")</f>
        <v>1.1759530791788856E-2</v>
      </c>
      <c r="Z49" s="309">
        <f>IF(I49&gt;0,VLOOKUP(A49,[3]BDD_ActiviteInf_HP!$1:$1048576,PsyInf_HP_FileAct!Z$1,FALSE)/I49,"-")</f>
        <v>1.8383564653751787E-2</v>
      </c>
      <c r="AA49" s="307">
        <f>IF(E49&gt;0,VLOOKUP(A49,[3]BDD_ActiviteInf_HP!$1:$1048576,PsyInf_HP_FileAct!AA$1,FALSE)/E49,"-")</f>
        <v>0.13353115727002968</v>
      </c>
      <c r="AB49" s="304">
        <f>IF(F49&gt;0,VLOOKUP(A49,[3]BDD_ActiviteInf_HP!$1:$1048576,PsyInf_HP_FileAct!AB$1,FALSE)/F49,"-")</f>
        <v>0.15185783521809371</v>
      </c>
      <c r="AC49" s="308">
        <f>IF(H49&gt;0,VLOOKUP(A49,[3]BDD_ActiviteInf_HP!$1:$1048576,PsyInf_HP_FileAct!AC$1,FALSE)/H49,"-")</f>
        <v>0.21348973607038124</v>
      </c>
      <c r="AD49" s="309">
        <f>IF(I49&gt;0,VLOOKUP(A49,[3]BDD_ActiviteInf_HP!$1:$1048576,PsyInf_HP_FileAct!AD$1,FALSE)/I49,"-")</f>
        <v>0.24345405939868897</v>
      </c>
      <c r="AE49" s="307">
        <f>IF(E49&gt;0,VLOOKUP(A49,[3]BDD_ActiviteInf_HP!$1:$1048576,PsyInf_HP_FileAct!AE$1,FALSE)/E49,"-")</f>
        <v>0</v>
      </c>
      <c r="AF49" s="304">
        <f>IF(F49&gt;0,VLOOKUP(A49,[3]BDD_ActiviteInf_HP!$1:$1048576,PsyInf_HP_FileAct!AF$1,FALSE)/F49,"-")</f>
        <v>0</v>
      </c>
      <c r="AG49" s="308">
        <f>IF(H49&gt;0,VLOOKUP(A49,[3]BDD_ActiviteInf_HP!$1:$1048576,PsyInf_HP_FileAct!AG$1,FALSE)/H49,"-")</f>
        <v>0</v>
      </c>
      <c r="AH49" s="309">
        <f>IF(I49&gt;0,VLOOKUP(A49,[3]BDD_ActiviteInf_HP!$1:$1048576,PsyInf_HP_FileAct!AH$1,FALSE)/I49,"-")</f>
        <v>0</v>
      </c>
      <c r="AI49" s="101"/>
      <c r="AJ49" s="101"/>
      <c r="AK49" s="101"/>
      <c r="AL49" s="101"/>
      <c r="AM49" s="101"/>
      <c r="AN49" s="101"/>
    </row>
    <row r="50" spans="1:40" x14ac:dyDescent="0.2">
      <c r="A50" s="31" t="s">
        <v>92</v>
      </c>
      <c r="B50" s="98"/>
      <c r="C50" s="121" t="s">
        <v>93</v>
      </c>
      <c r="D50" s="122"/>
      <c r="E50" s="442">
        <f>VLOOKUP(A50,[3]Activité_INF!$A$7:$AB$68,18,FALSE)</f>
        <v>238</v>
      </c>
      <c r="F50" s="312">
        <f>VLOOKUP(A50,[3]Activité_INF!$A$7:$AB$68,19,FALSE)</f>
        <v>260</v>
      </c>
      <c r="G50" s="313">
        <f t="shared" si="4"/>
        <v>9.243697478991586E-2</v>
      </c>
      <c r="H50" s="241">
        <f>VLOOKUP(A50,[3]Activité_INF!$A$7:$AB$68,15,FALSE)</f>
        <v>6192</v>
      </c>
      <c r="I50" s="314">
        <f>VLOOKUP(A50,[3]Activité_INF!$A$7:$AB$68,16,FALSE)</f>
        <v>5375</v>
      </c>
      <c r="J50" s="315">
        <f t="shared" si="5"/>
        <v>-0.13194444444444442</v>
      </c>
      <c r="K50" s="316">
        <f>IF(E50&gt;0,VLOOKUP(A50,[3]BDD_ActiviteInf_HP!$1:$1048576,PsyInf_HP_FileAct!K$1,FALSE)/E50,"-")</f>
        <v>0.76470588235294112</v>
      </c>
      <c r="L50" s="313">
        <f>IF(F50&gt;0,VLOOKUP(A50,[3]BDD_ActiviteInf_HP!$1:$1048576,PsyInf_HP_FileAct!L$1,FALSE)/F50,"-")</f>
        <v>0.7</v>
      </c>
      <c r="M50" s="317">
        <f>IF(H50&gt;0,VLOOKUP(A50,[3]BDD_ActiviteInf_HP!$1:$1048576,PsyInf_HP_FileAct!M$1,FALSE)/H50,"-")</f>
        <v>0.77551679586563305</v>
      </c>
      <c r="N50" s="315">
        <f>IF(I50&gt;0,VLOOKUP(A50,[3]BDD_ActiviteInf_HP!$1:$1048576,PsyInf_HP_FileAct!N$1,FALSE)/I50,"-")</f>
        <v>0.76372093023255816</v>
      </c>
      <c r="O50" s="317">
        <f>IF($E50&gt;0,VLOOKUP($A50,[3]BDD_ActiviteInf_HP!$1:$1048576,PsyInf_HP_FileAct!O$1,FALSE)/$E50,"-")</f>
        <v>0.30252100840336132</v>
      </c>
      <c r="P50" s="313">
        <f>IF($F50&gt;0,VLOOKUP($A50,[3]BDD_ActiviteInf_HP!$1:$1048576,PsyInf_HP_FileAct!P$1,FALSE)/$F50,"-")</f>
        <v>0.34230769230769231</v>
      </c>
      <c r="Q50" s="317">
        <f>IF($H50&gt;0,VLOOKUP($A50,[3]BDD_ActiviteInf_HP!$1:$1048576,PsyInf_HP_FileAct!Q$1,FALSE)/$H50,"-")</f>
        <v>0.22165697674418605</v>
      </c>
      <c r="R50" s="315">
        <f>IF($I50&gt;0,VLOOKUP($A50,[3]BDD_ActiviteInf_HP!$1:$1048576,PsyInf_HP_FileAct!R$1,FALSE)/$I50,"-")</f>
        <v>0.21525581395348836</v>
      </c>
      <c r="S50" s="317">
        <f>IF(E50&gt;0,VLOOKUP(A50,[3]BDD_ActiviteInf_HP!$1:$1048576,PsyInf_HP_FileAct!S$1,FALSE)/E50,"-")</f>
        <v>8.4033613445378148E-3</v>
      </c>
      <c r="T50" s="313">
        <f>IF(F50&gt;0,VLOOKUP(A50,[3]BDD_ActiviteInf_HP!$1:$1048576,PsyInf_HP_FileAct!T$1,FALSE)/F50,"-")</f>
        <v>3.8461538461538464E-2</v>
      </c>
      <c r="U50" s="317">
        <f>IF(H50&gt;0,VLOOKUP(A50,[3]BDD_ActiviteInf_HP!$1:$1048576,PsyInf_HP_FileAct!U$1,FALSE)/H50,"-")</f>
        <v>2.8262273901808787E-3</v>
      </c>
      <c r="V50" s="315">
        <f>IF(I50&gt;0,VLOOKUP(A50,[3]BDD_ActiviteInf_HP!$1:$1048576,PsyInf_HP_FileAct!V$1,FALSE)/I50,"-")</f>
        <v>2.1023255813953489E-2</v>
      </c>
      <c r="W50" s="317">
        <f>IF(E50&gt;0,VLOOKUP(A50,[3]BDD_ActiviteInf_HP!$1:$1048576,PsyInf_HP_FileAct!W$1,FALSE)/E50,"-")</f>
        <v>0</v>
      </c>
      <c r="X50" s="313">
        <f>IF(F50&gt;0,VLOOKUP(A50,[3]BDD_ActiviteInf_HP!$1:$1048576,PsyInf_HP_FileAct!X$1,FALSE)/F50,"-")</f>
        <v>0</v>
      </c>
      <c r="Y50" s="317">
        <f>IF(H50&gt;0,VLOOKUP(A50,[3]BDD_ActiviteInf_HP!$1:$1048576,PsyInf_HP_FileAct!Y$1,FALSE)/H50,"-")</f>
        <v>0</v>
      </c>
      <c r="Z50" s="318">
        <f>IF(I50&gt;0,VLOOKUP(A50,[3]BDD_ActiviteInf_HP!$1:$1048576,PsyInf_HP_FileAct!Z$1,FALSE)/I50,"-")</f>
        <v>0</v>
      </c>
      <c r="AA50" s="316">
        <f>IF(E50&gt;0,VLOOKUP(A50,[3]BDD_ActiviteInf_HP!$1:$1048576,PsyInf_HP_FileAct!AA$1,FALSE)/E50,"-")</f>
        <v>8.4033613445378148E-3</v>
      </c>
      <c r="AB50" s="313">
        <f>IF(F50&gt;0,VLOOKUP(A50,[3]BDD_ActiviteInf_HP!$1:$1048576,PsyInf_HP_FileAct!AB$1,FALSE)/F50,"-")</f>
        <v>3.8461538461538464E-3</v>
      </c>
      <c r="AC50" s="317">
        <f>IF(H50&gt;0,VLOOKUP(A50,[3]BDD_ActiviteInf_HP!$1:$1048576,PsyInf_HP_FileAct!AC$1,FALSE)/H50,"-")</f>
        <v>2.4224806201550387E-3</v>
      </c>
      <c r="AD50" s="318">
        <f>IF(I50&gt;0,VLOOKUP(A50,[3]BDD_ActiviteInf_HP!$1:$1048576,PsyInf_HP_FileAct!AD$1,FALSE)/I50,"-")</f>
        <v>9.3023255813953494E-4</v>
      </c>
      <c r="AE50" s="316">
        <f>IF(E50&gt;0,VLOOKUP(A50,[3]BDD_ActiviteInf_HP!$1:$1048576,PsyInf_HP_FileAct!AE$1,FALSE)/E50,"-")</f>
        <v>0</v>
      </c>
      <c r="AF50" s="313">
        <f>IF(F50&gt;0,VLOOKUP(A50,[3]BDD_ActiviteInf_HP!$1:$1048576,PsyInf_HP_FileAct!AF$1,FALSE)/F50,"-")</f>
        <v>0</v>
      </c>
      <c r="AG50" s="317">
        <f>IF(H50&gt;0,VLOOKUP(A50,[3]BDD_ActiviteInf_HP!$1:$1048576,PsyInf_HP_FileAct!AG$1,FALSE)/H50,"-")</f>
        <v>0</v>
      </c>
      <c r="AH50" s="318">
        <f>IF(I50&gt;0,VLOOKUP(A50,[3]BDD_ActiviteInf_HP!$1:$1048576,PsyInf_HP_FileAct!AH$1,FALSE)/I50,"-")</f>
        <v>0</v>
      </c>
      <c r="AI50" s="101"/>
      <c r="AJ50" s="101"/>
      <c r="AK50" s="101"/>
      <c r="AL50" s="101"/>
      <c r="AM50" s="101"/>
      <c r="AN50" s="101"/>
    </row>
    <row r="51" spans="1:40" x14ac:dyDescent="0.2">
      <c r="A51" s="31" t="s">
        <v>94</v>
      </c>
      <c r="B51" s="98"/>
      <c r="C51" s="121" t="s">
        <v>95</v>
      </c>
      <c r="D51" s="122"/>
      <c r="E51" s="442">
        <f>VLOOKUP(A51,[3]Activité_INF!$A$7:$AB$68,18,FALSE)</f>
        <v>316</v>
      </c>
      <c r="F51" s="312">
        <f>VLOOKUP(A51,[3]Activité_INF!$A$7:$AB$68,19,FALSE)</f>
        <v>290</v>
      </c>
      <c r="G51" s="313">
        <f t="shared" si="4"/>
        <v>-8.2278481012658222E-2</v>
      </c>
      <c r="H51" s="241">
        <f>VLOOKUP(A51,[3]Activité_INF!$A$7:$AB$68,15,FALSE)</f>
        <v>8079.5</v>
      </c>
      <c r="I51" s="314">
        <f>VLOOKUP(A51,[3]Activité_INF!$A$7:$AB$68,16,FALSE)</f>
        <v>7656.5</v>
      </c>
      <c r="J51" s="315">
        <f t="shared" si="5"/>
        <v>-5.2354724921096607E-2</v>
      </c>
      <c r="K51" s="316">
        <f>IF(E51&gt;0,VLOOKUP(A51,[3]BDD_ActiviteInf_HP!$1:$1048576,PsyInf_HP_FileAct!K$1,FALSE)/E51,"-")</f>
        <v>0.680379746835443</v>
      </c>
      <c r="L51" s="313">
        <f>IF(F51&gt;0,VLOOKUP(A51,[3]BDD_ActiviteInf_HP!$1:$1048576,PsyInf_HP_FileAct!L$1,FALSE)/F51,"-")</f>
        <v>0.62413793103448278</v>
      </c>
      <c r="M51" s="317">
        <f>IF(H51&gt;0,VLOOKUP(A51,[3]BDD_ActiviteInf_HP!$1:$1048576,PsyInf_HP_FileAct!M$1,FALSE)/H51,"-")</f>
        <v>0.6525775109845906</v>
      </c>
      <c r="N51" s="315">
        <f>IF(I51&gt;0,VLOOKUP(A51,[3]BDD_ActiviteInf_HP!$1:$1048576,PsyInf_HP_FileAct!N$1,FALSE)/I51,"-")</f>
        <v>0.63730163913015081</v>
      </c>
      <c r="O51" s="317">
        <f>IF($E51&gt;0,VLOOKUP($A51,[3]BDD_ActiviteInf_HP!$1:$1048576,PsyInf_HP_FileAct!O$1,FALSE)/$E51,"-")</f>
        <v>0.32278481012658228</v>
      </c>
      <c r="P51" s="313">
        <f>IF($F51&gt;0,VLOOKUP($A51,[3]BDD_ActiviteInf_HP!$1:$1048576,PsyInf_HP_FileAct!P$1,FALSE)/$F51,"-")</f>
        <v>0.36551724137931035</v>
      </c>
      <c r="Q51" s="317">
        <f>IF($H51&gt;0,VLOOKUP($A51,[3]BDD_ActiviteInf_HP!$1:$1048576,PsyInf_HP_FileAct!Q$1,FALSE)/$H51,"-")</f>
        <v>0.27965839470264248</v>
      </c>
      <c r="R51" s="315">
        <f>IF($I51&gt;0,VLOOKUP($A51,[3]BDD_ActiviteInf_HP!$1:$1048576,PsyInf_HP_FileAct!R$1,FALSE)/$I51,"-")</f>
        <v>0.3009860902501143</v>
      </c>
      <c r="S51" s="317">
        <f>IF(E51&gt;0,VLOOKUP(A51,[3]BDD_ActiviteInf_HP!$1:$1048576,PsyInf_HP_FileAct!S$1,FALSE)/E51,"-")</f>
        <v>7.9113924050632917E-2</v>
      </c>
      <c r="T51" s="313">
        <f>IF(F51&gt;0,VLOOKUP(A51,[3]BDD_ActiviteInf_HP!$1:$1048576,PsyInf_HP_FileAct!T$1,FALSE)/F51,"-")</f>
        <v>7.9310344827586213E-2</v>
      </c>
      <c r="U51" s="317">
        <f>IF(H51&gt;0,VLOOKUP(A51,[3]BDD_ActiviteInf_HP!$1:$1048576,PsyInf_HP_FileAct!U$1,FALSE)/H51,"-")</f>
        <v>6.2256327743053404E-2</v>
      </c>
      <c r="V51" s="315">
        <f>IF(I51&gt;0,VLOOKUP(A51,[3]BDD_ActiviteInf_HP!$1:$1048576,PsyInf_HP_FileAct!V$1,FALSE)/I51,"-")</f>
        <v>5.8773591066414159E-2</v>
      </c>
      <c r="W51" s="317">
        <f>IF(E51&gt;0,VLOOKUP(A51,[3]BDD_ActiviteInf_HP!$1:$1048576,PsyInf_HP_FileAct!W$1,FALSE)/E51,"-")</f>
        <v>2.2151898734177215E-2</v>
      </c>
      <c r="X51" s="313">
        <f>IF(F51&gt;0,VLOOKUP(A51,[3]BDD_ActiviteInf_HP!$1:$1048576,PsyInf_HP_FileAct!X$1,FALSE)/F51,"-")</f>
        <v>1.0344827586206896E-2</v>
      </c>
      <c r="Y51" s="317">
        <f>IF(H51&gt;0,VLOOKUP(A51,[3]BDD_ActiviteInf_HP!$1:$1048576,PsyInf_HP_FileAct!Y$1,FALSE)/H51,"-")</f>
        <v>5.5077665697134725E-3</v>
      </c>
      <c r="Z51" s="318">
        <f>IF(I51&gt;0,VLOOKUP(A51,[3]BDD_ActiviteInf_HP!$1:$1048576,PsyInf_HP_FileAct!Z$1,FALSE)/I51,"-")</f>
        <v>2.9386795533207079E-3</v>
      </c>
      <c r="AA51" s="316">
        <f>IF(E51&gt;0,VLOOKUP(A51,[3]BDD_ActiviteInf_HP!$1:$1048576,PsyInf_HP_FileAct!AA$1,FALSE)/E51,"-")</f>
        <v>0</v>
      </c>
      <c r="AB51" s="313">
        <f>IF(F51&gt;0,VLOOKUP(A51,[3]BDD_ActiviteInf_HP!$1:$1048576,PsyInf_HP_FileAct!AB$1,FALSE)/F51,"-")</f>
        <v>0</v>
      </c>
      <c r="AC51" s="317">
        <f>IF(H51&gt;0,VLOOKUP(A51,[3]BDD_ActiviteInf_HP!$1:$1048576,PsyInf_HP_FileAct!AC$1,FALSE)/H51,"-")</f>
        <v>0</v>
      </c>
      <c r="AD51" s="318">
        <f>IF(I51&gt;0,VLOOKUP(A51,[3]BDD_ActiviteInf_HP!$1:$1048576,PsyInf_HP_FileAct!AD$1,FALSE)/I51,"-")</f>
        <v>0</v>
      </c>
      <c r="AE51" s="316">
        <f>IF(E51&gt;0,VLOOKUP(A51,[3]BDD_ActiviteInf_HP!$1:$1048576,PsyInf_HP_FileAct!AE$1,FALSE)/E51,"-")</f>
        <v>0</v>
      </c>
      <c r="AF51" s="313">
        <f>IF(F51&gt;0,VLOOKUP(A51,[3]BDD_ActiviteInf_HP!$1:$1048576,PsyInf_HP_FileAct!AF$1,FALSE)/F51,"-")</f>
        <v>0</v>
      </c>
      <c r="AG51" s="317">
        <f>IF(H51&gt;0,VLOOKUP(A51,[3]BDD_ActiviteInf_HP!$1:$1048576,PsyInf_HP_FileAct!AG$1,FALSE)/H51,"-")</f>
        <v>0</v>
      </c>
      <c r="AH51" s="318">
        <f>IF(I51&gt;0,VLOOKUP(A51,[3]BDD_ActiviteInf_HP!$1:$1048576,PsyInf_HP_FileAct!AH$1,FALSE)/I51,"-")</f>
        <v>0</v>
      </c>
      <c r="AI51" s="101"/>
      <c r="AJ51" s="101"/>
      <c r="AK51" s="101"/>
      <c r="AL51" s="101"/>
      <c r="AM51" s="101"/>
      <c r="AN51" s="101"/>
    </row>
    <row r="52" spans="1:40" x14ac:dyDescent="0.2">
      <c r="A52" s="31" t="s">
        <v>96</v>
      </c>
      <c r="B52" s="98"/>
      <c r="C52" s="121" t="s">
        <v>97</v>
      </c>
      <c r="D52" s="122"/>
      <c r="E52" s="442">
        <f>VLOOKUP(A52,[3]Activité_INF!$A$7:$AB$68,18,FALSE)</f>
        <v>500</v>
      </c>
      <c r="F52" s="312">
        <f>VLOOKUP(A52,[3]Activité_INF!$A$7:$AB$68,19,FALSE)</f>
        <v>446</v>
      </c>
      <c r="G52" s="313">
        <f t="shared" si="4"/>
        <v>-0.10799999999999998</v>
      </c>
      <c r="H52" s="241">
        <f>VLOOKUP(A52,[3]Activité_INF!$A$7:$AB$68,15,FALSE)</f>
        <v>15173.5</v>
      </c>
      <c r="I52" s="314">
        <f>VLOOKUP(A52,[3]Activité_INF!$A$7:$AB$68,16,FALSE)</f>
        <v>13001.5</v>
      </c>
      <c r="J52" s="315">
        <f t="shared" si="5"/>
        <v>-0.14314429762414738</v>
      </c>
      <c r="K52" s="316">
        <f>IF(E52&gt;0,VLOOKUP(A52,[3]BDD_ActiviteInf_HP!$1:$1048576,PsyInf_HP_FileAct!K$1,FALSE)/E52,"-")</f>
        <v>0.56999999999999995</v>
      </c>
      <c r="L52" s="313">
        <f>IF(F52&gt;0,VLOOKUP(A52,[3]BDD_ActiviteInf_HP!$1:$1048576,PsyInf_HP_FileAct!L$1,FALSE)/F52,"-")</f>
        <v>0.54932735426008972</v>
      </c>
      <c r="M52" s="317">
        <f>IF(H52&gt;0,VLOOKUP(A52,[3]BDD_ActiviteInf_HP!$1:$1048576,PsyInf_HP_FileAct!M$1,FALSE)/H52,"-")</f>
        <v>0.57854153623092897</v>
      </c>
      <c r="N52" s="315">
        <f>IF(I52&gt;0,VLOOKUP(A52,[3]BDD_ActiviteInf_HP!$1:$1048576,PsyInf_HP_FileAct!N$1,FALSE)/I52,"-")</f>
        <v>0.57108795139022417</v>
      </c>
      <c r="O52" s="317">
        <f>IF($E52&gt;0,VLOOKUP($A52,[3]BDD_ActiviteInf_HP!$1:$1048576,PsyInf_HP_FileAct!O$1,FALSE)/$E52,"-")</f>
        <v>0.45200000000000001</v>
      </c>
      <c r="P52" s="313">
        <f>IF($F52&gt;0,VLOOKUP($A52,[3]BDD_ActiviteInf_HP!$1:$1048576,PsyInf_HP_FileAct!P$1,FALSE)/$F52,"-")</f>
        <v>0.47309417040358742</v>
      </c>
      <c r="Q52" s="317">
        <f>IF($H52&gt;0,VLOOKUP($A52,[3]BDD_ActiviteInf_HP!$1:$1048576,PsyInf_HP_FileAct!Q$1,FALSE)/$H52,"-")</f>
        <v>0.39476719280324252</v>
      </c>
      <c r="R52" s="315">
        <f>IF($I52&gt;0,VLOOKUP($A52,[3]BDD_ActiviteInf_HP!$1:$1048576,PsyInf_HP_FileAct!R$1,FALSE)/$I52,"-")</f>
        <v>0.40645310156520403</v>
      </c>
      <c r="S52" s="317">
        <f>IF(E52&gt;0,VLOOKUP(A52,[3]BDD_ActiviteInf_HP!$1:$1048576,PsyInf_HP_FileAct!S$1,FALSE)/E52,"-")</f>
        <v>4.5999999999999999E-2</v>
      </c>
      <c r="T52" s="313">
        <f>IF(F52&gt;0,VLOOKUP(A52,[3]BDD_ActiviteInf_HP!$1:$1048576,PsyInf_HP_FileAct!T$1,FALSE)/F52,"-")</f>
        <v>5.3811659192825115E-2</v>
      </c>
      <c r="U52" s="317">
        <f>IF(H52&gt;0,VLOOKUP(A52,[3]BDD_ActiviteInf_HP!$1:$1048576,PsyInf_HP_FileAct!U$1,FALSE)/H52,"-")</f>
        <v>2.6691270965828583E-2</v>
      </c>
      <c r="V52" s="315">
        <f>IF(I52&gt;0,VLOOKUP(A52,[3]BDD_ActiviteInf_HP!$1:$1048576,PsyInf_HP_FileAct!V$1,FALSE)/I52,"-")</f>
        <v>2.245894704457178E-2</v>
      </c>
      <c r="W52" s="317">
        <f>IF(E52&gt;0,VLOOKUP(A52,[3]BDD_ActiviteInf_HP!$1:$1048576,PsyInf_HP_FileAct!W$1,FALSE)/E52,"-")</f>
        <v>0</v>
      </c>
      <c r="X52" s="313">
        <f>IF(F52&gt;0,VLOOKUP(A52,[3]BDD_ActiviteInf_HP!$1:$1048576,PsyInf_HP_FileAct!X$1,FALSE)/F52,"-")</f>
        <v>0</v>
      </c>
      <c r="Y52" s="317">
        <f>IF(H52&gt;0,VLOOKUP(A52,[3]BDD_ActiviteInf_HP!$1:$1048576,PsyInf_HP_FileAct!Y$1,FALSE)/H52,"-")</f>
        <v>0</v>
      </c>
      <c r="Z52" s="318">
        <f>IF(I52&gt;0,VLOOKUP(A52,[3]BDD_ActiviteInf_HP!$1:$1048576,PsyInf_HP_FileAct!Z$1,FALSE)/I52,"-")</f>
        <v>0</v>
      </c>
      <c r="AA52" s="316">
        <f>IF(E52&gt;0,VLOOKUP(A52,[3]BDD_ActiviteInf_HP!$1:$1048576,PsyInf_HP_FileAct!AA$1,FALSE)/E52,"-")</f>
        <v>0.126</v>
      </c>
      <c r="AB52" s="313">
        <f>IF(F52&gt;0,VLOOKUP(A52,[3]BDD_ActiviteInf_HP!$1:$1048576,PsyInf_HP_FileAct!AB$1,FALSE)/F52,"-")</f>
        <v>0.13901345291479822</v>
      </c>
      <c r="AC52" s="317">
        <f>IF(H52&gt;0,VLOOKUP(A52,[3]BDD_ActiviteInf_HP!$1:$1048576,PsyInf_HP_FileAct!AC$1,FALSE)/H52,"-")</f>
        <v>7.9974956338353054E-2</v>
      </c>
      <c r="AD52" s="318">
        <f>IF(I52&gt;0,VLOOKUP(A52,[3]BDD_ActiviteInf_HP!$1:$1048576,PsyInf_HP_FileAct!AD$1,FALSE)/I52,"-")</f>
        <v>6.7607583740337651E-2</v>
      </c>
      <c r="AE52" s="316">
        <f>IF(E52&gt;0,VLOOKUP(A52,[3]BDD_ActiviteInf_HP!$1:$1048576,PsyInf_HP_FileAct!AE$1,FALSE)/E52,"-")</f>
        <v>0</v>
      </c>
      <c r="AF52" s="313">
        <f>IF(F52&gt;0,VLOOKUP(A52,[3]BDD_ActiviteInf_HP!$1:$1048576,PsyInf_HP_FileAct!AF$1,FALSE)/F52,"-")</f>
        <v>0</v>
      </c>
      <c r="AG52" s="317">
        <f>IF(H52&gt;0,VLOOKUP(A52,[3]BDD_ActiviteInf_HP!$1:$1048576,PsyInf_HP_FileAct!AG$1,FALSE)/H52,"-")</f>
        <v>0</v>
      </c>
      <c r="AH52" s="318">
        <f>IF(I52&gt;0,VLOOKUP(A52,[3]BDD_ActiviteInf_HP!$1:$1048576,PsyInf_HP_FileAct!AH$1,FALSE)/I52,"-")</f>
        <v>0</v>
      </c>
      <c r="AI52" s="101"/>
      <c r="AJ52" s="101"/>
      <c r="AK52" s="101"/>
      <c r="AL52" s="101"/>
      <c r="AM52" s="101"/>
      <c r="AN52" s="101"/>
    </row>
    <row r="53" spans="1:40" x14ac:dyDescent="0.2">
      <c r="A53" s="31" t="s">
        <v>98</v>
      </c>
      <c r="B53" s="98"/>
      <c r="C53" s="121" t="s">
        <v>99</v>
      </c>
      <c r="D53" s="122"/>
      <c r="E53" s="442">
        <f>VLOOKUP(A53,[3]Activité_INF!$A$7:$AB$68,18,FALSE)</f>
        <v>62</v>
      </c>
      <c r="F53" s="312">
        <f>VLOOKUP(A53,[3]Activité_INF!$A$7:$AB$68,19,FALSE)</f>
        <v>68</v>
      </c>
      <c r="G53" s="313">
        <f t="shared" si="4"/>
        <v>9.6774193548387011E-2</v>
      </c>
      <c r="H53" s="241">
        <f>VLOOKUP(A53,[3]Activité_INF!$A$7:$AB$68,15,FALSE)</f>
        <v>4359</v>
      </c>
      <c r="I53" s="314">
        <f>VLOOKUP(A53,[3]Activité_INF!$A$7:$AB$68,16,FALSE)</f>
        <v>4043</v>
      </c>
      <c r="J53" s="315">
        <f t="shared" si="5"/>
        <v>-7.2493691213581068E-2</v>
      </c>
      <c r="K53" s="316">
        <f>IF(E53&gt;0,VLOOKUP(A53,[3]BDD_ActiviteInf_HP!$1:$1048576,PsyInf_HP_FileAct!K$1,FALSE)/E53,"-")</f>
        <v>0.69354838709677424</v>
      </c>
      <c r="L53" s="313">
        <f>IF(F53&gt;0,VLOOKUP(A53,[3]BDD_ActiviteInf_HP!$1:$1048576,PsyInf_HP_FileAct!L$1,FALSE)/F53,"-")</f>
        <v>0.69117647058823528</v>
      </c>
      <c r="M53" s="317">
        <f>IF(H53&gt;0,VLOOKUP(A53,[3]BDD_ActiviteInf_HP!$1:$1048576,PsyInf_HP_FileAct!M$1,FALSE)/H53,"-")</f>
        <v>0.77540720348703829</v>
      </c>
      <c r="N53" s="315">
        <f>IF(I53&gt;0,VLOOKUP(A53,[3]BDD_ActiviteInf_HP!$1:$1048576,PsyInf_HP_FileAct!N$1,FALSE)/I53,"-")</f>
        <v>0.6989859015582488</v>
      </c>
      <c r="O53" s="317">
        <f>IF($E53&gt;0,VLOOKUP($A53,[3]BDD_ActiviteInf_HP!$1:$1048576,PsyInf_HP_FileAct!O$1,FALSE)/$E53,"-")</f>
        <v>0.29032258064516131</v>
      </c>
      <c r="P53" s="313">
        <f>IF($F53&gt;0,VLOOKUP($A53,[3]BDD_ActiviteInf_HP!$1:$1048576,PsyInf_HP_FileAct!P$1,FALSE)/$F53,"-")</f>
        <v>0.35294117647058826</v>
      </c>
      <c r="Q53" s="317">
        <f>IF($H53&gt;0,VLOOKUP($A53,[3]BDD_ActiviteInf_HP!$1:$1048576,PsyInf_HP_FileAct!Q$1,FALSE)/$H53,"-")</f>
        <v>0.2188575361321404</v>
      </c>
      <c r="R53" s="315">
        <f>IF($I53&gt;0,VLOOKUP($A53,[3]BDD_ActiviteInf_HP!$1:$1048576,PsyInf_HP_FileAct!R$1,FALSE)/$I53,"-")</f>
        <v>0.3010140984417512</v>
      </c>
      <c r="S53" s="317">
        <f>IF(E53&gt;0,VLOOKUP(A53,[3]BDD_ActiviteInf_HP!$1:$1048576,PsyInf_HP_FileAct!S$1,FALSE)/E53,"-")</f>
        <v>4.8387096774193547E-2</v>
      </c>
      <c r="T53" s="313">
        <f>IF(F53&gt;0,VLOOKUP(A53,[3]BDD_ActiviteInf_HP!$1:$1048576,PsyInf_HP_FileAct!T$1,FALSE)/F53,"-")</f>
        <v>0</v>
      </c>
      <c r="U53" s="317">
        <f>IF(H53&gt;0,VLOOKUP(A53,[3]BDD_ActiviteInf_HP!$1:$1048576,PsyInf_HP_FileAct!U$1,FALSE)/H53,"-")</f>
        <v>5.7352603808212893E-3</v>
      </c>
      <c r="V53" s="315">
        <f>IF(I53&gt;0,VLOOKUP(A53,[3]BDD_ActiviteInf_HP!$1:$1048576,PsyInf_HP_FileAct!V$1,FALSE)/I53,"-")</f>
        <v>0</v>
      </c>
      <c r="W53" s="317">
        <f>IF(E53&gt;0,VLOOKUP(A53,[3]BDD_ActiviteInf_HP!$1:$1048576,PsyInf_HP_FileAct!W$1,FALSE)/E53,"-")</f>
        <v>0</v>
      </c>
      <c r="X53" s="313">
        <f>IF(F53&gt;0,VLOOKUP(A53,[3]BDD_ActiviteInf_HP!$1:$1048576,PsyInf_HP_FileAct!X$1,FALSE)/F53,"-")</f>
        <v>0</v>
      </c>
      <c r="Y53" s="317">
        <f>IF(H53&gt;0,VLOOKUP(A53,[3]BDD_ActiviteInf_HP!$1:$1048576,PsyInf_HP_FileAct!Y$1,FALSE)/H53,"-")</f>
        <v>0</v>
      </c>
      <c r="Z53" s="318">
        <f>IF(I53&gt;0,VLOOKUP(A53,[3]BDD_ActiviteInf_HP!$1:$1048576,PsyInf_HP_FileAct!Z$1,FALSE)/I53,"-")</f>
        <v>0</v>
      </c>
      <c r="AA53" s="316">
        <f>IF(E53&gt;0,VLOOKUP(A53,[3]BDD_ActiviteInf_HP!$1:$1048576,PsyInf_HP_FileAct!AA$1,FALSE)/E53,"-")</f>
        <v>3.2258064516129031E-2</v>
      </c>
      <c r="AB53" s="313">
        <f>IF(F53&gt;0,VLOOKUP(A53,[3]BDD_ActiviteInf_HP!$1:$1048576,PsyInf_HP_FileAct!AB$1,FALSE)/F53,"-")</f>
        <v>0</v>
      </c>
      <c r="AC53" s="317">
        <f>IF(H53&gt;0,VLOOKUP(A53,[3]BDD_ActiviteInf_HP!$1:$1048576,PsyInf_HP_FileAct!AC$1,FALSE)/H53,"-")</f>
        <v>3.8999770589584768E-3</v>
      </c>
      <c r="AD53" s="318">
        <f>IF(I53&gt;0,VLOOKUP(A53,[3]BDD_ActiviteInf_HP!$1:$1048576,PsyInf_HP_FileAct!AD$1,FALSE)/I53,"-")</f>
        <v>0</v>
      </c>
      <c r="AE53" s="316">
        <f>IF(E53&gt;0,VLOOKUP(A53,[3]BDD_ActiviteInf_HP!$1:$1048576,PsyInf_HP_FileAct!AE$1,FALSE)/E53,"-")</f>
        <v>0</v>
      </c>
      <c r="AF53" s="313">
        <f>IF(F53&gt;0,VLOOKUP(A53,[3]BDD_ActiviteInf_HP!$1:$1048576,PsyInf_HP_FileAct!AF$1,FALSE)/F53,"-")</f>
        <v>0</v>
      </c>
      <c r="AG53" s="317">
        <f>IF(H53&gt;0,VLOOKUP(A53,[3]BDD_ActiviteInf_HP!$1:$1048576,PsyInf_HP_FileAct!AG$1,FALSE)/H53,"-")</f>
        <v>0</v>
      </c>
      <c r="AH53" s="318">
        <f>IF(I53&gt;0,VLOOKUP(A53,[3]BDD_ActiviteInf_HP!$1:$1048576,PsyInf_HP_FileAct!AH$1,FALSE)/I53,"-")</f>
        <v>0</v>
      </c>
      <c r="AI53" s="101"/>
      <c r="AJ53" s="101"/>
      <c r="AK53" s="101"/>
      <c r="AL53" s="101"/>
      <c r="AM53" s="101"/>
      <c r="AN53" s="101"/>
    </row>
    <row r="54" spans="1:40" x14ac:dyDescent="0.2">
      <c r="A54" s="31" t="s">
        <v>100</v>
      </c>
      <c r="B54" s="98"/>
      <c r="C54" s="121" t="s">
        <v>101</v>
      </c>
      <c r="D54" s="122"/>
      <c r="E54" s="442">
        <f>VLOOKUP(A54,[3]Activité_INF!$A$7:$AB$68,18,FALSE)</f>
        <v>249</v>
      </c>
      <c r="F54" s="312">
        <f>VLOOKUP(A54,[3]Activité_INF!$A$7:$AB$68,19,FALSE)</f>
        <v>290</v>
      </c>
      <c r="G54" s="313">
        <f t="shared" si="4"/>
        <v>0.16465863453815266</v>
      </c>
      <c r="H54" s="241">
        <f>VLOOKUP(A54,[3]Activité_INF!$A$7:$AB$68,15,FALSE)</f>
        <v>8152.5</v>
      </c>
      <c r="I54" s="314">
        <f>VLOOKUP(A54,[3]Activité_INF!$A$7:$AB$68,16,FALSE)</f>
        <v>9725.5</v>
      </c>
      <c r="J54" s="315">
        <f t="shared" si="5"/>
        <v>0.19294694878871521</v>
      </c>
      <c r="K54" s="316">
        <f>IF(E54&gt;0,VLOOKUP(A54,[3]BDD_ActiviteInf_HP!$1:$1048576,PsyInf_HP_FileAct!K$1,FALSE)/E54,"-")</f>
        <v>0.46987951807228917</v>
      </c>
      <c r="L54" s="313">
        <f>IF(F54&gt;0,VLOOKUP(A54,[3]BDD_ActiviteInf_HP!$1:$1048576,PsyInf_HP_FileAct!L$1,FALSE)/F54,"-")</f>
        <v>0.42758620689655175</v>
      </c>
      <c r="M54" s="317">
        <f>IF(H54&gt;0,VLOOKUP(A54,[3]BDD_ActiviteInf_HP!$1:$1048576,PsyInf_HP_FileAct!M$1,FALSE)/H54,"-")</f>
        <v>0.5936829193498927</v>
      </c>
      <c r="N54" s="315">
        <f>IF(I54&gt;0,VLOOKUP(A54,[3]BDD_ActiviteInf_HP!$1:$1048576,PsyInf_HP_FileAct!N$1,FALSE)/I54,"-")</f>
        <v>0.5596113310369647</v>
      </c>
      <c r="O54" s="317">
        <f>IF($E54&gt;0,VLOOKUP($A54,[3]BDD_ActiviteInf_HP!$1:$1048576,PsyInf_HP_FileAct!O$1,FALSE)/$E54,"-")</f>
        <v>0.46184738955823296</v>
      </c>
      <c r="P54" s="313">
        <f>IF($F54&gt;0,VLOOKUP($A54,[3]BDD_ActiviteInf_HP!$1:$1048576,PsyInf_HP_FileAct!P$1,FALSE)/$F54,"-")</f>
        <v>0.48965517241379308</v>
      </c>
      <c r="Q54" s="317">
        <f>IF($H54&gt;0,VLOOKUP($A54,[3]BDD_ActiviteInf_HP!$1:$1048576,PsyInf_HP_FileAct!Q$1,FALSE)/$H54,"-")</f>
        <v>0.35700705305121128</v>
      </c>
      <c r="R54" s="315">
        <f>IF($I54&gt;0,VLOOKUP($A54,[3]BDD_ActiviteInf_HP!$1:$1048576,PsyInf_HP_FileAct!R$1,FALSE)/$I54,"-")</f>
        <v>0.35211557246414066</v>
      </c>
      <c r="S54" s="317">
        <f>IF(E54&gt;0,VLOOKUP(A54,[3]BDD_ActiviteInf_HP!$1:$1048576,PsyInf_HP_FileAct!S$1,FALSE)/E54,"-")</f>
        <v>0.14056224899598393</v>
      </c>
      <c r="T54" s="313">
        <f>IF(F54&gt;0,VLOOKUP(A54,[3]BDD_ActiviteInf_HP!$1:$1048576,PsyInf_HP_FileAct!T$1,FALSE)/F54,"-")</f>
        <v>0.12413793103448276</v>
      </c>
      <c r="U54" s="317">
        <f>IF(H54&gt;0,VLOOKUP(A54,[3]BDD_ActiviteInf_HP!$1:$1048576,PsyInf_HP_FileAct!U$1,FALSE)/H54,"-")</f>
        <v>4.5752836553204536E-2</v>
      </c>
      <c r="V54" s="315">
        <f>IF(I54&gt;0,VLOOKUP(A54,[3]BDD_ActiviteInf_HP!$1:$1048576,PsyInf_HP_FileAct!V$1,FALSE)/I54,"-")</f>
        <v>8.5034188473600322E-2</v>
      </c>
      <c r="W54" s="317">
        <f>IF(E54&gt;0,VLOOKUP(A54,[3]BDD_ActiviteInf_HP!$1:$1048576,PsyInf_HP_FileAct!W$1,FALSE)/E54,"-")</f>
        <v>1.2048192771084338E-2</v>
      </c>
      <c r="X54" s="313">
        <f>IF(F54&gt;0,VLOOKUP(A54,[3]BDD_ActiviteInf_HP!$1:$1048576,PsyInf_HP_FileAct!X$1,FALSE)/F54,"-")</f>
        <v>6.8965517241379309E-3</v>
      </c>
      <c r="Y54" s="317">
        <f>IF(H54&gt;0,VLOOKUP(A54,[3]BDD_ActiviteInf_HP!$1:$1048576,PsyInf_HP_FileAct!Y$1,FALSE)/H54,"-")</f>
        <v>3.5571910456915056E-3</v>
      </c>
      <c r="Z54" s="318">
        <f>IF(I54&gt;0,VLOOKUP(A54,[3]BDD_ActiviteInf_HP!$1:$1048576,PsyInf_HP_FileAct!Z$1,FALSE)/I54,"-")</f>
        <v>3.2389080252943295E-3</v>
      </c>
      <c r="AA54" s="316">
        <f>IF(E54&gt;0,VLOOKUP(A54,[3]BDD_ActiviteInf_HP!$1:$1048576,PsyInf_HP_FileAct!AA$1,FALSE)/E54,"-")</f>
        <v>0</v>
      </c>
      <c r="AB54" s="313">
        <f>IF(F54&gt;0,VLOOKUP(A54,[3]BDD_ActiviteInf_HP!$1:$1048576,PsyInf_HP_FileAct!AB$1,FALSE)/F54,"-")</f>
        <v>0</v>
      </c>
      <c r="AC54" s="317">
        <f>IF(H54&gt;0,VLOOKUP(A54,[3]BDD_ActiviteInf_HP!$1:$1048576,PsyInf_HP_FileAct!AC$1,FALSE)/H54,"-")</f>
        <v>0</v>
      </c>
      <c r="AD54" s="318">
        <f>IF(I54&gt;0,VLOOKUP(A54,[3]BDD_ActiviteInf_HP!$1:$1048576,PsyInf_HP_FileAct!AD$1,FALSE)/I54,"-")</f>
        <v>0</v>
      </c>
      <c r="AE54" s="316">
        <f>IF(E54&gt;0,VLOOKUP(A54,[3]BDD_ActiviteInf_HP!$1:$1048576,PsyInf_HP_FileAct!AE$1,FALSE)/E54,"-")</f>
        <v>0</v>
      </c>
      <c r="AF54" s="313">
        <f>IF(F54&gt;0,VLOOKUP(A54,[3]BDD_ActiviteInf_HP!$1:$1048576,PsyInf_HP_FileAct!AF$1,FALSE)/F54,"-")</f>
        <v>0</v>
      </c>
      <c r="AG54" s="317">
        <f>IF(H54&gt;0,VLOOKUP(A54,[3]BDD_ActiviteInf_HP!$1:$1048576,PsyInf_HP_FileAct!AG$1,FALSE)/H54,"-")</f>
        <v>0</v>
      </c>
      <c r="AH54" s="318">
        <f>IF(I54&gt;0,VLOOKUP(A54,[3]BDD_ActiviteInf_HP!$1:$1048576,PsyInf_HP_FileAct!AH$1,FALSE)/I54,"-")</f>
        <v>0</v>
      </c>
      <c r="AI54" s="101"/>
      <c r="AJ54" s="101"/>
      <c r="AK54" s="101"/>
      <c r="AL54" s="101"/>
      <c r="AM54" s="101"/>
      <c r="AN54" s="101"/>
    </row>
    <row r="55" spans="1:40" ht="13.8" thickBot="1" x14ac:dyDescent="0.25">
      <c r="A55" s="31" t="s">
        <v>102</v>
      </c>
      <c r="B55" s="98"/>
      <c r="C55" s="130" t="s">
        <v>103</v>
      </c>
      <c r="D55" s="131"/>
      <c r="E55" s="447">
        <f>VLOOKUP(A55,[3]Activité_INF!$A$7:$AB$68,18,FALSE)</f>
        <v>80</v>
      </c>
      <c r="F55" s="321">
        <f>VLOOKUP(A55,[3]Activité_INF!$A$7:$AB$68,19,FALSE)</f>
        <v>79</v>
      </c>
      <c r="G55" s="322">
        <f t="shared" si="4"/>
        <v>-1.2499999999999956E-2</v>
      </c>
      <c r="H55" s="323">
        <f>VLOOKUP(A55,[3]Activité_INF!$A$7:$AB$68,15,FALSE)</f>
        <v>2570.5</v>
      </c>
      <c r="I55" s="324">
        <f>VLOOKUP(A55,[3]Activité_INF!$A$7:$AB$68,16,FALSE)</f>
        <v>2051.5</v>
      </c>
      <c r="J55" s="325">
        <f t="shared" si="5"/>
        <v>-0.2019062439214161</v>
      </c>
      <c r="K55" s="326">
        <f>IF(E55&gt;0,VLOOKUP(A55,[3]BDD_ActiviteInf_HP!$1:$1048576,PsyInf_HP_FileAct!K$1,FALSE)/E55,"-")</f>
        <v>0.67500000000000004</v>
      </c>
      <c r="L55" s="322">
        <f>IF(F55&gt;0,VLOOKUP(A55,[3]BDD_ActiviteInf_HP!$1:$1048576,PsyInf_HP_FileAct!L$1,FALSE)/F55,"-")</f>
        <v>0.569620253164557</v>
      </c>
      <c r="M55" s="327">
        <f>IF(H55&gt;0,VLOOKUP(A55,[3]BDD_ActiviteInf_HP!$1:$1048576,PsyInf_HP_FileAct!M$1,FALSE)/H55,"-")</f>
        <v>0.66776891655319981</v>
      </c>
      <c r="N55" s="325">
        <f>IF(I55&gt;0,VLOOKUP(A55,[3]BDD_ActiviteInf_HP!$1:$1048576,PsyInf_HP_FileAct!N$1,FALSE)/I55,"-")</f>
        <v>0.64757494516207648</v>
      </c>
      <c r="O55" s="327">
        <f>IF($E55&gt;0,VLOOKUP($A55,[3]BDD_ActiviteInf_HP!$1:$1048576,PsyInf_HP_FileAct!O$1,FALSE)/$E55,"-")</f>
        <v>0.35</v>
      </c>
      <c r="P55" s="322">
        <f>IF($F55&gt;0,VLOOKUP($A55,[3]BDD_ActiviteInf_HP!$1:$1048576,PsyInf_HP_FileAct!P$1,FALSE)/$F55,"-")</f>
        <v>0.46835443037974683</v>
      </c>
      <c r="Q55" s="327">
        <f>IF($H55&gt;0,VLOOKUP($A55,[3]BDD_ActiviteInf_HP!$1:$1048576,PsyInf_HP_FileAct!Q$1,FALSE)/$H55,"-")</f>
        <v>0.32542306944174287</v>
      </c>
      <c r="R55" s="325">
        <f>IF($I55&gt;0,VLOOKUP($A55,[3]BDD_ActiviteInf_HP!$1:$1048576,PsyInf_HP_FileAct!R$1,FALSE)/$I55,"-")</f>
        <v>0.3512064343163539</v>
      </c>
      <c r="S55" s="327">
        <f>IF(E55&gt;0,VLOOKUP(A55,[3]BDD_ActiviteInf_HP!$1:$1048576,PsyInf_HP_FileAct!S$1,FALSE)/E55,"-")</f>
        <v>2.5000000000000001E-2</v>
      </c>
      <c r="T55" s="322">
        <f>IF(F55&gt;0,VLOOKUP(A55,[3]BDD_ActiviteInf_HP!$1:$1048576,PsyInf_HP_FileAct!T$1,FALSE)/F55,"-")</f>
        <v>1.2658227848101266E-2</v>
      </c>
      <c r="U55" s="327">
        <f>IF(H55&gt;0,VLOOKUP(A55,[3]BDD_ActiviteInf_HP!$1:$1048576,PsyInf_HP_FileAct!U$1,FALSE)/H55,"-")</f>
        <v>6.8080140050573818E-3</v>
      </c>
      <c r="V55" s="325">
        <f>IF(I55&gt;0,VLOOKUP(A55,[3]BDD_ActiviteInf_HP!$1:$1048576,PsyInf_HP_FileAct!V$1,FALSE)/I55,"-")</f>
        <v>1.2186205215695832E-3</v>
      </c>
      <c r="W55" s="327">
        <f>IF(E55&gt;0,VLOOKUP(A55,[3]BDD_ActiviteInf_HP!$1:$1048576,PsyInf_HP_FileAct!W$1,FALSE)/E55,"-")</f>
        <v>0</v>
      </c>
      <c r="X55" s="322">
        <f>IF(F55&gt;0,VLOOKUP(A55,[3]BDD_ActiviteInf_HP!$1:$1048576,PsyInf_HP_FileAct!X$1,FALSE)/F55,"-")</f>
        <v>0</v>
      </c>
      <c r="Y55" s="327">
        <f>IF(H55&gt;0,VLOOKUP(A55,[3]BDD_ActiviteInf_HP!$1:$1048576,PsyInf_HP_FileAct!Y$1,FALSE)/H55,"-")</f>
        <v>0</v>
      </c>
      <c r="Z55" s="328">
        <f>IF(I55&gt;0,VLOOKUP(A55,[3]BDD_ActiviteInf_HP!$1:$1048576,PsyInf_HP_FileAct!Z$1,FALSE)/I55,"-")</f>
        <v>0</v>
      </c>
      <c r="AA55" s="326">
        <f>IF(E55&gt;0,VLOOKUP(A55,[3]BDD_ActiviteInf_HP!$1:$1048576,PsyInf_HP_FileAct!AA$1,FALSE)/E55,"-")</f>
        <v>0</v>
      </c>
      <c r="AB55" s="322">
        <f>IF(F55&gt;0,VLOOKUP(A55,[3]BDD_ActiviteInf_HP!$1:$1048576,PsyInf_HP_FileAct!AB$1,FALSE)/F55,"-")</f>
        <v>0</v>
      </c>
      <c r="AC55" s="327">
        <f>IF(H55&gt;0,VLOOKUP(A55,[3]BDD_ActiviteInf_HP!$1:$1048576,PsyInf_HP_FileAct!AC$1,FALSE)/H55,"-")</f>
        <v>0</v>
      </c>
      <c r="AD55" s="328">
        <f>IF(I55&gt;0,VLOOKUP(A55,[3]BDD_ActiviteInf_HP!$1:$1048576,PsyInf_HP_FileAct!AD$1,FALSE)/I55,"-")</f>
        <v>0</v>
      </c>
      <c r="AE55" s="326">
        <f>IF(E55&gt;0,VLOOKUP(A55,[3]BDD_ActiviteInf_HP!$1:$1048576,PsyInf_HP_FileAct!AE$1,FALSE)/E55,"-")</f>
        <v>0</v>
      </c>
      <c r="AF55" s="322">
        <f>IF(F55&gt;0,VLOOKUP(A55,[3]BDD_ActiviteInf_HP!$1:$1048576,PsyInf_HP_FileAct!AF$1,FALSE)/F55,"-")</f>
        <v>0</v>
      </c>
      <c r="AG55" s="327">
        <f>IF(H55&gt;0,VLOOKUP(A55,[3]BDD_ActiviteInf_HP!$1:$1048576,PsyInf_HP_FileAct!AG$1,FALSE)/H55,"-")</f>
        <v>0</v>
      </c>
      <c r="AH55" s="328">
        <f>IF(I55&gt;0,VLOOKUP(A55,[3]BDD_ActiviteInf_HP!$1:$1048576,PsyInf_HP_FileAct!AH$1,FALSE)/I55,"-")</f>
        <v>0</v>
      </c>
      <c r="AI55" s="101"/>
      <c r="AJ55" s="101"/>
      <c r="AK55" s="101"/>
      <c r="AL55" s="101"/>
      <c r="AM55" s="101"/>
      <c r="AN55" s="101"/>
    </row>
    <row r="56" spans="1:40" ht="7.5" customHeight="1" thickBot="1" x14ac:dyDescent="0.25">
      <c r="A56" s="77"/>
      <c r="C56" s="331"/>
      <c r="D56" s="332"/>
      <c r="E56" s="453"/>
      <c r="F56" s="333"/>
      <c r="G56" s="197"/>
      <c r="H56" s="512"/>
      <c r="I56" s="333"/>
      <c r="J56" s="197"/>
      <c r="K56" s="336"/>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01"/>
      <c r="AJ56" s="101"/>
      <c r="AK56" s="101"/>
      <c r="AL56" s="101"/>
      <c r="AM56" s="101"/>
      <c r="AN56" s="101"/>
    </row>
    <row r="57" spans="1:40" ht="13.8" thickBot="1" x14ac:dyDescent="0.25">
      <c r="A57" s="31" t="s">
        <v>104</v>
      </c>
      <c r="B57" s="98"/>
      <c r="C57" s="337" t="s">
        <v>105</v>
      </c>
      <c r="D57" s="146"/>
      <c r="E57" s="415">
        <f>VLOOKUP(A57,[3]Activité_INF!$A$7:$AB$68,18,FALSE)</f>
        <v>2119</v>
      </c>
      <c r="F57" s="338">
        <f>VLOOKUP(A57,[3]Activité_INF!$A$7:$AB$68,19,FALSE)</f>
        <v>2051</v>
      </c>
      <c r="G57" s="339">
        <f>IF(E57&gt;0,F57/E57-1,"-")</f>
        <v>-3.2090608777725294E-2</v>
      </c>
      <c r="H57" s="275">
        <f>VLOOKUP(A57,[3]Activité_INF!$A$7:$AB$68,15,FALSE)</f>
        <v>61577</v>
      </c>
      <c r="I57" s="340">
        <f>VLOOKUP(A57,[3]Activité_INF!$A$7:$AB$68,16,FALSE)</f>
        <v>55506.5</v>
      </c>
      <c r="J57" s="341">
        <f>IF(H57&gt;0,I57/H57-1,"-")</f>
        <v>-9.8583886840865942E-2</v>
      </c>
      <c r="K57" s="342">
        <f>IF(E57&gt;0,VLOOKUP(A57,[3]BDD_ActiviteInf_HP!$1:$1048576,PsyInf_HP_FileAct!K$1,FALSE)/E57,"-")</f>
        <v>0.55781028787163756</v>
      </c>
      <c r="L57" s="521">
        <f>IF(F57&gt;0,VLOOKUP(A57,[3]BDD_ActiviteInf_HP!$1:$1048576,PsyInf_HP_FileAct!L$1,FALSE)/F57,"-")</f>
        <v>0.51779619697708434</v>
      </c>
      <c r="M57" s="343">
        <f>IF(H57&gt;0,VLOOKUP(A57,[3]BDD_ActiviteInf_HP!$1:$1048576,PsyInf_HP_FileAct!M$1,FALSE)/H57,"-")</f>
        <v>0.62355262516848819</v>
      </c>
      <c r="N57" s="341">
        <f>IF(I57&gt;0,VLOOKUP(A57,[3]BDD_ActiviteInf_HP!$1:$1048576,PsyInf_HP_FileAct!N$1,FALSE)/I57,"-")</f>
        <v>0.62484573878734928</v>
      </c>
      <c r="O57" s="343">
        <f>IF($E57&gt;0,VLOOKUP($A57,[3]BDD_ActiviteInf_HP!$1:$1048576,PsyInf_HP_FileAct!O$1,FALSE)/$E57,"-")</f>
        <v>0.39546956111373288</v>
      </c>
      <c r="P57" s="521">
        <f>IF($F57&gt;0,VLOOKUP($A57,[3]BDD_ActiviteInf_HP!$1:$1048576,PsyInf_HP_FileAct!P$1,FALSE)/$F57,"-")</f>
        <v>0.38859093125304728</v>
      </c>
      <c r="Q57" s="343">
        <f>IF($H57&gt;0,VLOOKUP($A57,[3]BDD_ActiviteInf_HP!$1:$1048576,PsyInf_HP_FileAct!Q$1,FALSE)/$H57,"-")</f>
        <v>0.3415155009175504</v>
      </c>
      <c r="R57" s="341">
        <f>IF($I57&gt;0,VLOOKUP($A57,[3]BDD_ActiviteInf_HP!$1:$1048576,PsyInf_HP_FileAct!R$1,FALSE)/$I57,"-")</f>
        <v>0.33445632493491756</v>
      </c>
      <c r="S57" s="343">
        <f>IF(E57&gt;0,VLOOKUP(A57,[3]BDD_ActiviteInf_HP!$1:$1048576,PsyInf_HP_FileAct!S$1,FALSE)/E57,"-")</f>
        <v>6.5125058990089663E-2</v>
      </c>
      <c r="T57" s="521">
        <f>IF(F57&gt;0,VLOOKUP(A57,[3]BDD_ActiviteInf_HP!$1:$1048576,PsyInf_HP_FileAct!T$1,FALSE)/F57,"-")</f>
        <v>6.3383715260848364E-2</v>
      </c>
      <c r="U57" s="343">
        <f>IF(H57&gt;0,VLOOKUP(A57,[3]BDD_ActiviteInf_HP!$1:$1048576,PsyInf_HP_FileAct!U$1,FALSE)/H57,"-")</f>
        <v>3.0482160546957467E-2</v>
      </c>
      <c r="V57" s="341">
        <f>IF(I57&gt;0,VLOOKUP(A57,[3]BDD_ActiviteInf_HP!$1:$1048576,PsyInf_HP_FileAct!V$1,FALSE)/I57,"-")</f>
        <v>3.520308432345761E-2</v>
      </c>
      <c r="W57" s="343">
        <f>IF(E57&gt;0,VLOOKUP(A57,[3]BDD_ActiviteInf_HP!$1:$1048576,PsyInf_HP_FileAct!W$1,FALSE)/E57,"-")</f>
        <v>5.1439358187824448E-2</v>
      </c>
      <c r="X57" s="521">
        <f>IF(F57&gt;0,VLOOKUP(A57,[3]BDD_ActiviteInf_HP!$1:$1048576,PsyInf_HP_FileAct!X$1,FALSE)/F57,"-")</f>
        <v>8.9712335446123836E-2</v>
      </c>
      <c r="Y57" s="343">
        <f>IF(H57&gt;0,VLOOKUP(A57,[3]BDD_ActiviteInf_HP!$1:$1048576,PsyInf_HP_FileAct!Y$1,FALSE)/H57,"-")</f>
        <v>4.4497133670039135E-3</v>
      </c>
      <c r="Z57" s="344">
        <f>IF(I57&gt;0,VLOOKUP(A57,[3]BDD_ActiviteInf_HP!$1:$1048576,PsyInf_HP_FileAct!Z$1,FALSE)/I57,"-")</f>
        <v>5.4948519542756258E-3</v>
      </c>
      <c r="AA57" s="342">
        <f>IF(E57&gt;0,VLOOKUP(A57,[3]BDD_ActiviteInf_HP!$1:$1048576,PsyInf_HP_FileAct!AA$1,FALSE)/E57,"-")</f>
        <v>7.4091552619159978E-2</v>
      </c>
      <c r="AB57" s="339">
        <f>IF(F57&gt;0,VLOOKUP(A57,[3]BDD_ActiviteInf_HP!$1:$1048576,PsyInf_HP_FileAct!AB$1,FALSE)/F57,"-")</f>
        <v>7.6548025353486107E-2</v>
      </c>
      <c r="AC57" s="343">
        <f>IF(H57&gt;0,VLOOKUP(A57,[3]BDD_ActiviteInf_HP!$1:$1048576,PsyInf_HP_FileAct!AC$1,FALSE)/H57,"-")</f>
        <v>7.9339688520064316E-2</v>
      </c>
      <c r="AD57" s="344">
        <f>IF(I57&gt;0,VLOOKUP(A57,[3]BDD_ActiviteInf_HP!$1:$1048576,PsyInf_HP_FileAct!AD$1,FALSE)/I57,"-")</f>
        <v>7.581094106095683E-2</v>
      </c>
      <c r="AE57" s="342">
        <f>IF(E57&gt;0,VLOOKUP(A57,[3]BDD_ActiviteInf_HP!$1:$1048576,PsyInf_HP_FileAct!AE$1,FALSE)/E57,"-")</f>
        <v>0</v>
      </c>
      <c r="AF57" s="339">
        <f>IF(F57&gt;0,VLOOKUP(A57,[3]BDD_ActiviteInf_HP!$1:$1048576,PsyInf_HP_FileAct!AF$1,FALSE)/F57,"-")</f>
        <v>0</v>
      </c>
      <c r="AG57" s="343">
        <f>IF(H57&gt;0,VLOOKUP(A57,[3]BDD_ActiviteInf_HP!$1:$1048576,PsyInf_HP_FileAct!AG$1,FALSE)/H57,"-")</f>
        <v>0</v>
      </c>
      <c r="AH57" s="344">
        <f>IF(I57&gt;0,VLOOKUP(A57,[3]BDD_ActiviteInf_HP!$1:$1048576,PsyInf_HP_FileAct!AH$1,FALSE)/I57,"-")</f>
        <v>0</v>
      </c>
      <c r="AI57" s="101"/>
      <c r="AJ57" s="101"/>
      <c r="AK57" s="101"/>
      <c r="AL57" s="101"/>
      <c r="AM57" s="101"/>
      <c r="AN57" s="101"/>
    </row>
    <row r="58" spans="1:40" ht="7.5" customHeight="1" thickBot="1" x14ac:dyDescent="0.25">
      <c r="A58" s="77"/>
      <c r="C58" s="345"/>
      <c r="D58" s="346"/>
      <c r="F58" s="522">
        <f>+F57+F16</f>
        <v>2493</v>
      </c>
      <c r="G58" s="515"/>
      <c r="H58" s="513"/>
      <c r="I58" s="333"/>
      <c r="J58" s="515"/>
      <c r="K58" s="515"/>
      <c r="L58" s="515"/>
      <c r="M58" s="515"/>
      <c r="N58" s="515"/>
      <c r="O58" s="515"/>
      <c r="P58" s="515"/>
      <c r="Q58" s="515"/>
      <c r="R58" s="515"/>
      <c r="S58" s="515"/>
      <c r="T58" s="515"/>
      <c r="U58" s="515"/>
      <c r="V58" s="515"/>
      <c r="W58" s="515"/>
      <c r="X58" s="515"/>
      <c r="Y58" s="515"/>
      <c r="Z58" s="515"/>
      <c r="AA58" s="515"/>
      <c r="AB58" s="515"/>
      <c r="AC58" s="515"/>
      <c r="AD58" s="515"/>
      <c r="AE58" s="515"/>
      <c r="AF58" s="515"/>
      <c r="AG58" s="515"/>
      <c r="AH58" s="515"/>
      <c r="AI58" s="101"/>
      <c r="AJ58" s="101"/>
      <c r="AK58" s="101"/>
      <c r="AL58" s="101"/>
      <c r="AM58" s="101"/>
      <c r="AN58" s="101"/>
    </row>
    <row r="59" spans="1:40" x14ac:dyDescent="0.2">
      <c r="A59" s="31" t="s">
        <v>106</v>
      </c>
      <c r="B59" s="98"/>
      <c r="C59" s="350" t="s">
        <v>107</v>
      </c>
      <c r="D59" s="160"/>
      <c r="E59" s="465">
        <f>VLOOKUP(A59,[3]Activité_INF!$A$7:$AB$68,18,FALSE)</f>
        <v>33385</v>
      </c>
      <c r="F59" s="351">
        <f>VLOOKUP(A59,[3]Activité_INF!$A$7:$AB$68,19,FALSE)</f>
        <v>34367</v>
      </c>
      <c r="G59" s="352">
        <f>IF(E59&gt;0,F59/E59-1,"-")</f>
        <v>2.9414407668114428E-2</v>
      </c>
      <c r="H59" s="353">
        <f>VLOOKUP(A59,[3]Activité_INF!$A$7:$AB$68,15,FALSE)</f>
        <v>1046249</v>
      </c>
      <c r="I59" s="354">
        <f>VLOOKUP(A59,[3]Activité_INF!$A$7:$AB$68,16,FALSE)</f>
        <v>1130278.5</v>
      </c>
      <c r="J59" s="355">
        <f>IF(H59&gt;0,I59/H59-1,"-")</f>
        <v>8.0315011053774032E-2</v>
      </c>
      <c r="K59" s="356">
        <f>IF(E59&gt;0,VLOOKUP(A59,[3]BDD_ActiviteInf_HP!$1:$1048576,PsyInf_HP_FileAct!K$1,FALSE)/E59,"-")</f>
        <v>0.51469222704807549</v>
      </c>
      <c r="L59" s="352">
        <f>IF(F59&gt;0,VLOOKUP(A59,[3]BDD_ActiviteInf_HP!$1:$1048576,PsyInf_HP_FileAct!L$1,FALSE)/F59,"-")</f>
        <v>0.50274973084645158</v>
      </c>
      <c r="M59" s="357">
        <f>IF(H59&gt;0,VLOOKUP(A59,[3]BDD_ActiviteInf_HP!$1:$1048576,PsyInf_HP_FileAct!M$1,FALSE)/H59,"-")</f>
        <v>0.54008080294461447</v>
      </c>
      <c r="N59" s="355">
        <f>IF(I59&gt;0,VLOOKUP(A59,[3]BDD_ActiviteInf_HP!$1:$1048576,PsyInf_HP_FileAct!N$1,FALSE)/I59,"-")</f>
        <v>0.59131621100463294</v>
      </c>
      <c r="O59" s="357">
        <f>IF($E59&gt;0,VLOOKUP($A59,[3]BDD_ActiviteInf_HP!$1:$1048576,PsyInf_HP_FileAct!O$1,FALSE)/$E59,"-")</f>
        <v>0.39050471768758427</v>
      </c>
      <c r="P59" s="352">
        <f>IF($F59&gt;0,VLOOKUP($A59,[3]BDD_ActiviteInf_HP!$1:$1048576,PsyInf_HP_FileAct!P$1,FALSE)/$F59,"-")</f>
        <v>0.39811447027671892</v>
      </c>
      <c r="Q59" s="357">
        <f>IF($H59&gt;0,VLOOKUP($A59,[3]BDD_ActiviteInf_HP!$1:$1048576,PsyInf_HP_FileAct!Q$1,FALSE)/$H59,"-")</f>
        <v>0.35313964457791597</v>
      </c>
      <c r="R59" s="355">
        <f>IF($I59&gt;0,VLOOKUP($A59,[3]BDD_ActiviteInf_HP!$1:$1048576,PsyInf_HP_FileAct!R$1,FALSE)/$I59,"-")</f>
        <v>0.30970508595890306</v>
      </c>
      <c r="S59" s="357">
        <f>IF(E59&gt;0,VLOOKUP(A59,[3]BDD_ActiviteInf_HP!$1:$1048576,PsyInf_HP_FileAct!S$1,FALSE)/E59,"-")</f>
        <v>0.10423843043282911</v>
      </c>
      <c r="T59" s="352">
        <f>IF(F59&gt;0,VLOOKUP(A59,[3]BDD_ActiviteInf_HP!$1:$1048576,PsyInf_HP_FileAct!T$1,FALSE)/F59,"-")</f>
        <v>0.11359734629150056</v>
      </c>
      <c r="U59" s="357">
        <f>IF(H59&gt;0,VLOOKUP(A59,[3]BDD_ActiviteInf_HP!$1:$1048576,PsyInf_HP_FileAct!U$1,FALSE)/H59,"-")</f>
        <v>8.0567818941762431E-2</v>
      </c>
      <c r="V59" s="355">
        <f>IF(I59&gt;0,VLOOKUP(A59,[3]BDD_ActiviteInf_HP!$1:$1048576,PsyInf_HP_FileAct!V$1,FALSE)/I59,"-")</f>
        <v>7.9912163241183484E-2</v>
      </c>
      <c r="W59" s="357">
        <f>IF(E59&gt;0,VLOOKUP(A59,[3]BDD_ActiviteInf_HP!$1:$1048576,PsyInf_HP_FileAct!W$1,FALSE)/E59,"-")</f>
        <v>4.87045080125805E-2</v>
      </c>
      <c r="X59" s="352">
        <f>IF(F59&gt;0,VLOOKUP(A59,[3]BDD_ActiviteInf_HP!$1:$1048576,PsyInf_HP_FileAct!X$1,FALSE)/F59,"-")</f>
        <v>4.5305089184392001E-2</v>
      </c>
      <c r="Y59" s="357">
        <f>IF(H59&gt;0,VLOOKUP(A59,[3]BDD_ActiviteInf_HP!$1:$1048576,PsyInf_HP_FileAct!Y$1,FALSE)/H59,"-")</f>
        <v>2.6211733535707084E-2</v>
      </c>
      <c r="Z59" s="358">
        <f>IF(I59&gt;0,VLOOKUP(A59,[3]BDD_ActiviteInf_HP!$1:$1048576,PsyInf_HP_FileAct!Z$1,FALSE)/I59,"-")</f>
        <v>1.9066539795280543E-2</v>
      </c>
      <c r="AA59" s="356">
        <f>IF(E59&gt;0,VLOOKUP(A59,[3]BDD_ActiviteInf_HP!$1:$1048576,PsyInf_HP_FileAct!AA$1,FALSE)/E59,"-")</f>
        <v>7.4554440617043582E-2</v>
      </c>
      <c r="AB59" s="352">
        <f>IF(F59&gt;0,VLOOKUP(A59,[3]BDD_ActiviteInf_HP!$1:$1048576,PsyInf_HP_FileAct!AB$1,FALSE)/F59,"-")</f>
        <v>7.7341635871621031E-2</v>
      </c>
      <c r="AC59" s="357">
        <f>IF(H59&gt;0,VLOOKUP(A59,[3]BDD_ActiviteInf_HP!$1:$1048576,PsyInf_HP_FileAct!AC$1,FALSE)/H59,"-")</f>
        <v>5.2762296546997892E-2</v>
      </c>
      <c r="AD59" s="358">
        <f>IF(I59&gt;0,VLOOKUP(A59,[3]BDD_ActiviteInf_HP!$1:$1048576,PsyInf_HP_FileAct!AD$1,FALSE)/I59,"-")</f>
        <v>4.499510518867695E-2</v>
      </c>
      <c r="AE59" s="356">
        <f>IF(E59&gt;0,VLOOKUP(A59,[3]BDD_ActiviteInf_HP!$1:$1048576,PsyInf_HP_FileAct!AE$1,FALSE)/E59,"-")</f>
        <v>1.1981428785382657E-4</v>
      </c>
      <c r="AF59" s="352">
        <f>IF(F59&gt;0,VLOOKUP(A59,[3]BDD_ActiviteInf_HP!$1:$1048576,PsyInf_HP_FileAct!AF$1,FALSE)/F59,"-")</f>
        <v>3.2007449006314198E-4</v>
      </c>
      <c r="AG59" s="357">
        <f>IF(H59&gt;0,VLOOKUP(A59,[3]BDD_ActiviteInf_HP!$1:$1048576,PsyInf_HP_FileAct!AG$1,FALSE)/H59,"-")</f>
        <v>1.6057363017790219E-4</v>
      </c>
      <c r="AH59" s="358">
        <f>IF(I59&gt;0,VLOOKUP(A59,[3]BDD_ActiviteInf_HP!$1:$1048576,PsyInf_HP_FileAct!AH$1,FALSE)/I59,"-")</f>
        <v>7.9184024114410738E-5</v>
      </c>
      <c r="AI59" s="101"/>
      <c r="AJ59" s="101"/>
      <c r="AK59" s="101"/>
      <c r="AL59" s="101"/>
      <c r="AM59" s="101"/>
      <c r="AN59" s="101"/>
    </row>
    <row r="60" spans="1:40" s="65" customFormat="1" ht="14.1" customHeight="1" x14ac:dyDescent="0.2">
      <c r="A60" s="172" t="s">
        <v>108</v>
      </c>
      <c r="C60" s="359" t="s">
        <v>59</v>
      </c>
      <c r="D60" s="360"/>
      <c r="E60" s="471">
        <f>VLOOKUP(A60,[3]Activité_INF!$A$7:$AB$68,18,FALSE)</f>
        <v>31572</v>
      </c>
      <c r="F60" s="361">
        <f>VLOOKUP(A60,[3]Activité_INF!$A$7:$AB$68,19,FALSE)</f>
        <v>32278</v>
      </c>
      <c r="G60" s="362">
        <f>IF(E60&gt;0,F60/E60-1,"-")</f>
        <v>2.2361586215634111E-2</v>
      </c>
      <c r="H60" s="363">
        <f>VLOOKUP(A60,[3]Activité_INF!$A$7:$AB$68,15,FALSE)</f>
        <v>970320.5</v>
      </c>
      <c r="I60" s="364">
        <f>VLOOKUP(A60,[3]Activité_INF!$A$7:$AB$68,16,FALSE)</f>
        <v>1081132</v>
      </c>
      <c r="J60" s="365">
        <f>IF(H60&gt;0,I60/H60-1,"-")</f>
        <v>0.11420092639493862</v>
      </c>
      <c r="K60" s="366">
        <f>IF($E60&gt;0,VLOOKUP($A60,[3]BDD_ActiviteInf_HP!$1:$1048576,PsyInf_HP_FileAct!K$1,FALSE)/$E60,"-")</f>
        <v>0.52929811225136192</v>
      </c>
      <c r="L60" s="362">
        <f>IF($F60&gt;0,VLOOKUP($A60,[3]BDD_ActiviteInf_HP!$1:$1048576,PsyInf_HP_FileAct!L$1,FALSE)/$F60,"-")</f>
        <v>0.5192391102298779</v>
      </c>
      <c r="M60" s="367">
        <f>IF($H60&gt;0,VLOOKUP($A60,[3]BDD_ActiviteInf_HP!$1:$1048576,PsyInf_HP_FileAct!M$1,FALSE)/$H60,"-")</f>
        <v>0.55370107093480969</v>
      </c>
      <c r="N60" s="365">
        <f>IF($I60&gt;0,VLOOKUP($A60,[3]BDD_ActiviteInf_HP!$1:$1048576,PsyInf_HP_FileAct!N$1,FALSE)/$I60,"-")</f>
        <v>0.60355581002134795</v>
      </c>
      <c r="O60" s="367">
        <f>IF($E60&gt;0,VLOOKUP($A60,[3]BDD_ActiviteInf_HP!$1:$1048576,PsyInf_HP_FileAct!O$1,FALSE)/$E60,"-")</f>
        <v>0.38122386925123525</v>
      </c>
      <c r="P60" s="362">
        <f>IF($F60&gt;0,VLOOKUP($A60,[3]BDD_ActiviteInf_HP!$1:$1048576,PsyInf_HP_FileAct!P$1,FALSE)/$F60,"-")</f>
        <v>0.38676497924282793</v>
      </c>
      <c r="Q60" s="367">
        <f>IF($H60&gt;0,VLOOKUP($A60,[3]BDD_ActiviteInf_HP!$1:$1048576,PsyInf_HP_FileAct!Q$1,FALSE)/$H60,"-")</f>
        <v>0.34284754367242576</v>
      </c>
      <c r="R60" s="365">
        <f>IF($I60&gt;0,VLOOKUP($A60,[3]BDD_ActiviteInf_HP!$1:$1048576,PsyInf_HP_FileAct!R$1,FALSE)/$I60,"-")</f>
        <v>0.30206256035340734</v>
      </c>
      <c r="S60" s="367">
        <f>IF(E60&gt;0,VLOOKUP(A60,[3]BDD_ActiviteInf_HP!$1:$1048576,PsyInf_HP_FileAct!S$1,FALSE)/E60,"-")</f>
        <v>9.489421005954643E-2</v>
      </c>
      <c r="T60" s="362">
        <f>IF(F60&gt;0,VLOOKUP(A60,[3]BDD_ActiviteInf_HP!$1:$1048576,PsyInf_HP_FileAct!T$1,FALSE)/F60,"-")</f>
        <v>0.1036619369229816</v>
      </c>
      <c r="U60" s="367">
        <f>IF(H60&gt;0,VLOOKUP(A60,[3]BDD_ActiviteInf_HP!$1:$1048576,PsyInf_HP_FileAct!U$1,FALSE)/H60,"-")</f>
        <v>7.5188558831849883E-2</v>
      </c>
      <c r="V60" s="365">
        <f>IF(I60&gt;0,VLOOKUP(A60,[3]BDD_ActiviteInf_HP!$1:$1048576,PsyInf_HP_FileAct!V$1,FALSE)/I60,"-")</f>
        <v>7.4448355982433226E-2</v>
      </c>
      <c r="W60" s="367">
        <f>IF(E60&gt;0,VLOOKUP(A60,[3]BDD_ActiviteInf_HP!$1:$1048576,PsyInf_HP_FileAct!W$1,FALSE)/E60,"-")</f>
        <v>5.1501330292664384E-2</v>
      </c>
      <c r="X60" s="362">
        <f>IF(F60&gt;0,VLOOKUP(A60,[3]BDD_ActiviteInf_HP!$1:$1048576,PsyInf_HP_FileAct!X$1,FALSE)/F60,"-")</f>
        <v>4.8237189416940329E-2</v>
      </c>
      <c r="Y60" s="367">
        <f>IF(H60&gt;0,VLOOKUP(A60,[3]BDD_ActiviteInf_HP!$1:$1048576,PsyInf_HP_FileAct!Y$1,FALSE)/H60,"-")</f>
        <v>2.8262826560914667E-2</v>
      </c>
      <c r="Z60" s="368">
        <f>IF(I60&gt;0,VLOOKUP(A60,[3]BDD_ActiviteInf_HP!$1:$1048576,PsyInf_HP_FileAct!Z$1,FALSE)/I60,"-")</f>
        <v>1.9933273642811423E-2</v>
      </c>
      <c r="AA60" s="366">
        <f>IF(E60&gt;0,VLOOKUP(A60,[3]BDD_ActiviteInf_HP!$1:$1048576,PsyInf_HP_FileAct!AA$1,FALSE)/E60,"-")</f>
        <v>7.8835677182313449E-2</v>
      </c>
      <c r="AB60" s="362">
        <f>IF(F60&gt;0,VLOOKUP(A60,[3]BDD_ActiviteInf_HP!$1:$1048576,PsyInf_HP_FileAct!AB$1,FALSE)/F60,"-")</f>
        <v>8.2347109486337444E-2</v>
      </c>
      <c r="AC60" s="367">
        <f>IF(H60&gt;0,VLOOKUP(A60,[3]BDD_ActiviteInf_HP!$1:$1048576,PsyInf_HP_FileAct!AC$1,FALSE)/H60,"-")</f>
        <v>5.6890996325440923E-2</v>
      </c>
      <c r="AD60" s="368">
        <f>IF(I60&gt;0,VLOOKUP(A60,[3]BDD_ActiviteInf_HP!$1:$1048576,PsyInf_HP_FileAct!AD$1,FALSE)/I60,"-")</f>
        <v>4.7040509392007636E-2</v>
      </c>
      <c r="AE60" s="366">
        <f>IF(E60&gt;0,VLOOKUP(A60,[3]BDD_ActiviteInf_HP!$1:$1048576,PsyInf_HP_FileAct!AE$1,FALSE)/E60,"-")</f>
        <v>1.2669453946534905E-4</v>
      </c>
      <c r="AF60" s="362">
        <f>IF(F60&gt;0,VLOOKUP(A60,[3]BDD_ActiviteInf_HP!$1:$1048576,PsyInf_HP_FileAct!AF$1,FALSE)/F60,"-")</f>
        <v>3.4078939215564783E-4</v>
      </c>
      <c r="AG60" s="367">
        <f>IF(H60&gt;0,VLOOKUP(A60,[3]BDD_ActiviteInf_HP!$1:$1048576,PsyInf_HP_FileAct!AG$1,FALSE)/H60,"-")</f>
        <v>1.731386691304574E-4</v>
      </c>
      <c r="AH60" s="368">
        <f>IF(I60&gt;0,VLOOKUP(A60,[3]BDD_ActiviteInf_HP!$1:$1048576,PsyInf_HP_FileAct!AH$1,FALSE)/I60,"-")</f>
        <v>8.278360089239797E-5</v>
      </c>
    </row>
    <row r="61" spans="1:40" s="101" customFormat="1" ht="13.5" customHeight="1" thickBot="1" x14ac:dyDescent="0.25">
      <c r="A61" s="172" t="s">
        <v>109</v>
      </c>
      <c r="C61" s="369" t="s">
        <v>81</v>
      </c>
      <c r="D61" s="369"/>
      <c r="E61" s="478">
        <f>VLOOKUP(A61,[3]Activité_INF!$A$7:$AB$68,18,FALSE)</f>
        <v>1878</v>
      </c>
      <c r="F61" s="370">
        <f>VLOOKUP(A61,[3]Activité_INF!$A$7:$AB$68,19,FALSE)</f>
        <v>2161</v>
      </c>
      <c r="G61" s="371">
        <f>IF(E61&gt;0,F61/E61-1,"-")</f>
        <v>0.15069222577209795</v>
      </c>
      <c r="H61" s="372">
        <f>VLOOKUP(A61,[3]Activité_INF!$A$7:$AB$68,15,FALSE)</f>
        <v>75928.5</v>
      </c>
      <c r="I61" s="373">
        <f>VLOOKUP(A61,[3]Activité_INF!$A$7:$AB$68,16,FALSE)</f>
        <v>49146.5</v>
      </c>
      <c r="J61" s="374">
        <f>IF(H61&gt;0,I61/H61-1,"-")</f>
        <v>-0.35272657829405296</v>
      </c>
      <c r="K61" s="375">
        <f>IF(E61&gt;0,VLOOKUP(A61,[3]BDD_ActiviteInf_HP!$1:$1048576,PsyInf_HP_FileAct!K$1,FALSE)/E61,"-")</f>
        <v>0.25239616613418531</v>
      </c>
      <c r="L61" s="371">
        <f>IF(F61&gt;0,VLOOKUP(A61,[3]BDD_ActiviteInf_HP!$1:$1048576,PsyInf_HP_FileAct!L$1,FALSE)/F61,"-")</f>
        <v>0.24201758445164276</v>
      </c>
      <c r="M61" s="376">
        <f>IF(H61&gt;0,VLOOKUP(A61,[3]BDD_ActiviteInf_HP!$1:$1048576,PsyInf_HP_FileAct!M$1,FALSE)/H61,"-")</f>
        <v>0.36602198120600299</v>
      </c>
      <c r="N61" s="374">
        <f>IF(I61&gt;0,VLOOKUP(A61,[3]BDD_ActiviteInf_HP!$1:$1048576,PsyInf_HP_FileAct!N$1,FALSE)/I61,"-")</f>
        <v>0.32206769556326492</v>
      </c>
      <c r="O61" s="376">
        <f>IF($E61&gt;0,VLOOKUP($A61,[3]BDD_ActiviteInf_HP!$1:$1048576,PsyInf_HP_FileAct!O$1,FALSE)/$E61,"-")</f>
        <v>0.55218317358892444</v>
      </c>
      <c r="P61" s="371">
        <f>IF($F61&gt;0,VLOOKUP($A61,[3]BDD_ActiviteInf_HP!$1:$1048576,PsyInf_HP_FileAct!P$1,FALSE)/$F61,"-")</f>
        <v>0.5705691809347524</v>
      </c>
      <c r="Q61" s="376">
        <f>IF($H61&gt;0,VLOOKUP($A61,[3]BDD_ActiviteInf_HP!$1:$1048576,PsyInf_HP_FileAct!Q$1,FALSE)/$H61,"-")</f>
        <v>0.48466649545295903</v>
      </c>
      <c r="R61" s="374">
        <f>IF($I61&gt;0,VLOOKUP($A61,[3]BDD_ActiviteInf_HP!$1:$1048576,PsyInf_HP_FileAct!R$1,FALSE)/$I61,"-")</f>
        <v>0.4778264983264322</v>
      </c>
      <c r="S61" s="376">
        <f>IF(E61&gt;0,VLOOKUP(A61,[3]BDD_ActiviteInf_HP!$1:$1048576,PsyInf_HP_FileAct!S$1,FALSE)/E61,"-")</f>
        <v>0.26837060702875398</v>
      </c>
      <c r="T61" s="371">
        <f>IF(F61&gt;0,VLOOKUP(A61,[3]BDD_ActiviteInf_HP!$1:$1048576,PsyInf_HP_FileAct!T$1,FALSE)/F61,"-")</f>
        <v>0.27070800555298474</v>
      </c>
      <c r="U61" s="376">
        <f>IF(H61&gt;0,VLOOKUP(A61,[3]BDD_ActiviteInf_HP!$1:$1048576,PsyInf_HP_FileAct!U$1,FALSE)/H61,"-")</f>
        <v>0.14931152334103795</v>
      </c>
      <c r="V61" s="374">
        <f>IF(I61&gt;0,VLOOKUP(A61,[3]BDD_ActiviteInf_HP!$1:$1048576,PsyInf_HP_FileAct!V$1,FALSE)/I61,"-")</f>
        <v>0.20010580611030288</v>
      </c>
      <c r="W61" s="376">
        <f>IF(E61&gt;0,VLOOKUP(A61,[3]BDD_ActiviteInf_HP!$1:$1048576,PsyInf_HP_FileAct!W$1,FALSE)/E61,"-")</f>
        <v>0</v>
      </c>
      <c r="X61" s="371">
        <f>IF(F61&gt;0,VLOOKUP(A61,[3]BDD_ActiviteInf_HP!$1:$1048576,PsyInf_HP_FileAct!X$1,FALSE)/F61,"-")</f>
        <v>0</v>
      </c>
      <c r="Y61" s="376">
        <f>IF(H61&gt;0,VLOOKUP(A61,[3]BDD_ActiviteInf_HP!$1:$1048576,PsyInf_HP_FileAct!Y$1,FALSE)/H61,"-")</f>
        <v>0</v>
      </c>
      <c r="Z61" s="377">
        <f>IF(I61&gt;0,VLOOKUP(A61,[3]BDD_ActiviteInf_HP!$1:$1048576,PsyInf_HP_FileAct!Z$1,FALSE)/I61,"-")</f>
        <v>0</v>
      </c>
      <c r="AA61" s="375">
        <f>IF(E61&gt;0,VLOOKUP(A61,[3]BDD_ActiviteInf_HP!$1:$1048576,PsyInf_HP_FileAct!AA$1,FALSE)/E61,"-")</f>
        <v>0</v>
      </c>
      <c r="AB61" s="371">
        <f>IF(F61&gt;0,VLOOKUP(A61,[3]BDD_ActiviteInf_HP!$1:$1048576,PsyInf_HP_FileAct!AB$1,FALSE)/F61,"-")</f>
        <v>0</v>
      </c>
      <c r="AC61" s="376">
        <f>IF(H61&gt;0,VLOOKUP(A61,[3]BDD_ActiviteInf_HP!$1:$1048576,PsyInf_HP_FileAct!AC$1,FALSE)/H61,"-")</f>
        <v>0</v>
      </c>
      <c r="AD61" s="377">
        <f>IF(I61&gt;0,VLOOKUP(A61,[3]BDD_ActiviteInf_HP!$1:$1048576,PsyInf_HP_FileAct!AD$1,FALSE)/I61,"-")</f>
        <v>0</v>
      </c>
      <c r="AE61" s="375">
        <f>IF(E61&gt;0,VLOOKUP(A61,[3]BDD_ActiviteInf_HP!$1:$1048576,PsyInf_HP_FileAct!AE$1,FALSE)/E61,"-")</f>
        <v>0</v>
      </c>
      <c r="AF61" s="371">
        <f>IF(F61&gt;0,VLOOKUP(A61,[3]BDD_ActiviteInf_HP!$1:$1048576,PsyInf_HP_FileAct!AF$1,FALSE)/F61,"-")</f>
        <v>0</v>
      </c>
      <c r="AG61" s="376">
        <f>IF(H61&gt;0,VLOOKUP(A61,[3]BDD_ActiviteInf_HP!$1:$1048576,PsyInf_HP_FileAct!AG$1,FALSE)/H61,"-")</f>
        <v>0</v>
      </c>
      <c r="AH61" s="377">
        <f>IF(I61&gt;0,VLOOKUP(A61,[3]BDD_ActiviteInf_HP!$1:$1048576,PsyInf_HP_FileAct!AH$1,FALSE)/I61,"-")</f>
        <v>0</v>
      </c>
    </row>
    <row r="62" spans="1:40" ht="6.75" customHeight="1" x14ac:dyDescent="0.25">
      <c r="AI62" s="101"/>
      <c r="AJ62" s="101"/>
      <c r="AK62" s="101"/>
      <c r="AL62" s="101"/>
      <c r="AM62" s="101"/>
      <c r="AN62" s="101"/>
    </row>
    <row r="63" spans="1:40" ht="14.4" x14ac:dyDescent="0.25">
      <c r="C63" s="65" t="s">
        <v>110</v>
      </c>
      <c r="D63" s="201" t="str">
        <f>CONCATENATE(" RIMP ",[3]Onglet_OutilAnnexe!$B$3," - ",[3]Onglet_OutilAnnexe!$B$2,)</f>
        <v xml:space="preserve"> RIMP 2021 - 2022</v>
      </c>
      <c r="E63" s="98"/>
      <c r="F63" s="202" t="s">
        <v>111</v>
      </c>
      <c r="G63" s="101"/>
      <c r="H63" s="98"/>
      <c r="I63" s="193"/>
      <c r="J63" s="98"/>
      <c r="K63" s="98"/>
      <c r="L63" s="523">
        <v>818</v>
      </c>
      <c r="M63" s="524">
        <f>L63/$F$57</f>
        <v>0.39882983910287667</v>
      </c>
      <c r="N63" s="523">
        <v>34683</v>
      </c>
      <c r="O63" s="524">
        <f>N63/$I$57</f>
        <v>0.62484573878734928</v>
      </c>
      <c r="P63" s="98"/>
      <c r="Q63" s="98"/>
      <c r="R63" s="98"/>
      <c r="S63" s="98"/>
      <c r="T63" s="193"/>
      <c r="U63" s="193"/>
      <c r="V63" s="523">
        <v>110</v>
      </c>
      <c r="W63" s="524">
        <f>V63/$F$57</f>
        <v>5.363237445148708E-2</v>
      </c>
      <c r="X63" s="523">
        <v>1954</v>
      </c>
      <c r="Y63" s="524">
        <f>X63/$I$57</f>
        <v>3.520308432345761E-2</v>
      </c>
      <c r="AI63" s="101"/>
      <c r="AJ63" s="101"/>
      <c r="AK63" s="101"/>
      <c r="AL63" s="101"/>
      <c r="AM63" s="101"/>
      <c r="AN63" s="101"/>
    </row>
    <row r="64" spans="1:40" x14ac:dyDescent="0.25">
      <c r="C64" s="65"/>
      <c r="D64" s="201"/>
      <c r="E64" s="98"/>
      <c r="F64" s="205" t="s">
        <v>112</v>
      </c>
      <c r="G64" s="193"/>
      <c r="H64" s="98"/>
      <c r="I64" s="98"/>
      <c r="J64" s="98"/>
      <c r="K64" s="98"/>
      <c r="L64" s="98"/>
      <c r="M64" s="203"/>
      <c r="N64" s="98"/>
      <c r="O64" s="98"/>
      <c r="P64" s="98"/>
      <c r="Q64" s="98"/>
      <c r="R64" s="98"/>
      <c r="S64" s="98"/>
      <c r="T64" s="193"/>
      <c r="U64" s="193"/>
      <c r="V64" s="204"/>
      <c r="W64" s="193"/>
      <c r="X64" s="193"/>
      <c r="AI64" s="101"/>
      <c r="AJ64" s="101"/>
      <c r="AK64" s="101"/>
      <c r="AL64" s="101"/>
      <c r="AM64" s="101"/>
      <c r="AN64" s="101"/>
    </row>
    <row r="65" spans="3:40" x14ac:dyDescent="0.25">
      <c r="C65" s="65"/>
      <c r="D65" s="201"/>
      <c r="E65" s="98"/>
      <c r="F65" s="205" t="s">
        <v>113</v>
      </c>
      <c r="G65" s="193"/>
      <c r="H65" s="98"/>
      <c r="I65" s="98"/>
      <c r="J65" s="98"/>
      <c r="K65" s="98"/>
      <c r="L65" s="98"/>
      <c r="M65" s="203"/>
      <c r="N65" s="98"/>
      <c r="O65" s="98"/>
      <c r="P65" s="98"/>
      <c r="Q65" s="98"/>
      <c r="R65" s="98"/>
      <c r="S65" s="98"/>
      <c r="T65" s="193"/>
      <c r="U65" s="193"/>
      <c r="V65" s="204"/>
      <c r="W65" s="193"/>
      <c r="X65" s="193"/>
      <c r="AI65" s="101"/>
      <c r="AJ65" s="101"/>
      <c r="AK65" s="101"/>
      <c r="AL65" s="101"/>
      <c r="AM65" s="101"/>
      <c r="AN65" s="101"/>
    </row>
    <row r="66" spans="3:40" x14ac:dyDescent="0.25">
      <c r="C66" s="201"/>
      <c r="D66" s="201"/>
      <c r="E66" s="206"/>
      <c r="F66" s="201"/>
      <c r="G66" s="201"/>
      <c r="H66" s="206"/>
      <c r="I66" s="206"/>
      <c r="J66" s="206"/>
      <c r="K66" s="206"/>
      <c r="L66" s="206"/>
      <c r="M66" s="207"/>
      <c r="N66" s="206"/>
      <c r="O66" s="206"/>
      <c r="P66" s="206"/>
      <c r="Q66" s="206"/>
      <c r="R66" s="206"/>
      <c r="S66" s="206"/>
      <c r="T66" s="193"/>
      <c r="U66" s="193"/>
      <c r="V66" s="204"/>
      <c r="W66" s="193"/>
      <c r="X66" s="193"/>
    </row>
    <row r="67" spans="3:40" x14ac:dyDescent="0.25">
      <c r="C67" s="1083" t="s">
        <v>177</v>
      </c>
      <c r="D67" s="1083"/>
      <c r="E67" s="1083"/>
      <c r="F67" s="1083"/>
      <c r="G67" s="1083"/>
      <c r="H67" s="1083"/>
      <c r="I67" s="1083"/>
      <c r="J67" s="1083"/>
      <c r="K67" s="1083"/>
      <c r="L67" s="1083"/>
      <c r="M67" s="1083"/>
      <c r="N67" s="1083"/>
      <c r="O67" s="1083"/>
      <c r="P67" s="1083"/>
      <c r="Q67" s="1083"/>
      <c r="R67" s="1083"/>
      <c r="S67" s="1083"/>
      <c r="T67" s="1083"/>
      <c r="U67" s="1083"/>
      <c r="V67" s="1083"/>
      <c r="W67" s="1083"/>
      <c r="X67" s="1083"/>
    </row>
    <row r="68" spans="3:40" x14ac:dyDescent="0.25">
      <c r="C68" s="1084" t="s">
        <v>178</v>
      </c>
      <c r="D68" s="1084"/>
      <c r="E68" s="1084"/>
      <c r="F68" s="1084"/>
      <c r="G68" s="1084"/>
      <c r="H68" s="1084"/>
      <c r="I68" s="1084"/>
      <c r="J68" s="1084"/>
      <c r="K68" s="1084"/>
      <c r="L68" s="1084"/>
      <c r="M68" s="1084"/>
      <c r="N68" s="1084"/>
      <c r="O68" s="1084"/>
      <c r="P68" s="1084"/>
      <c r="Q68" s="1084"/>
      <c r="R68" s="1084"/>
      <c r="S68" s="1084"/>
      <c r="T68" s="1084"/>
      <c r="U68" s="1084"/>
      <c r="V68" s="1084"/>
      <c r="W68" s="1084"/>
      <c r="X68" s="1084"/>
    </row>
    <row r="69" spans="3:40" x14ac:dyDescent="0.25">
      <c r="C69" s="382" t="s">
        <v>132</v>
      </c>
    </row>
  </sheetData>
  <mergeCells count="28">
    <mergeCell ref="C67:X67"/>
    <mergeCell ref="C68:X68"/>
    <mergeCell ref="AA6:AB6"/>
    <mergeCell ref="AC6:AD6"/>
    <mergeCell ref="AE6:AF6"/>
    <mergeCell ref="C8:AH8"/>
    <mergeCell ref="C19:AH19"/>
    <mergeCell ref="S5:V5"/>
    <mergeCell ref="W5:Z5"/>
    <mergeCell ref="K6:L6"/>
    <mergeCell ref="M6:N6"/>
    <mergeCell ref="O6:P6"/>
    <mergeCell ref="Q6:R6"/>
    <mergeCell ref="S6:T6"/>
    <mergeCell ref="U6:V6"/>
    <mergeCell ref="W6:X6"/>
    <mergeCell ref="Y6:Z6"/>
    <mergeCell ref="C2:AH2"/>
    <mergeCell ref="C4:C7"/>
    <mergeCell ref="D4:D7"/>
    <mergeCell ref="F4:G6"/>
    <mergeCell ref="I4:J6"/>
    <mergeCell ref="K4:Z4"/>
    <mergeCell ref="AA4:AD5"/>
    <mergeCell ref="AE4:AH5"/>
    <mergeCell ref="K5:N5"/>
    <mergeCell ref="O5:R5"/>
    <mergeCell ref="AG6:AH6"/>
  </mergeCells>
  <pageMargins left="0.19685039370078741" right="0.15748031496062992" top="0.19685039370078741" bottom="0.51181102362204722" header="0.31496062992125984" footer="0.27559055118110237"/>
  <pageSetup paperSize="9" scale="59" orientation="landscape" r:id="rId1"/>
  <headerFooter alignWithMargins="0">
    <oddFooter>&amp;L&amp;"Arial,Italique"&amp;7
&amp;CPsychiatrie (RIM-P) – Bilan PMSI 2022</oddFoot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64"/>
  <sheetViews>
    <sheetView showZeros="0" view="pageBreakPreview" topLeftCell="C2" zoomScale="60" zoomScaleNormal="100" workbookViewId="0">
      <selection sqref="A1:AA63"/>
    </sheetView>
  </sheetViews>
  <sheetFormatPr baseColWidth="10" defaultColWidth="11.5546875" defaultRowHeight="13.2" x14ac:dyDescent="0.25"/>
  <cols>
    <col min="1" max="1" width="8.77734375" style="49" hidden="1" customWidth="1"/>
    <col min="2" max="2" width="3.77734375" style="193" hidden="1" customWidth="1"/>
    <col min="3" max="3" width="9.44140625" style="194" customWidth="1"/>
    <col min="4" max="4" width="21.77734375" style="195" customWidth="1"/>
    <col min="5" max="5" width="10.21875" style="195" hidden="1" customWidth="1"/>
    <col min="6" max="6" width="12.77734375" style="193" customWidth="1"/>
    <col min="7" max="7" width="13.44140625" style="379" customWidth="1"/>
    <col min="8" max="8" width="7.5546875" style="379" customWidth="1"/>
    <col min="9" max="9" width="13.44140625" style="379" customWidth="1"/>
    <col min="10" max="13" width="13.44140625" style="381" customWidth="1"/>
    <col min="14" max="14" width="11.5546875" style="193"/>
    <col min="15" max="15" width="27.21875" style="193" bestFit="1" customWidth="1"/>
    <col min="16" max="16384" width="11.5546875" style="193"/>
  </cols>
  <sheetData>
    <row r="1" spans="1:36" s="506" customFormat="1" hidden="1" x14ac:dyDescent="0.25">
      <c r="A1" s="505"/>
      <c r="C1" s="507"/>
      <c r="D1" s="508"/>
      <c r="E1" s="508"/>
      <c r="G1" s="509"/>
      <c r="H1" s="509">
        <v>14</v>
      </c>
      <c r="I1" s="509">
        <f>H1+24</f>
        <v>38</v>
      </c>
      <c r="J1" s="509">
        <f>H1+1</f>
        <v>15</v>
      </c>
      <c r="K1" s="509">
        <f>I1+1</f>
        <v>39</v>
      </c>
      <c r="L1" s="509">
        <f>J1+1</f>
        <v>16</v>
      </c>
      <c r="M1" s="509">
        <f>K1+1</f>
        <v>40</v>
      </c>
    </row>
    <row r="2" spans="1:36" s="10" customFormat="1" ht="30" customHeight="1" x14ac:dyDescent="0.25">
      <c r="A2" s="9"/>
      <c r="C2" s="1087" t="s">
        <v>179</v>
      </c>
      <c r="D2" s="1087"/>
      <c r="E2" s="1087"/>
      <c r="F2" s="1087"/>
      <c r="G2" s="1087"/>
      <c r="H2" s="1087"/>
      <c r="I2" s="1087"/>
      <c r="J2" s="1087"/>
      <c r="K2" s="1087"/>
      <c r="L2" s="1087"/>
      <c r="M2" s="1087"/>
      <c r="N2" s="221"/>
      <c r="O2" s="221"/>
      <c r="P2" s="221"/>
      <c r="Q2" s="221"/>
      <c r="R2" s="221"/>
      <c r="S2" s="221"/>
      <c r="T2" s="221"/>
      <c r="U2" s="221"/>
      <c r="V2" s="221"/>
      <c r="W2" s="221"/>
      <c r="X2" s="221"/>
      <c r="Y2" s="221"/>
      <c r="Z2" s="221"/>
      <c r="AA2" s="221"/>
      <c r="AB2" s="221"/>
      <c r="AC2" s="221"/>
      <c r="AD2" s="221"/>
      <c r="AE2" s="221"/>
      <c r="AF2" s="221"/>
      <c r="AG2" s="221"/>
      <c r="AH2" s="221"/>
      <c r="AI2" s="221"/>
      <c r="AJ2" s="221"/>
    </row>
    <row r="3" spans="1:36" s="12" customFormat="1" ht="7.5" customHeight="1" thickBot="1" x14ac:dyDescent="0.3">
      <c r="A3" s="11"/>
      <c r="C3" s="386"/>
      <c r="D3" s="222"/>
      <c r="E3" s="222"/>
      <c r="F3" s="387"/>
      <c r="G3" s="223"/>
      <c r="H3" s="223"/>
      <c r="I3" s="223"/>
      <c r="J3" s="223"/>
      <c r="K3" s="223"/>
      <c r="L3" s="388"/>
      <c r="M3" s="223"/>
      <c r="N3" s="223"/>
      <c r="O3" s="388"/>
      <c r="P3" s="223"/>
      <c r="Q3" s="223"/>
      <c r="R3" s="388"/>
      <c r="S3" s="223"/>
      <c r="T3" s="223"/>
      <c r="U3" s="223"/>
      <c r="V3" s="223"/>
      <c r="W3" s="388"/>
      <c r="X3" s="223"/>
      <c r="Y3" s="223"/>
      <c r="Z3" s="223"/>
      <c r="AA3" s="223"/>
      <c r="AB3" s="223"/>
      <c r="AC3" s="223"/>
    </row>
    <row r="4" spans="1:36" s="14" customFormat="1" ht="21.75" customHeight="1" x14ac:dyDescent="0.25">
      <c r="A4" s="13"/>
      <c r="C4" s="1088" t="s">
        <v>3</v>
      </c>
      <c r="D4" s="1090" t="s">
        <v>4</v>
      </c>
      <c r="E4" s="225"/>
      <c r="F4" s="1094" t="s">
        <v>6</v>
      </c>
      <c r="G4" s="1095"/>
      <c r="H4" s="1095"/>
      <c r="I4" s="1095"/>
      <c r="J4" s="1095"/>
      <c r="K4" s="1095"/>
      <c r="L4" s="1095"/>
      <c r="M4" s="1096"/>
    </row>
    <row r="5" spans="1:36" s="14" customFormat="1" ht="37.5" customHeight="1" x14ac:dyDescent="0.25">
      <c r="A5" s="13"/>
      <c r="C5" s="1089"/>
      <c r="D5" s="1091"/>
      <c r="E5" s="228"/>
      <c r="F5" s="1077" t="s">
        <v>8</v>
      </c>
      <c r="G5" s="1078"/>
      <c r="H5" s="1085" t="s">
        <v>180</v>
      </c>
      <c r="I5" s="1086"/>
      <c r="J5" s="1085" t="s">
        <v>181</v>
      </c>
      <c r="K5" s="1086"/>
      <c r="L5" s="1085" t="s">
        <v>182</v>
      </c>
      <c r="M5" s="1174"/>
    </row>
    <row r="6" spans="1:36" s="14" customFormat="1" ht="20.25" customHeight="1" x14ac:dyDescent="0.25">
      <c r="A6" s="13"/>
      <c r="C6" s="1089"/>
      <c r="D6" s="1091"/>
      <c r="E6" s="230" t="str">
        <f>[3]Onglet_OutilAnnexe!$B$3</f>
        <v>2021</v>
      </c>
      <c r="F6" s="22" t="str">
        <f>[3]Onglet_OutilAnnexe!$B$2</f>
        <v>2022</v>
      </c>
      <c r="G6" s="23" t="str">
        <f>CONCATENATE("Evol. / ",[3]Onglet_OutilAnnexe!$B$3)</f>
        <v>Evol. / 2021</v>
      </c>
      <c r="H6" s="25" t="str">
        <f>[3]Onglet_OutilAnnexe!$B$3</f>
        <v>2021</v>
      </c>
      <c r="I6" s="23" t="str">
        <f>[3]Onglet_OutilAnnexe!$B$2</f>
        <v>2022</v>
      </c>
      <c r="J6" s="25" t="str">
        <f>[3]Onglet_OutilAnnexe!$B$3</f>
        <v>2021</v>
      </c>
      <c r="K6" s="23" t="str">
        <f>[3]Onglet_OutilAnnexe!$B$2</f>
        <v>2022</v>
      </c>
      <c r="L6" s="25" t="str">
        <f>[3]Onglet_OutilAnnexe!$B$3</f>
        <v>2021</v>
      </c>
      <c r="M6" s="30" t="str">
        <f>[3]Onglet_OutilAnnexe!$B$2</f>
        <v>2022</v>
      </c>
    </row>
    <row r="7" spans="1:36" s="32" customFormat="1" ht="14.1" customHeight="1" x14ac:dyDescent="0.2">
      <c r="A7" s="31" t="s">
        <v>18</v>
      </c>
      <c r="C7" s="33" t="s">
        <v>18</v>
      </c>
      <c r="D7" s="34" t="s">
        <v>19</v>
      </c>
      <c r="E7" s="241">
        <f>VLOOKUP(A7,[3]Activité_INF!$A$7:$AB$68,15,FALSE)</f>
        <v>2570.5</v>
      </c>
      <c r="F7" s="36">
        <f>VLOOKUP(A7,[3]Activité_INF!$A$7:$AB$68,16,FALSE)</f>
        <v>2051.5</v>
      </c>
      <c r="G7" s="37">
        <f>IF(E7&gt;0,F7/E7-1,"-")</f>
        <v>-0.2019062439214161</v>
      </c>
      <c r="H7" s="38">
        <f>IF(E7&gt;0,VLOOKUP(A7,[3]BDD_ActiviteInf_HP!$1:$1048576,H$1,FALSE)/E7,"-")</f>
        <v>1</v>
      </c>
      <c r="I7" s="37">
        <f>IF(F7&gt;0,VLOOKUP(A7,[3]BDD_ActiviteInf_HP!$1:$1048576,I$1,FALSE)/F7,"-")</f>
        <v>1</v>
      </c>
      <c r="J7" s="38">
        <f>IF(E7&gt;0,VLOOKUP(A7,[3]BDD_ActiviteInf_HP!$1:$1048576,J$1,FALSE)/E7,"-")</f>
        <v>0</v>
      </c>
      <c r="K7" s="37">
        <f>IF(F7&gt;0,VLOOKUP(A7,[3]BDD_ActiviteInf_HP!$1:$1048576,K$1,FALSE)/F7,"-")</f>
        <v>0</v>
      </c>
      <c r="L7" s="38">
        <f>IF(E7&gt;0,VLOOKUP(A7,[3]BDD_ActiviteInf_HP!$1:$1048576,L$1,FALSE)/E7,"-")</f>
        <v>0</v>
      </c>
      <c r="M7" s="43">
        <f>IF(F7&gt;0,VLOOKUP(A7,[3]BDD_ActiviteInf_HP!$1:$1048576,M$1,FALSE)/F7,"-")</f>
        <v>0</v>
      </c>
    </row>
    <row r="8" spans="1:36" s="32" customFormat="1" ht="14.1" customHeight="1" x14ac:dyDescent="0.25">
      <c r="A8" s="44" t="s">
        <v>20</v>
      </c>
      <c r="C8" s="45" t="s">
        <v>20</v>
      </c>
      <c r="D8" s="34" t="s">
        <v>21</v>
      </c>
      <c r="E8" s="241">
        <f>VLOOKUP(A8,[3]Activité_INF!$A$7:$AB$68,15,FALSE)</f>
        <v>5406.5</v>
      </c>
      <c r="F8" s="36">
        <f>VLOOKUP(A8,[3]Activité_INF!$A$7:$AB$68,16,FALSE)</f>
        <v>7207</v>
      </c>
      <c r="G8" s="37">
        <f t="shared" ref="G8:G56" si="0">IF(E8&gt;0,F8/E8-1,"-")</f>
        <v>0.33302506242485896</v>
      </c>
      <c r="H8" s="38">
        <f>IF(E8&gt;0,VLOOKUP(A8,[3]BDD_ActiviteInf_HP!$1:$1048576,H$1,FALSE)/E8,"-")</f>
        <v>1</v>
      </c>
      <c r="I8" s="37">
        <f>IF(F8&gt;0,VLOOKUP(A8,[3]BDD_ActiviteInf_HP!$1:$1048576,I$1,FALSE)/F8,"-")</f>
        <v>1</v>
      </c>
      <c r="J8" s="38">
        <f>IF(E8&gt;0,VLOOKUP(A8,[3]BDD_ActiviteInf_HP!$1:$1048576,J$1,FALSE)/E8,"-")</f>
        <v>0</v>
      </c>
      <c r="K8" s="37">
        <f>IF(F8&gt;0,VLOOKUP(A8,[3]BDD_ActiviteInf_HP!$1:$1048576,K$1,FALSE)/F8,"-")</f>
        <v>0</v>
      </c>
      <c r="L8" s="38">
        <f>IF(E8&gt;0,VLOOKUP(A8,[3]BDD_ActiviteInf_HP!$1:$1048576,L$1,FALSE)/E8,"-")</f>
        <v>0</v>
      </c>
      <c r="M8" s="43">
        <f>IF(F8&gt;0,VLOOKUP(A8,[3]BDD_ActiviteInf_HP!$1:$1048576,M$1,FALSE)/F8,"-")</f>
        <v>0</v>
      </c>
    </row>
    <row r="9" spans="1:36" s="32" customFormat="1" ht="14.1" customHeight="1" x14ac:dyDescent="0.2">
      <c r="A9" s="46" t="s">
        <v>22</v>
      </c>
      <c r="C9" s="47" t="s">
        <v>22</v>
      </c>
      <c r="D9" s="48" t="s">
        <v>23</v>
      </c>
      <c r="E9" s="241">
        <f>VLOOKUP(A9,[3]Activité_INF!$A$7:$AB$68,15,FALSE)</f>
        <v>4582.5</v>
      </c>
      <c r="F9" s="36">
        <f>VLOOKUP(A9,[3]Activité_INF!$A$7:$AB$68,16,FALSE)</f>
        <v>4328.5</v>
      </c>
      <c r="G9" s="37">
        <f t="shared" si="0"/>
        <v>-5.5428259683578784E-2</v>
      </c>
      <c r="H9" s="38">
        <f>IF(E9&gt;0,VLOOKUP(A9,[3]BDD_ActiviteInf_HP!$1:$1048576,H$1,FALSE)/E9,"-")</f>
        <v>1</v>
      </c>
      <c r="I9" s="37">
        <f>IF(F9&gt;0,VLOOKUP(A9,[3]BDD_ActiviteInf_HP!$1:$1048576,I$1,FALSE)/F9,"-")</f>
        <v>1</v>
      </c>
      <c r="J9" s="38">
        <f>IF(E9&gt;0,VLOOKUP(A9,[3]BDD_ActiviteInf_HP!$1:$1048576,J$1,FALSE)/E9,"-")</f>
        <v>0</v>
      </c>
      <c r="K9" s="37">
        <f>IF(F9&gt;0,VLOOKUP(A9,[3]BDD_ActiviteInf_HP!$1:$1048576,K$1,FALSE)/F9,"-")</f>
        <v>0</v>
      </c>
      <c r="L9" s="38">
        <f>IF(E9&gt;0,VLOOKUP(A9,[3]BDD_ActiviteInf_HP!$1:$1048576,L$1,FALSE)/E9,"-")</f>
        <v>0</v>
      </c>
      <c r="M9" s="43">
        <f>IF(F9&gt;0,VLOOKUP(A9,[3]BDD_ActiviteInf_HP!$1:$1048576,M$1,FALSE)/F9,"-")</f>
        <v>0</v>
      </c>
    </row>
    <row r="10" spans="1:36" s="32" customFormat="1" ht="14.1" customHeight="1" x14ac:dyDescent="0.2">
      <c r="A10" s="46" t="s">
        <v>24</v>
      </c>
      <c r="C10" s="33" t="s">
        <v>24</v>
      </c>
      <c r="D10" s="34" t="s">
        <v>25</v>
      </c>
      <c r="E10" s="241">
        <f>VLOOKUP(A10,[3]Activité_INF!$A$7:$AB$68,15,FALSE)</f>
        <v>4217</v>
      </c>
      <c r="F10" s="36">
        <f>VLOOKUP(A10,[3]Activité_INF!$A$7:$AB$68,16,FALSE)</f>
        <v>3021</v>
      </c>
      <c r="G10" s="37">
        <f t="shared" si="0"/>
        <v>-0.28361394356177372</v>
      </c>
      <c r="H10" s="38">
        <f>IF(E10&gt;0,VLOOKUP(A10,[3]BDD_ActiviteInf_HP!$1:$1048576,H$1,FALSE)/E10,"-")</f>
        <v>1</v>
      </c>
      <c r="I10" s="37">
        <f>IF(F10&gt;0,VLOOKUP(A10,[3]BDD_ActiviteInf_HP!$1:$1048576,I$1,FALSE)/F10,"-")</f>
        <v>1</v>
      </c>
      <c r="J10" s="38">
        <f>IF(E10&gt;0,VLOOKUP(A10,[3]BDD_ActiviteInf_HP!$1:$1048576,J$1,FALSE)/E10,"-")</f>
        <v>0</v>
      </c>
      <c r="K10" s="37">
        <f>IF(F10&gt;0,VLOOKUP(A10,[3]BDD_ActiviteInf_HP!$1:$1048576,K$1,FALSE)/F10,"-")</f>
        <v>0</v>
      </c>
      <c r="L10" s="38">
        <f>IF(E10&gt;0,VLOOKUP(A10,[3]BDD_ActiviteInf_HP!$1:$1048576,L$1,FALSE)/E10,"-")</f>
        <v>0</v>
      </c>
      <c r="M10" s="43">
        <f>IF(F10&gt;0,VLOOKUP(A10,[3]BDD_ActiviteInf_HP!$1:$1048576,M$1,FALSE)/F10,"-")</f>
        <v>0</v>
      </c>
    </row>
    <row r="11" spans="1:36" s="32" customFormat="1" ht="14.1" customHeight="1" x14ac:dyDescent="0.2">
      <c r="A11" s="31" t="s">
        <v>26</v>
      </c>
      <c r="C11" s="33" t="s">
        <v>26</v>
      </c>
      <c r="D11" s="34" t="s">
        <v>27</v>
      </c>
      <c r="E11" s="241">
        <f>VLOOKUP(A11,[3]Activité_INF!$A$7:$AB$68,15,FALSE)</f>
        <v>0</v>
      </c>
      <c r="F11" s="36">
        <f>VLOOKUP(A11,[3]Activité_INF!$A$7:$AB$68,16,FALSE)</f>
        <v>0</v>
      </c>
      <c r="G11" s="37" t="str">
        <f t="shared" si="0"/>
        <v>-</v>
      </c>
      <c r="H11" s="38" t="str">
        <f>IF(E11&gt;0,VLOOKUP(A11,[3]BDD_ActiviteInf_HP!$1:$1048576,H$1,FALSE)/E11,"-")</f>
        <v>-</v>
      </c>
      <c r="I11" s="37" t="str">
        <f>IF(F11&gt;0,VLOOKUP(A11,[3]BDD_ActiviteInf_HP!$1:$1048576,I$1,FALSE)/F11,"-")</f>
        <v>-</v>
      </c>
      <c r="J11" s="38" t="str">
        <f>IF(E11&gt;0,VLOOKUP(A11,[3]BDD_ActiviteInf_HP!$1:$1048576,J$1,FALSE)/E11,"-")</f>
        <v>-</v>
      </c>
      <c r="K11" s="37" t="str">
        <f>IF(F11&gt;0,VLOOKUP(A11,[3]BDD_ActiviteInf_HP!$1:$1048576,K$1,FALSE)/F11,"-")</f>
        <v>-</v>
      </c>
      <c r="L11" s="38" t="str">
        <f>IF(E11&gt;0,VLOOKUP(A11,[3]BDD_ActiviteInf_HP!$1:$1048576,L$1,FALSE)/E11,"-")</f>
        <v>-</v>
      </c>
      <c r="M11" s="43" t="str">
        <f>IF(F11&gt;0,VLOOKUP(A11,[3]BDD_ActiviteInf_HP!$1:$1048576,M$1,FALSE)/F11,"-")</f>
        <v>-</v>
      </c>
    </row>
    <row r="12" spans="1:36" s="32" customFormat="1" ht="14.1" customHeight="1" x14ac:dyDescent="0.2">
      <c r="A12" s="31" t="s">
        <v>28</v>
      </c>
      <c r="C12" s="33" t="s">
        <v>28</v>
      </c>
      <c r="D12" s="34" t="s">
        <v>29</v>
      </c>
      <c r="E12" s="241">
        <f>VLOOKUP(A12,[3]Activité_INF!$A$7:$AB$68,15,FALSE)</f>
        <v>7254.5</v>
      </c>
      <c r="F12" s="36">
        <f>VLOOKUP(A12,[3]Activité_INF!$A$7:$AB$68,16,FALSE)</f>
        <v>6345</v>
      </c>
      <c r="G12" s="37">
        <f t="shared" si="0"/>
        <v>-0.12537045971465988</v>
      </c>
      <c r="H12" s="38">
        <f>IF(E12&gt;0,VLOOKUP(A12,[3]BDD_ActiviteInf_HP!$1:$1048576,H$1,FALSE)/E12,"-")</f>
        <v>0.94417258253497827</v>
      </c>
      <c r="I12" s="37">
        <f>IF(F12&gt;0,VLOOKUP(A12,[3]BDD_ActiviteInf_HP!$1:$1048576,I$1,FALSE)/F12,"-")</f>
        <v>0.9431048069345942</v>
      </c>
      <c r="J12" s="38">
        <f>IF(E12&gt;0,VLOOKUP(A12,[3]BDD_ActiviteInf_HP!$1:$1048576,J$1,FALSE)/E12,"-")</f>
        <v>5.5827417465021713E-2</v>
      </c>
      <c r="K12" s="37">
        <f>IF(F12&gt;0,VLOOKUP(A12,[3]BDD_ActiviteInf_HP!$1:$1048576,K$1,FALSE)/F12,"-")</f>
        <v>5.689519306540583E-2</v>
      </c>
      <c r="L12" s="38">
        <f>IF(E12&gt;0,VLOOKUP(A12,[3]BDD_ActiviteInf_HP!$1:$1048576,L$1,FALSE)/E12,"-")</f>
        <v>0</v>
      </c>
      <c r="M12" s="43">
        <f>IF(F12&gt;0,VLOOKUP(A12,[3]BDD_ActiviteInf_HP!$1:$1048576,M$1,FALSE)/F12,"-")</f>
        <v>0</v>
      </c>
    </row>
    <row r="13" spans="1:36" s="32" customFormat="1" ht="14.1" customHeight="1" x14ac:dyDescent="0.2">
      <c r="A13" s="31" t="s">
        <v>30</v>
      </c>
      <c r="C13" s="45" t="s">
        <v>30</v>
      </c>
      <c r="D13" s="34" t="s">
        <v>31</v>
      </c>
      <c r="E13" s="241">
        <f>VLOOKUP(A13,[3]Activité_INF!$A$7:$AB$68,15,FALSE)</f>
        <v>0</v>
      </c>
      <c r="F13" s="36">
        <f>VLOOKUP(A13,[3]Activité_INF!$A$7:$AB$68,16,FALSE)</f>
        <v>0</v>
      </c>
      <c r="G13" s="37" t="str">
        <f t="shared" si="0"/>
        <v>-</v>
      </c>
      <c r="H13" s="38" t="str">
        <f>IF(E13&gt;0,VLOOKUP(A13,[3]BDD_ActiviteInf_HP!$1:$1048576,H$1,FALSE)/E13,"-")</f>
        <v>-</v>
      </c>
      <c r="I13" s="37" t="str">
        <f>IF(F13&gt;0,VLOOKUP(A13,[3]BDD_ActiviteInf_HP!$1:$1048576,I$1,FALSE)/F13,"-")</f>
        <v>-</v>
      </c>
      <c r="J13" s="38" t="str">
        <f>IF(E13&gt;0,VLOOKUP(A13,[3]BDD_ActiviteInf_HP!$1:$1048576,J$1,FALSE)/E13,"-")</f>
        <v>-</v>
      </c>
      <c r="K13" s="37" t="str">
        <f>IF(F13&gt;0,VLOOKUP(A13,[3]BDD_ActiviteInf_HP!$1:$1048576,K$1,FALSE)/F13,"-")</f>
        <v>-</v>
      </c>
      <c r="L13" s="38" t="str">
        <f>IF(E13&gt;0,VLOOKUP(A13,[3]BDD_ActiviteInf_HP!$1:$1048576,L$1,FALSE)/E13,"-")</f>
        <v>-</v>
      </c>
      <c r="M13" s="43" t="str">
        <f>IF(F13&gt;0,VLOOKUP(A13,[3]BDD_ActiviteInf_HP!$1:$1048576,M$1,FALSE)/F13,"-")</f>
        <v>-</v>
      </c>
    </row>
    <row r="14" spans="1:36" s="32" customFormat="1" ht="14.1" customHeight="1" x14ac:dyDescent="0.2">
      <c r="A14" s="31" t="s">
        <v>32</v>
      </c>
      <c r="C14" s="33" t="s">
        <v>32</v>
      </c>
      <c r="D14" s="34" t="s">
        <v>33</v>
      </c>
      <c r="E14" s="241">
        <f>VLOOKUP(A14,[3]Activité_INF!$A$7:$AB$68,15,FALSE)</f>
        <v>0</v>
      </c>
      <c r="F14" s="36">
        <f>VLOOKUP(A14,[3]Activité_INF!$A$7:$AB$68,16,FALSE)</f>
        <v>0</v>
      </c>
      <c r="G14" s="37" t="str">
        <f t="shared" si="0"/>
        <v>-</v>
      </c>
      <c r="H14" s="38" t="str">
        <f>IF(E14&gt;0,VLOOKUP(A14,[3]BDD_ActiviteInf_HP!$1:$1048576,H$1,FALSE)/E14,"-")</f>
        <v>-</v>
      </c>
      <c r="I14" s="37" t="str">
        <f>IF(F14&gt;0,VLOOKUP(A14,[3]BDD_ActiviteInf_HP!$1:$1048576,I$1,FALSE)/F14,"-")</f>
        <v>-</v>
      </c>
      <c r="J14" s="38" t="str">
        <f>IF(E14&gt;0,VLOOKUP(A14,[3]BDD_ActiviteInf_HP!$1:$1048576,J$1,FALSE)/E14,"-")</f>
        <v>-</v>
      </c>
      <c r="K14" s="37" t="str">
        <f>IF(F14&gt;0,VLOOKUP(A14,[3]BDD_ActiviteInf_HP!$1:$1048576,K$1,FALSE)/F14,"-")</f>
        <v>-</v>
      </c>
      <c r="L14" s="38" t="str">
        <f>IF(E14&gt;0,VLOOKUP(A14,[3]BDD_ActiviteInf_HP!$1:$1048576,L$1,FALSE)/E14,"-")</f>
        <v>-</v>
      </c>
      <c r="M14" s="43" t="str">
        <f>IF(F14&gt;0,VLOOKUP(A14,[3]BDD_ActiviteInf_HP!$1:$1048576,M$1,FALSE)/F14,"-")</f>
        <v>-</v>
      </c>
    </row>
    <row r="15" spans="1:36" s="32" customFormat="1" ht="14.1" customHeight="1" x14ac:dyDescent="0.2">
      <c r="A15" s="31" t="s">
        <v>34</v>
      </c>
      <c r="C15" s="33" t="s">
        <v>34</v>
      </c>
      <c r="D15" s="34" t="s">
        <v>35</v>
      </c>
      <c r="E15" s="241">
        <f>VLOOKUP(A15,[3]Activité_INF!$A$7:$AB$68,15,FALSE)</f>
        <v>5578.5</v>
      </c>
      <c r="F15" s="36">
        <f>VLOOKUP(A15,[3]Activité_INF!$A$7:$AB$68,16,FALSE)</f>
        <v>4287.5</v>
      </c>
      <c r="G15" s="37">
        <f t="shared" si="0"/>
        <v>-0.23142421797974366</v>
      </c>
      <c r="H15" s="38">
        <f>IF(E15&gt;0,VLOOKUP(A15,[3]BDD_ActiviteInf_HP!$1:$1048576,H$1,FALSE)/E15,"-")</f>
        <v>1</v>
      </c>
      <c r="I15" s="37">
        <f>IF(F15&gt;0,VLOOKUP(A15,[3]BDD_ActiviteInf_HP!$1:$1048576,I$1,FALSE)/F15,"-")</f>
        <v>1</v>
      </c>
      <c r="J15" s="38">
        <f>IF(E15&gt;0,VLOOKUP(A15,[3]BDD_ActiviteInf_HP!$1:$1048576,J$1,FALSE)/E15,"-")</f>
        <v>0</v>
      </c>
      <c r="K15" s="37">
        <f>IF(F15&gt;0,VLOOKUP(A15,[3]BDD_ActiviteInf_HP!$1:$1048576,K$1,FALSE)/F15,"-")</f>
        <v>0</v>
      </c>
      <c r="L15" s="38">
        <f>IF(E15&gt;0,VLOOKUP(A15,[3]BDD_ActiviteInf_HP!$1:$1048576,L$1,FALSE)/E15,"-")</f>
        <v>0</v>
      </c>
      <c r="M15" s="43">
        <f>IF(F15&gt;0,VLOOKUP(A15,[3]BDD_ActiviteInf_HP!$1:$1048576,M$1,FALSE)/F15,"-")</f>
        <v>0</v>
      </c>
    </row>
    <row r="16" spans="1:36" s="32" customFormat="1" ht="14.1" customHeight="1" x14ac:dyDescent="0.25">
      <c r="A16" s="49" t="s">
        <v>36</v>
      </c>
      <c r="C16" s="33" t="s">
        <v>36</v>
      </c>
      <c r="D16" s="34" t="s">
        <v>37</v>
      </c>
      <c r="E16" s="241">
        <f>VLOOKUP(A16,[3]Activité_INF!$A$7:$AB$68,15,FALSE)</f>
        <v>2522.5</v>
      </c>
      <c r="F16" s="36">
        <f>VLOOKUP(A16,[3]Activité_INF!$A$7:$AB$68,16,FALSE)</f>
        <v>2233</v>
      </c>
      <c r="G16" s="37">
        <f t="shared" si="0"/>
        <v>-0.11476709613478697</v>
      </c>
      <c r="H16" s="38">
        <f>IF(E16&gt;0,VLOOKUP(A16,[3]BDD_ActiviteInf_HP!$1:$1048576,H$1,FALSE)/E16,"-")</f>
        <v>1</v>
      </c>
      <c r="I16" s="37">
        <f>IF(F16&gt;0,VLOOKUP(A16,[3]BDD_ActiviteInf_HP!$1:$1048576,I$1,FALSE)/F16,"-")</f>
        <v>1</v>
      </c>
      <c r="J16" s="38">
        <f>IF(E16&gt;0,VLOOKUP(A16,[3]BDD_ActiviteInf_HP!$1:$1048576,J$1,FALSE)/E16,"-")</f>
        <v>0</v>
      </c>
      <c r="K16" s="37">
        <f>IF(F16&gt;0,VLOOKUP(A16,[3]BDD_ActiviteInf_HP!$1:$1048576,K$1,FALSE)/F16,"-")</f>
        <v>0</v>
      </c>
      <c r="L16" s="38">
        <f>IF(E16&gt;0,VLOOKUP(A16,[3]BDD_ActiviteInf_HP!$1:$1048576,L$1,FALSE)/E16,"-")</f>
        <v>0</v>
      </c>
      <c r="M16" s="43">
        <f>IF(F16&gt;0,VLOOKUP(A16,[3]BDD_ActiviteInf_HP!$1:$1048576,M$1,FALSE)/F16,"-")</f>
        <v>0</v>
      </c>
    </row>
    <row r="17" spans="1:13" s="32" customFormat="1" ht="14.1" customHeight="1" x14ac:dyDescent="0.2">
      <c r="A17" s="31" t="s">
        <v>38</v>
      </c>
      <c r="C17" s="33" t="s">
        <v>38</v>
      </c>
      <c r="D17" s="34" t="s">
        <v>39</v>
      </c>
      <c r="E17" s="241">
        <f>VLOOKUP(A17,[3]Activité_INF!$A$7:$AB$68,15,FALSE)</f>
        <v>0</v>
      </c>
      <c r="F17" s="36">
        <f>VLOOKUP(A17,[3]Activité_INF!$A$7:$AB$68,16,FALSE)</f>
        <v>0</v>
      </c>
      <c r="G17" s="37" t="str">
        <f t="shared" si="0"/>
        <v>-</v>
      </c>
      <c r="H17" s="38" t="str">
        <f>IF(E17&gt;0,VLOOKUP(A17,[3]BDD_ActiviteInf_HP!$1:$1048576,H$1,FALSE)/E17,"-")</f>
        <v>-</v>
      </c>
      <c r="I17" s="37" t="str">
        <f>IF(F17&gt;0,VLOOKUP(A17,[3]BDD_ActiviteInf_HP!$1:$1048576,I$1,FALSE)/F17,"-")</f>
        <v>-</v>
      </c>
      <c r="J17" s="38" t="str">
        <f>IF(E17&gt;0,VLOOKUP(A17,[3]BDD_ActiviteInf_HP!$1:$1048576,J$1,FALSE)/E17,"-")</f>
        <v>-</v>
      </c>
      <c r="K17" s="37" t="str">
        <f>IF(F17&gt;0,VLOOKUP(A17,[3]BDD_ActiviteInf_HP!$1:$1048576,K$1,FALSE)/F17,"-")</f>
        <v>-</v>
      </c>
      <c r="L17" s="38" t="str">
        <f>IF(E17&gt;0,VLOOKUP(A17,[3]BDD_ActiviteInf_HP!$1:$1048576,L$1,FALSE)/E17,"-")</f>
        <v>-</v>
      </c>
      <c r="M17" s="43" t="str">
        <f>IF(F17&gt;0,VLOOKUP(A17,[3]BDD_ActiviteInf_HP!$1:$1048576,M$1,FALSE)/F17,"-")</f>
        <v>-</v>
      </c>
    </row>
    <row r="18" spans="1:13" s="32" customFormat="1" ht="14.1" customHeight="1" x14ac:dyDescent="0.2">
      <c r="A18" s="31" t="s">
        <v>40</v>
      </c>
      <c r="C18" s="33" t="s">
        <v>40</v>
      </c>
      <c r="D18" s="34" t="s">
        <v>41</v>
      </c>
      <c r="E18" s="241">
        <f>VLOOKUP(A18,[3]Activité_INF!$A$7:$AB$68,15,FALSE)</f>
        <v>14072.5</v>
      </c>
      <c r="F18" s="36">
        <f>VLOOKUP(A18,[3]Activité_INF!$A$7:$AB$68,16,FALSE)</f>
        <v>12939.5</v>
      </c>
      <c r="G18" s="37">
        <f t="shared" si="0"/>
        <v>-8.051163616983481E-2</v>
      </c>
      <c r="H18" s="38">
        <f>IF(E18&gt;0,VLOOKUP(A18,[3]BDD_ActiviteInf_HP!$1:$1048576,H$1,FALSE)/E18,"-")</f>
        <v>1</v>
      </c>
      <c r="I18" s="37">
        <f>IF(F18&gt;0,VLOOKUP(A18,[3]BDD_ActiviteInf_HP!$1:$1048576,I$1,FALSE)/F18,"-")</f>
        <v>1</v>
      </c>
      <c r="J18" s="38">
        <f>IF(E18&gt;0,VLOOKUP(A18,[3]BDD_ActiviteInf_HP!$1:$1048576,J$1,FALSE)/E18,"-")</f>
        <v>0</v>
      </c>
      <c r="K18" s="37">
        <f>IF(F18&gt;0,VLOOKUP(A18,[3]BDD_ActiviteInf_HP!$1:$1048576,K$1,FALSE)/F18,"-")</f>
        <v>0</v>
      </c>
      <c r="L18" s="38">
        <f>IF(E18&gt;0,VLOOKUP(A18,[3]BDD_ActiviteInf_HP!$1:$1048576,L$1,FALSE)/E18,"-")</f>
        <v>0</v>
      </c>
      <c r="M18" s="43">
        <f>IF(F18&gt;0,VLOOKUP(A18,[3]BDD_ActiviteInf_HP!$1:$1048576,M$1,FALSE)/F18,"-")</f>
        <v>0</v>
      </c>
    </row>
    <row r="19" spans="1:13" s="32" customFormat="1" ht="14.1" customHeight="1" x14ac:dyDescent="0.2">
      <c r="A19" s="31" t="s">
        <v>42</v>
      </c>
      <c r="C19" s="33" t="s">
        <v>42</v>
      </c>
      <c r="D19" s="34" t="s">
        <v>43</v>
      </c>
      <c r="E19" s="241">
        <f>VLOOKUP(A19,[3]Activité_INF!$A$7:$AB$68,15,FALSE)</f>
        <v>36.5</v>
      </c>
      <c r="F19" s="36">
        <f>VLOOKUP(A19,[3]Activité_INF!$A$7:$AB$68,16,FALSE)</f>
        <v>62</v>
      </c>
      <c r="G19" s="37">
        <f t="shared" si="0"/>
        <v>0.69863013698630128</v>
      </c>
      <c r="H19" s="38">
        <f>IF(E19&gt;0,VLOOKUP(A19,[3]BDD_ActiviteInf_HP!$1:$1048576,H$1,FALSE)/E19,"-")</f>
        <v>1</v>
      </c>
      <c r="I19" s="37">
        <f>IF(F19&gt;0,VLOOKUP(A19,[3]BDD_ActiviteInf_HP!$1:$1048576,I$1,FALSE)/F19,"-")</f>
        <v>1</v>
      </c>
      <c r="J19" s="38">
        <f>IF(E19&gt;0,VLOOKUP(A19,[3]BDD_ActiviteInf_HP!$1:$1048576,J$1,FALSE)/E19,"-")</f>
        <v>0</v>
      </c>
      <c r="K19" s="37">
        <f>IF(F19&gt;0,VLOOKUP(A19,[3]BDD_ActiviteInf_HP!$1:$1048576,K$1,FALSE)/F19,"-")</f>
        <v>0</v>
      </c>
      <c r="L19" s="38">
        <f>IF(E19&gt;0,VLOOKUP(A19,[3]BDD_ActiviteInf_HP!$1:$1048576,L$1,FALSE)/E19,"-")</f>
        <v>0</v>
      </c>
      <c r="M19" s="43">
        <f>IF(F19&gt;0,VLOOKUP(A19,[3]BDD_ActiviteInf_HP!$1:$1048576,M$1,FALSE)/F19,"-")</f>
        <v>0</v>
      </c>
    </row>
    <row r="20" spans="1:13" s="32" customFormat="1" ht="14.1" customHeight="1" x14ac:dyDescent="0.25">
      <c r="A20" s="49" t="s">
        <v>44</v>
      </c>
      <c r="C20" s="33" t="s">
        <v>44</v>
      </c>
      <c r="D20" s="34" t="s">
        <v>45</v>
      </c>
      <c r="E20" s="252">
        <f>VLOOKUP(A20,[3]Activité_INF!$A$7:$AB$68,15,FALSE)</f>
        <v>0</v>
      </c>
      <c r="F20" s="494">
        <f>VLOOKUP(A20,[3]Activité_INF!$A$7:$AB$68,16,FALSE)</f>
        <v>0</v>
      </c>
      <c r="G20" s="37" t="str">
        <f t="shared" si="0"/>
        <v>-</v>
      </c>
      <c r="H20" s="495" t="str">
        <f>IF(E20&gt;0,VLOOKUP(A20,[3]BDD_ActiviteInf_HP!$1:$1048576,H$1,FALSE)/E20,"-")</f>
        <v>-</v>
      </c>
      <c r="I20" s="496" t="str">
        <f>IF(F20&gt;0,VLOOKUP(A20,[3]BDD_ActiviteInf_HP!$1:$1048576,I$1,FALSE)/F20,"-")</f>
        <v>-</v>
      </c>
      <c r="J20" s="495" t="str">
        <f>IF(E20&gt;0,VLOOKUP(A20,[3]BDD_ActiviteInf_HP!$1:$1048576,J$1,FALSE)/E20,"-")</f>
        <v>-</v>
      </c>
      <c r="K20" s="496" t="str">
        <f>IF(F20&gt;0,VLOOKUP(A20,[3]BDD_ActiviteInf_HP!$1:$1048576,K$1,FALSE)/F20,"-")</f>
        <v>-</v>
      </c>
      <c r="L20" s="495" t="str">
        <f>IF(E20&gt;0,VLOOKUP(A20,[3]BDD_ActiviteInf_HP!$1:$1048576,L$1,FALSE)/E20,"-")</f>
        <v>-</v>
      </c>
      <c r="M20" s="497" t="str">
        <f>IF(F20&gt;0,VLOOKUP(A20,[3]BDD_ActiviteInf_HP!$1:$1048576,M$1,FALSE)/F20,"-")</f>
        <v>-</v>
      </c>
    </row>
    <row r="21" spans="1:13" s="32" customFormat="1" ht="14.1" customHeight="1" x14ac:dyDescent="0.2">
      <c r="A21" s="31" t="s">
        <v>46</v>
      </c>
      <c r="C21" s="33" t="s">
        <v>46</v>
      </c>
      <c r="D21" s="34" t="s">
        <v>47</v>
      </c>
      <c r="E21" s="252">
        <f>VLOOKUP(A21,[3]Activité_INF!$A$7:$AB$68,15,FALSE)</f>
        <v>8079.5</v>
      </c>
      <c r="F21" s="494">
        <f>VLOOKUP(A21,[3]Activité_INF!$A$7:$AB$68,16,FALSE)</f>
        <v>7656.5</v>
      </c>
      <c r="G21" s="37">
        <f t="shared" si="0"/>
        <v>-5.2354724921096607E-2</v>
      </c>
      <c r="H21" s="495">
        <f>IF(E21&gt;0,VLOOKUP(A21,[3]BDD_ActiviteInf_HP!$1:$1048576,H$1,FALSE)/E21,"-")</f>
        <v>1</v>
      </c>
      <c r="I21" s="496">
        <f>IF(F21&gt;0,VLOOKUP(A21,[3]BDD_ActiviteInf_HP!$1:$1048576,I$1,FALSE)/F21,"-")</f>
        <v>0.99986939201985237</v>
      </c>
      <c r="J21" s="495">
        <f>IF(E21&gt;0,VLOOKUP(A21,[3]BDD_ActiviteInf_HP!$1:$1048576,J$1,FALSE)/E21,"-")</f>
        <v>0</v>
      </c>
      <c r="K21" s="496">
        <f>IF(F21&gt;0,VLOOKUP(A21,[3]BDD_ActiviteInf_HP!$1:$1048576,K$1,FALSE)/F21,"-")</f>
        <v>1.3060798014758701E-4</v>
      </c>
      <c r="L21" s="495">
        <f>IF(E21&gt;0,VLOOKUP(A21,[3]BDD_ActiviteInf_HP!$1:$1048576,L$1,FALSE)/E21,"-")</f>
        <v>0</v>
      </c>
      <c r="M21" s="497">
        <f>IF(F21&gt;0,VLOOKUP(A21,[3]BDD_ActiviteInf_HP!$1:$1048576,M$1,FALSE)/F21,"-")</f>
        <v>0</v>
      </c>
    </row>
    <row r="22" spans="1:13" s="32" customFormat="1" ht="14.1" customHeight="1" x14ac:dyDescent="0.2">
      <c r="A22" s="31" t="s">
        <v>48</v>
      </c>
      <c r="C22" s="33" t="s">
        <v>48</v>
      </c>
      <c r="D22" s="34" t="s">
        <v>49</v>
      </c>
      <c r="E22" s="241">
        <f>VLOOKUP(A22,[3]Activité_INF!$A$7:$AB$68,15,FALSE)</f>
        <v>6192</v>
      </c>
      <c r="F22" s="36">
        <f>VLOOKUP(A22,[3]Activité_INF!$A$7:$AB$68,16,FALSE)</f>
        <v>5375</v>
      </c>
      <c r="G22" s="37">
        <f t="shared" si="0"/>
        <v>-0.13194444444444442</v>
      </c>
      <c r="H22" s="38">
        <f>IF(E22&gt;0,VLOOKUP(A22,[3]BDD_ActiviteInf_HP!$1:$1048576,H$1,FALSE)/E22,"-")</f>
        <v>1</v>
      </c>
      <c r="I22" s="37">
        <f>IF(F22&gt;0,VLOOKUP(A22,[3]BDD_ActiviteInf_HP!$1:$1048576,I$1,FALSE)/F22,"-")</f>
        <v>1</v>
      </c>
      <c r="J22" s="38">
        <f>IF(E22&gt;0,VLOOKUP(A22,[3]BDD_ActiviteInf_HP!$1:$1048576,J$1,FALSE)/E22,"-")</f>
        <v>0</v>
      </c>
      <c r="K22" s="37">
        <f>IF(F22&gt;0,VLOOKUP(A22,[3]BDD_ActiviteInf_HP!$1:$1048576,K$1,FALSE)/F22,"-")</f>
        <v>0</v>
      </c>
      <c r="L22" s="38">
        <f>IF(E22&gt;0,VLOOKUP(A22,[3]BDD_ActiviteInf_HP!$1:$1048576,L$1,FALSE)/E22,"-")</f>
        <v>0</v>
      </c>
      <c r="M22" s="43">
        <f>IF(F22&gt;0,VLOOKUP(A22,[3]BDD_ActiviteInf_HP!$1:$1048576,M$1,FALSE)/F22,"-")</f>
        <v>0</v>
      </c>
    </row>
    <row r="23" spans="1:13" s="32" customFormat="1" ht="14.1" customHeight="1" x14ac:dyDescent="0.25">
      <c r="A23" s="49" t="s">
        <v>50</v>
      </c>
      <c r="C23" s="33" t="s">
        <v>50</v>
      </c>
      <c r="D23" s="34" t="s">
        <v>51</v>
      </c>
      <c r="E23" s="241">
        <f>VLOOKUP(A23,[3]Activité_INF!$A$7:$AB$68,15,FALSE)</f>
        <v>0</v>
      </c>
      <c r="F23" s="36">
        <f>VLOOKUP(A23,[3]Activité_INF!$A$7:$AB$68,16,FALSE)</f>
        <v>0</v>
      </c>
      <c r="G23" s="37" t="str">
        <f t="shared" si="0"/>
        <v>-</v>
      </c>
      <c r="H23" s="38" t="str">
        <f>IF(E23&gt;0,VLOOKUP(A23,[3]BDD_ActiviteInf_HP!$1:$1048576,H$1,FALSE)/E23,"-")</f>
        <v>-</v>
      </c>
      <c r="I23" s="37" t="str">
        <f>IF(F23&gt;0,VLOOKUP(A23,[3]BDD_ActiviteInf_HP!$1:$1048576,I$1,FALSE)/F23,"-")</f>
        <v>-</v>
      </c>
      <c r="J23" s="38" t="str">
        <f>IF(E23&gt;0,VLOOKUP(A23,[3]BDD_ActiviteInf_HP!$1:$1048576,J$1,FALSE)/E23,"-")</f>
        <v>-</v>
      </c>
      <c r="K23" s="37" t="str">
        <f>IF(F23&gt;0,VLOOKUP(A23,[3]BDD_ActiviteInf_HP!$1:$1048576,K$1,FALSE)/F23,"-")</f>
        <v>-</v>
      </c>
      <c r="L23" s="38" t="str">
        <f>IF(E23&gt;0,VLOOKUP(A23,[3]BDD_ActiviteInf_HP!$1:$1048576,L$1,FALSE)/E23,"-")</f>
        <v>-</v>
      </c>
      <c r="M23" s="43" t="str">
        <f>IF(F23&gt;0,VLOOKUP(A23,[3]BDD_ActiviteInf_HP!$1:$1048576,M$1,FALSE)/F23,"-")</f>
        <v>-</v>
      </c>
    </row>
    <row r="24" spans="1:13" s="32" customFormat="1" ht="14.1" customHeight="1" x14ac:dyDescent="0.2">
      <c r="A24" s="31" t="s">
        <v>52</v>
      </c>
      <c r="C24" s="33" t="s">
        <v>52</v>
      </c>
      <c r="D24" s="34" t="s">
        <v>53</v>
      </c>
      <c r="E24" s="252">
        <f>VLOOKUP(A24,[3]Activité_INF!$A$7:$AB$68,15,FALSE)</f>
        <v>0</v>
      </c>
      <c r="F24" s="494">
        <f>VLOOKUP(A24,[3]Activité_INF!$A$7:$AB$68,16,FALSE)</f>
        <v>0</v>
      </c>
      <c r="G24" s="37" t="str">
        <f t="shared" si="0"/>
        <v>-</v>
      </c>
      <c r="H24" s="38" t="str">
        <f>IF(E24&gt;0,VLOOKUP(A24,[3]BDD_ActiviteInf_HP!$1:$1048576,H$1,FALSE)/E24,"-")</f>
        <v>-</v>
      </c>
      <c r="I24" s="37" t="str">
        <f>IF(F24&gt;0,VLOOKUP(A24,[3]BDD_ActiviteInf_HP!$1:$1048576,I$1,FALSE)/F24,"-")</f>
        <v>-</v>
      </c>
      <c r="J24" s="38" t="str">
        <f>IF(E24&gt;0,VLOOKUP(A24,[3]BDD_ActiviteInf_HP!$1:$1048576,J$1,FALSE)/E24,"-")</f>
        <v>-</v>
      </c>
      <c r="K24" s="37" t="str">
        <f>IF(F24&gt;0,VLOOKUP(A24,[3]BDD_ActiviteInf_HP!$1:$1048576,K$1,FALSE)/F24,"-")</f>
        <v>-</v>
      </c>
      <c r="L24" s="38" t="str">
        <f>IF(E24&gt;0,VLOOKUP(A24,[3]BDD_ActiviteInf_HP!$1:$1048576,L$1,FALSE)/E24,"-")</f>
        <v>-</v>
      </c>
      <c r="M24" s="43" t="str">
        <f>IF(F24&gt;0,VLOOKUP(A24,[3]BDD_ActiviteInf_HP!$1:$1048576,M$1,FALSE)/F24,"-")</f>
        <v>-</v>
      </c>
    </row>
    <row r="25" spans="1:13" s="32" customFormat="1" ht="14.1" customHeight="1" x14ac:dyDescent="0.2">
      <c r="A25" s="46" t="s">
        <v>54</v>
      </c>
      <c r="C25" s="52" t="s">
        <v>54</v>
      </c>
      <c r="D25" s="53" t="s">
        <v>55</v>
      </c>
      <c r="E25" s="252">
        <f>VLOOKUP(A25,[3]Activité_INF!$A$7:$AB$68,15,FALSE)</f>
        <v>0</v>
      </c>
      <c r="F25" s="494">
        <f>VLOOKUP(A25,[3]Activité_INF!$A$7:$AB$68,16,FALSE)</f>
        <v>0</v>
      </c>
      <c r="G25" s="37" t="str">
        <f t="shared" si="0"/>
        <v>-</v>
      </c>
      <c r="H25" s="38" t="str">
        <f>IF(E25&gt;0,VLOOKUP(A25,[3]BDD_ActiviteInf_HP!$1:$1048576,H$1,FALSE)/E25,"-")</f>
        <v>-</v>
      </c>
      <c r="I25" s="37" t="str">
        <f>IF(F25&gt;0,VLOOKUP(A25,[3]BDD_ActiviteInf_HP!$1:$1048576,I$1,FALSE)/F25,"-")</f>
        <v>-</v>
      </c>
      <c r="J25" s="38" t="str">
        <f>IF(E25&gt;0,VLOOKUP(A25,[3]BDD_ActiviteInf_HP!$1:$1048576,J$1,FALSE)/E25,"-")</f>
        <v>-</v>
      </c>
      <c r="K25" s="37" t="str">
        <f>IF(F25&gt;0,VLOOKUP(A25,[3]BDD_ActiviteInf_HP!$1:$1048576,K$1,FALSE)/F25,"-")</f>
        <v>-</v>
      </c>
      <c r="L25" s="38" t="str">
        <f>IF(E25&gt;0,VLOOKUP(A25,[3]BDD_ActiviteInf_HP!$1:$1048576,L$1,FALSE)/E25,"-")</f>
        <v>-</v>
      </c>
      <c r="M25" s="43" t="str">
        <f>IF(F25&gt;0,VLOOKUP(A25,[3]BDD_ActiviteInf_HP!$1:$1048576,M$1,FALSE)/F25,"-")</f>
        <v>-</v>
      </c>
    </row>
    <row r="26" spans="1:13" s="32" customFormat="1" ht="14.1" customHeight="1" thickBot="1" x14ac:dyDescent="0.25">
      <c r="A26" s="31" t="s">
        <v>56</v>
      </c>
      <c r="C26" s="54" t="s">
        <v>56</v>
      </c>
      <c r="D26" s="55" t="s">
        <v>57</v>
      </c>
      <c r="E26" s="263">
        <f>VLOOKUP(A26,[3]Activité_INF!$A$7:$AB$68,15,FALSE)</f>
        <v>0</v>
      </c>
      <c r="F26" s="100">
        <f>VLOOKUP(A26,[3]Activité_INF!$A$7:$AB$68,16,FALSE)</f>
        <v>0</v>
      </c>
      <c r="G26" s="37" t="str">
        <f t="shared" si="0"/>
        <v>-</v>
      </c>
      <c r="H26" s="59" t="str">
        <f>IF(E26&gt;0,VLOOKUP(A26,[3]BDD_ActiviteInf_HP!$1:$1048576,H$1,FALSE)/E26,"-")</f>
        <v>-</v>
      </c>
      <c r="I26" s="58" t="str">
        <f>IF(F26&gt;0,VLOOKUP(A26,[3]BDD_ActiviteInf_HP!$1:$1048576,I$1,FALSE)/F26,"-")</f>
        <v>-</v>
      </c>
      <c r="J26" s="59" t="str">
        <f>IF(E26&gt;0,VLOOKUP(A26,[3]BDD_ActiviteInf_HP!$1:$1048576,J$1,FALSE)/E26,"-")</f>
        <v>-</v>
      </c>
      <c r="K26" s="58" t="str">
        <f>IF(F26&gt;0,VLOOKUP(A26,[3]BDD_ActiviteInf_HP!$1:$1048576,K$1,FALSE)/F26,"-")</f>
        <v>-</v>
      </c>
      <c r="L26" s="59" t="str">
        <f>IF(E26&gt;0,VLOOKUP(A26,[3]BDD_ActiviteInf_HP!$1:$1048576,L$1,FALSE)/E26,"-")</f>
        <v>-</v>
      </c>
      <c r="M26" s="64" t="str">
        <f>IF(F26&gt;0,VLOOKUP(A26,[3]BDD_ActiviteInf_HP!$1:$1048576,M$1,FALSE)/F26,"-")</f>
        <v>-</v>
      </c>
    </row>
    <row r="27" spans="1:13" s="65" customFormat="1" ht="14.1" customHeight="1" thickBot="1" x14ac:dyDescent="0.25">
      <c r="A27" s="31" t="s">
        <v>58</v>
      </c>
      <c r="C27" s="66" t="s">
        <v>59</v>
      </c>
      <c r="D27" s="67"/>
      <c r="E27" s="275">
        <f>VLOOKUP(A27,[3]Activité_INF!$A$7:$AB$68,15,FALSE)</f>
        <v>61577</v>
      </c>
      <c r="F27" s="69">
        <f>VLOOKUP(A27,[3]Activité_INF!$A$7:$AB$68,16,FALSE)</f>
        <v>55506.5</v>
      </c>
      <c r="G27" s="70">
        <f t="shared" si="0"/>
        <v>-9.8583886840865942E-2</v>
      </c>
      <c r="H27" s="71">
        <f>IF(E27&gt;0,VLOOKUP(A27,[3]BDD_ActiviteInf_HP!$1:$1048576,H$1,FALSE)/E27,"-")</f>
        <v>0.99342286892833365</v>
      </c>
      <c r="I27" s="70">
        <f>IF(F27&gt;0,VLOOKUP(A27,[3]BDD_ActiviteInf_HP!$1:$1048576,I$1,FALSE)/F27,"-")</f>
        <v>0.99347824128705642</v>
      </c>
      <c r="J27" s="71">
        <f>IF(E27&gt;0,VLOOKUP(A27,[3]BDD_ActiviteInf_HP!$1:$1048576,J$1,FALSE)/E27,"-")</f>
        <v>6.577131071666369E-3</v>
      </c>
      <c r="K27" s="70">
        <f>IF(F27&gt;0,VLOOKUP(A27,[3]BDD_ActiviteInf_HP!$1:$1048576,K$1,FALSE)/F27,"-")</f>
        <v>6.5217587129435288E-3</v>
      </c>
      <c r="L27" s="71">
        <f>IF(E27&gt;0,VLOOKUP(A27,[3]BDD_ActiviteInf_HP!$1:$1048576,L$1,FALSE)/E27,"-")</f>
        <v>0</v>
      </c>
      <c r="M27" s="76">
        <f>IF(F27&gt;0,VLOOKUP(A27,[3]BDD_ActiviteInf_HP!$1:$1048576,M$1,FALSE)/F27,"-")</f>
        <v>0</v>
      </c>
    </row>
    <row r="28" spans="1:13" s="287" customFormat="1" ht="7.5" customHeight="1" thickBot="1" x14ac:dyDescent="0.25">
      <c r="A28" s="77"/>
      <c r="C28" s="282"/>
      <c r="D28" s="282"/>
      <c r="E28" s="285"/>
      <c r="F28" s="283"/>
      <c r="G28" s="284"/>
      <c r="H28" s="286"/>
      <c r="I28" s="286"/>
      <c r="J28" s="286"/>
      <c r="K28" s="286"/>
      <c r="L28" s="286"/>
      <c r="M28" s="286"/>
    </row>
    <row r="29" spans="1:13" s="84" customFormat="1" ht="14.1" customHeight="1" x14ac:dyDescent="0.2">
      <c r="A29" s="31" t="s">
        <v>60</v>
      </c>
      <c r="C29" s="85" t="s">
        <v>60</v>
      </c>
      <c r="D29" s="86" t="s">
        <v>61</v>
      </c>
      <c r="E29" s="291">
        <f>VLOOKUP(A29,[3]Activité_INF!$A$7:$AB$68,15,FALSE)</f>
        <v>0</v>
      </c>
      <c r="F29" s="88">
        <f>VLOOKUP(A29,[3]Activité_INF!$A$7:$AB$68,16,FALSE)</f>
        <v>0</v>
      </c>
      <c r="G29" s="89" t="str">
        <f t="shared" si="0"/>
        <v>-</v>
      </c>
      <c r="H29" s="90" t="str">
        <f>IF(E29&gt;0,VLOOKUP(A29,[3]BDD_ActiviteInf_HP!$1:$1048576,H$1,FALSE)/E29,"-")</f>
        <v>-</v>
      </c>
      <c r="I29" s="89" t="str">
        <f>IF(F29&gt;0,VLOOKUP(A29,[3]BDD_ActiviteInf_HP!$1:$1048576,I$1,FALSE)/F29,"-")</f>
        <v>-</v>
      </c>
      <c r="J29" s="90" t="str">
        <f>IF(E29&gt;0,VLOOKUP(A29,[3]BDD_ActiviteInf_HP!$1:$1048576,J$1,FALSE)/E29,"-")</f>
        <v>-</v>
      </c>
      <c r="K29" s="89" t="str">
        <f>IF(F29&gt;0,VLOOKUP(A29,[3]BDD_ActiviteInf_HP!$1:$1048576,K$1,FALSE)/F29,"-")</f>
        <v>-</v>
      </c>
      <c r="L29" s="90" t="str">
        <f>IF(E29&gt;0,VLOOKUP(A29,[3]BDD_ActiviteInf_HP!$1:$1048576,L$1,FALSE)/E29,"-")</f>
        <v>-</v>
      </c>
      <c r="M29" s="95" t="str">
        <f>IF(F29&gt;0,VLOOKUP(A29,[3]BDD_ActiviteInf_HP!$1:$1048576,M$1,FALSE)/F29,"-")</f>
        <v>-</v>
      </c>
    </row>
    <row r="30" spans="1:13" s="98" customFormat="1" ht="14.1" customHeight="1" x14ac:dyDescent="0.2">
      <c r="A30" s="31" t="s">
        <v>62</v>
      </c>
      <c r="C30" s="33" t="s">
        <v>62</v>
      </c>
      <c r="D30" s="34" t="s">
        <v>63</v>
      </c>
      <c r="E30" s="241">
        <f>VLOOKUP(A30,[3]Activité_INF!$A$7:$AB$68,15,FALSE)</f>
        <v>0</v>
      </c>
      <c r="F30" s="100">
        <f>VLOOKUP(A30,[3]Activité_INF!$A$7:$AB$68,16,FALSE)</f>
        <v>0</v>
      </c>
      <c r="G30" s="58" t="str">
        <f t="shared" si="0"/>
        <v>-</v>
      </c>
      <c r="H30" s="59" t="str">
        <f>IF(E30&gt;0,VLOOKUP(A30,[3]BDD_ActiviteInf_HP!$1:$1048576,H$1,FALSE)/E30,"-")</f>
        <v>-</v>
      </c>
      <c r="I30" s="58" t="str">
        <f>IF(F30&gt;0,VLOOKUP(A30,[3]BDD_ActiviteInf_HP!$1:$1048576,I$1,FALSE)/F30,"-")</f>
        <v>-</v>
      </c>
      <c r="J30" s="59" t="str">
        <f>IF(E30&gt;0,VLOOKUP(A30,[3]BDD_ActiviteInf_HP!$1:$1048576,J$1,FALSE)/E30,"-")</f>
        <v>-</v>
      </c>
      <c r="K30" s="58" t="str">
        <f>IF(F30&gt;0,VLOOKUP(A30,[3]BDD_ActiviteInf_HP!$1:$1048576,K$1,FALSE)/F30,"-")</f>
        <v>-</v>
      </c>
      <c r="L30" s="59" t="str">
        <f>IF(E30&gt;0,VLOOKUP(A30,[3]BDD_ActiviteInf_HP!$1:$1048576,L$1,FALSE)/E30,"-")</f>
        <v>-</v>
      </c>
      <c r="M30" s="64" t="str">
        <f>IF(F30&gt;0,VLOOKUP(A30,[3]BDD_ActiviteInf_HP!$1:$1048576,M$1,FALSE)/F30,"-")</f>
        <v>-</v>
      </c>
    </row>
    <row r="31" spans="1:13" s="98" customFormat="1" ht="14.1" customHeight="1" x14ac:dyDescent="0.25">
      <c r="A31" s="49" t="s">
        <v>64</v>
      </c>
      <c r="C31" s="33" t="s">
        <v>64</v>
      </c>
      <c r="D31" s="34" t="s">
        <v>65</v>
      </c>
      <c r="E31" s="241">
        <f>VLOOKUP(A31,[3]Activité_INF!$A$7:$AB$68,15,FALSE)</f>
        <v>0</v>
      </c>
      <c r="F31" s="100">
        <f>VLOOKUP(A31,[3]Activité_INF!$A$7:$AB$68,16,FALSE)</f>
        <v>0</v>
      </c>
      <c r="G31" s="58" t="str">
        <f t="shared" si="0"/>
        <v>-</v>
      </c>
      <c r="H31" s="59" t="str">
        <f>IF(E31&gt;0,VLOOKUP(A31,[3]BDD_ActiviteInf_HP!$1:$1048576,H$1,FALSE)/E31,"-")</f>
        <v>-</v>
      </c>
      <c r="I31" s="58" t="str">
        <f>IF(F31&gt;0,VLOOKUP(A31,[3]BDD_ActiviteInf_HP!$1:$1048576,I$1,FALSE)/F31,"-")</f>
        <v>-</v>
      </c>
      <c r="J31" s="59" t="str">
        <f>IF(E31&gt;0,VLOOKUP(A31,[3]BDD_ActiviteInf_HP!$1:$1048576,J$1,FALSE)/E31,"-")</f>
        <v>-</v>
      </c>
      <c r="K31" s="58" t="str">
        <f>IF(F31&gt;0,VLOOKUP(A31,[3]BDD_ActiviteInf_HP!$1:$1048576,K$1,FALSE)/F31,"-")</f>
        <v>-</v>
      </c>
      <c r="L31" s="59" t="str">
        <f>IF(E31&gt;0,VLOOKUP(A31,[3]BDD_ActiviteInf_HP!$1:$1048576,L$1,FALSE)/E31,"-")</f>
        <v>-</v>
      </c>
      <c r="M31" s="64" t="str">
        <f>IF(F31&gt;0,VLOOKUP(A31,[3]BDD_ActiviteInf_HP!$1:$1048576,M$1,FALSE)/F31,"-")</f>
        <v>-</v>
      </c>
    </row>
    <row r="32" spans="1:13" s="101" customFormat="1" ht="14.1" customHeight="1" x14ac:dyDescent="0.2">
      <c r="A32" s="31" t="s">
        <v>66</v>
      </c>
      <c r="C32" s="33" t="s">
        <v>66</v>
      </c>
      <c r="D32" s="34" t="s">
        <v>67</v>
      </c>
      <c r="E32" s="241">
        <f>VLOOKUP(A32,[3]Activité_INF!$A$7:$AB$68,15,FALSE)</f>
        <v>0</v>
      </c>
      <c r="F32" s="100">
        <f>VLOOKUP(A32,[3]Activité_INF!$A$7:$AB$68,16,FALSE)</f>
        <v>0</v>
      </c>
      <c r="G32" s="58" t="str">
        <f t="shared" si="0"/>
        <v>-</v>
      </c>
      <c r="H32" s="59" t="str">
        <f>IF(E32&gt;0,VLOOKUP(A32,[3]BDD_ActiviteInf_HP!$1:$1048576,H$1,FALSE)/E32,"-")</f>
        <v>-</v>
      </c>
      <c r="I32" s="58" t="str">
        <f>IF(F32&gt;0,VLOOKUP(A32,[3]BDD_ActiviteInf_HP!$1:$1048576,I$1,FALSE)/F32,"-")</f>
        <v>-</v>
      </c>
      <c r="J32" s="59" t="str">
        <f>IF(E32&gt;0,VLOOKUP(A32,[3]BDD_ActiviteInf_HP!$1:$1048576,J$1,FALSE)/E32,"-")</f>
        <v>-</v>
      </c>
      <c r="K32" s="58" t="str">
        <f>IF(F32&gt;0,VLOOKUP(A32,[3]BDD_ActiviteInf_HP!$1:$1048576,K$1,FALSE)/F32,"-")</f>
        <v>-</v>
      </c>
      <c r="L32" s="59" t="str">
        <f>IF(E32&gt;0,VLOOKUP(A32,[3]BDD_ActiviteInf_HP!$1:$1048576,L$1,FALSE)/E32,"-")</f>
        <v>-</v>
      </c>
      <c r="M32" s="64" t="str">
        <f>IF(F32&gt;0,VLOOKUP(A32,[3]BDD_ActiviteInf_HP!$1:$1048576,M$1,FALSE)/F32,"-")</f>
        <v>-</v>
      </c>
    </row>
    <row r="33" spans="1:13" s="101" customFormat="1" ht="14.1" customHeight="1" x14ac:dyDescent="0.2">
      <c r="A33" s="31" t="s">
        <v>68</v>
      </c>
      <c r="C33" s="33" t="s">
        <v>68</v>
      </c>
      <c r="D33" s="34" t="s">
        <v>69</v>
      </c>
      <c r="E33" s="241">
        <f>VLOOKUP(A33,[3]Activité_INF!$A$7:$AB$68,15,FALSE)</f>
        <v>0</v>
      </c>
      <c r="F33" s="100">
        <f>VLOOKUP(A33,[3]Activité_INF!$A$7:$AB$68,16,FALSE)</f>
        <v>0</v>
      </c>
      <c r="G33" s="58" t="str">
        <f t="shared" si="0"/>
        <v>-</v>
      </c>
      <c r="H33" s="59" t="str">
        <f>IF(E33&gt;0,VLOOKUP(A33,[3]BDD_ActiviteInf_HP!$1:$1048576,H$1,FALSE)/E33,"-")</f>
        <v>-</v>
      </c>
      <c r="I33" s="58" t="str">
        <f>IF(F33&gt;0,VLOOKUP(A33,[3]BDD_ActiviteInf_HP!$1:$1048576,I$1,FALSE)/F33,"-")</f>
        <v>-</v>
      </c>
      <c r="J33" s="59" t="str">
        <f>IF(E33&gt;0,VLOOKUP(A33,[3]BDD_ActiviteInf_HP!$1:$1048576,J$1,FALSE)/E33,"-")</f>
        <v>-</v>
      </c>
      <c r="K33" s="58" t="str">
        <f>IF(F33&gt;0,VLOOKUP(A33,[3]BDD_ActiviteInf_HP!$1:$1048576,K$1,FALSE)/F33,"-")</f>
        <v>-</v>
      </c>
      <c r="L33" s="59" t="str">
        <f>IF(E33&gt;0,VLOOKUP(A33,[3]BDD_ActiviteInf_HP!$1:$1048576,L$1,FALSE)/E33,"-")</f>
        <v>-</v>
      </c>
      <c r="M33" s="64" t="str">
        <f>IF(F33&gt;0,VLOOKUP(A33,[3]BDD_ActiviteInf_HP!$1:$1048576,M$1,FALSE)/F33,"-")</f>
        <v>-</v>
      </c>
    </row>
    <row r="34" spans="1:13" s="101" customFormat="1" ht="14.1" customHeight="1" x14ac:dyDescent="0.2">
      <c r="A34" s="31" t="s">
        <v>70</v>
      </c>
      <c r="C34" s="33" t="s">
        <v>70</v>
      </c>
      <c r="D34" s="34" t="s">
        <v>71</v>
      </c>
      <c r="E34" s="241">
        <f>VLOOKUP(A34,[3]Activité_INF!$A$7:$AB$68,15,FALSE)</f>
        <v>0</v>
      </c>
      <c r="F34" s="100">
        <f>VLOOKUP(A34,[3]Activité_INF!$A$7:$AB$68,16,FALSE)</f>
        <v>0</v>
      </c>
      <c r="G34" s="58" t="str">
        <f t="shared" si="0"/>
        <v>-</v>
      </c>
      <c r="H34" s="59" t="str">
        <f>IF(E34&gt;0,VLOOKUP(A34,[3]BDD_ActiviteInf_HP!$1:$1048576,H$1,FALSE)/E34,"-")</f>
        <v>-</v>
      </c>
      <c r="I34" s="58" t="str">
        <f>IF(F34&gt;0,VLOOKUP(A34,[3]BDD_ActiviteInf_HP!$1:$1048576,I$1,FALSE)/F34,"-")</f>
        <v>-</v>
      </c>
      <c r="J34" s="59" t="str">
        <f>IF(E34&gt;0,VLOOKUP(A34,[3]BDD_ActiviteInf_HP!$1:$1048576,J$1,FALSE)/E34,"-")</f>
        <v>-</v>
      </c>
      <c r="K34" s="58" t="str">
        <f>IF(F34&gt;0,VLOOKUP(A34,[3]BDD_ActiviteInf_HP!$1:$1048576,K$1,FALSE)/F34,"-")</f>
        <v>-</v>
      </c>
      <c r="L34" s="59" t="str">
        <f>IF(E34&gt;0,VLOOKUP(A34,[3]BDD_ActiviteInf_HP!$1:$1048576,L$1,FALSE)/E34,"-")</f>
        <v>-</v>
      </c>
      <c r="M34" s="64" t="str">
        <f>IF(F34&gt;0,VLOOKUP(A34,[3]BDD_ActiviteInf_HP!$1:$1048576,M$1,FALSE)/F34,"-")</f>
        <v>-</v>
      </c>
    </row>
    <row r="35" spans="1:13" s="101" customFormat="1" ht="14.1" customHeight="1" x14ac:dyDescent="0.2">
      <c r="A35" s="31" t="s">
        <v>72</v>
      </c>
      <c r="C35" s="33" t="s">
        <v>72</v>
      </c>
      <c r="D35" s="34" t="s">
        <v>73</v>
      </c>
      <c r="E35" s="241">
        <f>VLOOKUP(A35,[3]Activité_INF!$A$7:$AB$68,15,FALSE)</f>
        <v>0</v>
      </c>
      <c r="F35" s="100">
        <f>VLOOKUP(A35,[3]Activité_INF!$A$7:$AB$68,16,FALSE)</f>
        <v>0</v>
      </c>
      <c r="G35" s="58" t="str">
        <f t="shared" si="0"/>
        <v>-</v>
      </c>
      <c r="H35" s="59" t="str">
        <f>IF(E35&gt;0,VLOOKUP(A35,[3]BDD_ActiviteInf_HP!$1:$1048576,H$1,FALSE)/E35,"-")</f>
        <v>-</v>
      </c>
      <c r="I35" s="58" t="str">
        <f>IF(F35&gt;0,VLOOKUP(A35,[3]BDD_ActiviteInf_HP!$1:$1048576,I$1,FALSE)/F35,"-")</f>
        <v>-</v>
      </c>
      <c r="J35" s="59" t="str">
        <f>IF(E35&gt;0,VLOOKUP(A35,[3]BDD_ActiviteInf_HP!$1:$1048576,J$1,FALSE)/E35,"-")</f>
        <v>-</v>
      </c>
      <c r="K35" s="58" t="str">
        <f>IF(F35&gt;0,VLOOKUP(A35,[3]BDD_ActiviteInf_HP!$1:$1048576,K$1,FALSE)/F35,"-")</f>
        <v>-</v>
      </c>
      <c r="L35" s="59" t="str">
        <f>IF(E35&gt;0,VLOOKUP(A35,[3]BDD_ActiviteInf_HP!$1:$1048576,L$1,FALSE)/E35,"-")</f>
        <v>-</v>
      </c>
      <c r="M35" s="64" t="str">
        <f>IF(F35&gt;0,VLOOKUP(A35,[3]BDD_ActiviteInf_HP!$1:$1048576,M$1,FALSE)/F35,"-")</f>
        <v>-</v>
      </c>
    </row>
    <row r="36" spans="1:13" s="101" customFormat="1" ht="14.1" customHeight="1" x14ac:dyDescent="0.25">
      <c r="A36" s="49" t="s">
        <v>74</v>
      </c>
      <c r="C36" s="33" t="s">
        <v>74</v>
      </c>
      <c r="D36" s="34" t="s">
        <v>75</v>
      </c>
      <c r="E36" s="241">
        <f>VLOOKUP(A36,[3]Activité_INF!$A$7:$AB$68,15,FALSE)</f>
        <v>0</v>
      </c>
      <c r="F36" s="100">
        <f>VLOOKUP(A36,[3]Activité_INF!$A$7:$AB$68,16,FALSE)</f>
        <v>0</v>
      </c>
      <c r="G36" s="58" t="str">
        <f t="shared" si="0"/>
        <v>-</v>
      </c>
      <c r="H36" s="59" t="str">
        <f>IF(E36&gt;0,VLOOKUP(A36,[3]BDD_ActiviteInf_HP!$1:$1048576,H$1,FALSE)/E36,"-")</f>
        <v>-</v>
      </c>
      <c r="I36" s="58" t="str">
        <f>IF(F36&gt;0,VLOOKUP(A36,[3]BDD_ActiviteInf_HP!$1:$1048576,I$1,FALSE)/F36,"-")</f>
        <v>-</v>
      </c>
      <c r="J36" s="59" t="str">
        <f>IF(E36&gt;0,VLOOKUP(A36,[3]BDD_ActiviteInf_HP!$1:$1048576,J$1,FALSE)/E36,"-")</f>
        <v>-</v>
      </c>
      <c r="K36" s="58" t="str">
        <f>IF(F36&gt;0,VLOOKUP(A36,[3]BDD_ActiviteInf_HP!$1:$1048576,K$1,FALSE)/F36,"-")</f>
        <v>-</v>
      </c>
      <c r="L36" s="59" t="str">
        <f>IF(E36&gt;0,VLOOKUP(A36,[3]BDD_ActiviteInf_HP!$1:$1048576,L$1,FALSE)/E36,"-")</f>
        <v>-</v>
      </c>
      <c r="M36" s="64" t="str">
        <f>IF(F36&gt;0,VLOOKUP(A36,[3]BDD_ActiviteInf_HP!$1:$1048576,M$1,FALSE)/F36,"-")</f>
        <v>-</v>
      </c>
    </row>
    <row r="37" spans="1:13" s="101" customFormat="1" ht="14.1" customHeight="1" x14ac:dyDescent="0.2">
      <c r="A37" s="31" t="s">
        <v>76</v>
      </c>
      <c r="C37" s="33" t="s">
        <v>76</v>
      </c>
      <c r="D37" s="34" t="s">
        <v>77</v>
      </c>
      <c r="E37" s="241">
        <f>VLOOKUP(A37,[3]Activité_INF!$A$7:$AB$68,15,FALSE)</f>
        <v>0</v>
      </c>
      <c r="F37" s="100">
        <f>VLOOKUP(A37,[3]Activité_INF!$A$7:$AB$68,16,FALSE)</f>
        <v>0</v>
      </c>
      <c r="G37" s="58" t="str">
        <f t="shared" si="0"/>
        <v>-</v>
      </c>
      <c r="H37" s="59" t="str">
        <f>IF(E37&gt;0,VLOOKUP(A37,[3]BDD_ActiviteInf_HP!$1:$1048576,H$1,FALSE)/E37,"-")</f>
        <v>-</v>
      </c>
      <c r="I37" s="58" t="str">
        <f>IF(F37&gt;0,VLOOKUP(A37,[3]BDD_ActiviteInf_HP!$1:$1048576,I$1,FALSE)/F37,"-")</f>
        <v>-</v>
      </c>
      <c r="J37" s="59" t="str">
        <f>IF(E37&gt;0,VLOOKUP(A37,[3]BDD_ActiviteInf_HP!$1:$1048576,J$1,FALSE)/E37,"-")</f>
        <v>-</v>
      </c>
      <c r="K37" s="58" t="str">
        <f>IF(F37&gt;0,VLOOKUP(A37,[3]BDD_ActiviteInf_HP!$1:$1048576,K$1,FALSE)/F37,"-")</f>
        <v>-</v>
      </c>
      <c r="L37" s="59" t="str">
        <f>IF(E37&gt;0,VLOOKUP(A37,[3]BDD_ActiviteInf_HP!$1:$1048576,L$1,FALSE)/E37,"-")</f>
        <v>-</v>
      </c>
      <c r="M37" s="64" t="str">
        <f>IF(F37&gt;0,VLOOKUP(A37,[3]BDD_ActiviteInf_HP!$1:$1048576,M$1,FALSE)/F37,"-")</f>
        <v>-</v>
      </c>
    </row>
    <row r="38" spans="1:13" s="101" customFormat="1" ht="14.1" customHeight="1" thickBot="1" x14ac:dyDescent="0.25">
      <c r="A38" s="31" t="s">
        <v>78</v>
      </c>
      <c r="C38" s="33" t="s">
        <v>78</v>
      </c>
      <c r="D38" s="34" t="s">
        <v>79</v>
      </c>
      <c r="E38" s="241">
        <f>VLOOKUP(A38,[3]Activité_INF!$A$7:$AB$68,15,FALSE)</f>
        <v>0</v>
      </c>
      <c r="F38" s="100">
        <f>VLOOKUP(A38,[3]Activité_INF!$A$7:$AB$68,16,FALSE)</f>
        <v>0</v>
      </c>
      <c r="G38" s="58" t="str">
        <f t="shared" si="0"/>
        <v>-</v>
      </c>
      <c r="H38" s="59" t="str">
        <f>IF(E38&gt;0,VLOOKUP(A38,[3]BDD_ActiviteInf_HP!$1:$1048576,H$1,FALSE)/E38,"-")</f>
        <v>-</v>
      </c>
      <c r="I38" s="58" t="str">
        <f>IF(F38&gt;0,VLOOKUP(A38,[3]BDD_ActiviteInf_HP!$1:$1048576,I$1,FALSE)/F38,"-")</f>
        <v>-</v>
      </c>
      <c r="J38" s="59" t="str">
        <f>IF(E38&gt;0,VLOOKUP(A38,[3]BDD_ActiviteInf_HP!$1:$1048576,J$1,FALSE)/E38,"-")</f>
        <v>-</v>
      </c>
      <c r="K38" s="58" t="str">
        <f>IF(F38&gt;0,VLOOKUP(A38,[3]BDD_ActiviteInf_HP!$1:$1048576,K$1,FALSE)/F38,"-")</f>
        <v>-</v>
      </c>
      <c r="L38" s="59" t="str">
        <f>IF(E38&gt;0,VLOOKUP(A38,[3]BDD_ActiviteInf_HP!$1:$1048576,L$1,FALSE)/E38,"-")</f>
        <v>-</v>
      </c>
      <c r="M38" s="64" t="str">
        <f>IF(F38&gt;0,VLOOKUP(A38,[3]BDD_ActiviteInf_HP!$1:$1048576,M$1,FALSE)/F38,"-")</f>
        <v>-</v>
      </c>
    </row>
    <row r="39" spans="1:13" s="101" customFormat="1" ht="13.5" customHeight="1" thickBot="1" x14ac:dyDescent="0.25">
      <c r="A39" s="31" t="s">
        <v>80</v>
      </c>
      <c r="C39" s="102" t="s">
        <v>81</v>
      </c>
      <c r="D39" s="102"/>
      <c r="E39" s="275">
        <f>VLOOKUP(A39,[3]Activité_INF!$A$7:$AB$68,15,FALSE)</f>
        <v>0</v>
      </c>
      <c r="F39" s="69">
        <f>VLOOKUP(A39,[3]Activité_INF!$A$7:$AB$68,16,FALSE)</f>
        <v>0</v>
      </c>
      <c r="G39" s="70" t="str">
        <f t="shared" si="0"/>
        <v>-</v>
      </c>
      <c r="H39" s="71" t="str">
        <f>IF(E39&gt;0,VLOOKUP(A39,[3]BDD_ActiviteInf_HP!$1:$1048576,H$1,FALSE)/E39,"-")</f>
        <v>-</v>
      </c>
      <c r="I39" s="70" t="str">
        <f>IF(F39&gt;0,VLOOKUP(A39,[3]BDD_ActiviteInf_HP!$1:$1048576,I$1,FALSE)/F39,"-")</f>
        <v>-</v>
      </c>
      <c r="J39" s="71" t="str">
        <f>IF(E39&gt;0,VLOOKUP(A39,[3]BDD_ActiviteInf_HP!$1:$1048576,J$1,FALSE)/E39,"-")</f>
        <v>-</v>
      </c>
      <c r="K39" s="70" t="str">
        <f>IF(F39&gt;0,VLOOKUP(A39,[3]BDD_ActiviteInf_HP!$1:$1048576,K$1,FALSE)/F39,"-")</f>
        <v>-</v>
      </c>
      <c r="L39" s="71" t="str">
        <f>IF(E39&gt;0,VLOOKUP(A39,[3]BDD_ActiviteInf_HP!$1:$1048576,L$1,FALSE)/E39,"-")</f>
        <v>-</v>
      </c>
      <c r="M39" s="76" t="str">
        <f>IF(F39&gt;0,VLOOKUP(A39,[3]BDD_ActiviteInf_HP!$1:$1048576,M$1,FALSE)/F39,"-")</f>
        <v>-</v>
      </c>
    </row>
    <row r="40" spans="1:13" ht="5.25" customHeight="1" thickBot="1" x14ac:dyDescent="0.25">
      <c r="A40" s="77"/>
      <c r="C40" s="345"/>
      <c r="D40" s="330"/>
      <c r="E40" s="510"/>
      <c r="F40" s="511"/>
      <c r="G40" s="197"/>
      <c r="H40" s="197"/>
      <c r="I40" s="197"/>
      <c r="J40" s="197"/>
      <c r="K40" s="197"/>
      <c r="L40" s="197"/>
      <c r="M40" s="197"/>
    </row>
    <row r="41" spans="1:13" s="98" customFormat="1" x14ac:dyDescent="0.2">
      <c r="A41" s="31" t="s">
        <v>82</v>
      </c>
      <c r="C41" s="105" t="s">
        <v>83</v>
      </c>
      <c r="D41" s="106"/>
      <c r="E41" s="291">
        <f>VLOOKUP(A41,[3]Activité_INF!$A$7:$AB$68,15,FALSE)</f>
        <v>11216</v>
      </c>
      <c r="F41" s="108">
        <f>VLOOKUP(A41,[3]Activité_INF!$A$7:$AB$68,16,FALSE)</f>
        <v>12362.5</v>
      </c>
      <c r="G41" s="109">
        <f t="shared" si="0"/>
        <v>0.10222004279600561</v>
      </c>
      <c r="H41" s="118">
        <f>IF(E41&gt;0,VLOOKUP(A41,[3]BDD_ActiviteInf_HP!$1:$1048576,H$1,FALSE)/E41,"-")</f>
        <v>1</v>
      </c>
      <c r="I41" s="114">
        <f>IF(F41&gt;0,VLOOKUP(A41,[3]BDD_ActiviteInf_HP!$1:$1048576,I$1,FALSE)/F41,"-")</f>
        <v>1</v>
      </c>
      <c r="J41" s="118">
        <f>IF(E41&gt;0,VLOOKUP(A41,[3]BDD_ActiviteInf_HP!$1:$1048576,J$1,FALSE)/E41,"-")</f>
        <v>0</v>
      </c>
      <c r="K41" s="114">
        <f>IF(F41&gt;0,VLOOKUP(A41,[3]BDD_ActiviteInf_HP!$1:$1048576,K$1,FALSE)/F41,"-")</f>
        <v>0</v>
      </c>
      <c r="L41" s="118">
        <f>IF(E41&gt;0,VLOOKUP(A41,[3]BDD_ActiviteInf_HP!$1:$1048576,L$1,FALSE)/E41,"-")</f>
        <v>0</v>
      </c>
      <c r="M41" s="119">
        <f>IF(F41&gt;0,VLOOKUP(A41,[3]BDD_ActiviteInf_HP!$1:$1048576,M$1,FALSE)/F41,"-")</f>
        <v>0</v>
      </c>
    </row>
    <row r="42" spans="1:13" s="98" customFormat="1" x14ac:dyDescent="0.2">
      <c r="A42" s="31" t="s">
        <v>84</v>
      </c>
      <c r="C42" s="121" t="s">
        <v>85</v>
      </c>
      <c r="D42" s="122"/>
      <c r="E42" s="241">
        <f>VLOOKUP(A42,[3]Activité_INF!$A$7:$AB$68,15,FALSE)</f>
        <v>17050</v>
      </c>
      <c r="F42" s="124">
        <f>VLOOKUP(A42,[3]Activité_INF!$A$7:$AB$68,16,FALSE)</f>
        <v>13653.5</v>
      </c>
      <c r="G42" s="117">
        <f t="shared" si="0"/>
        <v>-0.19920821114369502</v>
      </c>
      <c r="H42" s="125">
        <f>IF(E42&gt;0,VLOOKUP(A42,[3]BDD_ActiviteInf_HP!$1:$1048576,H$1,FALSE)/E42,"-")</f>
        <v>0.97624633431085039</v>
      </c>
      <c r="I42" s="117">
        <f>IF(F42&gt;0,VLOOKUP(A42,[3]BDD_ActiviteInf_HP!$1:$1048576,I$1,FALSE)/F42,"-")</f>
        <v>0.97355989306771162</v>
      </c>
      <c r="J42" s="125">
        <f>IF(E42&gt;0,VLOOKUP(A42,[3]BDD_ActiviteInf_HP!$1:$1048576,J$1,FALSE)/E42,"-")</f>
        <v>2.3753665689149561E-2</v>
      </c>
      <c r="K42" s="117">
        <f>IF(F42&gt;0,VLOOKUP(A42,[3]BDD_ActiviteInf_HP!$1:$1048576,K$1,FALSE)/F42,"-")</f>
        <v>2.6440106932288425E-2</v>
      </c>
      <c r="L42" s="125">
        <f>IF(E42&gt;0,VLOOKUP(A42,[3]BDD_ActiviteInf_HP!$1:$1048576,L$1,FALSE)/E42,"-")</f>
        <v>0</v>
      </c>
      <c r="M42" s="129">
        <f>IF(F42&gt;0,VLOOKUP(A42,[3]BDD_ActiviteInf_HP!$1:$1048576,M$1,FALSE)/F42,"-")</f>
        <v>0</v>
      </c>
    </row>
    <row r="43" spans="1:13" s="98" customFormat="1" x14ac:dyDescent="0.2">
      <c r="A43" s="31" t="s">
        <v>86</v>
      </c>
      <c r="C43" s="121" t="s">
        <v>87</v>
      </c>
      <c r="D43" s="122"/>
      <c r="E43" s="241">
        <f>VLOOKUP(A43,[3]Activité_INF!$A$7:$AB$68,15,FALSE)</f>
        <v>17696</v>
      </c>
      <c r="F43" s="124">
        <f>VLOOKUP(A43,[3]Activité_INF!$A$7:$AB$68,16,FALSE)</f>
        <v>15234.5</v>
      </c>
      <c r="G43" s="117">
        <f t="shared" si="0"/>
        <v>-0.13909923146473779</v>
      </c>
      <c r="H43" s="125">
        <f>IF(E43&gt;0,VLOOKUP(A43,[3]BDD_ActiviteInf_HP!$1:$1048576,H$1,FALSE)/E43,"-")</f>
        <v>1</v>
      </c>
      <c r="I43" s="117">
        <f>IF(F43&gt;0,VLOOKUP(A43,[3]BDD_ActiviteInf_HP!$1:$1048576,I$1,FALSE)/F43,"-")</f>
        <v>1</v>
      </c>
      <c r="J43" s="125">
        <f>IF(E43&gt;0,VLOOKUP(A43,[3]BDD_ActiviteInf_HP!$1:$1048576,J$1,FALSE)/E43,"-")</f>
        <v>0</v>
      </c>
      <c r="K43" s="117">
        <f>IF(F43&gt;0,VLOOKUP(A43,[3]BDD_ActiviteInf_HP!$1:$1048576,K$1,FALSE)/F43,"-")</f>
        <v>0</v>
      </c>
      <c r="L43" s="125">
        <f>IF(E43&gt;0,VLOOKUP(A43,[3]BDD_ActiviteInf_HP!$1:$1048576,L$1,FALSE)/E43,"-")</f>
        <v>0</v>
      </c>
      <c r="M43" s="129">
        <f>IF(F43&gt;0,VLOOKUP(A43,[3]BDD_ActiviteInf_HP!$1:$1048576,M$1,FALSE)/F43,"-")</f>
        <v>0</v>
      </c>
    </row>
    <row r="44" spans="1:13" s="98" customFormat="1" ht="13.8" thickBot="1" x14ac:dyDescent="0.25">
      <c r="A44" s="31" t="s">
        <v>88</v>
      </c>
      <c r="C44" s="130" t="s">
        <v>89</v>
      </c>
      <c r="D44" s="131"/>
      <c r="E44" s="323">
        <f>VLOOKUP(A44,[3]Activité_INF!$A$7:$AB$68,15,FALSE)</f>
        <v>15615</v>
      </c>
      <c r="F44" s="133">
        <f>VLOOKUP(A44,[3]Activité_INF!$A$7:$AB$68,16,FALSE)</f>
        <v>14256</v>
      </c>
      <c r="G44" s="134">
        <f t="shared" si="0"/>
        <v>-8.703170028818441E-2</v>
      </c>
      <c r="H44" s="135">
        <f>IF(E44&gt;0,VLOOKUP(A44,[3]BDD_ActiviteInf_HP!$1:$1048576,H$1,FALSE)/E44,"-")</f>
        <v>1</v>
      </c>
      <c r="I44" s="134">
        <f>IF(F44&gt;0,VLOOKUP(A44,[3]BDD_ActiviteInf_HP!$1:$1048576,I$1,FALSE)/F44,"-")</f>
        <v>0.9999298540965208</v>
      </c>
      <c r="J44" s="135">
        <f>IF(E44&gt;0,VLOOKUP(A44,[3]BDD_ActiviteInf_HP!$1:$1048576,J$1,FALSE)/E44,"-")</f>
        <v>0</v>
      </c>
      <c r="K44" s="134">
        <f>IF(F44&gt;0,VLOOKUP(A44,[3]BDD_ActiviteInf_HP!$1:$1048576,K$1,FALSE)/F44,"-")</f>
        <v>7.0145903479236819E-5</v>
      </c>
      <c r="L44" s="135">
        <f>IF(E44&gt;0,VLOOKUP(A44,[3]BDD_ActiviteInf_HP!$1:$1048576,L$1,FALSE)/E44,"-")</f>
        <v>0</v>
      </c>
      <c r="M44" s="142">
        <f>IF(F44&gt;0,VLOOKUP(A44,[3]BDD_ActiviteInf_HP!$1:$1048576,M$1,FALSE)/F44,"-")</f>
        <v>0</v>
      </c>
    </row>
    <row r="45" spans="1:13" ht="6" customHeight="1" thickBot="1" x14ac:dyDescent="0.25">
      <c r="A45" s="77"/>
      <c r="C45" s="329"/>
      <c r="D45" s="330"/>
      <c r="E45" s="510"/>
      <c r="F45" s="196"/>
      <c r="G45" s="197"/>
      <c r="H45" s="197"/>
      <c r="I45" s="197"/>
      <c r="J45" s="197"/>
      <c r="K45" s="197"/>
      <c r="L45" s="197"/>
      <c r="M45" s="197"/>
    </row>
    <row r="46" spans="1:13" s="98" customFormat="1" ht="11.25" customHeight="1" x14ac:dyDescent="0.2">
      <c r="A46" s="31" t="s">
        <v>90</v>
      </c>
      <c r="C46" s="105" t="s">
        <v>91</v>
      </c>
      <c r="D46" s="106"/>
      <c r="E46" s="291">
        <f>VLOOKUP(A46,[3]Activité_INF!$A$7:$AB$68,15,FALSE)</f>
        <v>17050</v>
      </c>
      <c r="F46" s="108">
        <f>VLOOKUP(A46,[3]Activité_INF!$A$7:$AB$68,16,FALSE)</f>
        <v>13653.5</v>
      </c>
      <c r="G46" s="109">
        <f t="shared" si="0"/>
        <v>-0.19920821114369502</v>
      </c>
      <c r="H46" s="118">
        <f>IF(E46&gt;0,VLOOKUP(A46,[3]BDD_ActiviteInf_HP!$1:$1048576,H$1,FALSE)/E46,"-")</f>
        <v>0.97624633431085039</v>
      </c>
      <c r="I46" s="114">
        <f>IF(F46&gt;0,VLOOKUP(A46,[3]BDD_ActiviteInf_HP!$1:$1048576,I$1,FALSE)/F46,"-")</f>
        <v>0.97355989306771162</v>
      </c>
      <c r="J46" s="118">
        <f>IF(E46&gt;0,VLOOKUP(A46,[3]BDD_ActiviteInf_HP!$1:$1048576,J$1,FALSE)/E46,"-")</f>
        <v>2.3753665689149561E-2</v>
      </c>
      <c r="K46" s="114">
        <f>IF(F46&gt;0,VLOOKUP(A46,[3]BDD_ActiviteInf_HP!$1:$1048576,K$1,FALSE)/F46,"-")</f>
        <v>2.6440106932288425E-2</v>
      </c>
      <c r="L46" s="118">
        <f>IF(E46&gt;0,VLOOKUP(A46,[3]BDD_ActiviteInf_HP!$1:$1048576,L$1,FALSE)/E46,"-")</f>
        <v>0</v>
      </c>
      <c r="M46" s="119">
        <f>IF(F46&gt;0,VLOOKUP(A46,[3]BDD_ActiviteInf_HP!$1:$1048576,M$1,FALSE)/F46,"-")</f>
        <v>0</v>
      </c>
    </row>
    <row r="47" spans="1:13" s="98" customFormat="1" x14ac:dyDescent="0.2">
      <c r="A47" s="31" t="s">
        <v>92</v>
      </c>
      <c r="C47" s="121" t="s">
        <v>93</v>
      </c>
      <c r="D47" s="122"/>
      <c r="E47" s="241">
        <f>VLOOKUP(A47,[3]Activité_INF!$A$7:$AB$68,15,FALSE)</f>
        <v>6192</v>
      </c>
      <c r="F47" s="124">
        <f>VLOOKUP(A47,[3]Activité_INF!$A$7:$AB$68,16,FALSE)</f>
        <v>5375</v>
      </c>
      <c r="G47" s="117">
        <f t="shared" si="0"/>
        <v>-0.13194444444444442</v>
      </c>
      <c r="H47" s="125">
        <f>IF(E47&gt;0,VLOOKUP(A47,[3]BDD_ActiviteInf_HP!$1:$1048576,H$1,FALSE)/E47,"-")</f>
        <v>1</v>
      </c>
      <c r="I47" s="117">
        <f>IF(F47&gt;0,VLOOKUP(A47,[3]BDD_ActiviteInf_HP!$1:$1048576,I$1,FALSE)/F47,"-")</f>
        <v>1</v>
      </c>
      <c r="J47" s="125">
        <f>IF(E47&gt;0,VLOOKUP(A47,[3]BDD_ActiviteInf_HP!$1:$1048576,J$1,FALSE)/E47,"-")</f>
        <v>0</v>
      </c>
      <c r="K47" s="117">
        <f>IF(F47&gt;0,VLOOKUP(A47,[3]BDD_ActiviteInf_HP!$1:$1048576,K$1,FALSE)/F47,"-")</f>
        <v>0</v>
      </c>
      <c r="L47" s="125">
        <f>IF(E47&gt;0,VLOOKUP(A47,[3]BDD_ActiviteInf_HP!$1:$1048576,L$1,FALSE)/E47,"-")</f>
        <v>0</v>
      </c>
      <c r="M47" s="129">
        <f>IF(F47&gt;0,VLOOKUP(A47,[3]BDD_ActiviteInf_HP!$1:$1048576,M$1,FALSE)/F47,"-")</f>
        <v>0</v>
      </c>
    </row>
    <row r="48" spans="1:13" s="98" customFormat="1" x14ac:dyDescent="0.2">
      <c r="A48" s="31" t="s">
        <v>94</v>
      </c>
      <c r="C48" s="121" t="s">
        <v>95</v>
      </c>
      <c r="D48" s="122"/>
      <c r="E48" s="241">
        <f>VLOOKUP(A48,[3]Activité_INF!$A$7:$AB$68,15,FALSE)</f>
        <v>8079.5</v>
      </c>
      <c r="F48" s="124">
        <f>VLOOKUP(A48,[3]Activité_INF!$A$7:$AB$68,16,FALSE)</f>
        <v>7656.5</v>
      </c>
      <c r="G48" s="117">
        <f t="shared" si="0"/>
        <v>-5.2354724921096607E-2</v>
      </c>
      <c r="H48" s="125">
        <f>IF(E48&gt;0,VLOOKUP(A48,[3]BDD_ActiviteInf_HP!$1:$1048576,H$1,FALSE)/E48,"-")</f>
        <v>1</v>
      </c>
      <c r="I48" s="117">
        <f>IF(F48&gt;0,VLOOKUP(A48,[3]BDD_ActiviteInf_HP!$1:$1048576,I$1,FALSE)/F48,"-")</f>
        <v>0.99986939201985237</v>
      </c>
      <c r="J48" s="125">
        <f>IF(E48&gt;0,VLOOKUP(A48,[3]BDD_ActiviteInf_HP!$1:$1048576,J$1,FALSE)/E48,"-")</f>
        <v>0</v>
      </c>
      <c r="K48" s="117">
        <f>IF(F48&gt;0,VLOOKUP(A48,[3]BDD_ActiviteInf_HP!$1:$1048576,K$1,FALSE)/F48,"-")</f>
        <v>1.3060798014758701E-4</v>
      </c>
      <c r="L48" s="125">
        <f>IF(E48&gt;0,VLOOKUP(A48,[3]BDD_ActiviteInf_HP!$1:$1048576,L$1,FALSE)/E48,"-")</f>
        <v>0</v>
      </c>
      <c r="M48" s="129">
        <f>IF(F48&gt;0,VLOOKUP(A48,[3]BDD_ActiviteInf_HP!$1:$1048576,M$1,FALSE)/F48,"-")</f>
        <v>0</v>
      </c>
    </row>
    <row r="49" spans="1:24" s="98" customFormat="1" x14ac:dyDescent="0.2">
      <c r="A49" s="31" t="s">
        <v>96</v>
      </c>
      <c r="C49" s="121" t="s">
        <v>97</v>
      </c>
      <c r="D49" s="122"/>
      <c r="E49" s="241">
        <f>VLOOKUP(A49,[3]Activité_INF!$A$7:$AB$68,15,FALSE)</f>
        <v>15173.5</v>
      </c>
      <c r="F49" s="124">
        <f>VLOOKUP(A49,[3]Activité_INF!$A$7:$AB$68,16,FALSE)</f>
        <v>13001.5</v>
      </c>
      <c r="G49" s="117">
        <f t="shared" si="0"/>
        <v>-0.14314429762414738</v>
      </c>
      <c r="H49" s="125">
        <f>IF(E49&gt;0,VLOOKUP(A49,[3]BDD_ActiviteInf_HP!$1:$1048576,H$1,FALSE)/E49,"-")</f>
        <v>1</v>
      </c>
      <c r="I49" s="117">
        <f>IF(F49&gt;0,VLOOKUP(A49,[3]BDD_ActiviteInf_HP!$1:$1048576,I$1,FALSE)/F49,"-")</f>
        <v>1</v>
      </c>
      <c r="J49" s="125">
        <f>IF(E49&gt;0,VLOOKUP(A49,[3]BDD_ActiviteInf_HP!$1:$1048576,J$1,FALSE)/E49,"-")</f>
        <v>0</v>
      </c>
      <c r="K49" s="117">
        <f>IF(F49&gt;0,VLOOKUP(A49,[3]BDD_ActiviteInf_HP!$1:$1048576,K$1,FALSE)/F49,"-")</f>
        <v>0</v>
      </c>
      <c r="L49" s="125">
        <f>IF(E49&gt;0,VLOOKUP(A49,[3]BDD_ActiviteInf_HP!$1:$1048576,L$1,FALSE)/E49,"-")</f>
        <v>0</v>
      </c>
      <c r="M49" s="129">
        <f>IF(F49&gt;0,VLOOKUP(A49,[3]BDD_ActiviteInf_HP!$1:$1048576,M$1,FALSE)/F49,"-")</f>
        <v>0</v>
      </c>
    </row>
    <row r="50" spans="1:24" s="98" customFormat="1" x14ac:dyDescent="0.2">
      <c r="A50" s="31" t="s">
        <v>98</v>
      </c>
      <c r="C50" s="121" t="s">
        <v>99</v>
      </c>
      <c r="D50" s="122"/>
      <c r="E50" s="241">
        <f>VLOOKUP(A50,[3]Activité_INF!$A$7:$AB$68,15,FALSE)</f>
        <v>4359</v>
      </c>
      <c r="F50" s="124">
        <f>VLOOKUP(A50,[3]Activité_INF!$A$7:$AB$68,16,FALSE)</f>
        <v>4043</v>
      </c>
      <c r="G50" s="117">
        <f t="shared" si="0"/>
        <v>-7.2493691213581068E-2</v>
      </c>
      <c r="H50" s="125">
        <f>IF(E50&gt;0,VLOOKUP(A50,[3]BDD_ActiviteInf_HP!$1:$1048576,H$1,FALSE)/E50,"-")</f>
        <v>1</v>
      </c>
      <c r="I50" s="117">
        <f>IF(F50&gt;0,VLOOKUP(A50,[3]BDD_ActiviteInf_HP!$1:$1048576,I$1,FALSE)/F50,"-")</f>
        <v>1</v>
      </c>
      <c r="J50" s="125">
        <f>IF(E50&gt;0,VLOOKUP(A50,[3]BDD_ActiviteInf_HP!$1:$1048576,J$1,FALSE)/E50,"-")</f>
        <v>0</v>
      </c>
      <c r="K50" s="117">
        <f>IF(F50&gt;0,VLOOKUP(A50,[3]BDD_ActiviteInf_HP!$1:$1048576,K$1,FALSE)/F50,"-")</f>
        <v>0</v>
      </c>
      <c r="L50" s="125">
        <f>IF(E50&gt;0,VLOOKUP(A50,[3]BDD_ActiviteInf_HP!$1:$1048576,L$1,FALSE)/E50,"-")</f>
        <v>0</v>
      </c>
      <c r="M50" s="129">
        <f>IF(F50&gt;0,VLOOKUP(A50,[3]BDD_ActiviteInf_HP!$1:$1048576,M$1,FALSE)/F50,"-")</f>
        <v>0</v>
      </c>
    </row>
    <row r="51" spans="1:24" s="98" customFormat="1" x14ac:dyDescent="0.2">
      <c r="A51" s="31" t="s">
        <v>100</v>
      </c>
      <c r="C51" s="121" t="s">
        <v>101</v>
      </c>
      <c r="D51" s="122"/>
      <c r="E51" s="241">
        <f>VLOOKUP(A51,[3]Activité_INF!$A$7:$AB$68,15,FALSE)</f>
        <v>8152.5</v>
      </c>
      <c r="F51" s="124">
        <f>VLOOKUP(A51,[3]Activité_INF!$A$7:$AB$68,16,FALSE)</f>
        <v>9725.5</v>
      </c>
      <c r="G51" s="117">
        <f t="shared" si="0"/>
        <v>0.19294694878871521</v>
      </c>
      <c r="H51" s="125">
        <f>IF(E51&gt;0,VLOOKUP(A51,[3]BDD_ActiviteInf_HP!$1:$1048576,H$1,FALSE)/E51,"-")</f>
        <v>1</v>
      </c>
      <c r="I51" s="117">
        <f>IF(F51&gt;0,VLOOKUP(A51,[3]BDD_ActiviteInf_HP!$1:$1048576,I$1,FALSE)/F51,"-")</f>
        <v>1</v>
      </c>
      <c r="J51" s="125">
        <f>IF(E51&gt;0,VLOOKUP(A51,[3]BDD_ActiviteInf_HP!$1:$1048576,J$1,FALSE)/E51,"-")</f>
        <v>0</v>
      </c>
      <c r="K51" s="117">
        <f>IF(F51&gt;0,VLOOKUP(A51,[3]BDD_ActiviteInf_HP!$1:$1048576,K$1,FALSE)/F51,"-")</f>
        <v>0</v>
      </c>
      <c r="L51" s="125">
        <f>IF(E51&gt;0,VLOOKUP(A51,[3]BDD_ActiviteInf_HP!$1:$1048576,L$1,FALSE)/E51,"-")</f>
        <v>0</v>
      </c>
      <c r="M51" s="129">
        <f>IF(F51&gt;0,VLOOKUP(A51,[3]BDD_ActiviteInf_HP!$1:$1048576,M$1,FALSE)/F51,"-")</f>
        <v>0</v>
      </c>
    </row>
    <row r="52" spans="1:24" s="98" customFormat="1" ht="13.8" thickBot="1" x14ac:dyDescent="0.25">
      <c r="A52" s="31" t="s">
        <v>102</v>
      </c>
      <c r="C52" s="130" t="s">
        <v>103</v>
      </c>
      <c r="D52" s="131"/>
      <c r="E52" s="323">
        <f>VLOOKUP(A52,[3]Activité_INF!$A$7:$AB$68,15,FALSE)</f>
        <v>2570.5</v>
      </c>
      <c r="F52" s="133">
        <f>VLOOKUP(A52,[3]Activité_INF!$A$7:$AB$68,16,FALSE)</f>
        <v>2051.5</v>
      </c>
      <c r="G52" s="134">
        <f t="shared" si="0"/>
        <v>-0.2019062439214161</v>
      </c>
      <c r="H52" s="135">
        <f>IF(E52&gt;0,VLOOKUP(A52,[3]BDD_ActiviteInf_HP!$1:$1048576,H$1,FALSE)/E52,"-")</f>
        <v>1</v>
      </c>
      <c r="I52" s="134">
        <f>IF(F52&gt;0,VLOOKUP(A52,[3]BDD_ActiviteInf_HP!$1:$1048576,I$1,FALSE)/F52,"-")</f>
        <v>1</v>
      </c>
      <c r="J52" s="135">
        <f>IF(E52&gt;0,VLOOKUP(A52,[3]BDD_ActiviteInf_HP!$1:$1048576,J$1,FALSE)/E52,"-")</f>
        <v>0</v>
      </c>
      <c r="K52" s="134">
        <f>IF(F52&gt;0,VLOOKUP(A52,[3]BDD_ActiviteInf_HP!$1:$1048576,K$1,FALSE)/F52,"-")</f>
        <v>0</v>
      </c>
      <c r="L52" s="135">
        <f>IF(E52&gt;0,VLOOKUP(A52,[3]BDD_ActiviteInf_HP!$1:$1048576,L$1,FALSE)/E52,"-")</f>
        <v>0</v>
      </c>
      <c r="M52" s="142">
        <f>IF(F52&gt;0,VLOOKUP(A52,[3]BDD_ActiviteInf_HP!$1:$1048576,M$1,FALSE)/F52,"-")</f>
        <v>0</v>
      </c>
    </row>
    <row r="53" spans="1:24" ht="5.25" customHeight="1" thickBot="1" x14ac:dyDescent="0.25">
      <c r="A53" s="77"/>
      <c r="C53" s="331"/>
      <c r="D53" s="332"/>
      <c r="E53" s="512"/>
      <c r="F53" s="333"/>
      <c r="G53" s="197"/>
      <c r="H53" s="197"/>
      <c r="I53" s="197"/>
      <c r="J53" s="197"/>
      <c r="K53" s="197"/>
      <c r="L53" s="197"/>
      <c r="M53" s="197"/>
    </row>
    <row r="54" spans="1:24" s="98" customFormat="1" ht="13.8" thickBot="1" x14ac:dyDescent="0.25">
      <c r="A54" s="31" t="s">
        <v>104</v>
      </c>
      <c r="C54" s="337" t="s">
        <v>105</v>
      </c>
      <c r="D54" s="455"/>
      <c r="E54" s="275">
        <f>VLOOKUP(A54,[3]Activité_INF!$A$7:$AB$68,15,FALSE)</f>
        <v>61577</v>
      </c>
      <c r="F54" s="147">
        <f>VLOOKUP(A54,[3]Activité_INF!$A$7:$AB$68,16,FALSE)</f>
        <v>55506.5</v>
      </c>
      <c r="G54" s="148">
        <f t="shared" si="0"/>
        <v>-9.8583886840865942E-2</v>
      </c>
      <c r="H54" s="149">
        <f>IF(E54&gt;0,VLOOKUP(A54,[3]BDD_ActiviteInf_HP!$1:$1048576,H$1,FALSE)/E54,"-")</f>
        <v>0.99342286892833365</v>
      </c>
      <c r="I54" s="148">
        <f>IF(F54&gt;0,VLOOKUP(A54,[3]BDD_ActiviteInf_HP!$1:$1048576,I$1,FALSE)/F54,"-")</f>
        <v>0.99347824128705642</v>
      </c>
      <c r="J54" s="149">
        <f>IF(E54&gt;0,VLOOKUP(A54,[3]BDD_ActiviteInf_HP!$1:$1048576,J$1,FALSE)/E54,"-")</f>
        <v>6.577131071666369E-3</v>
      </c>
      <c r="K54" s="148">
        <f>IF(F54&gt;0,VLOOKUP(A54,[3]BDD_ActiviteInf_HP!$1:$1048576,K$1,FALSE)/F54,"-")</f>
        <v>6.5217587129435288E-3</v>
      </c>
      <c r="L54" s="149">
        <f>IF(E54&gt;0,VLOOKUP(A54,[3]BDD_ActiviteInf_HP!$1:$1048576,L$1,FALSE)/E54,"-")</f>
        <v>0</v>
      </c>
      <c r="M54" s="156">
        <f>IF(F54&gt;0,VLOOKUP(A54,[3]BDD_ActiviteInf_HP!$1:$1048576,M$1,FALSE)/F54,"-")</f>
        <v>0</v>
      </c>
    </row>
    <row r="55" spans="1:24" ht="3" customHeight="1" thickBot="1" x14ac:dyDescent="0.25">
      <c r="A55" s="77"/>
      <c r="C55" s="345"/>
      <c r="D55" s="330"/>
      <c r="E55" s="513"/>
      <c r="F55" s="514"/>
      <c r="G55" s="515"/>
      <c r="H55" s="515"/>
      <c r="I55" s="515"/>
      <c r="J55" s="515"/>
      <c r="K55" s="515"/>
      <c r="L55" s="515"/>
      <c r="M55" s="515"/>
    </row>
    <row r="56" spans="1:24" s="98" customFormat="1" ht="13.8" thickBot="1" x14ac:dyDescent="0.25">
      <c r="A56" s="31" t="s">
        <v>106</v>
      </c>
      <c r="C56" s="525" t="s">
        <v>107</v>
      </c>
      <c r="D56" s="526"/>
      <c r="E56" s="527">
        <f>VLOOKUP(A56,[3]Activité_INF!$A$7:$AB$68,15,FALSE)</f>
        <v>1046249</v>
      </c>
      <c r="F56" s="528">
        <f>VLOOKUP(A56,[3]Activité_INF!$A$7:$AB$68,16,FALSE)</f>
        <v>1130278.5</v>
      </c>
      <c r="G56" s="529">
        <f t="shared" si="0"/>
        <v>8.0315011053774032E-2</v>
      </c>
      <c r="H56" s="530">
        <f>IF(E56&gt;0,VLOOKUP(A56,[3]BDD_ActiviteInf_HP!$1:$1048576,H$1,FALSE)/E56,"-")</f>
        <v>0.98881002514697747</v>
      </c>
      <c r="I56" s="529">
        <f>IF(F56&gt;0,VLOOKUP(A56,[3]BDD_ActiviteInf_HP!$1:$1048576,I$1,FALSE)/F56,"-")</f>
        <v>0.99202674385118361</v>
      </c>
      <c r="J56" s="530">
        <f>IF(E56&gt;0,VLOOKUP(A56,[3]BDD_ActiviteInf_HP!$1:$1048576,J$1,FALSE)/E56,"-")</f>
        <v>4.113743477891018E-3</v>
      </c>
      <c r="K56" s="529">
        <f>IF(F56&gt;0,VLOOKUP(A56,[3]BDD_ActiviteInf_HP!$1:$1048576,K$1,FALSE)/F56,"-")</f>
        <v>2.5754714435424543E-3</v>
      </c>
      <c r="L56" s="530">
        <f>IF(E56&gt;0,VLOOKUP(A56,[3]BDD_ActiviteInf_HP!$1:$1048576,L$1,FALSE)/E56,"-")</f>
        <v>7.0762313751315409E-3</v>
      </c>
      <c r="M56" s="531">
        <f>IF(F56&gt;0,VLOOKUP(A56,[3]BDD_ActiviteInf_HP!$1:$1048576,M$1,FALSE)/F56,"-")</f>
        <v>5.3977847052739661E-3</v>
      </c>
    </row>
    <row r="57" spans="1:24" s="65" customFormat="1" ht="14.1" customHeight="1" thickBot="1" x14ac:dyDescent="0.25">
      <c r="A57" s="172" t="s">
        <v>108</v>
      </c>
      <c r="C57" s="532" t="s">
        <v>59</v>
      </c>
      <c r="D57" s="533"/>
      <c r="E57" s="527">
        <f>VLOOKUP(A57,[3]Activité_INF!$A$7:$AB$68,15,FALSE)</f>
        <v>970320.5</v>
      </c>
      <c r="F57" s="534">
        <f>VLOOKUP(A57,[3]Activité_INF!$A$7:$AB$68,16,FALSE)</f>
        <v>1081132</v>
      </c>
      <c r="G57" s="535">
        <f>IF(E57&gt;0,F57/E57-1,"-")</f>
        <v>0.11420092639493862</v>
      </c>
      <c r="H57" s="536">
        <f>IF(E57&gt;0,VLOOKUP(A57,[3]BDD_ActiviteInf_HP!$1:$1048576,H$1,FALSE)/E57,"-")</f>
        <v>0.9880364271392803</v>
      </c>
      <c r="I57" s="535">
        <f>IF(F57&gt;0,VLOOKUP(A57,[3]BDD_ActiviteInf_HP!$1:$1048576,I$1,FALSE)/F57,"-")</f>
        <v>0.99212399595979028</v>
      </c>
      <c r="J57" s="536">
        <f>IF(E57&gt;0,VLOOKUP(A57,[3]BDD_ActiviteInf_HP!$1:$1048576,J$1,FALSE)/E57,"-")</f>
        <v>4.3336196648426986E-3</v>
      </c>
      <c r="K57" s="535">
        <f>IF(F57&gt;0,VLOOKUP(A57,[3]BDD_ActiviteInf_HP!$1:$1048576,K$1,FALSE)/F57,"-")</f>
        <v>2.2328448330083653E-3</v>
      </c>
      <c r="L57" s="536">
        <f>IF(E57&gt;0,VLOOKUP(A57,[3]BDD_ActiviteInf_HP!$1:$1048576,L$1,FALSE)/E57,"-")</f>
        <v>7.6299531958770326E-3</v>
      </c>
      <c r="M57" s="537">
        <f>IF(F57&gt;0,VLOOKUP(A57,[3]BDD_ActiviteInf_HP!$1:$1048576,M$1,FALSE)/F57,"-")</f>
        <v>5.6431592072013412E-3</v>
      </c>
    </row>
    <row r="58" spans="1:24" s="101" customFormat="1" ht="13.5" customHeight="1" thickBot="1" x14ac:dyDescent="0.25">
      <c r="A58" s="172" t="s">
        <v>109</v>
      </c>
      <c r="C58" s="538" t="s">
        <v>81</v>
      </c>
      <c r="D58" s="538"/>
      <c r="E58" s="527">
        <f>VLOOKUP(A58,[3]Activité_INF!$A$7:$AB$68,15,FALSE)</f>
        <v>75928.5</v>
      </c>
      <c r="F58" s="534">
        <f>VLOOKUP(A58,[3]Activité_INF!$A$7:$AB$68,16,FALSE)</f>
        <v>49146.5</v>
      </c>
      <c r="G58" s="535">
        <f>IF(E58&gt;0,F58/E58-1,"-")</f>
        <v>-0.35272657829405296</v>
      </c>
      <c r="H58" s="536">
        <f>IF(E58&gt;0,VLOOKUP(A58,[3]BDD_ActiviteInf_HP!$1:$1048576,H$1,FALSE)/E58,"-")</f>
        <v>0.99869614176494992</v>
      </c>
      <c r="I58" s="535">
        <f>IF(F58&gt;0,VLOOKUP(A58,[3]BDD_ActiviteInf_HP!$1:$1048576,I$1,FALSE)/F58,"-")</f>
        <v>0.98988737753451417</v>
      </c>
      <c r="J58" s="536">
        <f>IF(E58&gt;0,VLOOKUP(A58,[3]BDD_ActiviteInf_HP!$1:$1048576,J$1,FALSE)/E58,"-")</f>
        <v>1.3038582350500801E-3</v>
      </c>
      <c r="K58" s="535">
        <f>IF(F58&gt;0,VLOOKUP(A58,[3]BDD_ActiviteInf_HP!$1:$1048576,K$1,FALSE)/F58,"-")</f>
        <v>1.0112622465485843E-2</v>
      </c>
      <c r="L58" s="536">
        <f>IF(E58&gt;0,VLOOKUP(A58,[3]BDD_ActiviteInf_HP!$1:$1048576,L$1,FALSE)/E58,"-")</f>
        <v>0</v>
      </c>
      <c r="M58" s="537">
        <f>IF(F58&gt;0,VLOOKUP(A58,[3]BDD_ActiviteInf_HP!$1:$1048576,M$1,FALSE)/F58,"-")</f>
        <v>0</v>
      </c>
    </row>
    <row r="59" spans="1:24" ht="8.25" customHeight="1" x14ac:dyDescent="0.25"/>
    <row r="60" spans="1:24" ht="14.4" x14ac:dyDescent="0.25">
      <c r="C60" s="65" t="s">
        <v>110</v>
      </c>
      <c r="D60" s="201" t="str">
        <f>CONCATENATE(" RIMP ",[3]Onglet_OutilAnnexe!$B$3," - ",[3]Onglet_OutilAnnexe!$B$2,)</f>
        <v xml:space="preserve"> RIMP 2021 - 2022</v>
      </c>
      <c r="E60" s="98"/>
      <c r="F60" s="202" t="s">
        <v>111</v>
      </c>
      <c r="G60" s="101"/>
      <c r="H60" s="98"/>
      <c r="I60" s="539">
        <v>55144.5</v>
      </c>
      <c r="J60" s="523">
        <v>362</v>
      </c>
      <c r="K60" s="524">
        <f>I60/$F$54</f>
        <v>0.99347824128705642</v>
      </c>
      <c r="L60" s="524">
        <f>J60/$F$54</f>
        <v>6.5217587129435288E-3</v>
      </c>
      <c r="M60" s="203"/>
      <c r="N60" s="98"/>
      <c r="O60" s="98"/>
      <c r="P60" s="98"/>
      <c r="Q60" s="98"/>
      <c r="R60" s="98"/>
      <c r="S60" s="98"/>
      <c r="V60" s="204"/>
    </row>
    <row r="61" spans="1:24" x14ac:dyDescent="0.25">
      <c r="C61" s="65"/>
      <c r="D61" s="201"/>
      <c r="E61" s="98"/>
      <c r="F61" s="205" t="s">
        <v>112</v>
      </c>
      <c r="G61" s="193"/>
      <c r="H61" s="98"/>
      <c r="I61" s="98"/>
      <c r="J61" s="98"/>
      <c r="K61" s="98"/>
      <c r="L61" s="98"/>
      <c r="M61" s="203"/>
      <c r="N61" s="98"/>
      <c r="O61" s="98"/>
      <c r="P61" s="98"/>
      <c r="Q61" s="98"/>
      <c r="R61" s="98"/>
      <c r="S61" s="98"/>
      <c r="V61" s="204"/>
    </row>
    <row r="62" spans="1:24" x14ac:dyDescent="0.25">
      <c r="C62" s="65"/>
      <c r="D62" s="201"/>
      <c r="E62" s="98"/>
      <c r="F62" s="205" t="s">
        <v>113</v>
      </c>
      <c r="G62" s="193"/>
      <c r="H62" s="98"/>
      <c r="I62" s="98"/>
      <c r="J62" s="98"/>
      <c r="K62" s="98"/>
      <c r="L62" s="98"/>
      <c r="M62" s="203"/>
      <c r="N62" s="98"/>
      <c r="O62" s="98"/>
      <c r="P62" s="98"/>
      <c r="Q62" s="98"/>
      <c r="R62" s="98"/>
      <c r="S62" s="98"/>
      <c r="V62" s="204"/>
    </row>
    <row r="63" spans="1:24" x14ac:dyDescent="0.25">
      <c r="C63" s="201"/>
      <c r="D63" s="201"/>
      <c r="E63" s="206"/>
      <c r="F63" s="201"/>
      <c r="G63" s="201"/>
      <c r="H63" s="206"/>
      <c r="I63" s="206"/>
      <c r="J63" s="206"/>
      <c r="K63" s="206"/>
      <c r="L63" s="206"/>
      <c r="M63" s="207"/>
      <c r="N63" s="206"/>
      <c r="O63" s="206"/>
      <c r="P63" s="206"/>
      <c r="Q63" s="206"/>
      <c r="R63" s="206"/>
      <c r="S63" s="206"/>
      <c r="V63" s="204"/>
    </row>
    <row r="64" spans="1:24" x14ac:dyDescent="0.25">
      <c r="C64" s="1083" t="s">
        <v>177</v>
      </c>
      <c r="D64" s="1083"/>
      <c r="E64" s="1083"/>
      <c r="F64" s="1083"/>
      <c r="G64" s="1083"/>
      <c r="H64" s="1083"/>
      <c r="I64" s="1083"/>
      <c r="J64" s="1083"/>
      <c r="K64" s="1083"/>
      <c r="L64" s="1083"/>
      <c r="M64" s="1083"/>
      <c r="N64" s="1083"/>
      <c r="O64" s="1083"/>
      <c r="P64" s="1083"/>
      <c r="Q64" s="1083"/>
      <c r="R64" s="1083"/>
      <c r="S64" s="1083"/>
      <c r="T64" s="1083"/>
      <c r="U64" s="1083"/>
      <c r="V64" s="1083"/>
      <c r="W64" s="1083"/>
      <c r="X64" s="1083"/>
    </row>
  </sheetData>
  <mergeCells count="9">
    <mergeCell ref="C64:X64"/>
    <mergeCell ref="C2:M2"/>
    <mergeCell ref="C4:C6"/>
    <mergeCell ref="D4:D6"/>
    <mergeCell ref="F4:M4"/>
    <mergeCell ref="F5:G5"/>
    <mergeCell ref="H5:I5"/>
    <mergeCell ref="J5:K5"/>
    <mergeCell ref="L5:M5"/>
  </mergeCells>
  <pageMargins left="0.19685039370078741" right="0.15748031496062992" top="0.19685039370078741" bottom="0.51181102362204722" header="0.31496062992125984" footer="0.27559055118110237"/>
  <pageSetup paperSize="9" scale="66" orientation="landscape" r:id="rId1"/>
  <headerFooter alignWithMargins="0">
    <oddFooter>&amp;L&amp;"Arial,Italique"&amp;7
&amp;CPsychiatrie (RIM-P) – Bilan PMSI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70"/>
  <sheetViews>
    <sheetView showZeros="0" view="pageBreakPreview" topLeftCell="G2" zoomScale="60" zoomScaleNormal="100" workbookViewId="0">
      <selection sqref="A1:AA63"/>
    </sheetView>
  </sheetViews>
  <sheetFormatPr baseColWidth="10" defaultColWidth="11.5546875" defaultRowHeight="13.2" x14ac:dyDescent="0.25"/>
  <cols>
    <col min="1" max="1" width="8.77734375" style="49" hidden="1" customWidth="1"/>
    <col min="2" max="2" width="3.77734375" style="193" hidden="1" customWidth="1"/>
    <col min="3" max="3" width="9.44140625" style="194" customWidth="1"/>
    <col min="4" max="4" width="21.77734375" style="195" customWidth="1"/>
    <col min="5" max="5" width="9.5546875" style="195" hidden="1" customWidth="1"/>
    <col min="6" max="6" width="12.21875" style="193" customWidth="1"/>
    <col min="7" max="7" width="9.21875" style="379" customWidth="1"/>
    <col min="8" max="8" width="7.5546875" style="381" customWidth="1"/>
    <col min="9" max="27" width="9.21875" style="381" customWidth="1"/>
    <col min="28" max="16384" width="11.5546875" style="193"/>
  </cols>
  <sheetData>
    <row r="1" spans="1:36" s="506" customFormat="1" hidden="1" x14ac:dyDescent="0.25">
      <c r="A1" s="505"/>
      <c r="C1" s="507"/>
      <c r="D1" s="508"/>
      <c r="E1" s="508"/>
      <c r="G1" s="509"/>
      <c r="H1" s="509">
        <v>17</v>
      </c>
      <c r="I1" s="509">
        <f>H1+24</f>
        <v>41</v>
      </c>
      <c r="J1" s="509">
        <f>H1+1</f>
        <v>18</v>
      </c>
      <c r="K1" s="509">
        <f>I1+1</f>
        <v>42</v>
      </c>
      <c r="L1" s="509">
        <f t="shared" ref="L1:W1" si="0">J1+1</f>
        <v>19</v>
      </c>
      <c r="M1" s="509">
        <f t="shared" si="0"/>
        <v>43</v>
      </c>
      <c r="N1" s="509">
        <f t="shared" si="0"/>
        <v>20</v>
      </c>
      <c r="O1" s="509">
        <f t="shared" si="0"/>
        <v>44</v>
      </c>
      <c r="P1" s="509">
        <f t="shared" si="0"/>
        <v>21</v>
      </c>
      <c r="Q1" s="509">
        <f t="shared" si="0"/>
        <v>45</v>
      </c>
      <c r="R1" s="509">
        <f t="shared" si="0"/>
        <v>22</v>
      </c>
      <c r="S1" s="509">
        <f t="shared" si="0"/>
        <v>46</v>
      </c>
      <c r="T1" s="509">
        <f t="shared" si="0"/>
        <v>23</v>
      </c>
      <c r="U1" s="509">
        <f t="shared" si="0"/>
        <v>47</v>
      </c>
      <c r="V1" s="509">
        <f t="shared" si="0"/>
        <v>24</v>
      </c>
      <c r="W1" s="509">
        <f t="shared" si="0"/>
        <v>48</v>
      </c>
      <c r="X1" s="509"/>
      <c r="Y1" s="509"/>
      <c r="Z1" s="509">
        <f>V1+1</f>
        <v>25</v>
      </c>
      <c r="AA1" s="509">
        <f>W1+1</f>
        <v>49</v>
      </c>
    </row>
    <row r="2" spans="1:36" s="10" customFormat="1" ht="30" customHeight="1" x14ac:dyDescent="0.25">
      <c r="A2" s="9"/>
      <c r="C2" s="1087" t="s">
        <v>183</v>
      </c>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221"/>
      <c r="AC2" s="221"/>
      <c r="AD2" s="221"/>
      <c r="AE2" s="221"/>
      <c r="AF2" s="221"/>
      <c r="AG2" s="221"/>
      <c r="AH2" s="221"/>
      <c r="AI2" s="221"/>
      <c r="AJ2" s="221"/>
    </row>
    <row r="3" spans="1:36" s="12" customFormat="1" ht="7.5" customHeight="1" thickBot="1" x14ac:dyDescent="0.3">
      <c r="A3" s="11"/>
      <c r="C3" s="386"/>
      <c r="D3" s="222"/>
      <c r="E3" s="222"/>
      <c r="F3" s="387"/>
      <c r="G3" s="223"/>
      <c r="H3" s="223"/>
      <c r="I3" s="223"/>
      <c r="J3" s="223"/>
      <c r="K3" s="223"/>
      <c r="L3" s="388"/>
      <c r="M3" s="223"/>
      <c r="N3" s="223"/>
      <c r="O3" s="388"/>
      <c r="P3" s="223"/>
      <c r="Q3" s="223"/>
      <c r="R3" s="388"/>
      <c r="S3" s="223"/>
      <c r="T3" s="223"/>
      <c r="U3" s="223"/>
      <c r="V3" s="223"/>
      <c r="W3" s="388"/>
      <c r="X3" s="223"/>
      <c r="Y3" s="223"/>
      <c r="Z3" s="223"/>
      <c r="AA3" s="223"/>
      <c r="AB3" s="223"/>
      <c r="AC3" s="223"/>
    </row>
    <row r="4" spans="1:36" s="14" customFormat="1" ht="21.75" customHeight="1" x14ac:dyDescent="0.25">
      <c r="A4" s="13"/>
      <c r="C4" s="1088" t="s">
        <v>3</v>
      </c>
      <c r="D4" s="1090" t="s">
        <v>4</v>
      </c>
      <c r="E4" s="225"/>
      <c r="F4" s="1094" t="s">
        <v>184</v>
      </c>
      <c r="G4" s="1095"/>
      <c r="H4" s="1095"/>
      <c r="I4" s="1095"/>
      <c r="J4" s="1095"/>
      <c r="K4" s="1095"/>
      <c r="L4" s="1095"/>
      <c r="M4" s="1095"/>
      <c r="N4" s="1095"/>
      <c r="O4" s="1095"/>
      <c r="P4" s="1095"/>
      <c r="Q4" s="1095"/>
      <c r="R4" s="1095"/>
      <c r="S4" s="1095"/>
      <c r="T4" s="1095"/>
      <c r="U4" s="1095"/>
      <c r="V4" s="1095"/>
      <c r="W4" s="1095"/>
      <c r="X4" s="1095"/>
      <c r="Y4" s="1095"/>
      <c r="Z4" s="1095"/>
      <c r="AA4" s="1096"/>
    </row>
    <row r="5" spans="1:36" s="14" customFormat="1" ht="37.5" customHeight="1" x14ac:dyDescent="0.25">
      <c r="A5" s="13"/>
      <c r="C5" s="1089"/>
      <c r="D5" s="1091"/>
      <c r="E5" s="228"/>
      <c r="F5" s="1077" t="s">
        <v>185</v>
      </c>
      <c r="G5" s="1078"/>
      <c r="H5" s="1085" t="s">
        <v>156</v>
      </c>
      <c r="I5" s="1086"/>
      <c r="J5" s="1085" t="s">
        <v>157</v>
      </c>
      <c r="K5" s="1086"/>
      <c r="L5" s="1085" t="s">
        <v>158</v>
      </c>
      <c r="M5" s="1086"/>
      <c r="N5" s="1085" t="s">
        <v>159</v>
      </c>
      <c r="O5" s="1086"/>
      <c r="P5" s="1085" t="s">
        <v>160</v>
      </c>
      <c r="Q5" s="1086"/>
      <c r="R5" s="1085" t="s">
        <v>161</v>
      </c>
      <c r="S5" s="1086"/>
      <c r="T5" s="1085" t="s">
        <v>162</v>
      </c>
      <c r="U5" s="1086"/>
      <c r="V5" s="1085" t="s">
        <v>163</v>
      </c>
      <c r="W5" s="1086"/>
      <c r="X5" s="1085" t="s">
        <v>138</v>
      </c>
      <c r="Y5" s="1086"/>
      <c r="Z5" s="1085" t="s">
        <v>164</v>
      </c>
      <c r="AA5" s="1174"/>
    </row>
    <row r="6" spans="1:36" s="14" customFormat="1" ht="20.25" customHeight="1" x14ac:dyDescent="0.25">
      <c r="A6" s="13"/>
      <c r="C6" s="1089"/>
      <c r="D6" s="1091"/>
      <c r="E6" s="230" t="str">
        <f>[3]Onglet_OutilAnnexe!$B$3</f>
        <v>2021</v>
      </c>
      <c r="F6" s="22" t="str">
        <f>[3]Onglet_OutilAnnexe!$B$2</f>
        <v>2022</v>
      </c>
      <c r="G6" s="27" t="str">
        <f>CONCATENATE("Evol. / ",[3]Onglet_OutilAnnexe!$B$3)</f>
        <v>Evol. / 2021</v>
      </c>
      <c r="H6" s="28" t="str">
        <f>CONCATENATE("Part ",[3]Onglet_OutilAnnexe!$B$3)</f>
        <v>Part 2021</v>
      </c>
      <c r="I6" s="27" t="str">
        <f>CONCATENATE("Part ",[3]Onglet_OutilAnnexe!$B$2)</f>
        <v>Part 2022</v>
      </c>
      <c r="J6" s="28" t="str">
        <f>CONCATENATE("Part ",[3]Onglet_OutilAnnexe!$B$3)</f>
        <v>Part 2021</v>
      </c>
      <c r="K6" s="27" t="str">
        <f>CONCATENATE("Part ",[3]Onglet_OutilAnnexe!$B$2)</f>
        <v>Part 2022</v>
      </c>
      <c r="L6" s="28" t="str">
        <f>CONCATENATE("Part ",[3]Onglet_OutilAnnexe!$B$3)</f>
        <v>Part 2021</v>
      </c>
      <c r="M6" s="27" t="str">
        <f>CONCATENATE("Part ",[3]Onglet_OutilAnnexe!$B$2)</f>
        <v>Part 2022</v>
      </c>
      <c r="N6" s="28" t="str">
        <f>CONCATENATE("Part ",[3]Onglet_OutilAnnexe!$B$3)</f>
        <v>Part 2021</v>
      </c>
      <c r="O6" s="27" t="str">
        <f>CONCATENATE("Part ",[3]Onglet_OutilAnnexe!$B$2)</f>
        <v>Part 2022</v>
      </c>
      <c r="P6" s="28" t="str">
        <f>CONCATENATE("Part ",[3]Onglet_OutilAnnexe!$B$3)</f>
        <v>Part 2021</v>
      </c>
      <c r="Q6" s="27" t="str">
        <f>CONCATENATE("Part ",[3]Onglet_OutilAnnexe!$B$2)</f>
        <v>Part 2022</v>
      </c>
      <c r="R6" s="28" t="str">
        <f>CONCATENATE("Part ",[3]Onglet_OutilAnnexe!$B$3)</f>
        <v>Part 2021</v>
      </c>
      <c r="S6" s="27" t="str">
        <f>CONCATENATE("Part ",[3]Onglet_OutilAnnexe!$B$2)</f>
        <v>Part 2022</v>
      </c>
      <c r="T6" s="28" t="str">
        <f>CONCATENATE("Part ",[3]Onglet_OutilAnnexe!$B$3)</f>
        <v>Part 2021</v>
      </c>
      <c r="U6" s="27" t="str">
        <f>CONCATENATE("Part ",[3]Onglet_OutilAnnexe!$B$2)</f>
        <v>Part 2022</v>
      </c>
      <c r="V6" s="28" t="str">
        <f>CONCATENATE("Part ",[3]Onglet_OutilAnnexe!$B$3)</f>
        <v>Part 2021</v>
      </c>
      <c r="W6" s="27" t="str">
        <f>CONCATENATE("Part ",[3]Onglet_OutilAnnexe!$B$2)</f>
        <v>Part 2022</v>
      </c>
      <c r="X6" s="28" t="str">
        <f>CONCATENATE("Part ",[3]Onglet_OutilAnnexe!$B$3)</f>
        <v>Part 2021</v>
      </c>
      <c r="Y6" s="27" t="str">
        <f>CONCATENATE("Part ",[3]Onglet_OutilAnnexe!$B$2)</f>
        <v>Part 2022</v>
      </c>
      <c r="Z6" s="28" t="str">
        <f>CONCATENATE("Part ",[3]Onglet_OutilAnnexe!$B$3)</f>
        <v>Part 2021</v>
      </c>
      <c r="AA6" s="393" t="str">
        <f>CONCATENATE("Part ",[3]Onglet_OutilAnnexe!$B$2)</f>
        <v>Part 2022</v>
      </c>
    </row>
    <row r="7" spans="1:36" s="32" customFormat="1" ht="14.1" customHeight="1" x14ac:dyDescent="0.2">
      <c r="A7" s="31" t="s">
        <v>18</v>
      </c>
      <c r="C7" s="33" t="s">
        <v>18</v>
      </c>
      <c r="D7" s="34" t="s">
        <v>19</v>
      </c>
      <c r="E7" s="241">
        <f>VLOOKUP(A7,[3]Activité_INF!$A$7:$AB$68,15,FALSE)</f>
        <v>2570.5</v>
      </c>
      <c r="F7" s="36">
        <f>VLOOKUP(A7,[3]Activité_INF!$A$7:$AB$68,16,FALSE)</f>
        <v>2051.5</v>
      </c>
      <c r="G7" s="37">
        <f>IF(E7&gt;0,F7/E7-1,"-")</f>
        <v>-0.2019062439214161</v>
      </c>
      <c r="H7" s="38">
        <f>IF(E7&gt;0,VLOOKUP(A7,[3]BDD_ActiviteInf_HP!$1:$1048576,H$1,FALSE)/E7,"-")</f>
        <v>0</v>
      </c>
      <c r="I7" s="37">
        <f>IF(F7&gt;0,VLOOKUP(A7,[3]BDD_ActiviteInf_HP!$1:$1048576,I$1,FALSE)/F7,"-")</f>
        <v>0</v>
      </c>
      <c r="J7" s="38">
        <f>IF(E7&gt;0,VLOOKUP(A7,[3]BDD_ActiviteInf_HP!$1:$1048576,J$1,FALSE)/E7,"-")</f>
        <v>3.6179731569733517E-2</v>
      </c>
      <c r="K7" s="37">
        <f>IF(F7&gt;0,VLOOKUP(A7,[3]BDD_ActiviteInf_HP!$1:$1048576,K$1,FALSE)/F7,"-")</f>
        <v>1.1698757007068E-2</v>
      </c>
      <c r="L7" s="38">
        <f>IF(E7&gt;0,VLOOKUP(A7,[3]BDD_ActiviteInf_HP!$1:$1048576,L$1,FALSE)/E7,"-")</f>
        <v>0.1046489009920249</v>
      </c>
      <c r="M7" s="37">
        <f>IF(F7&gt;0,VLOOKUP(A7,[3]BDD_ActiviteInf_HP!$1:$1048576,M$1,FALSE)/F7,"-")</f>
        <v>6.9948817938094071E-2</v>
      </c>
      <c r="N7" s="38">
        <f>IF($E7&gt;0,VLOOKUP($A7,[3]BDD_ActiviteInf_HP!$1:$1048576,N$1,FALSE)/$E7,"-")</f>
        <v>0</v>
      </c>
      <c r="O7" s="37">
        <f>IF($F7&gt;0,VLOOKUP($A7,[3]BDD_ActiviteInf_HP!$1:$1048576,O$1,FALSE)/$F7,"-")</f>
        <v>0</v>
      </c>
      <c r="P7" s="38">
        <f>IF($E7&gt;0,VLOOKUP($A7,[3]BDD_ActiviteInf_HP!$1:$1048576,P$1,FALSE)/$E7,"-")</f>
        <v>0.5018478895156584</v>
      </c>
      <c r="Q7" s="37">
        <f>IF($F7&gt;0,VLOOKUP($A7,[3]BDD_ActiviteInf_HP!$1:$1048576,Q$1,FALSE)/$F7,"-")</f>
        <v>0.52181330733609554</v>
      </c>
      <c r="R7" s="38">
        <f>IF(E7&gt;0,VLOOKUP(A7,[3]BDD_ActiviteInf_HP!$1:$1048576,R$1,FALSE)/E7,"-")</f>
        <v>0.22913829994164558</v>
      </c>
      <c r="S7" s="37">
        <f>IF(F7&gt;0,VLOOKUP(A7,[3]BDD_ActiviteInf_HP!$1:$1048576,S$1,FALSE)/F7,"-")</f>
        <v>0.27345844504021449</v>
      </c>
      <c r="T7" s="38">
        <f>IF(E7&gt;0,VLOOKUP(A7,[3]BDD_ActiviteInf_HP!$1:$1048576,T$1,FALSE)/E7,"-")</f>
        <v>1.8089865784866759E-2</v>
      </c>
      <c r="U7" s="37">
        <f>IF(F7&gt;0,VLOOKUP(A7,[3]BDD_ActiviteInf_HP!$1:$1048576,U$1,FALSE)/F7,"-")</f>
        <v>2.6078479161589081E-2</v>
      </c>
      <c r="V7" s="38">
        <f>IF(E7&gt;0,VLOOKUP(A7,[3]BDD_ActiviteInf_HP!$1:$1048576,V$1,FALSE)/E7,"-")</f>
        <v>3.8124878428321338E-2</v>
      </c>
      <c r="W7" s="37">
        <f>IF(F7&gt;0,VLOOKUP(A7,[3]BDD_ActiviteInf_HP!$1:$1048576,W$1,FALSE)/F7,"-")</f>
        <v>2.4859858640019498E-2</v>
      </c>
      <c r="X7" s="38">
        <f>IF(E7&gt;0,1-(H7+J7+L7+N7+R7+T7+V7+Z7+P7),0)</f>
        <v>7.1970433767749475E-2</v>
      </c>
      <c r="Y7" s="37">
        <f>IF(F7&gt;0,1-(I7+K7+M7+O7+S7+U7+W7+AA7+Q7),0)</f>
        <v>7.2142334876919345E-2</v>
      </c>
      <c r="Z7" s="38">
        <f>IF(E7&gt;0,VLOOKUP(A7,[3]BDD_ActiviteInf_HP!$1:$1048576,Z$1,FALSE)/E7,"-")</f>
        <v>0</v>
      </c>
      <c r="AA7" s="43">
        <f>IF(F7&gt;0,VLOOKUP(A7,[3]BDD_ActiviteInf_HP!$1:$1048576,AA$1,FALSE)/F7,"-")</f>
        <v>0</v>
      </c>
    </row>
    <row r="8" spans="1:36" s="32" customFormat="1" ht="14.1" customHeight="1" x14ac:dyDescent="0.25">
      <c r="A8" s="44" t="s">
        <v>20</v>
      </c>
      <c r="C8" s="45" t="s">
        <v>20</v>
      </c>
      <c r="D8" s="34" t="s">
        <v>21</v>
      </c>
      <c r="E8" s="241">
        <f>VLOOKUP(A8,[3]Activité_INF!$A$7:$AB$68,15,FALSE)</f>
        <v>5406.5</v>
      </c>
      <c r="F8" s="36">
        <f>VLOOKUP(A8,[3]Activité_INF!$A$7:$AB$68,16,FALSE)</f>
        <v>7207</v>
      </c>
      <c r="G8" s="37">
        <f t="shared" ref="G8:G28" si="1">IF(E8&gt;0,F8/E8-1,"-")</f>
        <v>0.33302506242485896</v>
      </c>
      <c r="H8" s="38">
        <f>IF(E8&gt;0,VLOOKUP(A8,[3]BDD_ActiviteInf_HP!$1:$1048576,H$1,FALSE)/E8,"-")</f>
        <v>2.3397761953204477E-2</v>
      </c>
      <c r="I8" s="37">
        <f>IF(F8&gt;0,VLOOKUP(A8,[3]BDD_ActiviteInf_HP!$1:$1048576,I$1,FALSE)/F8,"-")</f>
        <v>3.2052171499930622E-2</v>
      </c>
      <c r="J8" s="38">
        <f>IF(E8&gt;0,VLOOKUP(A8,[3]BDD_ActiviteInf_HP!$1:$1048576,J$1,FALSE)/E8,"-")</f>
        <v>1.1560159067788773E-2</v>
      </c>
      <c r="K8" s="37">
        <f>IF(F8&gt;0,VLOOKUP(A8,[3]BDD_ActiviteInf_HP!$1:$1048576,K$1,FALSE)/F8,"-")</f>
        <v>4.3776883585403083E-2</v>
      </c>
      <c r="L8" s="38">
        <f>IF(E8&gt;0,VLOOKUP(A8,[3]BDD_ActiviteInf_HP!$1:$1048576,L$1,FALSE)/E8,"-")</f>
        <v>8.5267733284009994E-2</v>
      </c>
      <c r="M8" s="37">
        <f>IF(F8&gt;0,VLOOKUP(A8,[3]BDD_ActiviteInf_HP!$1:$1048576,M$1,FALSE)/F8,"-")</f>
        <v>0.10434299986124601</v>
      </c>
      <c r="N8" s="38">
        <f>IF(E8&gt;0,VLOOKUP(A8,[3]BDD_ActiviteInf_HP!$1:$1048576,N$1,FALSE)/E8,"-")</f>
        <v>3.6992509016924073E-4</v>
      </c>
      <c r="O8" s="37">
        <f>IF(F8&gt;0,VLOOKUP(A8,[3]BDD_ActiviteInf_HP!$1:$1048576,O$1,FALSE)/F8,"-")</f>
        <v>3.5382267240183156E-3</v>
      </c>
      <c r="P8" s="38">
        <f>IF($E8&gt;0,VLOOKUP($A8,[3]BDD_ActiviteInf_HP!$1:$1048576,P$1,FALSE)/$E8,"-")</f>
        <v>0.50688985480440207</v>
      </c>
      <c r="Q8" s="37">
        <f>IF($F8&gt;0,VLOOKUP($A8,[3]BDD_ActiviteInf_HP!$1:$1048576,Q$1,FALSE)/$F8,"-")</f>
        <v>0.50284445677813239</v>
      </c>
      <c r="R8" s="38">
        <f>IF(E8&gt;0,VLOOKUP(A8,[3]BDD_ActiviteInf_HP!$1:$1048576,R$1,FALSE)/E8,"-")</f>
        <v>0.26995283455100344</v>
      </c>
      <c r="S8" s="37">
        <f>IF(F8&gt;0,VLOOKUP(A8,[3]BDD_ActiviteInf_HP!$1:$1048576,S$1,FALSE)/F8,"-")</f>
        <v>0.24836964062716804</v>
      </c>
      <c r="T8" s="38">
        <f>IF(E8&gt;0,VLOOKUP(A8,[3]BDD_ActiviteInf_HP!$1:$1048576,T$1,FALSE)/E8,"-")</f>
        <v>1.8773698326088967E-2</v>
      </c>
      <c r="U8" s="37">
        <f>IF(F8&gt;0,VLOOKUP(A8,[3]BDD_ActiviteInf_HP!$1:$1048576,U$1,FALSE)/F8,"-")</f>
        <v>2.5530734008602746E-2</v>
      </c>
      <c r="V8" s="38">
        <f>IF(E8&gt;0,VLOOKUP(A8,[3]BDD_ActiviteInf_HP!$1:$1048576,V$1,FALSE)/E8,"-")</f>
        <v>2.7189494127439193E-2</v>
      </c>
      <c r="W8" s="37">
        <f>IF(F8&gt;0,VLOOKUP(A8,[3]BDD_ActiviteInf_HP!$1:$1048576,W$1,FALSE)/F8,"-")</f>
        <v>3.48272512834744E-2</v>
      </c>
      <c r="X8" s="38">
        <f t="shared" ref="X8:Y28" si="2">IF(E8&gt;0,1-(H8+J8+L8+N8+R8+T8+V8+Z8),0)</f>
        <v>0.50688985480440207</v>
      </c>
      <c r="Y8" s="37">
        <f t="shared" si="2"/>
        <v>0.50631330650756201</v>
      </c>
      <c r="Z8" s="38">
        <f>IF(E8&gt;0,VLOOKUP(A8,[3]BDD_ActiviteInf_HP!$1:$1048576,Z$1,FALSE)/E8,"-")</f>
        <v>5.6598538795893834E-2</v>
      </c>
      <c r="AA8" s="43">
        <f>IF(F8&gt;0,VLOOKUP(A8,[3]BDD_ActiviteInf_HP!$1:$1048576,AA$1,FALSE)/F8,"-")</f>
        <v>1.2487859025946996E-3</v>
      </c>
    </row>
    <row r="9" spans="1:36" s="32" customFormat="1" ht="14.1" customHeight="1" x14ac:dyDescent="0.2">
      <c r="A9" s="46" t="s">
        <v>22</v>
      </c>
      <c r="C9" s="47" t="s">
        <v>22</v>
      </c>
      <c r="D9" s="48" t="s">
        <v>23</v>
      </c>
      <c r="E9" s="241">
        <f>VLOOKUP(A9,[3]Activité_INF!$A$7:$AB$68,15,FALSE)</f>
        <v>4582.5</v>
      </c>
      <c r="F9" s="36">
        <f>VLOOKUP(A9,[3]Activité_INF!$A$7:$AB$68,16,FALSE)</f>
        <v>4328.5</v>
      </c>
      <c r="G9" s="37">
        <f t="shared" si="1"/>
        <v>-5.5428259683578784E-2</v>
      </c>
      <c r="H9" s="38">
        <f>IF(E9&gt;0,VLOOKUP(A9,[3]BDD_ActiviteInf_HP!$1:$1048576,H$1,FALSE)/E9,"-")</f>
        <v>4.3316966721222039E-2</v>
      </c>
      <c r="I9" s="37">
        <f>IF(F9&gt;0,VLOOKUP(A9,[3]BDD_ActiviteInf_HP!$1:$1048576,I$1,FALSE)/F9,"-")</f>
        <v>2.5066420237957722E-2</v>
      </c>
      <c r="J9" s="38">
        <f>IF(E9&gt;0,VLOOKUP(A9,[3]BDD_ActiviteInf_HP!$1:$1048576,J$1,FALSE)/E9,"-")</f>
        <v>1.0801963993453356E-2</v>
      </c>
      <c r="K9" s="37">
        <f>IF(F9&gt;0,VLOOKUP(A9,[3]BDD_ActiviteInf_HP!$1:$1048576,K$1,FALSE)/F9,"-")</f>
        <v>1.7327018597666628E-2</v>
      </c>
      <c r="L9" s="38">
        <f>IF(E9&gt;0,VLOOKUP(A9,[3]BDD_ActiviteInf_HP!$1:$1048576,L$1,FALSE)/E9,"-")</f>
        <v>2.8696126568466995E-2</v>
      </c>
      <c r="M9" s="37">
        <f>IF(F9&gt;0,VLOOKUP(A9,[3]BDD_ActiviteInf_HP!$1:$1048576,M$1,FALSE)/F9,"-")</f>
        <v>2.2525124176966616E-2</v>
      </c>
      <c r="N9" s="38">
        <f>IF(E9&gt;0,VLOOKUP(A9,[3]BDD_ActiviteInf_HP!$1:$1048576,N$1,FALSE)/E9,"-")</f>
        <v>1.4075286415711947E-2</v>
      </c>
      <c r="O9" s="37">
        <f>IF(F9&gt;0,VLOOKUP(A9,[3]BDD_ActiviteInf_HP!$1:$1048576,O$1,FALSE)/F9,"-")</f>
        <v>1.4208155250086636E-2</v>
      </c>
      <c r="P9" s="38">
        <f>IF($E9&gt;0,VLOOKUP($A9,[3]BDD_ActiviteInf_HP!$1:$1048576,P$1,FALSE)/$E9,"-")</f>
        <v>0.78494271685761052</v>
      </c>
      <c r="Q9" s="37">
        <f>IF($F9&gt;0,VLOOKUP($A9,[3]BDD_ActiviteInf_HP!$1:$1048576,Q$1,FALSE)/$F9,"-")</f>
        <v>0.767933464248585</v>
      </c>
      <c r="R9" s="38">
        <f>IF(E9&gt;0,VLOOKUP(A9,[3]BDD_ActiviteInf_HP!$1:$1048576,R$1,FALSE)/E9,"-")</f>
        <v>3.7315875613747954E-2</v>
      </c>
      <c r="S9" s="37">
        <f>IF(F9&gt;0,VLOOKUP(A9,[3]BDD_ActiviteInf_HP!$1:$1048576,S$1,FALSE)/F9,"-")</f>
        <v>6.3763428439413197E-2</v>
      </c>
      <c r="T9" s="38">
        <f>IF(E9&gt;0,VLOOKUP(A9,[3]BDD_ActiviteInf_HP!$1:$1048576,T$1,FALSE)/E9,"-")</f>
        <v>7.5286415711947625E-3</v>
      </c>
      <c r="U9" s="37">
        <f>IF(F9&gt;0,VLOOKUP(A9,[3]BDD_ActiviteInf_HP!$1:$1048576,U$1,FALSE)/F9,"-")</f>
        <v>7.2773478110199838E-3</v>
      </c>
      <c r="V9" s="38">
        <f>IF(E9&gt;0,VLOOKUP(A9,[3]BDD_ActiviteInf_HP!$1:$1048576,V$1,FALSE)/E9,"-")</f>
        <v>1.2111292962356792E-2</v>
      </c>
      <c r="W9" s="37">
        <f>IF(F9&gt;0,VLOOKUP(A9,[3]BDD_ActiviteInf_HP!$1:$1048576,W$1,FALSE)/F9,"-")</f>
        <v>1.351507450617997E-2</v>
      </c>
      <c r="X9" s="38">
        <f t="shared" si="2"/>
        <v>0.78494271685761041</v>
      </c>
      <c r="Y9" s="37">
        <f t="shared" si="2"/>
        <v>0.76793346424858488</v>
      </c>
      <c r="Z9" s="38">
        <f>IF(E9&gt;0,VLOOKUP(A9,[3]BDD_ActiviteInf_HP!$1:$1048576,Z$1,FALSE)/E9,"-")</f>
        <v>6.1211129296235678E-2</v>
      </c>
      <c r="AA9" s="43">
        <f>IF(F9&gt;0,VLOOKUP(A9,[3]BDD_ActiviteInf_HP!$1:$1048576,AA$1,FALSE)/F9,"-")</f>
        <v>6.8383966732124296E-2</v>
      </c>
    </row>
    <row r="10" spans="1:36" s="32" customFormat="1" ht="14.1" customHeight="1" x14ac:dyDescent="0.2">
      <c r="A10" s="46" t="s">
        <v>24</v>
      </c>
      <c r="C10" s="33" t="s">
        <v>24</v>
      </c>
      <c r="D10" s="34" t="s">
        <v>25</v>
      </c>
      <c r="E10" s="241">
        <f>VLOOKUP(A10,[3]Activité_INF!$A$7:$AB$68,15,FALSE)</f>
        <v>4217</v>
      </c>
      <c r="F10" s="36">
        <f>VLOOKUP(A10,[3]Activité_INF!$A$7:$AB$68,16,FALSE)</f>
        <v>3021</v>
      </c>
      <c r="G10" s="37">
        <f t="shared" si="1"/>
        <v>-0.28361394356177372</v>
      </c>
      <c r="H10" s="38">
        <f>IF(E10&gt;0,VLOOKUP(A10,[3]BDD_ActiviteInf_HP!$1:$1048576,H$1,FALSE)/E10,"-")</f>
        <v>2.9641925539483044E-3</v>
      </c>
      <c r="I10" s="37">
        <f>IF(F10&gt;0,VLOOKUP(A10,[3]BDD_ActiviteInf_HP!$1:$1048576,I$1,FALSE)/F10,"-")</f>
        <v>0</v>
      </c>
      <c r="J10" s="38">
        <f>IF(E10&gt;0,VLOOKUP(A10,[3]BDD_ActiviteInf_HP!$1:$1048576,J$1,FALSE)/E10,"-")</f>
        <v>1.0789660896371829E-2</v>
      </c>
      <c r="K10" s="37">
        <f>IF(F10&gt;0,VLOOKUP(A10,[3]BDD_ActiviteInf_HP!$1:$1048576,K$1,FALSE)/F10,"-")</f>
        <v>5.9582919563058593E-3</v>
      </c>
      <c r="L10" s="38">
        <f>IF(E10&gt;0,VLOOKUP(A10,[3]BDD_ActiviteInf_HP!$1:$1048576,L$1,FALSE)/E10,"-")</f>
        <v>3.3673227412852738E-2</v>
      </c>
      <c r="M10" s="37">
        <f>IF(F10&gt;0,VLOOKUP(A10,[3]BDD_ActiviteInf_HP!$1:$1048576,M$1,FALSE)/F10,"-")</f>
        <v>1.1916583912611719E-2</v>
      </c>
      <c r="N10" s="38">
        <f>IF(E10&gt;0,VLOOKUP(A10,[3]BDD_ActiviteInf_HP!$1:$1048576,N$1,FALSE)/E10,"-")</f>
        <v>4.7427080863172875E-3</v>
      </c>
      <c r="O10" s="37">
        <f>IF(F10&gt;0,VLOOKUP(A10,[3]BDD_ActiviteInf_HP!$1:$1048576,O$1,FALSE)/F10,"-")</f>
        <v>1.6550810989738498E-3</v>
      </c>
      <c r="P10" s="38">
        <f>IF($E10&gt;0,VLOOKUP($A10,[3]BDD_ActiviteInf_HP!$1:$1048576,P$1,FALSE)/$E10,"-")</f>
        <v>0.47818354280294045</v>
      </c>
      <c r="Q10" s="37">
        <f>IF($F10&gt;0,VLOOKUP($A10,[3]BDD_ActiviteInf_HP!$1:$1048576,Q$1,FALSE)/$F10,"-")</f>
        <v>0.52432969215491554</v>
      </c>
      <c r="R10" s="38">
        <f>IF(E10&gt;0,VLOOKUP(A10,[3]BDD_ActiviteInf_HP!$1:$1048576,R$1,FALSE)/E10,"-")</f>
        <v>0.326891154849419</v>
      </c>
      <c r="S10" s="37">
        <f>IF(F10&gt;0,VLOOKUP(A10,[3]BDD_ActiviteInf_HP!$1:$1048576,S$1,FALSE)/F10,"-")</f>
        <v>0.26415094339622641</v>
      </c>
      <c r="T10" s="38">
        <f>IF(E10&gt;0,VLOOKUP(A10,[3]BDD_ActiviteInf_HP!$1:$1048576,T$1,FALSE)/E10,"-")</f>
        <v>0.11560350960398387</v>
      </c>
      <c r="U10" s="37">
        <f>IF(F10&gt;0,VLOOKUP(A10,[3]BDD_ActiviteInf_HP!$1:$1048576,U$1,FALSE)/F10,"-")</f>
        <v>0.1651770936775902</v>
      </c>
      <c r="V10" s="38">
        <f>IF(E10&gt;0,VLOOKUP(A10,[3]BDD_ActiviteInf_HP!$1:$1048576,V$1,FALSE)/E10,"-")</f>
        <v>8.536874555371117E-3</v>
      </c>
      <c r="W10" s="37">
        <f>IF(F10&gt;0,VLOOKUP(A10,[3]BDD_ActiviteInf_HP!$1:$1048576,W$1,FALSE)/F10,"-")</f>
        <v>1.4895729890764648E-3</v>
      </c>
      <c r="X10" s="38">
        <f t="shared" si="2"/>
        <v>0.49679867204173589</v>
      </c>
      <c r="Y10" s="37">
        <f t="shared" si="2"/>
        <v>0.5496524329692154</v>
      </c>
      <c r="Z10" s="38">
        <f>IF(E10&gt;0,VLOOKUP(A10,[3]BDD_ActiviteInf_HP!$1:$1048576,Z$1,FALSE)/E10,"-")</f>
        <v>0</v>
      </c>
      <c r="AA10" s="43">
        <f>IF(F10&gt;0,VLOOKUP(A10,[3]BDD_ActiviteInf_HP!$1:$1048576,AA$1,FALSE)/F10,"-")</f>
        <v>0</v>
      </c>
    </row>
    <row r="11" spans="1:36" s="32" customFormat="1" ht="14.1" customHeight="1" x14ac:dyDescent="0.2">
      <c r="A11" s="31" t="s">
        <v>26</v>
      </c>
      <c r="C11" s="33" t="s">
        <v>26</v>
      </c>
      <c r="D11" s="34" t="s">
        <v>27</v>
      </c>
      <c r="E11" s="241">
        <f>VLOOKUP(A11,[3]Activité_INF!$A$7:$AB$68,15,FALSE)</f>
        <v>0</v>
      </c>
      <c r="F11" s="36">
        <f>VLOOKUP(A11,[3]Activité_INF!$A$7:$AB$68,16,FALSE)</f>
        <v>0</v>
      </c>
      <c r="G11" s="37" t="str">
        <f t="shared" si="1"/>
        <v>-</v>
      </c>
      <c r="H11" s="38" t="str">
        <f>IF(E11&gt;0,VLOOKUP(A11,[3]BDD_ActiviteInf_HP!$1:$1048576,H$1,FALSE)/E11,"-")</f>
        <v>-</v>
      </c>
      <c r="I11" s="37" t="str">
        <f>IF(F11&gt;0,VLOOKUP(A11,[3]BDD_ActiviteInf_HP!$1:$1048576,I$1,FALSE)/F11,"-")</f>
        <v>-</v>
      </c>
      <c r="J11" s="38" t="str">
        <f>IF(E11&gt;0,VLOOKUP(A11,[3]BDD_ActiviteInf_HP!$1:$1048576,J$1,FALSE)/E11,"-")</f>
        <v>-</v>
      </c>
      <c r="K11" s="37" t="str">
        <f>IF(F11&gt;0,VLOOKUP(A11,[3]BDD_ActiviteInf_HP!$1:$1048576,K$1,FALSE)/F11,"-")</f>
        <v>-</v>
      </c>
      <c r="L11" s="38" t="str">
        <f>IF(E11&gt;0,VLOOKUP(A11,[3]BDD_ActiviteInf_HP!$1:$1048576,L$1,FALSE)/E11,"-")</f>
        <v>-</v>
      </c>
      <c r="M11" s="37" t="str">
        <f>IF(F11&gt;0,VLOOKUP(A11,[3]BDD_ActiviteInf_HP!$1:$1048576,M$1,FALSE)/F11,"-")</f>
        <v>-</v>
      </c>
      <c r="N11" s="38" t="str">
        <f>IF(E11&gt;0,VLOOKUP(A11,[3]BDD_ActiviteInf_HP!$1:$1048576,N$1,FALSE)/E11,"-")</f>
        <v>-</v>
      </c>
      <c r="O11" s="37" t="str">
        <f>IF(F11&gt;0,VLOOKUP(A11,[3]BDD_ActiviteInf_HP!$1:$1048576,O$1,FALSE)/F11,"-")</f>
        <v>-</v>
      </c>
      <c r="P11" s="38" t="str">
        <f>IF($E11&gt;0,VLOOKUP($A11,[3]BDD_ActiviteInf_HP!$1:$1048576,P$1,FALSE)/$E11,"-")</f>
        <v>-</v>
      </c>
      <c r="Q11" s="37" t="str">
        <f>IF($F11&gt;0,VLOOKUP($A11,[3]BDD_ActiviteInf_HP!$1:$1048576,Q$1,FALSE)/$F11,"-")</f>
        <v>-</v>
      </c>
      <c r="R11" s="38" t="str">
        <f>IF(E11&gt;0,VLOOKUP(A11,[3]BDD_ActiviteInf_HP!$1:$1048576,R$1,FALSE)/E11,"-")</f>
        <v>-</v>
      </c>
      <c r="S11" s="37" t="str">
        <f>IF(F11&gt;0,VLOOKUP(A11,[3]BDD_ActiviteInf_HP!$1:$1048576,S$1,FALSE)/F11,"-")</f>
        <v>-</v>
      </c>
      <c r="T11" s="38" t="str">
        <f>IF(E11&gt;0,VLOOKUP(A11,[3]BDD_ActiviteInf_HP!$1:$1048576,T$1,FALSE)/E11,"-")</f>
        <v>-</v>
      </c>
      <c r="U11" s="37" t="str">
        <f>IF(F11&gt;0,VLOOKUP(A11,[3]BDD_ActiviteInf_HP!$1:$1048576,U$1,FALSE)/F11,"-")</f>
        <v>-</v>
      </c>
      <c r="V11" s="38" t="str">
        <f>IF(E11&gt;0,VLOOKUP(A11,[3]BDD_ActiviteInf_HP!$1:$1048576,V$1,FALSE)/E11,"-")</f>
        <v>-</v>
      </c>
      <c r="W11" s="37" t="str">
        <f>IF(F11&gt;0,VLOOKUP(A11,[3]BDD_ActiviteInf_HP!$1:$1048576,W$1,FALSE)/F11,"-")</f>
        <v>-</v>
      </c>
      <c r="X11" s="38">
        <f t="shared" si="2"/>
        <v>0</v>
      </c>
      <c r="Y11" s="37">
        <f t="shared" si="2"/>
        <v>0</v>
      </c>
      <c r="Z11" s="38" t="str">
        <f>IF(E11&gt;0,VLOOKUP(A11,[3]BDD_ActiviteInf_HP!$1:$1048576,Z$1,FALSE)/E11,"-")</f>
        <v>-</v>
      </c>
      <c r="AA11" s="43" t="str">
        <f>IF(F11&gt;0,VLOOKUP(A11,[3]BDD_ActiviteInf_HP!$1:$1048576,AA$1,FALSE)/F11,"-")</f>
        <v>-</v>
      </c>
    </row>
    <row r="12" spans="1:36" s="32" customFormat="1" ht="14.1" customHeight="1" x14ac:dyDescent="0.2">
      <c r="A12" s="31" t="s">
        <v>28</v>
      </c>
      <c r="C12" s="33" t="s">
        <v>28</v>
      </c>
      <c r="D12" s="34" t="s">
        <v>29</v>
      </c>
      <c r="E12" s="241">
        <f>VLOOKUP(A12,[3]Activité_INF!$A$7:$AB$68,15,FALSE)</f>
        <v>7254.5</v>
      </c>
      <c r="F12" s="36">
        <f>VLOOKUP(A12,[3]Activité_INF!$A$7:$AB$68,16,FALSE)</f>
        <v>6345</v>
      </c>
      <c r="G12" s="37">
        <f t="shared" si="1"/>
        <v>-0.12537045971465988</v>
      </c>
      <c r="H12" s="38">
        <f>IF(E12&gt;0,VLOOKUP(A12,[3]BDD_ActiviteInf_HP!$1:$1048576,H$1,FALSE)/E12,"-")</f>
        <v>0</v>
      </c>
      <c r="I12" s="37">
        <f>IF(F12&gt;0,VLOOKUP(A12,[3]BDD_ActiviteInf_HP!$1:$1048576,I$1,FALSE)/F12,"-")</f>
        <v>0</v>
      </c>
      <c r="J12" s="38">
        <f>IF(E12&gt;0,VLOOKUP(A12,[3]BDD_ActiviteInf_HP!$1:$1048576,J$1,FALSE)/E12,"-")</f>
        <v>1.5369770487283755E-2</v>
      </c>
      <c r="K12" s="37">
        <f>IF(F12&gt;0,VLOOKUP(A12,[3]BDD_ActiviteInf_HP!$1:$1048576,K$1,FALSE)/F12,"-")</f>
        <v>1.6469661150512214E-2</v>
      </c>
      <c r="L12" s="38">
        <f>IF(E12&gt;0,VLOOKUP(A12,[3]BDD_ActiviteInf_HP!$1:$1048576,L$1,FALSE)/E12,"-")</f>
        <v>7.3402715555861878E-2</v>
      </c>
      <c r="M12" s="37">
        <f>IF(F12&gt;0,VLOOKUP(A12,[3]BDD_ActiviteInf_HP!$1:$1048576,M$1,FALSE)/F12,"-")</f>
        <v>8.8179669030732863E-2</v>
      </c>
      <c r="N12" s="38">
        <f>IF(E12&gt;0,VLOOKUP(A12,[3]BDD_ActiviteInf_HP!$1:$1048576,N$1,FALSE)/E12,"-")</f>
        <v>7.305810186780619E-3</v>
      </c>
      <c r="O12" s="37">
        <f>IF(F12&gt;0,VLOOKUP(A12,[3]BDD_ActiviteInf_HP!$1:$1048576,O$1,FALSE)/F12,"-")</f>
        <v>4.5705279747832936E-3</v>
      </c>
      <c r="P12" s="38">
        <f>IF($E12&gt;0,VLOOKUP($A12,[3]BDD_ActiviteInf_HP!$1:$1048576,P$1,FALSE)/$E12,"-")</f>
        <v>0.51581776828175618</v>
      </c>
      <c r="Q12" s="37">
        <f>IF($F12&gt;0,VLOOKUP($A12,[3]BDD_ActiviteInf_HP!$1:$1048576,Q$1,FALSE)/$F12,"-")</f>
        <v>0.47257683215130025</v>
      </c>
      <c r="R12" s="38">
        <f>IF(E12&gt;0,VLOOKUP(A12,[3]BDD_ActiviteInf_HP!$1:$1048576,R$1,FALSE)/E12,"-")</f>
        <v>0.31029016472534288</v>
      </c>
      <c r="S12" s="37">
        <f>IF(F12&gt;0,VLOOKUP(A12,[3]BDD_ActiviteInf_HP!$1:$1048576,S$1,FALSE)/F12,"-")</f>
        <v>0.33246650906225372</v>
      </c>
      <c r="T12" s="38">
        <f>IF(E12&gt;0,VLOOKUP(A12,[3]BDD_ActiviteInf_HP!$1:$1048576,T$1,FALSE)/E12,"-")</f>
        <v>1.5163002274450341E-3</v>
      </c>
      <c r="U12" s="37">
        <f>IF(F12&gt;0,VLOOKUP(A12,[3]BDD_ActiviteInf_HP!$1:$1048576,U$1,FALSE)/F12,"-")</f>
        <v>1.6706067769897557E-2</v>
      </c>
      <c r="V12" s="38">
        <f>IF(E12&gt;0,VLOOKUP(A12,[3]BDD_ActiviteInf_HP!$1:$1048576,V$1,FALSE)/E12,"-")</f>
        <v>1.7299607140395617E-2</v>
      </c>
      <c r="W12" s="37">
        <f>IF(F12&gt;0,VLOOKUP(A12,[3]BDD_ActiviteInf_HP!$1:$1048576,W$1,FALSE)/F12,"-")</f>
        <v>1.0401891252955082E-2</v>
      </c>
      <c r="X12" s="38">
        <f t="shared" si="2"/>
        <v>0.57343717692466745</v>
      </c>
      <c r="Y12" s="37">
        <f t="shared" si="2"/>
        <v>0.529472025216706</v>
      </c>
      <c r="Z12" s="38">
        <f>IF(E12&gt;0,VLOOKUP(A12,[3]BDD_ActiviteInf_HP!$1:$1048576,Z$1,FALSE)/E12,"-")</f>
        <v>1.3784547522227584E-3</v>
      </c>
      <c r="AA12" s="43">
        <f>IF(F12&gt;0,VLOOKUP(A12,[3]BDD_ActiviteInf_HP!$1:$1048576,AA$1,FALSE)/F12,"-")</f>
        <v>1.7336485421591804E-3</v>
      </c>
    </row>
    <row r="13" spans="1:36" s="32" customFormat="1" ht="14.1" customHeight="1" x14ac:dyDescent="0.2">
      <c r="A13" s="31" t="s">
        <v>30</v>
      </c>
      <c r="C13" s="45" t="s">
        <v>30</v>
      </c>
      <c r="D13" s="34" t="s">
        <v>31</v>
      </c>
      <c r="E13" s="241">
        <f>VLOOKUP(A13,[3]Activité_INF!$A$7:$AB$68,15,FALSE)</f>
        <v>0</v>
      </c>
      <c r="F13" s="36">
        <f>VLOOKUP(A13,[3]Activité_INF!$A$7:$AB$68,16,FALSE)</f>
        <v>0</v>
      </c>
      <c r="G13" s="37" t="str">
        <f t="shared" si="1"/>
        <v>-</v>
      </c>
      <c r="H13" s="38" t="str">
        <f>IF(E13&gt;0,VLOOKUP(A13,[3]BDD_ActiviteInf_HP!$1:$1048576,H$1,FALSE)/E13,"-")</f>
        <v>-</v>
      </c>
      <c r="I13" s="37" t="str">
        <f>IF(F13&gt;0,VLOOKUP(A13,[3]BDD_ActiviteInf_HP!$1:$1048576,I$1,FALSE)/F13,"-")</f>
        <v>-</v>
      </c>
      <c r="J13" s="38" t="str">
        <f>IF(E13&gt;0,VLOOKUP(A13,[3]BDD_ActiviteInf_HP!$1:$1048576,J$1,FALSE)/E13,"-")</f>
        <v>-</v>
      </c>
      <c r="K13" s="37" t="str">
        <f>IF(F13&gt;0,VLOOKUP(A13,[3]BDD_ActiviteInf_HP!$1:$1048576,K$1,FALSE)/F13,"-")</f>
        <v>-</v>
      </c>
      <c r="L13" s="38" t="str">
        <f>IF(E13&gt;0,VLOOKUP(A13,[3]BDD_ActiviteInf_HP!$1:$1048576,L$1,FALSE)/E13,"-")</f>
        <v>-</v>
      </c>
      <c r="M13" s="37" t="str">
        <f>IF(F13&gt;0,VLOOKUP(A13,[3]BDD_ActiviteInf_HP!$1:$1048576,M$1,FALSE)/F13,"-")</f>
        <v>-</v>
      </c>
      <c r="N13" s="38" t="str">
        <f>IF(E13&gt;0,VLOOKUP(A13,[3]BDD_ActiviteInf_HP!$1:$1048576,N$1,FALSE)/E13,"-")</f>
        <v>-</v>
      </c>
      <c r="O13" s="37" t="str">
        <f>IF(F13&gt;0,VLOOKUP(A13,[3]BDD_ActiviteInf_HP!$1:$1048576,O$1,FALSE)/F13,"-")</f>
        <v>-</v>
      </c>
      <c r="P13" s="38" t="str">
        <f>IF($E13&gt;0,VLOOKUP($A13,[3]BDD_ActiviteInf_HP!$1:$1048576,P$1,FALSE)/$E13,"-")</f>
        <v>-</v>
      </c>
      <c r="Q13" s="37" t="str">
        <f>IF($F13&gt;0,VLOOKUP($A13,[3]BDD_ActiviteInf_HP!$1:$1048576,Q$1,FALSE)/$F13,"-")</f>
        <v>-</v>
      </c>
      <c r="R13" s="38" t="str">
        <f>IF(E13&gt;0,VLOOKUP(A13,[3]BDD_ActiviteInf_HP!$1:$1048576,R$1,FALSE)/E13,"-")</f>
        <v>-</v>
      </c>
      <c r="S13" s="37" t="str">
        <f>IF(F13&gt;0,VLOOKUP(A13,[3]BDD_ActiviteInf_HP!$1:$1048576,S$1,FALSE)/F13,"-")</f>
        <v>-</v>
      </c>
      <c r="T13" s="38" t="str">
        <f>IF(E13&gt;0,VLOOKUP(A13,[3]BDD_ActiviteInf_HP!$1:$1048576,T$1,FALSE)/E13,"-")</f>
        <v>-</v>
      </c>
      <c r="U13" s="37" t="str">
        <f>IF(F13&gt;0,VLOOKUP(A13,[3]BDD_ActiviteInf_HP!$1:$1048576,U$1,FALSE)/F13,"-")</f>
        <v>-</v>
      </c>
      <c r="V13" s="38" t="str">
        <f>IF(E13&gt;0,VLOOKUP(A13,[3]BDD_ActiviteInf_HP!$1:$1048576,V$1,FALSE)/E13,"-")</f>
        <v>-</v>
      </c>
      <c r="W13" s="37" t="str">
        <f>IF(F13&gt;0,VLOOKUP(A13,[3]BDD_ActiviteInf_HP!$1:$1048576,W$1,FALSE)/F13,"-")</f>
        <v>-</v>
      </c>
      <c r="X13" s="38">
        <f t="shared" si="2"/>
        <v>0</v>
      </c>
      <c r="Y13" s="37">
        <f t="shared" si="2"/>
        <v>0</v>
      </c>
      <c r="Z13" s="38" t="str">
        <f>IF(E13&gt;0,VLOOKUP(A13,[3]BDD_ActiviteInf_HP!$1:$1048576,Z$1,FALSE)/E13,"-")</f>
        <v>-</v>
      </c>
      <c r="AA13" s="43" t="str">
        <f>IF(F13&gt;0,VLOOKUP(A13,[3]BDD_ActiviteInf_HP!$1:$1048576,AA$1,FALSE)/F13,"-")</f>
        <v>-</v>
      </c>
    </row>
    <row r="14" spans="1:36" s="32" customFormat="1" ht="14.1" customHeight="1" x14ac:dyDescent="0.2">
      <c r="A14" s="31" t="s">
        <v>32</v>
      </c>
      <c r="C14" s="33" t="s">
        <v>32</v>
      </c>
      <c r="D14" s="34" t="s">
        <v>33</v>
      </c>
      <c r="E14" s="241">
        <f>VLOOKUP(A14,[3]Activité_INF!$A$7:$AB$68,15,FALSE)</f>
        <v>0</v>
      </c>
      <c r="F14" s="36">
        <f>VLOOKUP(A14,[3]Activité_INF!$A$7:$AB$68,16,FALSE)</f>
        <v>0</v>
      </c>
      <c r="G14" s="37" t="str">
        <f t="shared" si="1"/>
        <v>-</v>
      </c>
      <c r="H14" s="38" t="str">
        <f>IF(E14&gt;0,VLOOKUP(A14,[3]BDD_ActiviteInf_HP!$1:$1048576,H$1,FALSE)/E14,"-")</f>
        <v>-</v>
      </c>
      <c r="I14" s="37" t="str">
        <f>IF(F14&gt;0,VLOOKUP(A14,[3]BDD_ActiviteInf_HP!$1:$1048576,I$1,FALSE)/F14,"-")</f>
        <v>-</v>
      </c>
      <c r="J14" s="38" t="str">
        <f>IF(E14&gt;0,VLOOKUP(A14,[3]BDD_ActiviteInf_HP!$1:$1048576,J$1,FALSE)/E14,"-")</f>
        <v>-</v>
      </c>
      <c r="K14" s="37" t="str">
        <f>IF(F14&gt;0,VLOOKUP(A14,[3]BDD_ActiviteInf_HP!$1:$1048576,K$1,FALSE)/F14,"-")</f>
        <v>-</v>
      </c>
      <c r="L14" s="38" t="str">
        <f>IF(E14&gt;0,VLOOKUP(A14,[3]BDD_ActiviteInf_HP!$1:$1048576,L$1,FALSE)/E14,"-")</f>
        <v>-</v>
      </c>
      <c r="M14" s="37" t="str">
        <f>IF(F14&gt;0,VLOOKUP(A14,[3]BDD_ActiviteInf_HP!$1:$1048576,M$1,FALSE)/F14,"-")</f>
        <v>-</v>
      </c>
      <c r="N14" s="38" t="str">
        <f>IF(E14&gt;0,VLOOKUP(A14,[3]BDD_ActiviteInf_HP!$1:$1048576,N$1,FALSE)/E14,"-")</f>
        <v>-</v>
      </c>
      <c r="O14" s="37" t="str">
        <f>IF(F14&gt;0,VLOOKUP(A14,[3]BDD_ActiviteInf_HP!$1:$1048576,O$1,FALSE)/F14,"-")</f>
        <v>-</v>
      </c>
      <c r="P14" s="38" t="str">
        <f>IF($E14&gt;0,VLOOKUP($A14,[3]BDD_ActiviteInf_HP!$1:$1048576,P$1,FALSE)/$E14,"-")</f>
        <v>-</v>
      </c>
      <c r="Q14" s="37" t="str">
        <f>IF($F14&gt;0,VLOOKUP($A14,[3]BDD_ActiviteInf_HP!$1:$1048576,Q$1,FALSE)/$F14,"-")</f>
        <v>-</v>
      </c>
      <c r="R14" s="38" t="str">
        <f>IF(E14&gt;0,VLOOKUP(A14,[3]BDD_ActiviteInf_HP!$1:$1048576,R$1,FALSE)/E14,"-")</f>
        <v>-</v>
      </c>
      <c r="S14" s="37" t="str">
        <f>IF(F14&gt;0,VLOOKUP(A14,[3]BDD_ActiviteInf_HP!$1:$1048576,S$1,FALSE)/F14,"-")</f>
        <v>-</v>
      </c>
      <c r="T14" s="38" t="str">
        <f>IF(E14&gt;0,VLOOKUP(A14,[3]BDD_ActiviteInf_HP!$1:$1048576,T$1,FALSE)/E14,"-")</f>
        <v>-</v>
      </c>
      <c r="U14" s="37" t="str">
        <f>IF(F14&gt;0,VLOOKUP(A14,[3]BDD_ActiviteInf_HP!$1:$1048576,U$1,FALSE)/F14,"-")</f>
        <v>-</v>
      </c>
      <c r="V14" s="38" t="str">
        <f>IF(E14&gt;0,VLOOKUP(A14,[3]BDD_ActiviteInf_HP!$1:$1048576,V$1,FALSE)/E14,"-")</f>
        <v>-</v>
      </c>
      <c r="W14" s="37" t="str">
        <f>IF(F14&gt;0,VLOOKUP(A14,[3]BDD_ActiviteInf_HP!$1:$1048576,W$1,FALSE)/F14,"-")</f>
        <v>-</v>
      </c>
      <c r="X14" s="38">
        <f t="shared" si="2"/>
        <v>0</v>
      </c>
      <c r="Y14" s="37">
        <f t="shared" si="2"/>
        <v>0</v>
      </c>
      <c r="Z14" s="38" t="str">
        <f>IF(E14&gt;0,VLOOKUP(A14,[3]BDD_ActiviteInf_HP!$1:$1048576,Z$1,FALSE)/E14,"-")</f>
        <v>-</v>
      </c>
      <c r="AA14" s="43" t="str">
        <f>IF(F14&gt;0,VLOOKUP(A14,[3]BDD_ActiviteInf_HP!$1:$1048576,AA$1,FALSE)/F14,"-")</f>
        <v>-</v>
      </c>
    </row>
    <row r="15" spans="1:36" s="32" customFormat="1" ht="14.1" customHeight="1" x14ac:dyDescent="0.2">
      <c r="A15" s="31" t="s">
        <v>34</v>
      </c>
      <c r="C15" s="33" t="s">
        <v>34</v>
      </c>
      <c r="D15" s="34" t="s">
        <v>35</v>
      </c>
      <c r="E15" s="241">
        <f>VLOOKUP(A15,[3]Activité_INF!$A$7:$AB$68,15,FALSE)</f>
        <v>5578.5</v>
      </c>
      <c r="F15" s="36">
        <f>VLOOKUP(A15,[3]Activité_INF!$A$7:$AB$68,16,FALSE)</f>
        <v>4287.5</v>
      </c>
      <c r="G15" s="37">
        <f t="shared" si="1"/>
        <v>-0.23142421797974366</v>
      </c>
      <c r="H15" s="38">
        <f>IF(E15&gt;0,VLOOKUP(A15,[3]BDD_ActiviteInf_HP!$1:$1048576,H$1,FALSE)/E15,"-")</f>
        <v>3.4417854261898362E-2</v>
      </c>
      <c r="I15" s="37">
        <f>IF(F15&gt;0,VLOOKUP(A15,[3]BDD_ActiviteInf_HP!$1:$1048576,I$1,FALSE)/F15,"-")</f>
        <v>4.1865889212827988E-2</v>
      </c>
      <c r="J15" s="38">
        <f>IF(E15&gt;0,VLOOKUP(A15,[3]BDD_ActiviteInf_HP!$1:$1048576,J$1,FALSE)/E15,"-")</f>
        <v>0</v>
      </c>
      <c r="K15" s="37">
        <f>IF(F15&gt;0,VLOOKUP(A15,[3]BDD_ActiviteInf_HP!$1:$1048576,K$1,FALSE)/F15,"-")</f>
        <v>0</v>
      </c>
      <c r="L15" s="38">
        <f>IF(E15&gt;0,VLOOKUP(A15,[3]BDD_ActiviteInf_HP!$1:$1048576,L$1,FALSE)/E15,"-")</f>
        <v>1.2279286546562697E-2</v>
      </c>
      <c r="M15" s="37">
        <f>IF(F15&gt;0,VLOOKUP(A15,[3]BDD_ActiviteInf_HP!$1:$1048576,M$1,FALSE)/F15,"-")</f>
        <v>1.8775510204081632E-2</v>
      </c>
      <c r="N15" s="38">
        <f>IF(E15&gt;0,VLOOKUP(A15,[3]BDD_ActiviteInf_HP!$1:$1048576,N$1,FALSE)/E15,"-")</f>
        <v>5.4674195572286454E-3</v>
      </c>
      <c r="O15" s="37">
        <f>IF(F15&gt;0,VLOOKUP(A15,[3]BDD_ActiviteInf_HP!$1:$1048576,O$1,FALSE)/F15,"-")</f>
        <v>5.9475218658892126E-3</v>
      </c>
      <c r="P15" s="38">
        <f>IF($E15&gt;0,VLOOKUP($A15,[3]BDD_ActiviteInf_HP!$1:$1048576,P$1,FALSE)/$E15,"-")</f>
        <v>0.45272026530429327</v>
      </c>
      <c r="Q15" s="37">
        <f>IF($F15&gt;0,VLOOKUP($A15,[3]BDD_ActiviteInf_HP!$1:$1048576,Q$1,FALSE)/$F15,"-")</f>
        <v>0.45982507288629737</v>
      </c>
      <c r="R15" s="38">
        <f>IF(E15&gt;0,VLOOKUP(A15,[3]BDD_ActiviteInf_HP!$1:$1048576,R$1,FALSE)/E15,"-")</f>
        <v>0.2912969436228377</v>
      </c>
      <c r="S15" s="37">
        <f>IF(F15&gt;0,VLOOKUP(A15,[3]BDD_ActiviteInf_HP!$1:$1048576,S$1,FALSE)/F15,"-")</f>
        <v>0.32326530612244897</v>
      </c>
      <c r="T15" s="38">
        <f>IF(E15&gt;0,VLOOKUP(A15,[3]BDD_ActiviteInf_HP!$1:$1048576,T$1,FALSE)/E15,"-")</f>
        <v>0.17988706641570315</v>
      </c>
      <c r="U15" s="37">
        <f>IF(F15&gt;0,VLOOKUP(A15,[3]BDD_ActiviteInf_HP!$1:$1048576,U$1,FALSE)/F15,"-")</f>
        <v>0.11825072886297376</v>
      </c>
      <c r="V15" s="38">
        <f>IF(E15&gt;0,VLOOKUP(A15,[3]BDD_ActiviteInf_HP!$1:$1048576,V$1,FALSE)/E15,"-")</f>
        <v>0</v>
      </c>
      <c r="W15" s="37">
        <f>IF(F15&gt;0,VLOOKUP(A15,[3]BDD_ActiviteInf_HP!$1:$1048576,W$1,FALSE)/F15,"-")</f>
        <v>1.0495626822157435E-2</v>
      </c>
      <c r="X15" s="38">
        <f t="shared" si="2"/>
        <v>0.47665142959576945</v>
      </c>
      <c r="Y15" s="37">
        <f t="shared" si="2"/>
        <v>0.48139941690962107</v>
      </c>
      <c r="Z15" s="38">
        <f>IF(E15&gt;0,VLOOKUP(A15,[3]BDD_ActiviteInf_HP!$1:$1048576,Z$1,FALSE)/E15,"-")</f>
        <v>0</v>
      </c>
      <c r="AA15" s="43">
        <f>IF(F15&gt;0,VLOOKUP(A15,[3]BDD_ActiviteInf_HP!$1:$1048576,AA$1,FALSE)/F15,"-")</f>
        <v>0</v>
      </c>
    </row>
    <row r="16" spans="1:36" s="32" customFormat="1" ht="14.1" customHeight="1" x14ac:dyDescent="0.25">
      <c r="A16" s="49" t="s">
        <v>36</v>
      </c>
      <c r="C16" s="33" t="s">
        <v>36</v>
      </c>
      <c r="D16" s="34" t="s">
        <v>37</v>
      </c>
      <c r="E16" s="241">
        <f>VLOOKUP(A16,[3]Activité_INF!$A$7:$AB$68,15,FALSE)</f>
        <v>2522.5</v>
      </c>
      <c r="F16" s="36">
        <f>VLOOKUP(A16,[3]Activité_INF!$A$7:$AB$68,16,FALSE)</f>
        <v>2233</v>
      </c>
      <c r="G16" s="37">
        <f t="shared" si="1"/>
        <v>-0.11476709613478697</v>
      </c>
      <c r="H16" s="38">
        <f>IF(E16&gt;0,VLOOKUP(A16,[3]BDD_ActiviteInf_HP!$1:$1048576,H$1,FALSE)/E16,"-")</f>
        <v>0</v>
      </c>
      <c r="I16" s="37">
        <f>IF(F16&gt;0,VLOOKUP(A16,[3]BDD_ActiviteInf_HP!$1:$1048576,I$1,FALSE)/F16,"-")</f>
        <v>3.9408866995073892E-2</v>
      </c>
      <c r="J16" s="38">
        <f>IF(E16&gt;0,VLOOKUP(A16,[3]BDD_ActiviteInf_HP!$1:$1048576,J$1,FALSE)/E16,"-")</f>
        <v>3.1714568880079285E-3</v>
      </c>
      <c r="K16" s="37">
        <f>IF(F16&gt;0,VLOOKUP(A16,[3]BDD_ActiviteInf_HP!$1:$1048576,K$1,FALSE)/F16,"-")</f>
        <v>0</v>
      </c>
      <c r="L16" s="38">
        <f>IF(E16&gt;0,VLOOKUP(A16,[3]BDD_ActiviteInf_HP!$1:$1048576,L$1,FALSE)/E16,"-")</f>
        <v>3.6273538156590686E-2</v>
      </c>
      <c r="M16" s="37">
        <f>IF(F16&gt;0,VLOOKUP(A16,[3]BDD_ActiviteInf_HP!$1:$1048576,M$1,FALSE)/F16,"-")</f>
        <v>3.5826242722794444E-2</v>
      </c>
      <c r="N16" s="38">
        <f>IF(E16&gt;0,VLOOKUP(A16,[3]BDD_ActiviteInf_HP!$1:$1048576,N$1,FALSE)/E16,"-")</f>
        <v>3.9246778989098119E-2</v>
      </c>
      <c r="O16" s="37">
        <f>IF(F16&gt;0,VLOOKUP(A16,[3]BDD_ActiviteInf_HP!$1:$1048576,O$1,FALSE)/F16,"-")</f>
        <v>7.0756829377519037E-2</v>
      </c>
      <c r="P16" s="38">
        <f>IF($E16&gt;0,VLOOKUP($A16,[3]BDD_ActiviteInf_HP!$1:$1048576,P$1,FALSE)/$E16,"-")</f>
        <v>0.26739345887016847</v>
      </c>
      <c r="Q16" s="37">
        <f>IF($F16&gt;0,VLOOKUP($A16,[3]BDD_ActiviteInf_HP!$1:$1048576,Q$1,FALSE)/$F16,"-")</f>
        <v>0.25503806538289298</v>
      </c>
      <c r="R16" s="38">
        <f>IF(E16&gt;0,VLOOKUP(A16,[3]BDD_ActiviteInf_HP!$1:$1048576,R$1,FALSE)/E16,"-")</f>
        <v>0.3900891972249752</v>
      </c>
      <c r="S16" s="37">
        <f>IF(F16&gt;0,VLOOKUP(A16,[3]BDD_ActiviteInf_HP!$1:$1048576,S$1,FALSE)/F16,"-")</f>
        <v>0.46081504702194359</v>
      </c>
      <c r="T16" s="38">
        <f>IF(E16&gt;0,VLOOKUP(A16,[3]BDD_ActiviteInf_HP!$1:$1048576,T$1,FALSE)/E16,"-")</f>
        <v>0.15163528245787908</v>
      </c>
      <c r="U16" s="37">
        <f>IF(F16&gt;0,VLOOKUP(A16,[3]BDD_ActiviteInf_HP!$1:$1048576,U$1,FALSE)/F16,"-")</f>
        <v>0.11240483654276757</v>
      </c>
      <c r="V16" s="38">
        <f>IF(E16&gt;0,VLOOKUP(A16,[3]BDD_ActiviteInf_HP!$1:$1048576,V$1,FALSE)/E16,"-")</f>
        <v>2.973240832507433E-2</v>
      </c>
      <c r="W16" s="37">
        <f>IF(F16&gt;0,VLOOKUP(A16,[3]BDD_ActiviteInf_HP!$1:$1048576,W$1,FALSE)/F16,"-")</f>
        <v>2.575011195700851E-2</v>
      </c>
      <c r="X16" s="38">
        <f t="shared" si="2"/>
        <v>0.34985133795837475</v>
      </c>
      <c r="Y16" s="37">
        <f t="shared" si="2"/>
        <v>0.25503806538289298</v>
      </c>
      <c r="Z16" s="38">
        <f>IF(E16&gt;0,VLOOKUP(A16,[3]BDD_ActiviteInf_HP!$1:$1048576,Z$1,FALSE)/E16,"-")</f>
        <v>0</v>
      </c>
      <c r="AA16" s="43">
        <f>IF(F16&gt;0,VLOOKUP(A16,[3]BDD_ActiviteInf_HP!$1:$1048576,AA$1,FALSE)/F16,"-")</f>
        <v>0</v>
      </c>
    </row>
    <row r="17" spans="1:27" s="32" customFormat="1" ht="14.1" customHeight="1" x14ac:dyDescent="0.2">
      <c r="A17" s="31" t="s">
        <v>38</v>
      </c>
      <c r="C17" s="33" t="s">
        <v>38</v>
      </c>
      <c r="D17" s="34" t="s">
        <v>39</v>
      </c>
      <c r="E17" s="241">
        <f>VLOOKUP(A17,[3]Activité_INF!$A$7:$AB$68,15,FALSE)</f>
        <v>0</v>
      </c>
      <c r="F17" s="36">
        <f>VLOOKUP(A17,[3]Activité_INF!$A$7:$AB$68,16,FALSE)</f>
        <v>0</v>
      </c>
      <c r="G17" s="37" t="str">
        <f t="shared" si="1"/>
        <v>-</v>
      </c>
      <c r="H17" s="38" t="str">
        <f>IF(E17&gt;0,VLOOKUP(A17,[3]BDD_ActiviteInf_HP!$1:$1048576,H$1,FALSE)/E17,"-")</f>
        <v>-</v>
      </c>
      <c r="I17" s="37" t="str">
        <f>IF(F17&gt;0,VLOOKUP(A17,[3]BDD_ActiviteInf_HP!$1:$1048576,I$1,FALSE)/F17,"-")</f>
        <v>-</v>
      </c>
      <c r="J17" s="38" t="str">
        <f>IF(E17&gt;0,VLOOKUP(A17,[3]BDD_ActiviteInf_HP!$1:$1048576,J$1,FALSE)/E17,"-")</f>
        <v>-</v>
      </c>
      <c r="K17" s="37" t="str">
        <f>IF(F17&gt;0,VLOOKUP(A17,[3]BDD_ActiviteInf_HP!$1:$1048576,K$1,FALSE)/F17,"-")</f>
        <v>-</v>
      </c>
      <c r="L17" s="38" t="str">
        <f>IF(E17&gt;0,VLOOKUP(A17,[3]BDD_ActiviteInf_HP!$1:$1048576,L$1,FALSE)/E17,"-")</f>
        <v>-</v>
      </c>
      <c r="M17" s="37" t="str">
        <f>IF(F17&gt;0,VLOOKUP(A17,[3]BDD_ActiviteInf_HP!$1:$1048576,M$1,FALSE)/F17,"-")</f>
        <v>-</v>
      </c>
      <c r="N17" s="38" t="str">
        <f>IF(E17&gt;0,VLOOKUP(A17,[3]BDD_ActiviteInf_HP!$1:$1048576,N$1,FALSE)/E17,"-")</f>
        <v>-</v>
      </c>
      <c r="O17" s="37" t="str">
        <f>IF(F17&gt;0,VLOOKUP(A17,[3]BDD_ActiviteInf_HP!$1:$1048576,O$1,FALSE)/F17,"-")</f>
        <v>-</v>
      </c>
      <c r="P17" s="38" t="str">
        <f>IF($E17&gt;0,VLOOKUP($A17,[3]BDD_ActiviteInf_HP!$1:$1048576,P$1,FALSE)/$E17,"-")</f>
        <v>-</v>
      </c>
      <c r="Q17" s="37" t="str">
        <f>IF($F17&gt;0,VLOOKUP($A17,[3]BDD_ActiviteInf_HP!$1:$1048576,Q$1,FALSE)/$F17,"-")</f>
        <v>-</v>
      </c>
      <c r="R17" s="38" t="str">
        <f>IF(E17&gt;0,VLOOKUP(A17,[3]BDD_ActiviteInf_HP!$1:$1048576,R$1,FALSE)/E17,"-")</f>
        <v>-</v>
      </c>
      <c r="S17" s="37" t="str">
        <f>IF(F17&gt;0,VLOOKUP(A17,[3]BDD_ActiviteInf_HP!$1:$1048576,S$1,FALSE)/F17,"-")</f>
        <v>-</v>
      </c>
      <c r="T17" s="38" t="str">
        <f>IF(E17&gt;0,VLOOKUP(A17,[3]BDD_ActiviteInf_HP!$1:$1048576,T$1,FALSE)/E17,"-")</f>
        <v>-</v>
      </c>
      <c r="U17" s="37" t="str">
        <f>IF(F17&gt;0,VLOOKUP(A17,[3]BDD_ActiviteInf_HP!$1:$1048576,U$1,FALSE)/F17,"-")</f>
        <v>-</v>
      </c>
      <c r="V17" s="38" t="str">
        <f>IF(E17&gt;0,VLOOKUP(A17,[3]BDD_ActiviteInf_HP!$1:$1048576,V$1,FALSE)/E17,"-")</f>
        <v>-</v>
      </c>
      <c r="W17" s="37" t="str">
        <f>IF(F17&gt;0,VLOOKUP(A17,[3]BDD_ActiviteInf_HP!$1:$1048576,W$1,FALSE)/F17,"-")</f>
        <v>-</v>
      </c>
      <c r="X17" s="38">
        <f t="shared" si="2"/>
        <v>0</v>
      </c>
      <c r="Y17" s="37">
        <f t="shared" si="2"/>
        <v>0</v>
      </c>
      <c r="Z17" s="38" t="str">
        <f>IF(E17&gt;0,VLOOKUP(A17,[3]BDD_ActiviteInf_HP!$1:$1048576,Z$1,FALSE)/E17,"-")</f>
        <v>-</v>
      </c>
      <c r="AA17" s="43" t="str">
        <f>IF(F17&gt;0,VLOOKUP(A17,[3]BDD_ActiviteInf_HP!$1:$1048576,AA$1,FALSE)/F17,"-")</f>
        <v>-</v>
      </c>
    </row>
    <row r="18" spans="1:27" s="32" customFormat="1" ht="14.1" customHeight="1" x14ac:dyDescent="0.2">
      <c r="A18" s="31" t="s">
        <v>40</v>
      </c>
      <c r="C18" s="33" t="s">
        <v>40</v>
      </c>
      <c r="D18" s="34" t="s">
        <v>41</v>
      </c>
      <c r="E18" s="241">
        <f>VLOOKUP(A18,[3]Activité_INF!$A$7:$AB$68,15,FALSE)</f>
        <v>14072.5</v>
      </c>
      <c r="F18" s="36">
        <f>VLOOKUP(A18,[3]Activité_INF!$A$7:$AB$68,16,FALSE)</f>
        <v>12939.5</v>
      </c>
      <c r="G18" s="37">
        <f t="shared" si="1"/>
        <v>-8.051163616983481E-2</v>
      </c>
      <c r="H18" s="38">
        <f>IF(E18&gt;0,VLOOKUP(A18,[3]BDD_ActiviteInf_HP!$1:$1048576,H$1,FALSE)/E18,"-")</f>
        <v>2.2988097352993429E-2</v>
      </c>
      <c r="I18" s="37">
        <f>IF(F18&gt;0,VLOOKUP(A18,[3]BDD_ActiviteInf_HP!$1:$1048576,I$1,FALSE)/F18,"-")</f>
        <v>1.5340623671702925E-2</v>
      </c>
      <c r="J18" s="38">
        <f>IF(E18&gt;0,VLOOKUP(A18,[3]BDD_ActiviteInf_HP!$1:$1048576,J$1,FALSE)/E18,"-")</f>
        <v>5.8269674897850421E-3</v>
      </c>
      <c r="K18" s="37">
        <f>IF(F18&gt;0,VLOOKUP(A18,[3]BDD_ActiviteInf_HP!$1:$1048576,K$1,FALSE)/F18,"-")</f>
        <v>6.6849569148730633E-3</v>
      </c>
      <c r="L18" s="38">
        <f>IF(E18&gt;0,VLOOKUP(A18,[3]BDD_ActiviteInf_HP!$1:$1048576,L$1,FALSE)/E18,"-")</f>
        <v>3.3718244803695153E-2</v>
      </c>
      <c r="M18" s="37">
        <f>IF(F18&gt;0,VLOOKUP(A18,[3]BDD_ActiviteInf_HP!$1:$1048576,M$1,FALSE)/F18,"-")</f>
        <v>3.2342826229761583E-2</v>
      </c>
      <c r="N18" s="38">
        <f>IF(E18&gt;0,VLOOKUP(A18,[3]BDD_ActiviteInf_HP!$1:$1048576,N$1,FALSE)/E18,"-")</f>
        <v>8.1719666015278027E-4</v>
      </c>
      <c r="O18" s="37">
        <f>IF(F18&gt;0,VLOOKUP(A18,[3]BDD_ActiviteInf_HP!$1:$1048576,O$1,FALSE)/F18,"-")</f>
        <v>2.8981027087599987E-3</v>
      </c>
      <c r="P18" s="38">
        <f>IF($E18&gt;0,VLOOKUP($A18,[3]BDD_ActiviteInf_HP!$1:$1048576,P$1,FALSE)/$E18,"-")</f>
        <v>0.72329010481435418</v>
      </c>
      <c r="Q18" s="37">
        <f>IF($F18&gt;0,VLOOKUP($A18,[3]BDD_ActiviteInf_HP!$1:$1048576,Q$1,FALSE)/$F18,"-")</f>
        <v>0.72757834537656019</v>
      </c>
      <c r="R18" s="38">
        <f>IF(E18&gt;0,VLOOKUP(A18,[3]BDD_ActiviteInf_HP!$1:$1048576,R$1,FALSE)/E18,"-")</f>
        <v>0.17100728370936222</v>
      </c>
      <c r="S18" s="37">
        <f>IF(F18&gt;0,VLOOKUP(A18,[3]BDD_ActiviteInf_HP!$1:$1048576,S$1,FALSE)/F18,"-")</f>
        <v>0.16314386181846285</v>
      </c>
      <c r="T18" s="38">
        <f>IF(E18&gt;0,VLOOKUP(A18,[3]BDD_ActiviteInf_HP!$1:$1048576,T$1,FALSE)/E18,"-")</f>
        <v>1.7338781311067687E-2</v>
      </c>
      <c r="U18" s="37">
        <f>IF(F18&gt;0,VLOOKUP(A18,[3]BDD_ActiviteInf_HP!$1:$1048576,U$1,FALSE)/F18,"-")</f>
        <v>5.9507708953205306E-3</v>
      </c>
      <c r="V18" s="38">
        <f>IF(E18&gt;0,VLOOKUP(A18,[3]BDD_ActiviteInf_HP!$1:$1048576,V$1,FALSE)/E18,"-")</f>
        <v>7.1771184935157219E-3</v>
      </c>
      <c r="W18" s="37">
        <f>IF(F18&gt;0,VLOOKUP(A18,[3]BDD_ActiviteInf_HP!$1:$1048576,W$1,FALSE)/F18,"-")</f>
        <v>5.9507708953205306E-3</v>
      </c>
      <c r="X18" s="38">
        <f t="shared" si="2"/>
        <v>0.73135548054716648</v>
      </c>
      <c r="Y18" s="37">
        <f t="shared" si="2"/>
        <v>0.74678310599327635</v>
      </c>
      <c r="Z18" s="38">
        <f>IF(E18&gt;0,VLOOKUP(A18,[3]BDD_ActiviteInf_HP!$1:$1048576,Z$1,FALSE)/E18,"-")</f>
        <v>9.7708296322615035E-3</v>
      </c>
      <c r="AA18" s="43">
        <f>IF(F18&gt;0,VLOOKUP(A18,[3]BDD_ActiviteInf_HP!$1:$1048576,AA$1,FALSE)/F18,"-")</f>
        <v>2.0904980872522121E-2</v>
      </c>
    </row>
    <row r="19" spans="1:27" s="32" customFormat="1" ht="14.1" customHeight="1" x14ac:dyDescent="0.2">
      <c r="A19" s="31" t="s">
        <v>42</v>
      </c>
      <c r="C19" s="33" t="s">
        <v>42</v>
      </c>
      <c r="D19" s="34" t="s">
        <v>43</v>
      </c>
      <c r="E19" s="241">
        <f>VLOOKUP(A19,[3]Activité_INF!$A$7:$AB$68,15,FALSE)</f>
        <v>36.5</v>
      </c>
      <c r="F19" s="36">
        <f>VLOOKUP(A19,[3]Activité_INF!$A$7:$AB$68,16,FALSE)</f>
        <v>62</v>
      </c>
      <c r="G19" s="37">
        <f t="shared" si="1"/>
        <v>0.69863013698630128</v>
      </c>
      <c r="H19" s="38">
        <f>IF(E19&gt;0,VLOOKUP(A19,[3]BDD_ActiviteInf_HP!$1:$1048576,H$1,FALSE)/E19,"-")</f>
        <v>0</v>
      </c>
      <c r="I19" s="37">
        <f>IF(F19&gt;0,VLOOKUP(A19,[3]BDD_ActiviteInf_HP!$1:$1048576,I$1,FALSE)/F19,"-")</f>
        <v>0</v>
      </c>
      <c r="J19" s="38">
        <f>IF(E19&gt;0,VLOOKUP(A19,[3]BDD_ActiviteInf_HP!$1:$1048576,J$1,FALSE)/E19,"-")</f>
        <v>8.2191780821917804E-2</v>
      </c>
      <c r="K19" s="37">
        <f>IF(F19&gt;0,VLOOKUP(A19,[3]BDD_ActiviteInf_HP!$1:$1048576,K$1,FALSE)/F19,"-")</f>
        <v>0</v>
      </c>
      <c r="L19" s="38">
        <f>IF(E19&gt;0,VLOOKUP(A19,[3]BDD_ActiviteInf_HP!$1:$1048576,L$1,FALSE)/E19,"-")</f>
        <v>0.9178082191780822</v>
      </c>
      <c r="M19" s="37">
        <f>IF(F19&gt;0,VLOOKUP(A19,[3]BDD_ActiviteInf_HP!$1:$1048576,M$1,FALSE)/F19,"-")</f>
        <v>4.8387096774193547E-2</v>
      </c>
      <c r="N19" s="38">
        <f>IF(E19&gt;0,VLOOKUP(A19,[3]BDD_ActiviteInf_HP!$1:$1048576,N$1,FALSE)/E19,"-")</f>
        <v>0</v>
      </c>
      <c r="O19" s="37">
        <f>IF(F19&gt;0,VLOOKUP(A19,[3]BDD_ActiviteInf_HP!$1:$1048576,O$1,FALSE)/F19,"-")</f>
        <v>0.79032258064516125</v>
      </c>
      <c r="P19" s="38">
        <f>IF($E19&gt;0,VLOOKUP($A19,[3]BDD_ActiviteInf_HP!$1:$1048576,P$1,FALSE)/$E19,"-")</f>
        <v>0</v>
      </c>
      <c r="Q19" s="37">
        <f>IF($F19&gt;0,VLOOKUP($A19,[3]BDD_ActiviteInf_HP!$1:$1048576,Q$1,FALSE)/$F19,"-")</f>
        <v>0</v>
      </c>
      <c r="R19" s="38">
        <f>IF(E19&gt;0,VLOOKUP(A19,[3]BDD_ActiviteInf_HP!$1:$1048576,R$1,FALSE)/E19,"-")</f>
        <v>0</v>
      </c>
      <c r="S19" s="37">
        <f>IF(F19&gt;0,VLOOKUP(A19,[3]BDD_ActiviteInf_HP!$1:$1048576,S$1,FALSE)/F19,"-")</f>
        <v>0</v>
      </c>
      <c r="T19" s="38">
        <f>IF(E19&gt;0,VLOOKUP(A19,[3]BDD_ActiviteInf_HP!$1:$1048576,T$1,FALSE)/E19,"-")</f>
        <v>0</v>
      </c>
      <c r="U19" s="37">
        <f>IF(F19&gt;0,VLOOKUP(A19,[3]BDD_ActiviteInf_HP!$1:$1048576,U$1,FALSE)/F19,"-")</f>
        <v>0</v>
      </c>
      <c r="V19" s="38">
        <f>IF(E19&gt;0,VLOOKUP(A19,[3]BDD_ActiviteInf_HP!$1:$1048576,V$1,FALSE)/E19,"-")</f>
        <v>0</v>
      </c>
      <c r="W19" s="37">
        <f>IF(F19&gt;0,VLOOKUP(A19,[3]BDD_ActiviteInf_HP!$1:$1048576,W$1,FALSE)/F19,"-")</f>
        <v>0.16129032258064516</v>
      </c>
      <c r="X19" s="38">
        <f t="shared" si="2"/>
        <v>0</v>
      </c>
      <c r="Y19" s="37">
        <f t="shared" si="2"/>
        <v>1.1102230246251565E-16</v>
      </c>
      <c r="Z19" s="38">
        <f>IF(E19&gt;0,VLOOKUP(A19,[3]BDD_ActiviteInf_HP!$1:$1048576,Z$1,FALSE)/E19,"-")</f>
        <v>0</v>
      </c>
      <c r="AA19" s="43">
        <f>IF(F19&gt;0,VLOOKUP(A19,[3]BDD_ActiviteInf_HP!$1:$1048576,AA$1,FALSE)/F19,"-")</f>
        <v>0</v>
      </c>
    </row>
    <row r="20" spans="1:27" s="32" customFormat="1" ht="14.1" customHeight="1" x14ac:dyDescent="0.25">
      <c r="A20" s="49" t="s">
        <v>44</v>
      </c>
      <c r="C20" s="33" t="s">
        <v>44</v>
      </c>
      <c r="D20" s="34" t="s">
        <v>45</v>
      </c>
      <c r="E20" s="252">
        <f>VLOOKUP(A20,[3]Activité_INF!$A$7:$AB$68,15,FALSE)</f>
        <v>0</v>
      </c>
      <c r="F20" s="494">
        <f>VLOOKUP(A20,[3]Activité_INF!$A$7:$AB$68,16,FALSE)</f>
        <v>0</v>
      </c>
      <c r="G20" s="37" t="str">
        <f t="shared" si="1"/>
        <v>-</v>
      </c>
      <c r="H20" s="495" t="str">
        <f>IF(E20&gt;0,VLOOKUP(A20,[3]BDD_ActiviteInf_HP!$1:$1048576,H$1,FALSE)/E20,"-")</f>
        <v>-</v>
      </c>
      <c r="I20" s="496" t="str">
        <f>IF(F20&gt;0,VLOOKUP(A20,[3]BDD_ActiviteInf_HP!$1:$1048576,I$1,FALSE)/F20,"-")</f>
        <v>-</v>
      </c>
      <c r="J20" s="495" t="str">
        <f>IF(E20&gt;0,VLOOKUP(A20,[3]BDD_ActiviteInf_HP!$1:$1048576,J$1,FALSE)/E20,"-")</f>
        <v>-</v>
      </c>
      <c r="K20" s="496" t="str">
        <f>IF(F20&gt;0,VLOOKUP(A20,[3]BDD_ActiviteInf_HP!$1:$1048576,K$1,FALSE)/F20,"-")</f>
        <v>-</v>
      </c>
      <c r="L20" s="495" t="str">
        <f>IF(E20&gt;0,VLOOKUP(A20,[3]BDD_ActiviteInf_HP!$1:$1048576,L$1,FALSE)/E20,"-")</f>
        <v>-</v>
      </c>
      <c r="M20" s="496" t="str">
        <f>IF(F20&gt;0,VLOOKUP(A20,[3]BDD_ActiviteInf_HP!$1:$1048576,M$1,FALSE)/F20,"-")</f>
        <v>-</v>
      </c>
      <c r="N20" s="495" t="str">
        <f>IF(E20&gt;0,VLOOKUP(A20,[3]BDD_ActiviteInf_HP!$1:$1048576,N$1,FALSE)/E20,"-")</f>
        <v>-</v>
      </c>
      <c r="O20" s="496" t="str">
        <f>IF(F20&gt;0,VLOOKUP(A20,[3]BDD_ActiviteInf_HP!$1:$1048576,O$1,FALSE)/F20,"-")</f>
        <v>-</v>
      </c>
      <c r="P20" s="495" t="str">
        <f>IF($E20&gt;0,VLOOKUP($A20,[3]BDD_ActiviteInf_HP!$1:$1048576,P$1,FALSE)/$E20,"-")</f>
        <v>-</v>
      </c>
      <c r="Q20" s="496" t="str">
        <f>IF($F20&gt;0,VLOOKUP($A20,[3]BDD_ActiviteInf_HP!$1:$1048576,Q$1,FALSE)/$F20,"-")</f>
        <v>-</v>
      </c>
      <c r="R20" s="495" t="str">
        <f>IF(E20&gt;0,VLOOKUP(A20,[3]BDD_ActiviteInf_HP!$1:$1048576,R$1,FALSE)/E20,"-")</f>
        <v>-</v>
      </c>
      <c r="S20" s="496" t="str">
        <f>IF(F20&gt;0,VLOOKUP(A20,[3]BDD_ActiviteInf_HP!$1:$1048576,S$1,FALSE)/F20,"-")</f>
        <v>-</v>
      </c>
      <c r="T20" s="495" t="str">
        <f>IF(E20&gt;0,VLOOKUP(A20,[3]BDD_ActiviteInf_HP!$1:$1048576,T$1,FALSE)/E20,"-")</f>
        <v>-</v>
      </c>
      <c r="U20" s="496" t="str">
        <f>IF(F20&gt;0,VLOOKUP(A20,[3]BDD_ActiviteInf_HP!$1:$1048576,U$1,FALSE)/F20,"-")</f>
        <v>-</v>
      </c>
      <c r="V20" s="495" t="str">
        <f>IF(E20&gt;0,VLOOKUP(A20,[3]BDD_ActiviteInf_HP!$1:$1048576,V$1,FALSE)/E20,"-")</f>
        <v>-</v>
      </c>
      <c r="W20" s="496" t="str">
        <f>IF(F20&gt;0,VLOOKUP(A20,[3]BDD_ActiviteInf_HP!$1:$1048576,W$1,FALSE)/F20,"-")</f>
        <v>-</v>
      </c>
      <c r="X20" s="495">
        <f t="shared" si="2"/>
        <v>0</v>
      </c>
      <c r="Y20" s="496">
        <f t="shared" si="2"/>
        <v>0</v>
      </c>
      <c r="Z20" s="495" t="str">
        <f>IF(E20&gt;0,VLOOKUP(A20,[3]BDD_ActiviteInf_HP!$1:$1048576,Z$1,FALSE)/E20,"-")</f>
        <v>-</v>
      </c>
      <c r="AA20" s="497" t="str">
        <f>IF(F20&gt;0,VLOOKUP(A20,[3]BDD_ActiviteInf_HP!$1:$1048576,AA$1,FALSE)/F20,"-")</f>
        <v>-</v>
      </c>
    </row>
    <row r="21" spans="1:27" s="32" customFormat="1" ht="14.1" customHeight="1" x14ac:dyDescent="0.2">
      <c r="A21" s="31" t="s">
        <v>152</v>
      </c>
      <c r="C21" s="33" t="s">
        <v>152</v>
      </c>
      <c r="D21" s="34" t="s">
        <v>153</v>
      </c>
      <c r="E21" s="252" t="e">
        <f>VLOOKUP(A21,[3]Activité_INF!$A$7:$AB$68,15,FALSE)</f>
        <v>#N/A</v>
      </c>
      <c r="F21" s="494" t="e">
        <f>VLOOKUP(A21,[3]Activité_INF!$A$7:$AB$68,16,FALSE)</f>
        <v>#N/A</v>
      </c>
      <c r="G21" s="496" t="e">
        <f t="shared" si="1"/>
        <v>#N/A</v>
      </c>
      <c r="H21" s="495" t="e">
        <f>IF(E21&gt;0,VLOOKUP(A21,[3]BDD_ActiviteInf_HP!$1:$1048576,H$1,FALSE)/E21,"-")</f>
        <v>#N/A</v>
      </c>
      <c r="I21" s="496" t="e">
        <f>IF(F21&gt;0,VLOOKUP(A21,[3]BDD_ActiviteInf_HP!$1:$1048576,I$1,FALSE)/F21,"-")</f>
        <v>#N/A</v>
      </c>
      <c r="J21" s="495" t="e">
        <f>IF(E21&gt;0,VLOOKUP(A21,[3]BDD_ActiviteInf_HP!$1:$1048576,J$1,FALSE)/E21,"-")</f>
        <v>#N/A</v>
      </c>
      <c r="K21" s="496" t="e">
        <f>IF(F21&gt;0,VLOOKUP(A21,[3]BDD_ActiviteInf_HP!$1:$1048576,K$1,FALSE)/F21,"-")</f>
        <v>#N/A</v>
      </c>
      <c r="L21" s="495" t="e">
        <f>IF(E21&gt;0,VLOOKUP(A21,[3]BDD_ActiviteInf_HP!$1:$1048576,L$1,FALSE)/E21,"-")</f>
        <v>#N/A</v>
      </c>
      <c r="M21" s="496" t="e">
        <f>IF(F21&gt;0,VLOOKUP(A21,[3]BDD_ActiviteInf_HP!$1:$1048576,M$1,FALSE)/F21,"-")</f>
        <v>#N/A</v>
      </c>
      <c r="N21" s="495" t="e">
        <f>IF(E21&gt;0,VLOOKUP(A21,[3]BDD_ActiviteInf_HP!$1:$1048576,N$1,FALSE)/E21,"-")</f>
        <v>#N/A</v>
      </c>
      <c r="O21" s="496" t="e">
        <f>IF(F21&gt;0,VLOOKUP(A21,[3]BDD_ActiviteInf_HP!$1:$1048576,O$1,FALSE)/F21,"-")</f>
        <v>#N/A</v>
      </c>
      <c r="P21" s="495" t="e">
        <f>IF($E21&gt;0,VLOOKUP($A21,[3]BDD_ActiviteInf_HP!$1:$1048576,P$1,FALSE)/$E21,"-")</f>
        <v>#N/A</v>
      </c>
      <c r="Q21" s="496" t="e">
        <f>IF($F21&gt;0,VLOOKUP($A21,[3]BDD_ActiviteInf_HP!$1:$1048576,Q$1,FALSE)/$F21,"-")</f>
        <v>#N/A</v>
      </c>
      <c r="R21" s="495" t="e">
        <f>IF(E21&gt;0,VLOOKUP(A21,[3]BDD_ActiviteInf_HP!$1:$1048576,R$1,FALSE)/E21,"-")</f>
        <v>#N/A</v>
      </c>
      <c r="S21" s="496" t="e">
        <f>IF(F21&gt;0,VLOOKUP(A21,[3]BDD_ActiviteInf_HP!$1:$1048576,S$1,FALSE)/F21,"-")</f>
        <v>#N/A</v>
      </c>
      <c r="T21" s="495" t="e">
        <f>IF(E21&gt;0,VLOOKUP(A21,[3]BDD_ActiviteInf_HP!$1:$1048576,T$1,FALSE)/E21,"-")</f>
        <v>#N/A</v>
      </c>
      <c r="U21" s="496" t="e">
        <f>IF(F21&gt;0,VLOOKUP(A21,[3]BDD_ActiviteInf_HP!$1:$1048576,U$1,FALSE)/F21,"-")</f>
        <v>#N/A</v>
      </c>
      <c r="V21" s="495" t="e">
        <f>IF(E21&gt;0,VLOOKUP(A21,[3]BDD_ActiviteInf_HP!$1:$1048576,V$1,FALSE)/E21,"-")</f>
        <v>#N/A</v>
      </c>
      <c r="W21" s="496" t="e">
        <f>IF(F21&gt;0,VLOOKUP(A21,[3]BDD_ActiviteInf_HP!$1:$1048576,W$1,FALSE)/F21,"-")</f>
        <v>#N/A</v>
      </c>
      <c r="X21" s="495" t="e">
        <f t="shared" si="2"/>
        <v>#N/A</v>
      </c>
      <c r="Y21" s="496" t="e">
        <f t="shared" si="2"/>
        <v>#N/A</v>
      </c>
      <c r="Z21" s="495" t="e">
        <f>IF(E21&gt;0,VLOOKUP(A21,[3]BDD_ActiviteInf_HP!$1:$1048576,Z$1,FALSE)/E21,"-")</f>
        <v>#N/A</v>
      </c>
      <c r="AA21" s="497" t="e">
        <f>IF(F21&gt;0,VLOOKUP(A21,[3]BDD_ActiviteInf_HP!$1:$1048576,AA$1,FALSE)/F21,"-")</f>
        <v>#N/A</v>
      </c>
    </row>
    <row r="22" spans="1:27" s="32" customFormat="1" ht="14.1" customHeight="1" x14ac:dyDescent="0.2">
      <c r="A22" s="31" t="s">
        <v>46</v>
      </c>
      <c r="C22" s="33" t="s">
        <v>46</v>
      </c>
      <c r="D22" s="34" t="s">
        <v>47</v>
      </c>
      <c r="E22" s="252">
        <f>VLOOKUP(A22,[3]Activité_INF!$A$7:$AB$68,15,FALSE)</f>
        <v>8079.5</v>
      </c>
      <c r="F22" s="494">
        <f>VLOOKUP(A22,[3]Activité_INF!$A$7:$AB$68,16,FALSE)</f>
        <v>7656.5</v>
      </c>
      <c r="G22" s="496">
        <f t="shared" si="1"/>
        <v>-5.2354724921096607E-2</v>
      </c>
      <c r="H22" s="495">
        <f>IF(E22&gt;0,VLOOKUP(A22,[3]BDD_ActiviteInf_HP!$1:$1048576,H$1,FALSE)/E22,"-")</f>
        <v>1.7204034903149947E-2</v>
      </c>
      <c r="I22" s="496">
        <f>IF(F22&gt;0,VLOOKUP(A22,[3]BDD_ActiviteInf_HP!$1:$1048576,I$1,FALSE)/F22,"-")</f>
        <v>2.6448115979886371E-2</v>
      </c>
      <c r="J22" s="495">
        <f>IF(E22&gt;0,VLOOKUP(A22,[3]BDD_ActiviteInf_HP!$1:$1048576,J$1,FALSE)/E22,"-")</f>
        <v>1.2315118509808775E-2</v>
      </c>
      <c r="K22" s="496">
        <f>IF(F22&gt;0,VLOOKUP(A22,[3]BDD_ActiviteInf_HP!$1:$1048576,K$1,FALSE)/F22,"-")</f>
        <v>2.2856396525827729E-3</v>
      </c>
      <c r="L22" s="495">
        <f>IF(E22&gt;0,VLOOKUP(A22,[3]BDD_ActiviteInf_HP!$1:$1048576,L$1,FALSE)/E22,"-")</f>
        <v>3.0323658642242714E-2</v>
      </c>
      <c r="M22" s="496">
        <f>IF(F22&gt;0,VLOOKUP(A22,[3]BDD_ActiviteInf_HP!$1:$1048576,M$1,FALSE)/F22,"-")</f>
        <v>4.8716776595049957E-2</v>
      </c>
      <c r="N22" s="495">
        <f>IF(E22&gt;0,VLOOKUP(A22,[3]BDD_ActiviteInf_HP!$1:$1048576,N$1,FALSE)/E22,"-")</f>
        <v>0</v>
      </c>
      <c r="O22" s="496">
        <f>IF(F22&gt;0,VLOOKUP(A22,[3]BDD_ActiviteInf_HP!$1:$1048576,O$1,FALSE)/F22,"-")</f>
        <v>1.2734278064389735E-2</v>
      </c>
      <c r="P22" s="495">
        <f>IF($E22&gt;0,VLOOKUP($A22,[3]BDD_ActiviteInf_HP!$1:$1048576,P$1,FALSE)/$E22,"-")</f>
        <v>0.58530849681292163</v>
      </c>
      <c r="Q22" s="496">
        <f>IF($F22&gt;0,VLOOKUP($A22,[3]BDD_ActiviteInf_HP!$1:$1048576,Q$1,FALSE)/$F22,"-")</f>
        <v>0.51773003330503498</v>
      </c>
      <c r="R22" s="495">
        <f>IF(E22&gt;0,VLOOKUP(A22,[3]BDD_ActiviteInf_HP!$1:$1048576,R$1,FALSE)/E22,"-")</f>
        <v>0.3002661055758401</v>
      </c>
      <c r="S22" s="496">
        <f>IF(F22&gt;0,VLOOKUP(A22,[3]BDD_ActiviteInf_HP!$1:$1048576,S$1,FALSE)/F22,"-")</f>
        <v>0.32410370273623718</v>
      </c>
      <c r="T22" s="495">
        <f>IF(E22&gt;0,VLOOKUP(A22,[3]BDD_ActiviteInf_HP!$1:$1048576,T$1,FALSE)/E22,"-")</f>
        <v>2.1350331084844361E-2</v>
      </c>
      <c r="U22" s="496">
        <f>IF(F22&gt;0,VLOOKUP(A22,[3]BDD_ActiviteInf_HP!$1:$1048576,U$1,FALSE)/F22,"-")</f>
        <v>2.3640044406713249E-2</v>
      </c>
      <c r="V22" s="495">
        <f>IF(E22&gt;0,VLOOKUP(A22,[3]BDD_ActiviteInf_HP!$1:$1048576,V$1,FALSE)/E22,"-")</f>
        <v>1.4171669038925677E-2</v>
      </c>
      <c r="W22" s="496">
        <f>IF(F22&gt;0,VLOOKUP(A22,[3]BDD_ActiviteInf_HP!$1:$1048576,W$1,FALSE)/F22,"-")</f>
        <v>1.2930190034611115E-2</v>
      </c>
      <c r="X22" s="495">
        <f t="shared" si="2"/>
        <v>0.59310600903521249</v>
      </c>
      <c r="Y22" s="496">
        <f t="shared" si="2"/>
        <v>0.53131326324038408</v>
      </c>
      <c r="Z22" s="495">
        <f>IF(E22&gt;0,VLOOKUP(A22,[3]BDD_ActiviteInf_HP!$1:$1048576,Z$1,FALSE)/E22,"-")</f>
        <v>1.1263073209975865E-2</v>
      </c>
      <c r="AA22" s="497">
        <f>IF(F22&gt;0,VLOOKUP(A22,[3]BDD_ActiviteInf_HP!$1:$1048576,AA$1,FALSE)/F22,"-")</f>
        <v>1.7827989290145629E-2</v>
      </c>
    </row>
    <row r="23" spans="1:27" s="32" customFormat="1" ht="14.1" customHeight="1" x14ac:dyDescent="0.2">
      <c r="A23" s="31" t="s">
        <v>48</v>
      </c>
      <c r="C23" s="33" t="s">
        <v>48</v>
      </c>
      <c r="D23" s="34" t="s">
        <v>49</v>
      </c>
      <c r="E23" s="241">
        <f>VLOOKUP(A23,[3]Activité_INF!$A$7:$AB$68,15,FALSE)</f>
        <v>6192</v>
      </c>
      <c r="F23" s="36">
        <f>VLOOKUP(A23,[3]Activité_INF!$A$7:$AB$68,16,FALSE)</f>
        <v>5375</v>
      </c>
      <c r="G23" s="37">
        <f t="shared" si="1"/>
        <v>-0.13194444444444442</v>
      </c>
      <c r="H23" s="38">
        <f>IF(E23&gt;0,VLOOKUP(A23,[3]BDD_ActiviteInf_HP!$1:$1048576,H$1,FALSE)/E23,"-")</f>
        <v>3.1492248062015503E-3</v>
      </c>
      <c r="I23" s="37">
        <f>IF(F23&gt;0,VLOOKUP(A23,[3]BDD_ActiviteInf_HP!$1:$1048576,I$1,FALSE)/F23,"-")</f>
        <v>7.2558139534883723E-3</v>
      </c>
      <c r="J23" s="38">
        <f>IF(E23&gt;0,VLOOKUP(A23,[3]BDD_ActiviteInf_HP!$1:$1048576,J$1,FALSE)/E23,"-")</f>
        <v>0</v>
      </c>
      <c r="K23" s="37">
        <f>IF(F23&gt;0,VLOOKUP(A23,[3]BDD_ActiviteInf_HP!$1:$1048576,K$1,FALSE)/F23,"-")</f>
        <v>9.3953488372093032E-3</v>
      </c>
      <c r="L23" s="38">
        <f>IF(E23&gt;0,VLOOKUP(A23,[3]BDD_ActiviteInf_HP!$1:$1048576,L$1,FALSE)/E23,"-")</f>
        <v>3.472222222222222E-3</v>
      </c>
      <c r="M23" s="37">
        <f>IF(F23&gt;0,VLOOKUP(A23,[3]BDD_ActiviteInf_HP!$1:$1048576,M$1,FALSE)/F23,"-")</f>
        <v>1.7581395348837209E-2</v>
      </c>
      <c r="N23" s="38">
        <f>IF(E23&gt;0,VLOOKUP(A23,[3]BDD_ActiviteInf_HP!$1:$1048576,N$1,FALSE)/E23,"-")</f>
        <v>0</v>
      </c>
      <c r="O23" s="37">
        <f>IF(F23&gt;0,VLOOKUP(A23,[3]BDD_ActiviteInf_HP!$1:$1048576,O$1,FALSE)/F23,"-")</f>
        <v>0</v>
      </c>
      <c r="P23" s="38">
        <f>IF($E23&gt;0,VLOOKUP($A23,[3]BDD_ActiviteInf_HP!$1:$1048576,P$1,FALSE)/$E23,"-")</f>
        <v>0.51477713178294571</v>
      </c>
      <c r="Q23" s="37">
        <f>IF($F23&gt;0,VLOOKUP($A23,[3]BDD_ActiviteInf_HP!$1:$1048576,Q$1,FALSE)/$F23,"-")</f>
        <v>0.48548837209302326</v>
      </c>
      <c r="R23" s="38">
        <f>IF(E23&gt;0,VLOOKUP(A23,[3]BDD_ActiviteInf_HP!$1:$1048576,R$1,FALSE)/E23,"-")</f>
        <v>0.22496770025839793</v>
      </c>
      <c r="S23" s="37">
        <f>IF(F23&gt;0,VLOOKUP(A23,[3]BDD_ActiviteInf_HP!$1:$1048576,S$1,FALSE)/F23,"-")</f>
        <v>0.23246511627906977</v>
      </c>
      <c r="T23" s="38">
        <f>IF(E23&gt;0,VLOOKUP(A23,[3]BDD_ActiviteInf_HP!$1:$1048576,T$1,FALSE)/E23,"-")</f>
        <v>3.391472868217054E-2</v>
      </c>
      <c r="U23" s="37">
        <f>IF(F23&gt;0,VLOOKUP(A23,[3]BDD_ActiviteInf_HP!$1:$1048576,U$1,FALSE)/F23,"-")</f>
        <v>5.9627906976744187E-2</v>
      </c>
      <c r="V23" s="38">
        <f>IF(E23&gt;0,VLOOKUP(A23,[3]BDD_ActiviteInf_HP!$1:$1048576,V$1,FALSE)/E23,"-")</f>
        <v>2.3982558139534885E-2</v>
      </c>
      <c r="W23" s="37">
        <f>IF(F23&gt;0,VLOOKUP(A23,[3]BDD_ActiviteInf_HP!$1:$1048576,W$1,FALSE)/F23,"-")</f>
        <v>1.8790697674418606E-2</v>
      </c>
      <c r="X23" s="38">
        <f t="shared" si="2"/>
        <v>0.70324612403100772</v>
      </c>
      <c r="Y23" s="37">
        <f t="shared" si="2"/>
        <v>0.6543255813953488</v>
      </c>
      <c r="Z23" s="38">
        <f>IF(E23&gt;0,VLOOKUP(A23,[3]BDD_ActiviteInf_HP!$1:$1048576,Z$1,FALSE)/E23,"-")</f>
        <v>7.2674418604651162E-3</v>
      </c>
      <c r="AA23" s="43">
        <f>IF(F23&gt;0,VLOOKUP(A23,[3]BDD_ActiviteInf_HP!$1:$1048576,AA$1,FALSE)/F23,"-")</f>
        <v>5.581395348837209E-4</v>
      </c>
    </row>
    <row r="24" spans="1:27" s="32" customFormat="1" ht="14.1" customHeight="1" x14ac:dyDescent="0.25">
      <c r="A24" s="49" t="s">
        <v>50</v>
      </c>
      <c r="C24" s="33" t="s">
        <v>50</v>
      </c>
      <c r="D24" s="34" t="s">
        <v>51</v>
      </c>
      <c r="E24" s="241">
        <f>VLOOKUP(A24,[3]Activité_INF!$A$7:$AB$68,15,FALSE)</f>
        <v>0</v>
      </c>
      <c r="F24" s="36">
        <f>VLOOKUP(A24,[3]Activité_INF!$A$7:$AB$68,16,FALSE)</f>
        <v>0</v>
      </c>
      <c r="G24" s="37" t="str">
        <f t="shared" si="1"/>
        <v>-</v>
      </c>
      <c r="H24" s="38" t="str">
        <f>IF(E24&gt;0,VLOOKUP(A24,[3]BDD_ActiviteInf_HP!$1:$1048576,H$1,FALSE)/E24,"-")</f>
        <v>-</v>
      </c>
      <c r="I24" s="37" t="str">
        <f>IF(F24&gt;0,VLOOKUP(A24,[3]BDD_ActiviteInf_HP!$1:$1048576,I$1,FALSE)/F24,"-")</f>
        <v>-</v>
      </c>
      <c r="J24" s="38" t="str">
        <f>IF(E24&gt;0,VLOOKUP(A24,[3]BDD_ActiviteInf_HP!$1:$1048576,J$1,FALSE)/E24,"-")</f>
        <v>-</v>
      </c>
      <c r="K24" s="37" t="str">
        <f>IF(F24&gt;0,VLOOKUP(A24,[3]BDD_ActiviteInf_HP!$1:$1048576,K$1,FALSE)/F24,"-")</f>
        <v>-</v>
      </c>
      <c r="L24" s="38" t="str">
        <f>IF(E24&gt;0,VLOOKUP(A24,[3]BDD_ActiviteInf_HP!$1:$1048576,L$1,FALSE)/E24,"-")</f>
        <v>-</v>
      </c>
      <c r="M24" s="37" t="str">
        <f>IF(F24&gt;0,VLOOKUP(A24,[3]BDD_ActiviteInf_HP!$1:$1048576,M$1,FALSE)/F24,"-")</f>
        <v>-</v>
      </c>
      <c r="N24" s="38" t="str">
        <f>IF(E24&gt;0,VLOOKUP(A24,[3]BDD_ActiviteInf_HP!$1:$1048576,N$1,FALSE)/E24,"-")</f>
        <v>-</v>
      </c>
      <c r="O24" s="37" t="str">
        <f>IF(F24&gt;0,VLOOKUP(A24,[3]BDD_ActiviteInf_HP!$1:$1048576,O$1,FALSE)/F24,"-")</f>
        <v>-</v>
      </c>
      <c r="P24" s="38" t="str">
        <f>IF($E24&gt;0,VLOOKUP($A24,[3]BDD_ActiviteInf_HP!$1:$1048576,P$1,FALSE)/$E24,"-")</f>
        <v>-</v>
      </c>
      <c r="Q24" s="37" t="str">
        <f>IF($F24&gt;0,VLOOKUP($A24,[3]BDD_ActiviteInf_HP!$1:$1048576,Q$1,FALSE)/$F24,"-")</f>
        <v>-</v>
      </c>
      <c r="R24" s="38" t="str">
        <f>IF(E24&gt;0,VLOOKUP(A24,[3]BDD_ActiviteInf_HP!$1:$1048576,R$1,FALSE)/E24,"-")</f>
        <v>-</v>
      </c>
      <c r="S24" s="37" t="str">
        <f>IF(F24&gt;0,VLOOKUP(A24,[3]BDD_ActiviteInf_HP!$1:$1048576,S$1,FALSE)/F24,"-")</f>
        <v>-</v>
      </c>
      <c r="T24" s="38" t="str">
        <f>IF(E24&gt;0,VLOOKUP(A24,[3]BDD_ActiviteInf_HP!$1:$1048576,T$1,FALSE)/E24,"-")</f>
        <v>-</v>
      </c>
      <c r="U24" s="37" t="str">
        <f>IF(F24&gt;0,VLOOKUP(A24,[3]BDD_ActiviteInf_HP!$1:$1048576,U$1,FALSE)/F24,"-")</f>
        <v>-</v>
      </c>
      <c r="V24" s="38" t="str">
        <f>IF(E24&gt;0,VLOOKUP(A24,[3]BDD_ActiviteInf_HP!$1:$1048576,V$1,FALSE)/E24,"-")</f>
        <v>-</v>
      </c>
      <c r="W24" s="37" t="str">
        <f>IF(F24&gt;0,VLOOKUP(A24,[3]BDD_ActiviteInf_HP!$1:$1048576,W$1,FALSE)/F24,"-")</f>
        <v>-</v>
      </c>
      <c r="X24" s="38">
        <f t="shared" si="2"/>
        <v>0</v>
      </c>
      <c r="Y24" s="37">
        <f t="shared" si="2"/>
        <v>0</v>
      </c>
      <c r="Z24" s="38" t="str">
        <f>IF(E24&gt;0,VLOOKUP(A24,[3]BDD_ActiviteInf_HP!$1:$1048576,Z$1,FALSE)/E24,"-")</f>
        <v>-</v>
      </c>
      <c r="AA24" s="43" t="str">
        <f>IF(F24&gt;0,VLOOKUP(A24,[3]BDD_ActiviteInf_HP!$1:$1048576,AA$1,FALSE)/F24,"-")</f>
        <v>-</v>
      </c>
    </row>
    <row r="25" spans="1:27" s="32" customFormat="1" ht="14.1" customHeight="1" x14ac:dyDescent="0.2">
      <c r="A25" s="31" t="s">
        <v>52</v>
      </c>
      <c r="C25" s="33" t="s">
        <v>52</v>
      </c>
      <c r="D25" s="34" t="s">
        <v>53</v>
      </c>
      <c r="E25" s="252">
        <f>VLOOKUP(A25,[3]Activité_INF!$A$7:$AB$68,15,FALSE)</f>
        <v>0</v>
      </c>
      <c r="F25" s="494">
        <f>VLOOKUP(A25,[3]Activité_INF!$A$7:$AB$68,16,FALSE)</f>
        <v>0</v>
      </c>
      <c r="G25" s="37" t="str">
        <f t="shared" si="1"/>
        <v>-</v>
      </c>
      <c r="H25" s="38" t="str">
        <f>IF(E25&gt;0,VLOOKUP(A25,[3]BDD_ActiviteInf_HP!$1:$1048576,H$1,FALSE)/E25,"-")</f>
        <v>-</v>
      </c>
      <c r="I25" s="37" t="str">
        <f>IF(F25&gt;0,VLOOKUP(A25,[3]BDD_ActiviteInf_HP!$1:$1048576,I$1,FALSE)/F25,"-")</f>
        <v>-</v>
      </c>
      <c r="J25" s="38" t="str">
        <f>IF(E25&gt;0,VLOOKUP(A25,[3]BDD_ActiviteInf_HP!$1:$1048576,J$1,FALSE)/E25,"-")</f>
        <v>-</v>
      </c>
      <c r="K25" s="37" t="str">
        <f>IF(F25&gt;0,VLOOKUP(A25,[3]BDD_ActiviteInf_HP!$1:$1048576,K$1,FALSE)/F25,"-")</f>
        <v>-</v>
      </c>
      <c r="L25" s="38" t="str">
        <f>IF(E25&gt;0,VLOOKUP(A25,[3]BDD_ActiviteInf_HP!$1:$1048576,L$1,FALSE)/E25,"-")</f>
        <v>-</v>
      </c>
      <c r="M25" s="37" t="str">
        <f>IF(F25&gt;0,VLOOKUP(A25,[3]BDD_ActiviteInf_HP!$1:$1048576,M$1,FALSE)/F25,"-")</f>
        <v>-</v>
      </c>
      <c r="N25" s="38" t="str">
        <f>IF(E25&gt;0,VLOOKUP(A25,[3]BDD_ActiviteInf_HP!$1:$1048576,N$1,FALSE)/E25,"-")</f>
        <v>-</v>
      </c>
      <c r="O25" s="37" t="str">
        <f>IF(F25&gt;0,VLOOKUP(A25,[3]BDD_ActiviteInf_HP!$1:$1048576,O$1,FALSE)/F25,"-")</f>
        <v>-</v>
      </c>
      <c r="P25" s="38" t="str">
        <f>IF($E25&gt;0,VLOOKUP($A25,[3]BDD_ActiviteInf_HP!$1:$1048576,P$1,FALSE)/$E25,"-")</f>
        <v>-</v>
      </c>
      <c r="Q25" s="37" t="str">
        <f>IF($F25&gt;0,VLOOKUP($A25,[3]BDD_ActiviteInf_HP!$1:$1048576,Q$1,FALSE)/$F25,"-")</f>
        <v>-</v>
      </c>
      <c r="R25" s="38" t="str">
        <f>IF(E25&gt;0,VLOOKUP(A25,[3]BDD_ActiviteInf_HP!$1:$1048576,R$1,FALSE)/E25,"-")</f>
        <v>-</v>
      </c>
      <c r="S25" s="37" t="str">
        <f>IF(F25&gt;0,VLOOKUP(A25,[3]BDD_ActiviteInf_HP!$1:$1048576,S$1,FALSE)/F25,"-")</f>
        <v>-</v>
      </c>
      <c r="T25" s="38" t="str">
        <f>IF(E25&gt;0,VLOOKUP(A25,[3]BDD_ActiviteInf_HP!$1:$1048576,T$1,FALSE)/E25,"-")</f>
        <v>-</v>
      </c>
      <c r="U25" s="37" t="str">
        <f>IF(F25&gt;0,VLOOKUP(A25,[3]BDD_ActiviteInf_HP!$1:$1048576,U$1,FALSE)/F25,"-")</f>
        <v>-</v>
      </c>
      <c r="V25" s="38" t="str">
        <f>IF(E25&gt;0,VLOOKUP(A25,[3]BDD_ActiviteInf_HP!$1:$1048576,V$1,FALSE)/E25,"-")</f>
        <v>-</v>
      </c>
      <c r="W25" s="37" t="str">
        <f>IF(F25&gt;0,VLOOKUP(A25,[3]BDD_ActiviteInf_HP!$1:$1048576,W$1,FALSE)/F25,"-")</f>
        <v>-</v>
      </c>
      <c r="X25" s="38">
        <f t="shared" si="2"/>
        <v>0</v>
      </c>
      <c r="Y25" s="37">
        <f t="shared" si="2"/>
        <v>0</v>
      </c>
      <c r="Z25" s="38" t="str">
        <f>IF(E25&gt;0,VLOOKUP(A25,[3]BDD_ActiviteInf_HP!$1:$1048576,Z$1,FALSE)/E25,"-")</f>
        <v>-</v>
      </c>
      <c r="AA25" s="43" t="str">
        <f>IF(F25&gt;0,VLOOKUP(A25,[3]BDD_ActiviteInf_HP!$1:$1048576,AA$1,FALSE)/F25,"-")</f>
        <v>-</v>
      </c>
    </row>
    <row r="26" spans="1:27" s="32" customFormat="1" ht="14.1" customHeight="1" x14ac:dyDescent="0.2">
      <c r="A26" s="46" t="s">
        <v>54</v>
      </c>
      <c r="C26" s="52" t="s">
        <v>54</v>
      </c>
      <c r="D26" s="53" t="s">
        <v>55</v>
      </c>
      <c r="E26" s="252">
        <f>VLOOKUP(A26,[3]Activité_INF!$A$7:$AB$68,15,FALSE)</f>
        <v>0</v>
      </c>
      <c r="F26" s="494">
        <f>VLOOKUP(A26,[3]Activité_INF!$A$7:$AB$68,16,FALSE)</f>
        <v>0</v>
      </c>
      <c r="G26" s="37" t="str">
        <f t="shared" si="1"/>
        <v>-</v>
      </c>
      <c r="H26" s="38" t="str">
        <f>IF(E26&gt;0,VLOOKUP(A26,[3]BDD_ActiviteInf_HP!$1:$1048576,H$1,FALSE)/E26,"-")</f>
        <v>-</v>
      </c>
      <c r="I26" s="37" t="str">
        <f>IF(F26&gt;0,VLOOKUP(A26,[3]BDD_ActiviteInf_HP!$1:$1048576,I$1,FALSE)/F26,"-")</f>
        <v>-</v>
      </c>
      <c r="J26" s="38" t="str">
        <f>IF(E26&gt;0,VLOOKUP(A26,[3]BDD_ActiviteInf_HP!$1:$1048576,J$1,FALSE)/E26,"-")</f>
        <v>-</v>
      </c>
      <c r="K26" s="37" t="str">
        <f>IF(F26&gt;0,VLOOKUP(A26,[3]BDD_ActiviteInf_HP!$1:$1048576,K$1,FALSE)/F26,"-")</f>
        <v>-</v>
      </c>
      <c r="L26" s="38" t="str">
        <f>IF(E26&gt;0,VLOOKUP(A26,[3]BDD_ActiviteInf_HP!$1:$1048576,L$1,FALSE)/E26,"-")</f>
        <v>-</v>
      </c>
      <c r="M26" s="37" t="str">
        <f>IF(F26&gt;0,VLOOKUP(A26,[3]BDD_ActiviteInf_HP!$1:$1048576,M$1,FALSE)/F26,"-")</f>
        <v>-</v>
      </c>
      <c r="N26" s="38" t="str">
        <f>IF(E26&gt;0,VLOOKUP(A26,[3]BDD_ActiviteInf_HP!$1:$1048576,N$1,FALSE)/E26,"-")</f>
        <v>-</v>
      </c>
      <c r="O26" s="37" t="str">
        <f>IF(F26&gt;0,VLOOKUP(A26,[3]BDD_ActiviteInf_HP!$1:$1048576,O$1,FALSE)/F26,"-")</f>
        <v>-</v>
      </c>
      <c r="P26" s="38" t="str">
        <f>IF($E26&gt;0,VLOOKUP($A26,[3]BDD_ActiviteInf_HP!$1:$1048576,P$1,FALSE)/$E26,"-")</f>
        <v>-</v>
      </c>
      <c r="Q26" s="37" t="str">
        <f>IF($F26&gt;0,VLOOKUP($A26,[3]BDD_ActiviteInf_HP!$1:$1048576,Q$1,FALSE)/$F26,"-")</f>
        <v>-</v>
      </c>
      <c r="R26" s="38" t="str">
        <f>IF(E26&gt;0,VLOOKUP(A26,[3]BDD_ActiviteInf_HP!$1:$1048576,R$1,FALSE)/E26,"-")</f>
        <v>-</v>
      </c>
      <c r="S26" s="37" t="str">
        <f>IF(F26&gt;0,VLOOKUP(A26,[3]BDD_ActiviteInf_HP!$1:$1048576,S$1,FALSE)/F26,"-")</f>
        <v>-</v>
      </c>
      <c r="T26" s="38" t="str">
        <f>IF(E26&gt;0,VLOOKUP(A26,[3]BDD_ActiviteInf_HP!$1:$1048576,T$1,FALSE)/E26,"-")</f>
        <v>-</v>
      </c>
      <c r="U26" s="37" t="str">
        <f>IF(F26&gt;0,VLOOKUP(A26,[3]BDD_ActiviteInf_HP!$1:$1048576,U$1,FALSE)/F26,"-")</f>
        <v>-</v>
      </c>
      <c r="V26" s="38" t="str">
        <f>IF(E26&gt;0,VLOOKUP(A26,[3]BDD_ActiviteInf_HP!$1:$1048576,V$1,FALSE)/E26,"-")</f>
        <v>-</v>
      </c>
      <c r="W26" s="37" t="str">
        <f>IF(F26&gt;0,VLOOKUP(A26,[3]BDD_ActiviteInf_HP!$1:$1048576,W$1,FALSE)/F26,"-")</f>
        <v>-</v>
      </c>
      <c r="X26" s="38">
        <f t="shared" si="2"/>
        <v>0</v>
      </c>
      <c r="Y26" s="37">
        <f t="shared" si="2"/>
        <v>0</v>
      </c>
      <c r="Z26" s="38" t="str">
        <f>IF(E26&gt;0,VLOOKUP(A26,[3]BDD_ActiviteInf_HP!$1:$1048576,Z$1,FALSE)/E26,"-")</f>
        <v>-</v>
      </c>
      <c r="AA26" s="43" t="str">
        <f>IF(F26&gt;0,VLOOKUP(A26,[3]BDD_ActiviteInf_HP!$1:$1048576,AA$1,FALSE)/F26,"-")</f>
        <v>-</v>
      </c>
    </row>
    <row r="27" spans="1:27" s="32" customFormat="1" ht="14.1" customHeight="1" thickBot="1" x14ac:dyDescent="0.25">
      <c r="A27" s="31" t="s">
        <v>56</v>
      </c>
      <c r="C27" s="54" t="s">
        <v>56</v>
      </c>
      <c r="D27" s="55" t="s">
        <v>57</v>
      </c>
      <c r="E27" s="263">
        <f>VLOOKUP(A27,[3]Activité_INF!$A$7:$AB$68,15,FALSE)</f>
        <v>0</v>
      </c>
      <c r="F27" s="100">
        <f>VLOOKUP(A27,[3]Activité_INF!$A$7:$AB$68,16,FALSE)</f>
        <v>0</v>
      </c>
      <c r="G27" s="58" t="str">
        <f t="shared" si="1"/>
        <v>-</v>
      </c>
      <c r="H27" s="59" t="str">
        <f>IF(E27&gt;0,VLOOKUP(A27,[3]BDD_ActiviteInf_HP!$1:$1048576,H$1,FALSE)/E27,"-")</f>
        <v>-</v>
      </c>
      <c r="I27" s="58" t="str">
        <f>IF(F27&gt;0,VLOOKUP(A27,[3]BDD_ActiviteInf_HP!$1:$1048576,I$1,FALSE)/F27,"-")</f>
        <v>-</v>
      </c>
      <c r="J27" s="59" t="str">
        <f>IF(E27&gt;0,VLOOKUP(A27,[3]BDD_ActiviteInf_HP!$1:$1048576,J$1,FALSE)/E27,"-")</f>
        <v>-</v>
      </c>
      <c r="K27" s="58" t="str">
        <f>IF(F27&gt;0,VLOOKUP(A27,[3]BDD_ActiviteInf_HP!$1:$1048576,K$1,FALSE)/F27,"-")</f>
        <v>-</v>
      </c>
      <c r="L27" s="59" t="str">
        <f>IF(E27&gt;0,VLOOKUP(A27,[3]BDD_ActiviteInf_HP!$1:$1048576,L$1,FALSE)/E27,"-")</f>
        <v>-</v>
      </c>
      <c r="M27" s="58" t="str">
        <f>IF(F27&gt;0,VLOOKUP(A27,[3]BDD_ActiviteInf_HP!$1:$1048576,M$1,FALSE)/F27,"-")</f>
        <v>-</v>
      </c>
      <c r="N27" s="59" t="str">
        <f>IF(E27&gt;0,VLOOKUP(A27,[3]BDD_ActiviteInf_HP!$1:$1048576,N$1,FALSE)/E27,"-")</f>
        <v>-</v>
      </c>
      <c r="O27" s="58" t="str">
        <f>IF(F27&gt;0,VLOOKUP(A27,[3]BDD_ActiviteInf_HP!$1:$1048576,O$1,FALSE)/F27,"-")</f>
        <v>-</v>
      </c>
      <c r="P27" s="59" t="str">
        <f>IF($E27&gt;0,VLOOKUP($A27,[3]BDD_ActiviteInf_HP!$1:$1048576,P$1,FALSE)/$E27,"-")</f>
        <v>-</v>
      </c>
      <c r="Q27" s="58" t="str">
        <f>IF($F27&gt;0,VLOOKUP($A27,[3]BDD_ActiviteInf_HP!$1:$1048576,Q$1,FALSE)/$F27,"-")</f>
        <v>-</v>
      </c>
      <c r="R27" s="59" t="str">
        <f>IF(E27&gt;0,VLOOKUP(A27,[3]BDD_ActiviteInf_HP!$1:$1048576,R$1,FALSE)/E27,"-")</f>
        <v>-</v>
      </c>
      <c r="S27" s="58" t="str">
        <f>IF(F27&gt;0,VLOOKUP(A27,[3]BDD_ActiviteInf_HP!$1:$1048576,S$1,FALSE)/F27,"-")</f>
        <v>-</v>
      </c>
      <c r="T27" s="59" t="str">
        <f>IF(E27&gt;0,VLOOKUP(A27,[3]BDD_ActiviteInf_HP!$1:$1048576,T$1,FALSE)/E27,"-")</f>
        <v>-</v>
      </c>
      <c r="U27" s="58" t="str">
        <f>IF(F27&gt;0,VLOOKUP(A27,[3]BDD_ActiviteInf_HP!$1:$1048576,U$1,FALSE)/F27,"-")</f>
        <v>-</v>
      </c>
      <c r="V27" s="59" t="str">
        <f>IF(E27&gt;0,VLOOKUP(A27,[3]BDD_ActiviteInf_HP!$1:$1048576,V$1,FALSE)/E27,"-")</f>
        <v>-</v>
      </c>
      <c r="W27" s="58" t="str">
        <f>IF(F27&gt;0,VLOOKUP(A27,[3]BDD_ActiviteInf_HP!$1:$1048576,W$1,FALSE)/F27,"-")</f>
        <v>-</v>
      </c>
      <c r="X27" s="59">
        <f t="shared" si="2"/>
        <v>0</v>
      </c>
      <c r="Y27" s="58">
        <f t="shared" si="2"/>
        <v>0</v>
      </c>
      <c r="Z27" s="59" t="str">
        <f>IF(E27&gt;0,VLOOKUP(A27,[3]BDD_ActiviteInf_HP!$1:$1048576,Z$1,FALSE)/E27,"-")</f>
        <v>-</v>
      </c>
      <c r="AA27" s="64" t="str">
        <f>IF(F27&gt;0,VLOOKUP(A27,[3]BDD_ActiviteInf_HP!$1:$1048576,AA$1,FALSE)/F27,"-")</f>
        <v>-</v>
      </c>
    </row>
    <row r="28" spans="1:27" s="65" customFormat="1" ht="14.1" customHeight="1" thickBot="1" x14ac:dyDescent="0.25">
      <c r="A28" s="31" t="s">
        <v>58</v>
      </c>
      <c r="C28" s="66" t="s">
        <v>59</v>
      </c>
      <c r="D28" s="67"/>
      <c r="E28" s="275">
        <f>VLOOKUP(A28,[3]Activité_INF!$A$7:$AB$68,15,FALSE)</f>
        <v>61577</v>
      </c>
      <c r="F28" s="69">
        <f>VLOOKUP(A28,[3]Activité_INF!$A$7:$AB$68,16,FALSE)</f>
        <v>55506.5</v>
      </c>
      <c r="G28" s="70">
        <f t="shared" si="1"/>
        <v>-9.8583886840865942E-2</v>
      </c>
      <c r="H28" s="71">
        <f>IF(E28&gt;0,VLOOKUP(A28,[3]BDD_ActiviteInf_HP!$1:$1048576,H$1,FALSE)/E28,"-")</f>
        <v>1.6426587849359339E-2</v>
      </c>
      <c r="I28" s="70">
        <f>IF(F28&gt;0,VLOOKUP(A28,[3]BDD_ActiviteInf_HP!$1:$1048576,I$1,FALSE)/F28,"-")</f>
        <v>1.886265572500518E-2</v>
      </c>
      <c r="J28" s="71">
        <f>IF(E28&gt;0,VLOOKUP(A28,[3]BDD_ActiviteInf_HP!$1:$1048576,J$1,FALSE)/E28,"-")</f>
        <v>9.0049856277506207E-3</v>
      </c>
      <c r="K28" s="70">
        <f>IF(F28&gt;0,VLOOKUP(A28,[3]BDD_ActiviteInf_HP!$1:$1048576,K$1,FALSE)/F28,"-")</f>
        <v>1.2458000414365886E-2</v>
      </c>
      <c r="L28" s="71">
        <f>IF(E28&gt;0,VLOOKUP(A28,[3]BDD_ActiviteInf_HP!$1:$1048576,L$1,FALSE)/E28,"-")</f>
        <v>4.064829400587882E-2</v>
      </c>
      <c r="M28" s="70">
        <f>IF(F28&gt;0,VLOOKUP(A28,[3]BDD_ActiviteInf_HP!$1:$1048576,M$1,FALSE)/F28,"-")</f>
        <v>4.7525965427472457E-2</v>
      </c>
      <c r="N28" s="71">
        <f>IF(E28&gt;0,VLOOKUP(A28,[3]BDD_ActiviteInf_HP!$1:$1048576,N$1,FALSE)/E28,"-")</f>
        <v>4.5552722607467072E-3</v>
      </c>
      <c r="O28" s="70">
        <f>IF(F28&gt;0,VLOOKUP(A28,[3]BDD_ActiviteInf_HP!$1:$1048576,O$1,FALSE)/F28,"-")</f>
        <v>8.8007710808644026E-3</v>
      </c>
      <c r="P28" s="71">
        <f>IF($E28&gt;0,VLOOKUP($A28,[3]BDD_ActiviteInf_HP!$1:$1048576,P$1,FALSE)/$E28,"-")</f>
        <v>0.5755558081751303</v>
      </c>
      <c r="Q28" s="70">
        <f>IF($F28&gt;0,VLOOKUP($A28,[3]BDD_ActiviteInf_HP!$1:$1048576,Q$1,FALSE)/$F28,"-")</f>
        <v>0.5608352174970499</v>
      </c>
      <c r="R28" s="71">
        <f>IF(E28&gt;0,VLOOKUP(A28,[3]BDD_ActiviteInf_HP!$1:$1048576,R$1,FALSE)/E28,"-")</f>
        <v>0.24287477467236143</v>
      </c>
      <c r="S28" s="70">
        <f>IF(F28&gt;0,VLOOKUP(A28,[3]BDD_ActiviteInf_HP!$1:$1048576,S$1,FALSE)/F28,"-")</f>
        <v>0.2484663958275157</v>
      </c>
      <c r="T28" s="71">
        <f>IF(E28&gt;0,VLOOKUP(A28,[3]BDD_ActiviteInf_HP!$1:$1048576,T$1,FALSE)/E28,"-")</f>
        <v>4.3741981584033002E-2</v>
      </c>
      <c r="U28" s="70">
        <f>IF(F28&gt;0,VLOOKUP(A28,[3]BDD_ActiviteInf_HP!$1:$1048576,U$1,FALSE)/F28,"-")</f>
        <v>3.9824164737463183E-2</v>
      </c>
      <c r="V28" s="71">
        <f>IF(E28&gt;0,VLOOKUP(A28,[3]BDD_ActiviteInf_HP!$1:$1048576,V$1,FALSE)/E28,"-")</f>
        <v>1.4632086655731848E-2</v>
      </c>
      <c r="W28" s="70">
        <f>IF(F28&gt;0,VLOOKUP(A28,[3]BDD_ActiviteInf_HP!$1:$1048576,W$1,FALSE)/F28,"-")</f>
        <v>1.4782052552403772E-2</v>
      </c>
      <c r="X28" s="71">
        <f t="shared" si="2"/>
        <v>0.61398736541241061</v>
      </c>
      <c r="Y28" s="70">
        <f t="shared" si="2"/>
        <v>0.59620044499292879</v>
      </c>
      <c r="Z28" s="71">
        <f>IF(E28&gt;0,VLOOKUP(A28,[3]BDD_ActiviteInf_HP!$1:$1048576,Z$1,FALSE)/E28,"-")</f>
        <v>1.4128651931727755E-2</v>
      </c>
      <c r="AA28" s="76">
        <f>IF(F28&gt;0,VLOOKUP(A28,[3]BDD_ActiviteInf_HP!$1:$1048576,AA$1,FALSE)/F28,"-")</f>
        <v>1.3079549241980669E-2</v>
      </c>
    </row>
    <row r="29" spans="1:27" s="287" customFormat="1" ht="7.5" customHeight="1" thickBot="1" x14ac:dyDescent="0.25">
      <c r="A29" s="77"/>
      <c r="C29" s="282"/>
      <c r="D29" s="282"/>
      <c r="E29" s="285"/>
      <c r="F29" s="283"/>
      <c r="G29" s="284"/>
      <c r="H29" s="286"/>
      <c r="I29" s="286"/>
      <c r="J29" s="286"/>
      <c r="K29" s="286"/>
      <c r="L29" s="286"/>
      <c r="M29" s="286"/>
      <c r="N29" s="286"/>
      <c r="O29" s="286"/>
      <c r="P29" s="286"/>
      <c r="Q29" s="286"/>
      <c r="R29" s="286"/>
      <c r="S29" s="286"/>
      <c r="T29" s="286"/>
      <c r="U29" s="286"/>
      <c r="V29" s="286"/>
      <c r="W29" s="286"/>
      <c r="X29" s="286"/>
      <c r="Y29" s="286"/>
      <c r="Z29" s="286"/>
      <c r="AA29" s="286"/>
    </row>
    <row r="30" spans="1:27" s="84" customFormat="1" ht="14.1" customHeight="1" x14ac:dyDescent="0.2">
      <c r="A30" s="31" t="s">
        <v>60</v>
      </c>
      <c r="C30" s="85" t="s">
        <v>60</v>
      </c>
      <c r="D30" s="86" t="s">
        <v>61</v>
      </c>
      <c r="E30" s="291">
        <f>VLOOKUP(A30,[3]Activité_INF!$A$7:$AB$68,15,FALSE)</f>
        <v>0</v>
      </c>
      <c r="F30" s="88">
        <f>VLOOKUP(A30,[3]Activité_INF!$A$7:$AB$68,16,FALSE)</f>
        <v>0</v>
      </c>
      <c r="G30" s="89" t="str">
        <f t="shared" ref="G30:G40" si="3">IF(E30&gt;0,F30/E30-1,"-")</f>
        <v>-</v>
      </c>
      <c r="H30" s="90" t="str">
        <f>IF(E30&gt;0,VLOOKUP(A30,[3]BDD_ActiviteInf_HP!$1:$1048576,H$1,FALSE)/E30,"-")</f>
        <v>-</v>
      </c>
      <c r="I30" s="89" t="str">
        <f>IF(F30&gt;0,VLOOKUP(A30,[3]BDD_ActiviteInf_HP!$1:$1048576,I$1,FALSE)/F30,"-")</f>
        <v>-</v>
      </c>
      <c r="J30" s="90" t="str">
        <f>IF(E30&gt;0,VLOOKUP(A30,[3]BDD_ActiviteInf_HP!$1:$1048576,J$1,FALSE)/E30,"-")</f>
        <v>-</v>
      </c>
      <c r="K30" s="89" t="str">
        <f>IF(F30&gt;0,VLOOKUP(A30,[3]BDD_ActiviteInf_HP!$1:$1048576,K$1,FALSE)/F30,"-")</f>
        <v>-</v>
      </c>
      <c r="L30" s="90" t="str">
        <f>IF(E30&gt;0,VLOOKUP(A30,[3]BDD_ActiviteInf_HP!$1:$1048576,L$1,FALSE)/E30,"-")</f>
        <v>-</v>
      </c>
      <c r="M30" s="89" t="str">
        <f>IF(F30&gt;0,VLOOKUP(A30,[3]BDD_ActiviteInf_HP!$1:$1048576,M$1,FALSE)/F30,"-")</f>
        <v>-</v>
      </c>
      <c r="N30" s="90" t="str">
        <f>IF(E30&gt;0,VLOOKUP(A30,[3]BDD_ActiviteInf_HP!$1:$1048576,N$1,FALSE)/E30,"-")</f>
        <v>-</v>
      </c>
      <c r="O30" s="89" t="str">
        <f>IF(F30&gt;0,VLOOKUP(A30,[3]BDD_ActiviteInf_HP!$1:$1048576,O$1,FALSE)/F30,"-")</f>
        <v>-</v>
      </c>
      <c r="P30" s="90" t="str">
        <f>IF($E30&gt;0,VLOOKUP($A30,[3]BDD_ActiviteInf_HP!$1:$1048576,P$1,FALSE)/$E30,"-")</f>
        <v>-</v>
      </c>
      <c r="Q30" s="89" t="str">
        <f>IF($F30&gt;0,VLOOKUP($A30,[3]BDD_ActiviteInf_HP!$1:$1048576,Q$1,FALSE)/$F30,"-")</f>
        <v>-</v>
      </c>
      <c r="R30" s="90" t="str">
        <f>IF(E30&gt;0,VLOOKUP(A30,[3]BDD_ActiviteInf_HP!$1:$1048576,R$1,FALSE)/E30,"-")</f>
        <v>-</v>
      </c>
      <c r="S30" s="89" t="str">
        <f>IF(F30&gt;0,VLOOKUP(A30,[3]BDD_ActiviteInf_HP!$1:$1048576,S$1,FALSE)/F30,"-")</f>
        <v>-</v>
      </c>
      <c r="T30" s="90" t="str">
        <f>IF(E30&gt;0,VLOOKUP(A30,[3]BDD_ActiviteInf_HP!$1:$1048576,T$1,FALSE)/E30,"-")</f>
        <v>-</v>
      </c>
      <c r="U30" s="89" t="str">
        <f>IF(F30&gt;0,VLOOKUP(A30,[3]BDD_ActiviteInf_HP!$1:$1048576,U$1,FALSE)/F30,"-")</f>
        <v>-</v>
      </c>
      <c r="V30" s="90" t="str">
        <f>IF(E30&gt;0,VLOOKUP(A30,[3]BDD_ActiviteInf_HP!$1:$1048576,V$1,FALSE)/E30,"-")</f>
        <v>-</v>
      </c>
      <c r="W30" s="89" t="str">
        <f>IF(F30&gt;0,VLOOKUP(A30,[3]BDD_ActiviteInf_HP!$1:$1048576,W$1,FALSE)/F30,"-")</f>
        <v>-</v>
      </c>
      <c r="X30" s="90">
        <f t="shared" ref="X30:Y40" si="4">IF(E30&gt;0,1-(H30+J30+L30+N30+R30+T30+V30+Z30),0)</f>
        <v>0</v>
      </c>
      <c r="Y30" s="89">
        <f t="shared" si="4"/>
        <v>0</v>
      </c>
      <c r="Z30" s="90" t="str">
        <f>IF(E30&gt;0,VLOOKUP(A30,[3]BDD_ActiviteInf_HP!$1:$1048576,Z$1,FALSE)/E30,"-")</f>
        <v>-</v>
      </c>
      <c r="AA30" s="95" t="str">
        <f>IF(F30&gt;0,VLOOKUP(A30,[3]BDD_ActiviteInf_HP!$1:$1048576,AA$1,FALSE)/F30,"-")</f>
        <v>-</v>
      </c>
    </row>
    <row r="31" spans="1:27" s="98" customFormat="1" ht="14.1" customHeight="1" x14ac:dyDescent="0.2">
      <c r="A31" s="31" t="s">
        <v>62</v>
      </c>
      <c r="C31" s="33" t="s">
        <v>62</v>
      </c>
      <c r="D31" s="34" t="s">
        <v>63</v>
      </c>
      <c r="E31" s="241">
        <f>VLOOKUP(A31,[3]Activité_INF!$A$7:$AB$68,15,FALSE)</f>
        <v>0</v>
      </c>
      <c r="F31" s="100">
        <f>VLOOKUP(A31,[3]Activité_INF!$A$7:$AB$68,16,FALSE)</f>
        <v>0</v>
      </c>
      <c r="G31" s="58" t="str">
        <f t="shared" si="3"/>
        <v>-</v>
      </c>
      <c r="H31" s="59" t="str">
        <f>IF(E31&gt;0,VLOOKUP(A31,[3]BDD_ActiviteInf_HP!$1:$1048576,H$1,FALSE)/E31,"-")</f>
        <v>-</v>
      </c>
      <c r="I31" s="58" t="str">
        <f>IF(F31&gt;0,VLOOKUP(A31,[3]BDD_ActiviteInf_HP!$1:$1048576,I$1,FALSE)/F31,"-")</f>
        <v>-</v>
      </c>
      <c r="J31" s="59" t="str">
        <f>IF(E31&gt;0,VLOOKUP(A31,[3]BDD_ActiviteInf_HP!$1:$1048576,J$1,FALSE)/E31,"-")</f>
        <v>-</v>
      </c>
      <c r="K31" s="58" t="str">
        <f>IF(F31&gt;0,VLOOKUP(A31,[3]BDD_ActiviteInf_HP!$1:$1048576,K$1,FALSE)/F31,"-")</f>
        <v>-</v>
      </c>
      <c r="L31" s="59" t="str">
        <f>IF(E31&gt;0,VLOOKUP(A31,[3]BDD_ActiviteInf_HP!$1:$1048576,L$1,FALSE)/E31,"-")</f>
        <v>-</v>
      </c>
      <c r="M31" s="58" t="str">
        <f>IF(F31&gt;0,VLOOKUP(A31,[3]BDD_ActiviteInf_HP!$1:$1048576,M$1,FALSE)/F31,"-")</f>
        <v>-</v>
      </c>
      <c r="N31" s="59" t="str">
        <f>IF(E31&gt;0,VLOOKUP(A31,[3]BDD_ActiviteInf_HP!$1:$1048576,N$1,FALSE)/E31,"-")</f>
        <v>-</v>
      </c>
      <c r="O31" s="58" t="str">
        <f>IF(F31&gt;0,VLOOKUP(A31,[3]BDD_ActiviteInf_HP!$1:$1048576,O$1,FALSE)/F31,"-")</f>
        <v>-</v>
      </c>
      <c r="P31" s="59" t="str">
        <f>IF($E31&gt;0,VLOOKUP($A31,[3]BDD_ActiviteInf_HP!$1:$1048576,P$1,FALSE)/$E31,"-")</f>
        <v>-</v>
      </c>
      <c r="Q31" s="58" t="str">
        <f>IF($F31&gt;0,VLOOKUP($A31,[3]BDD_ActiviteInf_HP!$1:$1048576,Q$1,FALSE)/$F31,"-")</f>
        <v>-</v>
      </c>
      <c r="R31" s="59" t="str">
        <f>IF(E31&gt;0,VLOOKUP(A31,[3]BDD_ActiviteInf_HP!$1:$1048576,R$1,FALSE)/E31,"-")</f>
        <v>-</v>
      </c>
      <c r="S31" s="58" t="str">
        <f>IF(F31&gt;0,VLOOKUP(A31,[3]BDD_ActiviteInf_HP!$1:$1048576,S$1,FALSE)/F31,"-")</f>
        <v>-</v>
      </c>
      <c r="T31" s="59" t="str">
        <f>IF(E31&gt;0,VLOOKUP(A31,[3]BDD_ActiviteInf_HP!$1:$1048576,T$1,FALSE)/E31,"-")</f>
        <v>-</v>
      </c>
      <c r="U31" s="58" t="str">
        <f>IF(F31&gt;0,VLOOKUP(A31,[3]BDD_ActiviteInf_HP!$1:$1048576,U$1,FALSE)/F31,"-")</f>
        <v>-</v>
      </c>
      <c r="V31" s="59" t="str">
        <f>IF(E31&gt;0,VLOOKUP(A31,[3]BDD_ActiviteInf_HP!$1:$1048576,V$1,FALSE)/E31,"-")</f>
        <v>-</v>
      </c>
      <c r="W31" s="58" t="str">
        <f>IF(F31&gt;0,VLOOKUP(A31,[3]BDD_ActiviteInf_HP!$1:$1048576,W$1,FALSE)/F31,"-")</f>
        <v>-</v>
      </c>
      <c r="X31" s="59">
        <f t="shared" si="4"/>
        <v>0</v>
      </c>
      <c r="Y31" s="58">
        <f t="shared" si="4"/>
        <v>0</v>
      </c>
      <c r="Z31" s="59" t="str">
        <f>IF(E31&gt;0,VLOOKUP(A31,[3]BDD_ActiviteInf_HP!$1:$1048576,Z$1,FALSE)/E31,"-")</f>
        <v>-</v>
      </c>
      <c r="AA31" s="64" t="str">
        <f>IF(F31&gt;0,VLOOKUP(A31,[3]BDD_ActiviteInf_HP!$1:$1048576,AA$1,FALSE)/F31,"-")</f>
        <v>-</v>
      </c>
    </row>
    <row r="32" spans="1:27" s="98" customFormat="1" ht="14.1" customHeight="1" x14ac:dyDescent="0.25">
      <c r="A32" s="49" t="s">
        <v>64</v>
      </c>
      <c r="C32" s="33" t="s">
        <v>64</v>
      </c>
      <c r="D32" s="34" t="s">
        <v>65</v>
      </c>
      <c r="E32" s="241">
        <f>VLOOKUP(A32,[3]Activité_INF!$A$7:$AB$68,15,FALSE)</f>
        <v>0</v>
      </c>
      <c r="F32" s="100">
        <f>VLOOKUP(A32,[3]Activité_INF!$A$7:$AB$68,16,FALSE)</f>
        <v>0</v>
      </c>
      <c r="G32" s="58" t="str">
        <f t="shared" si="3"/>
        <v>-</v>
      </c>
      <c r="H32" s="59" t="str">
        <f>IF(E32&gt;0,VLOOKUP(A32,[3]BDD_ActiviteInf_HP!$1:$1048576,H$1,FALSE)/E32,"-")</f>
        <v>-</v>
      </c>
      <c r="I32" s="58" t="str">
        <f>IF(F32&gt;0,VLOOKUP(A32,[3]BDD_ActiviteInf_HP!$1:$1048576,I$1,FALSE)/F32,"-")</f>
        <v>-</v>
      </c>
      <c r="J32" s="59" t="str">
        <f>IF(E32&gt;0,VLOOKUP(A32,[3]BDD_ActiviteInf_HP!$1:$1048576,J$1,FALSE)/E32,"-")</f>
        <v>-</v>
      </c>
      <c r="K32" s="58" t="str">
        <f>IF(F32&gt;0,VLOOKUP(A32,[3]BDD_ActiviteInf_HP!$1:$1048576,K$1,FALSE)/F32,"-")</f>
        <v>-</v>
      </c>
      <c r="L32" s="59" t="str">
        <f>IF(E32&gt;0,VLOOKUP(A32,[3]BDD_ActiviteInf_HP!$1:$1048576,L$1,FALSE)/E32,"-")</f>
        <v>-</v>
      </c>
      <c r="M32" s="58" t="str">
        <f>IF(F32&gt;0,VLOOKUP(A32,[3]BDD_ActiviteInf_HP!$1:$1048576,M$1,FALSE)/F32,"-")</f>
        <v>-</v>
      </c>
      <c r="N32" s="59" t="str">
        <f>IF(E32&gt;0,VLOOKUP(A32,[3]BDD_ActiviteInf_HP!$1:$1048576,N$1,FALSE)/E32,"-")</f>
        <v>-</v>
      </c>
      <c r="O32" s="58" t="str">
        <f>IF(F32&gt;0,VLOOKUP(A32,[3]BDD_ActiviteInf_HP!$1:$1048576,O$1,FALSE)/F32,"-")</f>
        <v>-</v>
      </c>
      <c r="P32" s="59" t="str">
        <f>IF($E32&gt;0,VLOOKUP($A32,[3]BDD_ActiviteInf_HP!$1:$1048576,P$1,FALSE)/$E32,"-")</f>
        <v>-</v>
      </c>
      <c r="Q32" s="58" t="str">
        <f>IF($F32&gt;0,VLOOKUP($A32,[3]BDD_ActiviteInf_HP!$1:$1048576,Q$1,FALSE)/$F32,"-")</f>
        <v>-</v>
      </c>
      <c r="R32" s="59" t="str">
        <f>IF(E32&gt;0,VLOOKUP(A32,[3]BDD_ActiviteInf_HP!$1:$1048576,R$1,FALSE)/E32,"-")</f>
        <v>-</v>
      </c>
      <c r="S32" s="58" t="str">
        <f>IF(F32&gt;0,VLOOKUP(A32,[3]BDD_ActiviteInf_HP!$1:$1048576,S$1,FALSE)/F32,"-")</f>
        <v>-</v>
      </c>
      <c r="T32" s="59" t="str">
        <f>IF(E32&gt;0,VLOOKUP(A32,[3]BDD_ActiviteInf_HP!$1:$1048576,T$1,FALSE)/E32,"-")</f>
        <v>-</v>
      </c>
      <c r="U32" s="58" t="str">
        <f>IF(F32&gt;0,VLOOKUP(A32,[3]BDD_ActiviteInf_HP!$1:$1048576,U$1,FALSE)/F32,"-")</f>
        <v>-</v>
      </c>
      <c r="V32" s="59" t="str">
        <f>IF(E32&gt;0,VLOOKUP(A32,[3]BDD_ActiviteInf_HP!$1:$1048576,V$1,FALSE)/E32,"-")</f>
        <v>-</v>
      </c>
      <c r="W32" s="58" t="str">
        <f>IF(F32&gt;0,VLOOKUP(A32,[3]BDD_ActiviteInf_HP!$1:$1048576,W$1,FALSE)/F32,"-")</f>
        <v>-</v>
      </c>
      <c r="X32" s="59">
        <f t="shared" si="4"/>
        <v>0</v>
      </c>
      <c r="Y32" s="58">
        <f t="shared" si="4"/>
        <v>0</v>
      </c>
      <c r="Z32" s="59" t="str">
        <f>IF(E32&gt;0,VLOOKUP(A32,[3]BDD_ActiviteInf_HP!$1:$1048576,Z$1,FALSE)/E32,"-")</f>
        <v>-</v>
      </c>
      <c r="AA32" s="64" t="str">
        <f>IF(F32&gt;0,VLOOKUP(A32,[3]BDD_ActiviteInf_HP!$1:$1048576,AA$1,FALSE)/F32,"-")</f>
        <v>-</v>
      </c>
    </row>
    <row r="33" spans="1:27" s="101" customFormat="1" ht="14.1" customHeight="1" x14ac:dyDescent="0.2">
      <c r="A33" s="31" t="s">
        <v>66</v>
      </c>
      <c r="C33" s="33" t="s">
        <v>66</v>
      </c>
      <c r="D33" s="34" t="s">
        <v>67</v>
      </c>
      <c r="E33" s="241">
        <f>VLOOKUP(A33,[3]Activité_INF!$A$7:$AB$68,15,FALSE)</f>
        <v>0</v>
      </c>
      <c r="F33" s="100">
        <f>VLOOKUP(A33,[3]Activité_INF!$A$7:$AB$68,16,FALSE)</f>
        <v>0</v>
      </c>
      <c r="G33" s="58" t="str">
        <f t="shared" si="3"/>
        <v>-</v>
      </c>
      <c r="H33" s="59" t="str">
        <f>IF(E33&gt;0,VLOOKUP(A33,[3]BDD_ActiviteInf_HP!$1:$1048576,H$1,FALSE)/E33,"-")</f>
        <v>-</v>
      </c>
      <c r="I33" s="58" t="str">
        <f>IF(F33&gt;0,VLOOKUP(A33,[3]BDD_ActiviteInf_HP!$1:$1048576,I$1,FALSE)/F33,"-")</f>
        <v>-</v>
      </c>
      <c r="J33" s="59" t="str">
        <f>IF(E33&gt;0,VLOOKUP(A33,[3]BDD_ActiviteInf_HP!$1:$1048576,J$1,FALSE)/E33,"-")</f>
        <v>-</v>
      </c>
      <c r="K33" s="58" t="str">
        <f>IF(F33&gt;0,VLOOKUP(A33,[3]BDD_ActiviteInf_HP!$1:$1048576,K$1,FALSE)/F33,"-")</f>
        <v>-</v>
      </c>
      <c r="L33" s="59" t="str">
        <f>IF(E33&gt;0,VLOOKUP(A33,[3]BDD_ActiviteInf_HP!$1:$1048576,L$1,FALSE)/E33,"-")</f>
        <v>-</v>
      </c>
      <c r="M33" s="58" t="str">
        <f>IF(F33&gt;0,VLOOKUP(A33,[3]BDD_ActiviteInf_HP!$1:$1048576,M$1,FALSE)/F33,"-")</f>
        <v>-</v>
      </c>
      <c r="N33" s="59" t="str">
        <f>IF(E33&gt;0,VLOOKUP(A33,[3]BDD_ActiviteInf_HP!$1:$1048576,N$1,FALSE)/E33,"-")</f>
        <v>-</v>
      </c>
      <c r="O33" s="58" t="str">
        <f>IF(F33&gt;0,VLOOKUP(A33,[3]BDD_ActiviteInf_HP!$1:$1048576,O$1,FALSE)/F33,"-")</f>
        <v>-</v>
      </c>
      <c r="P33" s="59" t="str">
        <f>IF($E33&gt;0,VLOOKUP($A33,[3]BDD_ActiviteInf_HP!$1:$1048576,P$1,FALSE)/$E33,"-")</f>
        <v>-</v>
      </c>
      <c r="Q33" s="58" t="str">
        <f>IF($F33&gt;0,VLOOKUP($A33,[3]BDD_ActiviteInf_HP!$1:$1048576,Q$1,FALSE)/$F33,"-")</f>
        <v>-</v>
      </c>
      <c r="R33" s="59" t="str">
        <f>IF(E33&gt;0,VLOOKUP(A33,[3]BDD_ActiviteInf_HP!$1:$1048576,R$1,FALSE)/E33,"-")</f>
        <v>-</v>
      </c>
      <c r="S33" s="58" t="str">
        <f>IF(F33&gt;0,VLOOKUP(A33,[3]BDD_ActiviteInf_HP!$1:$1048576,S$1,FALSE)/F33,"-")</f>
        <v>-</v>
      </c>
      <c r="T33" s="59" t="str">
        <f>IF(E33&gt;0,VLOOKUP(A33,[3]BDD_ActiviteInf_HP!$1:$1048576,T$1,FALSE)/E33,"-")</f>
        <v>-</v>
      </c>
      <c r="U33" s="58" t="str">
        <f>IF(F33&gt;0,VLOOKUP(A33,[3]BDD_ActiviteInf_HP!$1:$1048576,U$1,FALSE)/F33,"-")</f>
        <v>-</v>
      </c>
      <c r="V33" s="59" t="str">
        <f>IF(E33&gt;0,VLOOKUP(A33,[3]BDD_ActiviteInf_HP!$1:$1048576,V$1,FALSE)/E33,"-")</f>
        <v>-</v>
      </c>
      <c r="W33" s="58" t="str">
        <f>IF(F33&gt;0,VLOOKUP(A33,[3]BDD_ActiviteInf_HP!$1:$1048576,W$1,FALSE)/F33,"-")</f>
        <v>-</v>
      </c>
      <c r="X33" s="59">
        <f t="shared" si="4"/>
        <v>0</v>
      </c>
      <c r="Y33" s="58">
        <f t="shared" si="4"/>
        <v>0</v>
      </c>
      <c r="Z33" s="59" t="str">
        <f>IF(E33&gt;0,VLOOKUP(A33,[3]BDD_ActiviteInf_HP!$1:$1048576,Z$1,FALSE)/E33,"-")</f>
        <v>-</v>
      </c>
      <c r="AA33" s="64" t="str">
        <f>IF(F33&gt;0,VLOOKUP(A33,[3]BDD_ActiviteInf_HP!$1:$1048576,AA$1,FALSE)/F33,"-")</f>
        <v>-</v>
      </c>
    </row>
    <row r="34" spans="1:27" s="101" customFormat="1" ht="14.1" customHeight="1" x14ac:dyDescent="0.2">
      <c r="A34" s="31" t="s">
        <v>68</v>
      </c>
      <c r="C34" s="33" t="s">
        <v>68</v>
      </c>
      <c r="D34" s="34" t="s">
        <v>69</v>
      </c>
      <c r="E34" s="241">
        <f>VLOOKUP(A34,[3]Activité_INF!$A$7:$AB$68,15,FALSE)</f>
        <v>0</v>
      </c>
      <c r="F34" s="100">
        <f>VLOOKUP(A34,[3]Activité_INF!$A$7:$AB$68,16,FALSE)</f>
        <v>0</v>
      </c>
      <c r="G34" s="58" t="str">
        <f t="shared" si="3"/>
        <v>-</v>
      </c>
      <c r="H34" s="59" t="str">
        <f>IF(E34&gt;0,VLOOKUP(A34,[3]BDD_ActiviteInf_HP!$1:$1048576,H$1,FALSE)/E34,"-")</f>
        <v>-</v>
      </c>
      <c r="I34" s="58" t="str">
        <f>IF(F34&gt;0,VLOOKUP(A34,[3]BDD_ActiviteInf_HP!$1:$1048576,I$1,FALSE)/F34,"-")</f>
        <v>-</v>
      </c>
      <c r="J34" s="59" t="str">
        <f>IF(E34&gt;0,VLOOKUP(A34,[3]BDD_ActiviteInf_HP!$1:$1048576,J$1,FALSE)/E34,"-")</f>
        <v>-</v>
      </c>
      <c r="K34" s="58" t="str">
        <f>IF(F34&gt;0,VLOOKUP(A34,[3]BDD_ActiviteInf_HP!$1:$1048576,K$1,FALSE)/F34,"-")</f>
        <v>-</v>
      </c>
      <c r="L34" s="59" t="str">
        <f>IF(E34&gt;0,VLOOKUP(A34,[3]BDD_ActiviteInf_HP!$1:$1048576,L$1,FALSE)/E34,"-")</f>
        <v>-</v>
      </c>
      <c r="M34" s="58" t="str">
        <f>IF(F34&gt;0,VLOOKUP(A34,[3]BDD_ActiviteInf_HP!$1:$1048576,M$1,FALSE)/F34,"-")</f>
        <v>-</v>
      </c>
      <c r="N34" s="59" t="str">
        <f>IF(E34&gt;0,VLOOKUP(A34,[3]BDD_ActiviteInf_HP!$1:$1048576,N$1,FALSE)/E34,"-")</f>
        <v>-</v>
      </c>
      <c r="O34" s="58" t="str">
        <f>IF(F34&gt;0,VLOOKUP(A34,[3]BDD_ActiviteInf_HP!$1:$1048576,O$1,FALSE)/F34,"-")</f>
        <v>-</v>
      </c>
      <c r="P34" s="59" t="str">
        <f>IF($E34&gt;0,VLOOKUP($A34,[3]BDD_ActiviteInf_HP!$1:$1048576,P$1,FALSE)/$E34,"-")</f>
        <v>-</v>
      </c>
      <c r="Q34" s="58" t="str">
        <f>IF($F34&gt;0,VLOOKUP($A34,[3]BDD_ActiviteInf_HP!$1:$1048576,Q$1,FALSE)/$F34,"-")</f>
        <v>-</v>
      </c>
      <c r="R34" s="59" t="str">
        <f>IF(E34&gt;0,VLOOKUP(A34,[3]BDD_ActiviteInf_HP!$1:$1048576,R$1,FALSE)/E34,"-")</f>
        <v>-</v>
      </c>
      <c r="S34" s="58" t="str">
        <f>IF(F34&gt;0,VLOOKUP(A34,[3]BDD_ActiviteInf_HP!$1:$1048576,S$1,FALSE)/F34,"-")</f>
        <v>-</v>
      </c>
      <c r="T34" s="59" t="str">
        <f>IF(E34&gt;0,VLOOKUP(A34,[3]BDD_ActiviteInf_HP!$1:$1048576,T$1,FALSE)/E34,"-")</f>
        <v>-</v>
      </c>
      <c r="U34" s="58" t="str">
        <f>IF(F34&gt;0,VLOOKUP(A34,[3]BDD_ActiviteInf_HP!$1:$1048576,U$1,FALSE)/F34,"-")</f>
        <v>-</v>
      </c>
      <c r="V34" s="59" t="str">
        <f>IF(E34&gt;0,VLOOKUP(A34,[3]BDD_ActiviteInf_HP!$1:$1048576,V$1,FALSE)/E34,"-")</f>
        <v>-</v>
      </c>
      <c r="W34" s="58" t="str">
        <f>IF(F34&gt;0,VLOOKUP(A34,[3]BDD_ActiviteInf_HP!$1:$1048576,W$1,FALSE)/F34,"-")</f>
        <v>-</v>
      </c>
      <c r="X34" s="59">
        <f t="shared" si="4"/>
        <v>0</v>
      </c>
      <c r="Y34" s="58">
        <f t="shared" si="4"/>
        <v>0</v>
      </c>
      <c r="Z34" s="59" t="str">
        <f>IF(E34&gt;0,VLOOKUP(A34,[3]BDD_ActiviteInf_HP!$1:$1048576,Z$1,FALSE)/E34,"-")</f>
        <v>-</v>
      </c>
      <c r="AA34" s="64" t="str">
        <f>IF(F34&gt;0,VLOOKUP(A34,[3]BDD_ActiviteInf_HP!$1:$1048576,AA$1,FALSE)/F34,"-")</f>
        <v>-</v>
      </c>
    </row>
    <row r="35" spans="1:27" s="101" customFormat="1" ht="14.1" customHeight="1" x14ac:dyDescent="0.2">
      <c r="A35" s="31" t="s">
        <v>70</v>
      </c>
      <c r="C35" s="33" t="s">
        <v>70</v>
      </c>
      <c r="D35" s="34" t="s">
        <v>71</v>
      </c>
      <c r="E35" s="241">
        <f>VLOOKUP(A35,[3]Activité_INF!$A$7:$AB$68,15,FALSE)</f>
        <v>0</v>
      </c>
      <c r="F35" s="100">
        <f>VLOOKUP(A35,[3]Activité_INF!$A$7:$AB$68,16,FALSE)</f>
        <v>0</v>
      </c>
      <c r="G35" s="58" t="str">
        <f t="shared" si="3"/>
        <v>-</v>
      </c>
      <c r="H35" s="59" t="str">
        <f>IF(E35&gt;0,VLOOKUP(A35,[3]BDD_ActiviteInf_HP!$1:$1048576,H$1,FALSE)/E35,"-")</f>
        <v>-</v>
      </c>
      <c r="I35" s="58" t="str">
        <f>IF(F35&gt;0,VLOOKUP(A35,[3]BDD_ActiviteInf_HP!$1:$1048576,I$1,FALSE)/F35,"-")</f>
        <v>-</v>
      </c>
      <c r="J35" s="59" t="str">
        <f>IF(E35&gt;0,VLOOKUP(A35,[3]BDD_ActiviteInf_HP!$1:$1048576,J$1,FALSE)/E35,"-")</f>
        <v>-</v>
      </c>
      <c r="K35" s="58" t="str">
        <f>IF(F35&gt;0,VLOOKUP(A35,[3]BDD_ActiviteInf_HP!$1:$1048576,K$1,FALSE)/F35,"-")</f>
        <v>-</v>
      </c>
      <c r="L35" s="59" t="str">
        <f>IF(E35&gt;0,VLOOKUP(A35,[3]BDD_ActiviteInf_HP!$1:$1048576,L$1,FALSE)/E35,"-")</f>
        <v>-</v>
      </c>
      <c r="M35" s="58" t="str">
        <f>IF(F35&gt;0,VLOOKUP(A35,[3]BDD_ActiviteInf_HP!$1:$1048576,M$1,FALSE)/F35,"-")</f>
        <v>-</v>
      </c>
      <c r="N35" s="59" t="str">
        <f>IF(E35&gt;0,VLOOKUP(A35,[3]BDD_ActiviteInf_HP!$1:$1048576,N$1,FALSE)/E35,"-")</f>
        <v>-</v>
      </c>
      <c r="O35" s="58" t="str">
        <f>IF(F35&gt;0,VLOOKUP(A35,[3]BDD_ActiviteInf_HP!$1:$1048576,O$1,FALSE)/F35,"-")</f>
        <v>-</v>
      </c>
      <c r="P35" s="59" t="str">
        <f>IF($E35&gt;0,VLOOKUP($A35,[3]BDD_ActiviteInf_HP!$1:$1048576,P$1,FALSE)/$E35,"-")</f>
        <v>-</v>
      </c>
      <c r="Q35" s="58" t="str">
        <f>IF($F35&gt;0,VLOOKUP($A35,[3]BDD_ActiviteInf_HP!$1:$1048576,Q$1,FALSE)/$F35,"-")</f>
        <v>-</v>
      </c>
      <c r="R35" s="59" t="str">
        <f>IF(E35&gt;0,VLOOKUP(A35,[3]BDD_ActiviteInf_HP!$1:$1048576,R$1,FALSE)/E35,"-")</f>
        <v>-</v>
      </c>
      <c r="S35" s="58" t="str">
        <f>IF(F35&gt;0,VLOOKUP(A35,[3]BDD_ActiviteInf_HP!$1:$1048576,S$1,FALSE)/F35,"-")</f>
        <v>-</v>
      </c>
      <c r="T35" s="59" t="str">
        <f>IF(E35&gt;0,VLOOKUP(A35,[3]BDD_ActiviteInf_HP!$1:$1048576,T$1,FALSE)/E35,"-")</f>
        <v>-</v>
      </c>
      <c r="U35" s="58" t="str">
        <f>IF(F35&gt;0,VLOOKUP(A35,[3]BDD_ActiviteInf_HP!$1:$1048576,U$1,FALSE)/F35,"-")</f>
        <v>-</v>
      </c>
      <c r="V35" s="59" t="str">
        <f>IF(E35&gt;0,VLOOKUP(A35,[3]BDD_ActiviteInf_HP!$1:$1048576,V$1,FALSE)/E35,"-")</f>
        <v>-</v>
      </c>
      <c r="W35" s="58" t="str">
        <f>IF(F35&gt;0,VLOOKUP(A35,[3]BDD_ActiviteInf_HP!$1:$1048576,W$1,FALSE)/F35,"-")</f>
        <v>-</v>
      </c>
      <c r="X35" s="59">
        <f t="shared" si="4"/>
        <v>0</v>
      </c>
      <c r="Y35" s="58">
        <f t="shared" si="4"/>
        <v>0</v>
      </c>
      <c r="Z35" s="59" t="str">
        <f>IF(E35&gt;0,VLOOKUP(A35,[3]BDD_ActiviteInf_HP!$1:$1048576,Z$1,FALSE)/E35,"-")</f>
        <v>-</v>
      </c>
      <c r="AA35" s="64" t="str">
        <f>IF(F35&gt;0,VLOOKUP(A35,[3]BDD_ActiviteInf_HP!$1:$1048576,AA$1,FALSE)/F35,"-")</f>
        <v>-</v>
      </c>
    </row>
    <row r="36" spans="1:27" s="101" customFormat="1" ht="14.1" customHeight="1" x14ac:dyDescent="0.2">
      <c r="A36" s="31" t="s">
        <v>72</v>
      </c>
      <c r="C36" s="33" t="s">
        <v>72</v>
      </c>
      <c r="D36" s="34" t="s">
        <v>73</v>
      </c>
      <c r="E36" s="241">
        <f>VLOOKUP(A36,[3]Activité_INF!$A$7:$AB$68,15,FALSE)</f>
        <v>0</v>
      </c>
      <c r="F36" s="100">
        <f>VLOOKUP(A36,[3]Activité_INF!$A$7:$AB$68,16,FALSE)</f>
        <v>0</v>
      </c>
      <c r="G36" s="58" t="str">
        <f t="shared" si="3"/>
        <v>-</v>
      </c>
      <c r="H36" s="59" t="str">
        <f>IF(E36&gt;0,VLOOKUP(A36,[3]BDD_ActiviteInf_HP!$1:$1048576,H$1,FALSE)/E36,"-")</f>
        <v>-</v>
      </c>
      <c r="I36" s="58" t="str">
        <f>IF(F36&gt;0,VLOOKUP(A36,[3]BDD_ActiviteInf_HP!$1:$1048576,I$1,FALSE)/F36,"-")</f>
        <v>-</v>
      </c>
      <c r="J36" s="59" t="str">
        <f>IF(E36&gt;0,VLOOKUP(A36,[3]BDD_ActiviteInf_HP!$1:$1048576,J$1,FALSE)/E36,"-")</f>
        <v>-</v>
      </c>
      <c r="K36" s="58" t="str">
        <f>IF(F36&gt;0,VLOOKUP(A36,[3]BDD_ActiviteInf_HP!$1:$1048576,K$1,FALSE)/F36,"-")</f>
        <v>-</v>
      </c>
      <c r="L36" s="59" t="str">
        <f>IF(E36&gt;0,VLOOKUP(A36,[3]BDD_ActiviteInf_HP!$1:$1048576,L$1,FALSE)/E36,"-")</f>
        <v>-</v>
      </c>
      <c r="M36" s="58" t="str">
        <f>IF(F36&gt;0,VLOOKUP(A36,[3]BDD_ActiviteInf_HP!$1:$1048576,M$1,FALSE)/F36,"-")</f>
        <v>-</v>
      </c>
      <c r="N36" s="59" t="str">
        <f>IF(E36&gt;0,VLOOKUP(A36,[3]BDD_ActiviteInf_HP!$1:$1048576,N$1,FALSE)/E36,"-")</f>
        <v>-</v>
      </c>
      <c r="O36" s="58" t="str">
        <f>IF(F36&gt;0,VLOOKUP(A36,[3]BDD_ActiviteInf_HP!$1:$1048576,O$1,FALSE)/F36,"-")</f>
        <v>-</v>
      </c>
      <c r="P36" s="59" t="str">
        <f>IF($E36&gt;0,VLOOKUP($A36,[3]BDD_ActiviteInf_HP!$1:$1048576,P$1,FALSE)/$E36,"-")</f>
        <v>-</v>
      </c>
      <c r="Q36" s="58" t="str">
        <f>IF($F36&gt;0,VLOOKUP($A36,[3]BDD_ActiviteInf_HP!$1:$1048576,Q$1,FALSE)/$F36,"-")</f>
        <v>-</v>
      </c>
      <c r="R36" s="59" t="str">
        <f>IF(E36&gt;0,VLOOKUP(A36,[3]BDD_ActiviteInf_HP!$1:$1048576,R$1,FALSE)/E36,"-")</f>
        <v>-</v>
      </c>
      <c r="S36" s="58" t="str">
        <f>IF(F36&gt;0,VLOOKUP(A36,[3]BDD_ActiviteInf_HP!$1:$1048576,S$1,FALSE)/F36,"-")</f>
        <v>-</v>
      </c>
      <c r="T36" s="59" t="str">
        <f>IF(E36&gt;0,VLOOKUP(A36,[3]BDD_ActiviteInf_HP!$1:$1048576,T$1,FALSE)/E36,"-")</f>
        <v>-</v>
      </c>
      <c r="U36" s="58" t="str">
        <f>IF(F36&gt;0,VLOOKUP(A36,[3]BDD_ActiviteInf_HP!$1:$1048576,U$1,FALSE)/F36,"-")</f>
        <v>-</v>
      </c>
      <c r="V36" s="59" t="str">
        <f>IF(E36&gt;0,VLOOKUP(A36,[3]BDD_ActiviteInf_HP!$1:$1048576,V$1,FALSE)/E36,"-")</f>
        <v>-</v>
      </c>
      <c r="W36" s="58" t="str">
        <f>IF(F36&gt;0,VLOOKUP(A36,[3]BDD_ActiviteInf_HP!$1:$1048576,W$1,FALSE)/F36,"-")</f>
        <v>-</v>
      </c>
      <c r="X36" s="59">
        <f t="shared" si="4"/>
        <v>0</v>
      </c>
      <c r="Y36" s="58">
        <f t="shared" si="4"/>
        <v>0</v>
      </c>
      <c r="Z36" s="59" t="str">
        <f>IF(E36&gt;0,VLOOKUP(A36,[3]BDD_ActiviteInf_HP!$1:$1048576,Z$1,FALSE)/E36,"-")</f>
        <v>-</v>
      </c>
      <c r="AA36" s="64" t="str">
        <f>IF(F36&gt;0,VLOOKUP(A36,[3]BDD_ActiviteInf_HP!$1:$1048576,AA$1,FALSE)/F36,"-")</f>
        <v>-</v>
      </c>
    </row>
    <row r="37" spans="1:27" s="101" customFormat="1" ht="14.1" customHeight="1" x14ac:dyDescent="0.25">
      <c r="A37" s="49" t="s">
        <v>74</v>
      </c>
      <c r="C37" s="33" t="s">
        <v>74</v>
      </c>
      <c r="D37" s="34" t="s">
        <v>75</v>
      </c>
      <c r="E37" s="241">
        <f>VLOOKUP(A37,[3]Activité_INF!$A$7:$AB$68,15,FALSE)</f>
        <v>0</v>
      </c>
      <c r="F37" s="100">
        <f>VLOOKUP(A37,[3]Activité_INF!$A$7:$AB$68,16,FALSE)</f>
        <v>0</v>
      </c>
      <c r="G37" s="58" t="str">
        <f t="shared" si="3"/>
        <v>-</v>
      </c>
      <c r="H37" s="59" t="str">
        <f>IF(E37&gt;0,VLOOKUP(A37,[3]BDD_ActiviteInf_HP!$1:$1048576,H$1,FALSE)/E37,"-")</f>
        <v>-</v>
      </c>
      <c r="I37" s="58" t="str">
        <f>IF(F37&gt;0,VLOOKUP(A37,[3]BDD_ActiviteInf_HP!$1:$1048576,I$1,FALSE)/F37,"-")</f>
        <v>-</v>
      </c>
      <c r="J37" s="59" t="str">
        <f>IF(E37&gt;0,VLOOKUP(A37,[3]BDD_ActiviteInf_HP!$1:$1048576,J$1,FALSE)/E37,"-")</f>
        <v>-</v>
      </c>
      <c r="K37" s="58" t="str">
        <f>IF(F37&gt;0,VLOOKUP(A37,[3]BDD_ActiviteInf_HP!$1:$1048576,K$1,FALSE)/F37,"-")</f>
        <v>-</v>
      </c>
      <c r="L37" s="59" t="str">
        <f>IF(E37&gt;0,VLOOKUP(A37,[3]BDD_ActiviteInf_HP!$1:$1048576,L$1,FALSE)/E37,"-")</f>
        <v>-</v>
      </c>
      <c r="M37" s="58" t="str">
        <f>IF(F37&gt;0,VLOOKUP(A37,[3]BDD_ActiviteInf_HP!$1:$1048576,M$1,FALSE)/F37,"-")</f>
        <v>-</v>
      </c>
      <c r="N37" s="59" t="str">
        <f>IF(E37&gt;0,VLOOKUP(A37,[3]BDD_ActiviteInf_HP!$1:$1048576,N$1,FALSE)/E37,"-")</f>
        <v>-</v>
      </c>
      <c r="O37" s="58" t="str">
        <f>IF(F37&gt;0,VLOOKUP(A37,[3]BDD_ActiviteInf_HP!$1:$1048576,O$1,FALSE)/F37,"-")</f>
        <v>-</v>
      </c>
      <c r="P37" s="59" t="str">
        <f>IF($E37&gt;0,VLOOKUP($A37,[3]BDD_ActiviteInf_HP!$1:$1048576,P$1,FALSE)/$E37,"-")</f>
        <v>-</v>
      </c>
      <c r="Q37" s="58" t="str">
        <f>IF($F37&gt;0,VLOOKUP($A37,[3]BDD_ActiviteInf_HP!$1:$1048576,Q$1,FALSE)/$F37,"-")</f>
        <v>-</v>
      </c>
      <c r="R37" s="59" t="str">
        <f>IF(E37&gt;0,VLOOKUP(A37,[3]BDD_ActiviteInf_HP!$1:$1048576,R$1,FALSE)/E37,"-")</f>
        <v>-</v>
      </c>
      <c r="S37" s="58" t="str">
        <f>IF(F37&gt;0,VLOOKUP(A37,[3]BDD_ActiviteInf_HP!$1:$1048576,S$1,FALSE)/F37,"-")</f>
        <v>-</v>
      </c>
      <c r="T37" s="59" t="str">
        <f>IF(E37&gt;0,VLOOKUP(A37,[3]BDD_ActiviteInf_HP!$1:$1048576,T$1,FALSE)/E37,"-")</f>
        <v>-</v>
      </c>
      <c r="U37" s="58" t="str">
        <f>IF(F37&gt;0,VLOOKUP(A37,[3]BDD_ActiviteInf_HP!$1:$1048576,U$1,FALSE)/F37,"-")</f>
        <v>-</v>
      </c>
      <c r="V37" s="59" t="str">
        <f>IF(E37&gt;0,VLOOKUP(A37,[3]BDD_ActiviteInf_HP!$1:$1048576,V$1,FALSE)/E37,"-")</f>
        <v>-</v>
      </c>
      <c r="W37" s="58" t="str">
        <f>IF(F37&gt;0,VLOOKUP(A37,[3]BDD_ActiviteInf_HP!$1:$1048576,W$1,FALSE)/F37,"-")</f>
        <v>-</v>
      </c>
      <c r="X37" s="59">
        <f t="shared" si="4"/>
        <v>0</v>
      </c>
      <c r="Y37" s="58">
        <f t="shared" si="4"/>
        <v>0</v>
      </c>
      <c r="Z37" s="59" t="str">
        <f>IF(E37&gt;0,VLOOKUP(A37,[3]BDD_ActiviteInf_HP!$1:$1048576,Z$1,FALSE)/E37,"-")</f>
        <v>-</v>
      </c>
      <c r="AA37" s="64" t="str">
        <f>IF(F37&gt;0,VLOOKUP(A37,[3]BDD_ActiviteInf_HP!$1:$1048576,AA$1,FALSE)/F37,"-")</f>
        <v>-</v>
      </c>
    </row>
    <row r="38" spans="1:27" s="101" customFormat="1" ht="14.1" customHeight="1" x14ac:dyDescent="0.2">
      <c r="A38" s="31" t="s">
        <v>76</v>
      </c>
      <c r="C38" s="33" t="s">
        <v>76</v>
      </c>
      <c r="D38" s="34" t="s">
        <v>77</v>
      </c>
      <c r="E38" s="241">
        <f>VLOOKUP(A38,[3]Activité_INF!$A$7:$AB$68,15,FALSE)</f>
        <v>0</v>
      </c>
      <c r="F38" s="100">
        <f>VLOOKUP(A38,[3]Activité_INF!$A$7:$AB$68,16,FALSE)</f>
        <v>0</v>
      </c>
      <c r="G38" s="58" t="str">
        <f t="shared" si="3"/>
        <v>-</v>
      </c>
      <c r="H38" s="59" t="str">
        <f>IF(E38&gt;0,VLOOKUP(A38,[3]BDD_ActiviteInf_HP!$1:$1048576,H$1,FALSE)/E38,"-")</f>
        <v>-</v>
      </c>
      <c r="I38" s="58" t="str">
        <f>IF(F38&gt;0,VLOOKUP(A38,[3]BDD_ActiviteInf_HP!$1:$1048576,I$1,FALSE)/F38,"-")</f>
        <v>-</v>
      </c>
      <c r="J38" s="59" t="str">
        <f>IF(E38&gt;0,VLOOKUP(A38,[3]BDD_ActiviteInf_HP!$1:$1048576,J$1,FALSE)/E38,"-")</f>
        <v>-</v>
      </c>
      <c r="K38" s="58" t="str">
        <f>IF(F38&gt;0,VLOOKUP(A38,[3]BDD_ActiviteInf_HP!$1:$1048576,K$1,FALSE)/F38,"-")</f>
        <v>-</v>
      </c>
      <c r="L38" s="59" t="str">
        <f>IF(E38&gt;0,VLOOKUP(A38,[3]BDD_ActiviteInf_HP!$1:$1048576,L$1,FALSE)/E38,"-")</f>
        <v>-</v>
      </c>
      <c r="M38" s="58" t="str">
        <f>IF(F38&gt;0,VLOOKUP(A38,[3]BDD_ActiviteInf_HP!$1:$1048576,M$1,FALSE)/F38,"-")</f>
        <v>-</v>
      </c>
      <c r="N38" s="59" t="str">
        <f>IF(E38&gt;0,VLOOKUP(A38,[3]BDD_ActiviteInf_HP!$1:$1048576,N$1,FALSE)/E38,"-")</f>
        <v>-</v>
      </c>
      <c r="O38" s="58" t="str">
        <f>IF(F38&gt;0,VLOOKUP(A38,[3]BDD_ActiviteInf_HP!$1:$1048576,O$1,FALSE)/F38,"-")</f>
        <v>-</v>
      </c>
      <c r="P38" s="59" t="str">
        <f>IF($E38&gt;0,VLOOKUP($A38,[3]BDD_ActiviteInf_HP!$1:$1048576,P$1,FALSE)/$E38,"-")</f>
        <v>-</v>
      </c>
      <c r="Q38" s="58" t="str">
        <f>IF($F38&gt;0,VLOOKUP($A38,[3]BDD_ActiviteInf_HP!$1:$1048576,Q$1,FALSE)/$F38,"-")</f>
        <v>-</v>
      </c>
      <c r="R38" s="59" t="str">
        <f>IF(E38&gt;0,VLOOKUP(A38,[3]BDD_ActiviteInf_HP!$1:$1048576,R$1,FALSE)/E38,"-")</f>
        <v>-</v>
      </c>
      <c r="S38" s="58" t="str">
        <f>IF(F38&gt;0,VLOOKUP(A38,[3]BDD_ActiviteInf_HP!$1:$1048576,S$1,FALSE)/F38,"-")</f>
        <v>-</v>
      </c>
      <c r="T38" s="59" t="str">
        <f>IF(E38&gt;0,VLOOKUP(A38,[3]BDD_ActiviteInf_HP!$1:$1048576,T$1,FALSE)/E38,"-")</f>
        <v>-</v>
      </c>
      <c r="U38" s="58" t="str">
        <f>IF(F38&gt;0,VLOOKUP(A38,[3]BDD_ActiviteInf_HP!$1:$1048576,U$1,FALSE)/F38,"-")</f>
        <v>-</v>
      </c>
      <c r="V38" s="59" t="str">
        <f>IF(E38&gt;0,VLOOKUP(A38,[3]BDD_ActiviteInf_HP!$1:$1048576,V$1,FALSE)/E38,"-")</f>
        <v>-</v>
      </c>
      <c r="W38" s="58" t="str">
        <f>IF(F38&gt;0,VLOOKUP(A38,[3]BDD_ActiviteInf_HP!$1:$1048576,W$1,FALSE)/F38,"-")</f>
        <v>-</v>
      </c>
      <c r="X38" s="59">
        <f t="shared" si="4"/>
        <v>0</v>
      </c>
      <c r="Y38" s="58">
        <f t="shared" si="4"/>
        <v>0</v>
      </c>
      <c r="Z38" s="59" t="str">
        <f>IF(E38&gt;0,VLOOKUP(A38,[3]BDD_ActiviteInf_HP!$1:$1048576,Z$1,FALSE)/E38,"-")</f>
        <v>-</v>
      </c>
      <c r="AA38" s="64" t="str">
        <f>IF(F38&gt;0,VLOOKUP(A38,[3]BDD_ActiviteInf_HP!$1:$1048576,AA$1,FALSE)/F38,"-")</f>
        <v>-</v>
      </c>
    </row>
    <row r="39" spans="1:27" s="101" customFormat="1" ht="14.1" customHeight="1" thickBot="1" x14ac:dyDescent="0.25">
      <c r="A39" s="31" t="s">
        <v>78</v>
      </c>
      <c r="C39" s="33" t="s">
        <v>78</v>
      </c>
      <c r="D39" s="34" t="s">
        <v>79</v>
      </c>
      <c r="E39" s="241">
        <f>VLOOKUP(A39,[3]Activité_INF!$A$7:$AB$68,15,FALSE)</f>
        <v>0</v>
      </c>
      <c r="F39" s="100">
        <f>VLOOKUP(A39,[3]Activité_INF!$A$7:$AB$68,16,FALSE)</f>
        <v>0</v>
      </c>
      <c r="G39" s="58" t="str">
        <f t="shared" si="3"/>
        <v>-</v>
      </c>
      <c r="H39" s="59" t="str">
        <f>IF(E39&gt;0,VLOOKUP(A39,[3]BDD_ActiviteInf_HP!$1:$1048576,H$1,FALSE)/E39,"-")</f>
        <v>-</v>
      </c>
      <c r="I39" s="58" t="str">
        <f>IF(F39&gt;0,VLOOKUP(A39,[3]BDD_ActiviteInf_HP!$1:$1048576,I$1,FALSE)/F39,"-")</f>
        <v>-</v>
      </c>
      <c r="J39" s="59" t="str">
        <f>IF(E39&gt;0,VLOOKUP(A39,[3]BDD_ActiviteInf_HP!$1:$1048576,J$1,FALSE)/E39,"-")</f>
        <v>-</v>
      </c>
      <c r="K39" s="58" t="str">
        <f>IF(F39&gt;0,VLOOKUP(A39,[3]BDD_ActiviteInf_HP!$1:$1048576,K$1,FALSE)/F39,"-")</f>
        <v>-</v>
      </c>
      <c r="L39" s="59" t="str">
        <f>IF(E39&gt;0,VLOOKUP(A39,[3]BDD_ActiviteInf_HP!$1:$1048576,L$1,FALSE)/E39,"-")</f>
        <v>-</v>
      </c>
      <c r="M39" s="58" t="str">
        <f>IF(F39&gt;0,VLOOKUP(A39,[3]BDD_ActiviteInf_HP!$1:$1048576,M$1,FALSE)/F39,"-")</f>
        <v>-</v>
      </c>
      <c r="N39" s="59" t="str">
        <f>IF(E39&gt;0,VLOOKUP(A39,[3]BDD_ActiviteInf_HP!$1:$1048576,N$1,FALSE)/E39,"-")</f>
        <v>-</v>
      </c>
      <c r="O39" s="58" t="str">
        <f>IF(F39&gt;0,VLOOKUP(A39,[3]BDD_ActiviteInf_HP!$1:$1048576,O$1,FALSE)/F39,"-")</f>
        <v>-</v>
      </c>
      <c r="P39" s="59" t="str">
        <f>IF($E39&gt;0,VLOOKUP($A39,[3]BDD_ActiviteInf_HP!$1:$1048576,P$1,FALSE)/$E39,"-")</f>
        <v>-</v>
      </c>
      <c r="Q39" s="58" t="str">
        <f>IF($F39&gt;0,VLOOKUP($A39,[3]BDD_ActiviteInf_HP!$1:$1048576,Q$1,FALSE)/$F39,"-")</f>
        <v>-</v>
      </c>
      <c r="R39" s="59" t="str">
        <f>IF(E39&gt;0,VLOOKUP(A39,[3]BDD_ActiviteInf_HP!$1:$1048576,R$1,FALSE)/E39,"-")</f>
        <v>-</v>
      </c>
      <c r="S39" s="58" t="str">
        <f>IF(F39&gt;0,VLOOKUP(A39,[3]BDD_ActiviteInf_HP!$1:$1048576,S$1,FALSE)/F39,"-")</f>
        <v>-</v>
      </c>
      <c r="T39" s="59" t="str">
        <f>IF(E39&gt;0,VLOOKUP(A39,[3]BDD_ActiviteInf_HP!$1:$1048576,T$1,FALSE)/E39,"-")</f>
        <v>-</v>
      </c>
      <c r="U39" s="58" t="str">
        <f>IF(F39&gt;0,VLOOKUP(A39,[3]BDD_ActiviteInf_HP!$1:$1048576,U$1,FALSE)/F39,"-")</f>
        <v>-</v>
      </c>
      <c r="V39" s="59" t="str">
        <f>IF(E39&gt;0,VLOOKUP(A39,[3]BDD_ActiviteInf_HP!$1:$1048576,V$1,FALSE)/E39,"-")</f>
        <v>-</v>
      </c>
      <c r="W39" s="58" t="str">
        <f>IF(F39&gt;0,VLOOKUP(A39,[3]BDD_ActiviteInf_HP!$1:$1048576,W$1,FALSE)/F39,"-")</f>
        <v>-</v>
      </c>
      <c r="X39" s="59">
        <f t="shared" si="4"/>
        <v>0</v>
      </c>
      <c r="Y39" s="58">
        <f t="shared" si="4"/>
        <v>0</v>
      </c>
      <c r="Z39" s="59" t="str">
        <f>IF(E39&gt;0,VLOOKUP(A39,[3]BDD_ActiviteInf_HP!$1:$1048576,Z$1,FALSE)/E39,"-")</f>
        <v>-</v>
      </c>
      <c r="AA39" s="64" t="str">
        <f>IF(F39&gt;0,VLOOKUP(A39,[3]BDD_ActiviteInf_HP!$1:$1048576,AA$1,FALSE)/F39,"-")</f>
        <v>-</v>
      </c>
    </row>
    <row r="40" spans="1:27" s="101" customFormat="1" ht="13.5" customHeight="1" thickBot="1" x14ac:dyDescent="0.25">
      <c r="A40" s="31" t="s">
        <v>80</v>
      </c>
      <c r="C40" s="102" t="s">
        <v>81</v>
      </c>
      <c r="D40" s="102"/>
      <c r="E40" s="275">
        <f>VLOOKUP(A40,[3]Activité_INF!$A$7:$AB$68,15,FALSE)</f>
        <v>0</v>
      </c>
      <c r="F40" s="69">
        <f>VLOOKUP(A40,[3]Activité_INF!$A$7:$AB$68,16,FALSE)</f>
        <v>0</v>
      </c>
      <c r="G40" s="70" t="str">
        <f t="shared" si="3"/>
        <v>-</v>
      </c>
      <c r="H40" s="71" t="str">
        <f>IF(E40&gt;0,VLOOKUP(A40,[3]BDD_ActiviteInf_HP!$1:$1048576,H$1,FALSE)/E40,"-")</f>
        <v>-</v>
      </c>
      <c r="I40" s="70" t="str">
        <f>IF(F40&gt;0,VLOOKUP(A40,[3]BDD_ActiviteInf_HP!$1:$1048576,I$1,FALSE)/F40,"-")</f>
        <v>-</v>
      </c>
      <c r="J40" s="71" t="str">
        <f>IF(E40&gt;0,VLOOKUP(A40,[3]BDD_ActiviteInf_HP!$1:$1048576,J$1,FALSE)/E40,"-")</f>
        <v>-</v>
      </c>
      <c r="K40" s="70" t="str">
        <f>IF(F40&gt;0,VLOOKUP(A40,[3]BDD_ActiviteInf_HP!$1:$1048576,K$1,FALSE)/F40,"-")</f>
        <v>-</v>
      </c>
      <c r="L40" s="71" t="str">
        <f>IF(E40&gt;0,VLOOKUP(A40,[3]BDD_ActiviteInf_HP!$1:$1048576,L$1,FALSE)/E40,"-")</f>
        <v>-</v>
      </c>
      <c r="M40" s="70" t="str">
        <f>IF(F40&gt;0,VLOOKUP(A40,[3]BDD_ActiviteInf_HP!$1:$1048576,M$1,FALSE)/F40,"-")</f>
        <v>-</v>
      </c>
      <c r="N40" s="71" t="str">
        <f>IF(E40&gt;0,VLOOKUP(A40,[3]BDD_ActiviteInf_HP!$1:$1048576,N$1,FALSE)/E40,"-")</f>
        <v>-</v>
      </c>
      <c r="O40" s="70" t="str">
        <f>IF(F40&gt;0,VLOOKUP(A40,[3]BDD_ActiviteInf_HP!$1:$1048576,O$1,FALSE)/F40,"-")</f>
        <v>-</v>
      </c>
      <c r="P40" s="71" t="str">
        <f>IF($E40&gt;0,VLOOKUP($A40,[3]BDD_ActiviteInf_HP!$1:$1048576,P$1,FALSE)/$E40,"-")</f>
        <v>-</v>
      </c>
      <c r="Q40" s="70" t="str">
        <f>IF($F40&gt;0,VLOOKUP($A40,[3]BDD_ActiviteInf_HP!$1:$1048576,Q$1,FALSE)/$F40,"-")</f>
        <v>-</v>
      </c>
      <c r="R40" s="71" t="str">
        <f>IF(E40&gt;0,VLOOKUP(A40,[3]BDD_ActiviteInf_HP!$1:$1048576,R$1,FALSE)/E40,"-")</f>
        <v>-</v>
      </c>
      <c r="S40" s="70" t="str">
        <f>IF(F40&gt;0,VLOOKUP(A40,[3]BDD_ActiviteInf_HP!$1:$1048576,S$1,FALSE)/F40,"-")</f>
        <v>-</v>
      </c>
      <c r="T40" s="71" t="str">
        <f>IF(E40&gt;0,VLOOKUP(A40,[3]BDD_ActiviteInf_HP!$1:$1048576,T$1,FALSE)/E40,"-")</f>
        <v>-</v>
      </c>
      <c r="U40" s="70" t="str">
        <f>IF(F40&gt;0,VLOOKUP(A40,[3]BDD_ActiviteInf_HP!$1:$1048576,U$1,FALSE)/F40,"-")</f>
        <v>-</v>
      </c>
      <c r="V40" s="71" t="str">
        <f>IF(E40&gt;0,VLOOKUP(A40,[3]BDD_ActiviteInf_HP!$1:$1048576,V$1,FALSE)/E40,"-")</f>
        <v>-</v>
      </c>
      <c r="W40" s="70" t="str">
        <f>IF(F40&gt;0,VLOOKUP(A40,[3]BDD_ActiviteInf_HP!$1:$1048576,W$1,FALSE)/F40,"-")</f>
        <v>-</v>
      </c>
      <c r="X40" s="71">
        <f t="shared" si="4"/>
        <v>0</v>
      </c>
      <c r="Y40" s="70">
        <f t="shared" si="4"/>
        <v>0</v>
      </c>
      <c r="Z40" s="71" t="str">
        <f>IF(E40&gt;0,VLOOKUP(A40,[3]BDD_ActiviteInf_HP!$1:$1048576,Z$1,FALSE)/E40,"-")</f>
        <v>-</v>
      </c>
      <c r="AA40" s="76" t="str">
        <f>IF(F40&gt;0,VLOOKUP(A40,[3]BDD_ActiviteInf_HP!$1:$1048576,AA$1,FALSE)/F40,"-")</f>
        <v>-</v>
      </c>
    </row>
    <row r="41" spans="1:27" ht="5.25" customHeight="1" thickBot="1" x14ac:dyDescent="0.25">
      <c r="A41" s="77"/>
      <c r="C41" s="345"/>
      <c r="D41" s="330"/>
      <c r="E41" s="510"/>
      <c r="F41" s="511"/>
      <c r="G41" s="197"/>
      <c r="H41" s="197"/>
      <c r="I41" s="197"/>
      <c r="J41" s="197"/>
      <c r="K41" s="197"/>
      <c r="L41" s="197"/>
      <c r="M41" s="197"/>
      <c r="N41" s="197"/>
      <c r="O41" s="197"/>
      <c r="P41" s="197"/>
      <c r="Q41" s="197"/>
      <c r="R41" s="197"/>
      <c r="S41" s="197"/>
      <c r="T41" s="197"/>
      <c r="U41" s="197"/>
      <c r="V41" s="197"/>
      <c r="W41" s="197"/>
      <c r="X41" s="197"/>
      <c r="Y41" s="197"/>
      <c r="Z41" s="197"/>
      <c r="AA41" s="197"/>
    </row>
    <row r="42" spans="1:27" s="98" customFormat="1" x14ac:dyDescent="0.2">
      <c r="A42" s="31" t="s">
        <v>82</v>
      </c>
      <c r="C42" s="105" t="s">
        <v>83</v>
      </c>
      <c r="D42" s="106"/>
      <c r="E42" s="291">
        <f>VLOOKUP(A42,[3]Activité_INF!$A$7:$AB$68,15,FALSE)</f>
        <v>11216</v>
      </c>
      <c r="F42" s="108">
        <f>VLOOKUP(A42,[3]Activité_INF!$A$7:$AB$68,16,FALSE)</f>
        <v>12362.5</v>
      </c>
      <c r="G42" s="109">
        <f>IF(E42&gt;0,F42/E42-1,"-")</f>
        <v>0.10222004279600561</v>
      </c>
      <c r="H42" s="118">
        <f>IF(E42&gt;0,VLOOKUP(A42,[3]BDD_ActiviteInf_HP!$1:$1048576,H$1,FALSE)/E42,"-")</f>
        <v>2.8976462196861626E-2</v>
      </c>
      <c r="I42" s="114">
        <f>IF(F42&gt;0,VLOOKUP(A42,[3]BDD_ActiviteInf_HP!$1:$1048576,I$1,FALSE)/F42,"-")</f>
        <v>2.7462082912032355E-2</v>
      </c>
      <c r="J42" s="118">
        <f>IF(E42&gt;0,VLOOKUP(A42,[3]BDD_ActiviteInf_HP!$1:$1048576,J$1,FALSE)/E42,"-")</f>
        <v>9.9857346647646214E-3</v>
      </c>
      <c r="K42" s="114">
        <f>IF(F42&gt;0,VLOOKUP(A42,[3]BDD_ActiviteInf_HP!$1:$1048576,K$1,FALSE)/F42,"-")</f>
        <v>3.1587462082912035E-2</v>
      </c>
      <c r="L42" s="118">
        <f>IF(E42&gt;0,VLOOKUP(A42,[3]BDD_ActiviteInf_HP!$1:$1048576,L$1,FALSE)/E42,"-")</f>
        <v>5.728423680456491E-2</v>
      </c>
      <c r="M42" s="114">
        <f>IF(F42&gt;0,VLOOKUP(A42,[3]BDD_ActiviteInf_HP!$1:$1048576,M$1,FALSE)/F42,"-")</f>
        <v>6.879676440849343E-2</v>
      </c>
      <c r="N42" s="118">
        <f>IF(E42&gt;0,VLOOKUP(A42,[3]BDD_ActiviteInf_HP!$1:$1048576,N$1,FALSE)/E42,"-")</f>
        <v>5.9290299572039946E-3</v>
      </c>
      <c r="O42" s="114">
        <f>IF(F42&gt;0,VLOOKUP(A42,[3]BDD_ActiviteInf_HP!$1:$1048576,O$1,FALSE)/F42,"-")</f>
        <v>7.0374115267947419E-3</v>
      </c>
      <c r="P42" s="118">
        <f>IF($E42&gt;0,VLOOKUP($A42,[3]BDD_ActiviteInf_HP!$1:$1048576,P$1,FALSE)/$E42,"-")</f>
        <v>0.65727532097004282</v>
      </c>
      <c r="Q42" s="114">
        <f>IF($F42&gt;0,VLOOKUP($A42,[3]BDD_ActiviteInf_HP!$1:$1048576,Q$1,FALSE)/$F42,"-")</f>
        <v>0.61771486349848337</v>
      </c>
      <c r="R42" s="118">
        <f>IF(E42&gt;0,VLOOKUP(A42,[3]BDD_ActiviteInf_HP!$1:$1048576,R$1,FALSE)/E42,"-")</f>
        <v>0.15402104136947217</v>
      </c>
      <c r="S42" s="114">
        <f>IF(F42&gt;0,VLOOKUP(A42,[3]BDD_ActiviteInf_HP!$1:$1048576,S$1,FALSE)/F42,"-")</f>
        <v>0.176056622851365</v>
      </c>
      <c r="T42" s="118">
        <f>IF(E42&gt;0,VLOOKUP(A42,[3]BDD_ActiviteInf_HP!$1:$1048576,T$1,FALSE)/E42,"-")</f>
        <v>1.2393009985734664E-2</v>
      </c>
      <c r="U42" s="114">
        <f>IF(F42&gt;0,VLOOKUP(A42,[3]BDD_ActiviteInf_HP!$1:$1048576,U$1,FALSE)/F42,"-")</f>
        <v>1.7431749241658242E-2</v>
      </c>
      <c r="V42" s="118">
        <f>IF(E42&gt;0,VLOOKUP(A42,[3]BDD_ActiviteInf_HP!$1:$1048576,V$1,FALSE)/E42,"-")</f>
        <v>2.1843794579172609E-2</v>
      </c>
      <c r="W42" s="114">
        <f>IF(F42&gt;0,VLOOKUP(A42,[3]BDD_ActiviteInf_HP!$1:$1048576,W$1,FALSE)/F42,"-")</f>
        <v>2.7219413549039433E-2</v>
      </c>
      <c r="X42" s="118">
        <f t="shared" ref="X42:Y45" si="5">IF(E42&gt;0,1-(H42+J42+L42+N42+R42+T42+V42+Z42),0)</f>
        <v>0.65727532097004282</v>
      </c>
      <c r="Y42" s="114">
        <f t="shared" si="5"/>
        <v>0.61973710819009098</v>
      </c>
      <c r="Z42" s="118">
        <f>IF(E42&gt;0,VLOOKUP(A42,[3]BDD_ActiviteInf_HP!$1:$1048576,Z$1,FALSE)/E42,"-")</f>
        <v>5.2291369472182596E-2</v>
      </c>
      <c r="AA42" s="119">
        <f>IF(F42&gt;0,VLOOKUP(A42,[3]BDD_ActiviteInf_HP!$1:$1048576,AA$1,FALSE)/F42,"-")</f>
        <v>2.4671385237613752E-2</v>
      </c>
    </row>
    <row r="43" spans="1:27" s="98" customFormat="1" x14ac:dyDescent="0.2">
      <c r="A43" s="31" t="s">
        <v>84</v>
      </c>
      <c r="C43" s="121" t="s">
        <v>85</v>
      </c>
      <c r="D43" s="122"/>
      <c r="E43" s="241">
        <f>VLOOKUP(A43,[3]Activité_INF!$A$7:$AB$68,15,FALSE)</f>
        <v>17050</v>
      </c>
      <c r="F43" s="124">
        <f>VLOOKUP(A43,[3]Activité_INF!$A$7:$AB$68,16,FALSE)</f>
        <v>13653.5</v>
      </c>
      <c r="G43" s="117">
        <f>IF(E43&gt;0,F43/E43-1,"-")</f>
        <v>-0.19920821114369502</v>
      </c>
      <c r="H43" s="125">
        <f>IF(E43&gt;0,VLOOKUP(A43,[3]BDD_ActiviteInf_HP!$1:$1048576,H$1,FALSE)/E43,"-")</f>
        <v>1.1994134897360703E-2</v>
      </c>
      <c r="I43" s="117">
        <f>IF(F43&gt;0,VLOOKUP(A43,[3]BDD_ActiviteInf_HP!$1:$1048576,I$1,FALSE)/F43,"-")</f>
        <v>1.3146812172702971E-2</v>
      </c>
      <c r="J43" s="125">
        <f>IF(E43&gt;0,VLOOKUP(A43,[3]BDD_ActiviteInf_HP!$1:$1048576,J$1,FALSE)/E43,"-")</f>
        <v>9.2082111436950151E-3</v>
      </c>
      <c r="K43" s="117">
        <f>IF(F43&gt;0,VLOOKUP(A43,[3]BDD_ActiviteInf_HP!$1:$1048576,K$1,FALSE)/F43,"-")</f>
        <v>8.9720584465521665E-3</v>
      </c>
      <c r="L43" s="125">
        <f>IF(E43&gt;0,VLOOKUP(A43,[3]BDD_ActiviteInf_HP!$1:$1048576,L$1,FALSE)/E43,"-")</f>
        <v>4.3577712609970676E-2</v>
      </c>
      <c r="M43" s="117">
        <f>IF(F43&gt;0,VLOOKUP(A43,[3]BDD_ActiviteInf_HP!$1:$1048576,M$1,FALSE)/F43,"-")</f>
        <v>4.951111436627971E-2</v>
      </c>
      <c r="N43" s="125">
        <f>IF(E43&gt;0,VLOOKUP(A43,[3]BDD_ActiviteInf_HP!$1:$1048576,N$1,FALSE)/E43,"-")</f>
        <v>6.070381231671554E-3</v>
      </c>
      <c r="O43" s="117">
        <f>IF(F43&gt;0,VLOOKUP(A43,[3]BDD_ActiviteInf_HP!$1:$1048576,O$1,FALSE)/F43,"-")</f>
        <v>4.3578569597539094E-3</v>
      </c>
      <c r="P43" s="125">
        <f>IF($E43&gt;0,VLOOKUP($A43,[3]BDD_ActiviteInf_HP!$1:$1048576,P$1,FALSE)/$E43,"-")</f>
        <v>0.48586510263929616</v>
      </c>
      <c r="Q43" s="117">
        <f>IF($F43&gt;0,VLOOKUP($A43,[3]BDD_ActiviteInf_HP!$1:$1048576,Q$1,FALSE)/$F43,"-")</f>
        <v>0.48002343721390117</v>
      </c>
      <c r="R43" s="125">
        <f>IF(E43&gt;0,VLOOKUP(A43,[3]BDD_ActiviteInf_HP!$1:$1048576,R$1,FALSE)/E43,"-")</f>
        <v>0.30818181818181817</v>
      </c>
      <c r="S43" s="117">
        <f>IF(F43&gt;0,VLOOKUP(A43,[3]BDD_ActiviteInf_HP!$1:$1048576,S$1,FALSE)/F43,"-")</f>
        <v>0.31446149338997326</v>
      </c>
      <c r="T43" s="125">
        <f>IF(E43&gt;0,VLOOKUP(A43,[3]BDD_ActiviteInf_HP!$1:$1048576,T$1,FALSE)/E43,"-")</f>
        <v>8.8093841642228735E-2</v>
      </c>
      <c r="U43" s="117">
        <f>IF(F43&gt;0,VLOOKUP(A43,[3]BDD_ActiviteInf_HP!$1:$1048576,U$1,FALSE)/F43,"-")</f>
        <v>8.1444318306661295E-2</v>
      </c>
      <c r="V43" s="125">
        <f>IF(E43&gt;0,VLOOKUP(A43,[3]BDD_ActiviteInf_HP!$1:$1048576,V$1,FALSE)/E43,"-")</f>
        <v>9.4721407624633429E-3</v>
      </c>
      <c r="W43" s="117">
        <f>IF(F43&gt;0,VLOOKUP(A43,[3]BDD_ActiviteInf_HP!$1:$1048576,W$1,FALSE)/F43,"-")</f>
        <v>8.459369392463471E-3</v>
      </c>
      <c r="X43" s="125">
        <f t="shared" si="5"/>
        <v>0.52281524926686218</v>
      </c>
      <c r="Y43" s="117">
        <f t="shared" si="5"/>
        <v>0.51884132273775951</v>
      </c>
      <c r="Z43" s="125">
        <f>IF(E43&gt;0,VLOOKUP(A43,[3]BDD_ActiviteInf_HP!$1:$1048576,Z$1,FALSE)/E43,"-")</f>
        <v>5.8651026392961877E-4</v>
      </c>
      <c r="AA43" s="129">
        <f>IF(F43&gt;0,VLOOKUP(A43,[3]BDD_ActiviteInf_HP!$1:$1048576,AA$1,FALSE)/F43,"-")</f>
        <v>8.0565422785366394E-4</v>
      </c>
    </row>
    <row r="44" spans="1:27" s="98" customFormat="1" x14ac:dyDescent="0.2">
      <c r="A44" s="31" t="s">
        <v>86</v>
      </c>
      <c r="C44" s="121" t="s">
        <v>87</v>
      </c>
      <c r="D44" s="122"/>
      <c r="E44" s="241">
        <f>VLOOKUP(A44,[3]Activité_INF!$A$7:$AB$68,15,FALSE)</f>
        <v>17696</v>
      </c>
      <c r="F44" s="124">
        <f>VLOOKUP(A44,[3]Activité_INF!$A$7:$AB$68,16,FALSE)</f>
        <v>15234.5</v>
      </c>
      <c r="G44" s="117">
        <f>IF(E44&gt;0,F44/E44-1,"-")</f>
        <v>-0.13909923146473779</v>
      </c>
      <c r="H44" s="125">
        <f>IF(E44&gt;0,VLOOKUP(A44,[3]BDD_ActiviteInf_HP!$1:$1048576,H$1,FALSE)/E44,"-")</f>
        <v>1.8280967450271246E-2</v>
      </c>
      <c r="I44" s="117">
        <f>IF(F44&gt;0,VLOOKUP(A44,[3]BDD_ActiviteInf_HP!$1:$1048576,I$1,FALSE)/F44,"-")</f>
        <v>1.880599954051659E-2</v>
      </c>
      <c r="J44" s="125">
        <f>IF(E44&gt;0,VLOOKUP(A44,[3]BDD_ActiviteInf_HP!$1:$1048576,J$1,FALSE)/E44,"-")</f>
        <v>5.255424954792043E-3</v>
      </c>
      <c r="K44" s="117">
        <f>IF(F44&gt;0,VLOOKUP(A44,[3]BDD_ActiviteInf_HP!$1:$1048576,K$1,FALSE)/F44,"-")</f>
        <v>5.6779021300338052E-3</v>
      </c>
      <c r="L44" s="125">
        <f>IF(E44&gt;0,VLOOKUP(A44,[3]BDD_ActiviteInf_HP!$1:$1048576,L$1,FALSE)/E44,"-")</f>
        <v>3.5714285714285712E-2</v>
      </c>
      <c r="M44" s="117">
        <f>IF(F44&gt;0,VLOOKUP(A44,[3]BDD_ActiviteInf_HP!$1:$1048576,M$1,FALSE)/F44,"-")</f>
        <v>3.2918704256785586E-2</v>
      </c>
      <c r="N44" s="125">
        <f>IF(E44&gt;0,VLOOKUP(A44,[3]BDD_ActiviteInf_HP!$1:$1048576,N$1,FALSE)/E44,"-")</f>
        <v>6.2443490054249545E-3</v>
      </c>
      <c r="O44" s="117">
        <f>IF(F44&gt;0,VLOOKUP(A44,[3]BDD_ActiviteInf_HP!$1:$1048576,O$1,FALSE)/F44,"-")</f>
        <v>1.6049099084315205E-2</v>
      </c>
      <c r="P44" s="125">
        <f>IF($E44&gt;0,VLOOKUP($A44,[3]BDD_ActiviteInf_HP!$1:$1048576,P$1,FALSE)/$E44,"-")</f>
        <v>0.65625</v>
      </c>
      <c r="Q44" s="117">
        <f>IF($F44&gt;0,VLOOKUP($A44,[3]BDD_ActiviteInf_HP!$1:$1048576,Q$1,FALSE)/$F44,"-")</f>
        <v>0.65535462273130063</v>
      </c>
      <c r="R44" s="125">
        <f>IF(E44&gt;0,VLOOKUP(A44,[3]BDD_ActiviteInf_HP!$1:$1048576,R$1,FALSE)/E44,"-")</f>
        <v>0.20696767631103075</v>
      </c>
      <c r="S44" s="117">
        <f>IF(F44&gt;0,VLOOKUP(A44,[3]BDD_ActiviteInf_HP!$1:$1048576,S$1,FALSE)/F44,"-")</f>
        <v>0.20611112934457973</v>
      </c>
      <c r="T44" s="125">
        <f>IF(E44&gt;0,VLOOKUP(A44,[3]BDD_ActiviteInf_HP!$1:$1048576,T$1,FALSE)/E44,"-")</f>
        <v>3.5403481012658229E-2</v>
      </c>
      <c r="U44" s="117">
        <f>IF(F44&gt;0,VLOOKUP(A44,[3]BDD_ActiviteInf_HP!$1:$1048576,U$1,FALSE)/F44,"-")</f>
        <v>2.153007975319177E-2</v>
      </c>
      <c r="V44" s="125">
        <f>IF(E44&gt;0,VLOOKUP(A44,[3]BDD_ActiviteInf_HP!$1:$1048576,V$1,FALSE)/E44,"-")</f>
        <v>9.9457504520795662E-3</v>
      </c>
      <c r="W44" s="117">
        <f>IF(F44&gt;0,VLOOKUP(A44,[3]BDD_ActiviteInf_HP!$1:$1048576,W$1,FALSE)/F44,"-")</f>
        <v>9.4850503790738123E-3</v>
      </c>
      <c r="X44" s="125">
        <f t="shared" si="5"/>
        <v>0.67441794755877038</v>
      </c>
      <c r="Y44" s="117">
        <f t="shared" si="5"/>
        <v>0.67166628376382553</v>
      </c>
      <c r="Z44" s="125">
        <f>IF(E44&gt;0,VLOOKUP(A44,[3]BDD_ActiviteInf_HP!$1:$1048576,Z$1,FALSE)/E44,"-")</f>
        <v>7.7701175406871608E-3</v>
      </c>
      <c r="AA44" s="129">
        <f>IF(F44&gt;0,VLOOKUP(A44,[3]BDD_ActiviteInf_HP!$1:$1048576,AA$1,FALSE)/F44,"-")</f>
        <v>1.7755751747677968E-2</v>
      </c>
    </row>
    <row r="45" spans="1:27" s="98" customFormat="1" ht="13.8" thickBot="1" x14ac:dyDescent="0.25">
      <c r="A45" s="31" t="s">
        <v>88</v>
      </c>
      <c r="C45" s="130" t="s">
        <v>89</v>
      </c>
      <c r="D45" s="131"/>
      <c r="E45" s="323">
        <f>VLOOKUP(A45,[3]Activité_INF!$A$7:$AB$68,15,FALSE)</f>
        <v>15615</v>
      </c>
      <c r="F45" s="133">
        <f>VLOOKUP(A45,[3]Activité_INF!$A$7:$AB$68,16,FALSE)</f>
        <v>14256</v>
      </c>
      <c r="G45" s="134">
        <f>IF(E45&gt;0,F45/E45-1,"-")</f>
        <v>-8.703170028818441E-2</v>
      </c>
      <c r="H45" s="135">
        <f>IF(E45&gt;0,VLOOKUP(A45,[3]BDD_ActiviteInf_HP!$1:$1048576,H$1,FALSE)/E45,"-")</f>
        <v>1.0150496317643292E-2</v>
      </c>
      <c r="I45" s="134">
        <f>IF(F45&gt;0,VLOOKUP(A45,[3]BDD_ActiviteInf_HP!$1:$1048576,I$1,FALSE)/F45,"-")</f>
        <v>1.6940235690235689E-2</v>
      </c>
      <c r="J45" s="135">
        <f>IF(E45&gt;0,VLOOKUP(A45,[3]BDD_ActiviteInf_HP!$1:$1048576,J$1,FALSE)/E45,"-")</f>
        <v>1.2327889849503683E-2</v>
      </c>
      <c r="K45" s="134">
        <f>IF(F45&gt;0,VLOOKUP(A45,[3]BDD_ActiviteInf_HP!$1:$1048576,K$1,FALSE)/F45,"-")</f>
        <v>6.4534231200897869E-3</v>
      </c>
      <c r="L45" s="135">
        <f>IF(E45&gt;0,VLOOKUP(A45,[3]BDD_ActiviteInf_HP!$1:$1048576,L$1,FALSE)/E45,"-")</f>
        <v>3.1091898815241756E-2</v>
      </c>
      <c r="M45" s="134">
        <f>IF(F45&gt;0,VLOOKUP(A45,[3]BDD_ActiviteInf_HP!$1:$1048576,M$1,FALSE)/F45,"-")</f>
        <v>4.2789001122334455E-2</v>
      </c>
      <c r="N45" s="135">
        <f>IF(E45&gt;0,VLOOKUP(A45,[3]BDD_ActiviteInf_HP!$1:$1048576,N$1,FALSE)/E45,"-")</f>
        <v>0</v>
      </c>
      <c r="O45" s="134">
        <f>IF(F45&gt;0,VLOOKUP(A45,[3]BDD_ActiviteInf_HP!$1:$1048576,O$1,FALSE)/F45,"-")</f>
        <v>6.8392255892255893E-3</v>
      </c>
      <c r="P45" s="135">
        <f>IF($E45&gt;0,VLOOKUP($A45,[3]BDD_ActiviteInf_HP!$1:$1048576,P$1,FALSE)/$E45,"-")</f>
        <v>0.52334293948126798</v>
      </c>
      <c r="Q45" s="134">
        <f>IF($F45&gt;0,VLOOKUP($A45,[3]BDD_ActiviteInf_HP!$1:$1048576,Q$1,FALSE)/$F45,"-")</f>
        <v>0.48789983164983164</v>
      </c>
      <c r="R45" s="135">
        <f>IF(E45&gt;0,VLOOKUP(A45,[3]BDD_ActiviteInf_HP!$1:$1048576,R$1,FALSE)/E45,"-")</f>
        <v>0.27608069164265131</v>
      </c>
      <c r="S45" s="134">
        <f>IF(F45&gt;0,VLOOKUP(A45,[3]BDD_ActiviteInf_HP!$1:$1048576,S$1,FALSE)/F45,"-")</f>
        <v>0.2933150953984287</v>
      </c>
      <c r="T45" s="135">
        <f>IF(E45&gt;0,VLOOKUP(A45,[3]BDD_ActiviteInf_HP!$1:$1048576,T$1,FALSE)/E45,"-")</f>
        <v>2.7281460134486072E-2</v>
      </c>
      <c r="U45" s="134">
        <f>IF(F45&gt;0,VLOOKUP(A45,[3]BDD_ActiviteInf_HP!$1:$1048576,U$1,FALSE)/F45,"-")</f>
        <v>3.8930976430976434E-2</v>
      </c>
      <c r="V45" s="135">
        <f>IF(E45&gt;0,VLOOKUP(A45,[3]BDD_ActiviteInf_HP!$1:$1048576,V$1,FALSE)/E45,"-")</f>
        <v>2.0397054114633367E-2</v>
      </c>
      <c r="W45" s="134">
        <f>IF(F45&gt;0,VLOOKUP(A45,[3]BDD_ActiviteInf_HP!$1:$1048576,W$1,FALSE)/F45,"-")</f>
        <v>1.5712682379349047E-2</v>
      </c>
      <c r="X45" s="135">
        <f t="shared" si="5"/>
        <v>0.61396093499839899</v>
      </c>
      <c r="Y45" s="134">
        <f t="shared" si="5"/>
        <v>0.56923400673400681</v>
      </c>
      <c r="Z45" s="135">
        <f>IF(E45&gt;0,VLOOKUP(A45,[3]BDD_ActiviteInf_HP!$1:$1048576,Z$1,FALSE)/E45,"-")</f>
        <v>8.709574127441562E-3</v>
      </c>
      <c r="AA45" s="142">
        <f>IF(F45&gt;0,VLOOKUP(A45,[3]BDD_ActiviteInf_HP!$1:$1048576,AA$1,FALSE)/F45,"-")</f>
        <v>9.7853535353535359E-3</v>
      </c>
    </row>
    <row r="46" spans="1:27" ht="6" customHeight="1" thickBot="1" x14ac:dyDescent="0.25">
      <c r="A46" s="77"/>
      <c r="C46" s="329"/>
      <c r="D46" s="330"/>
      <c r="E46" s="510"/>
      <c r="F46" s="196"/>
      <c r="G46" s="197"/>
      <c r="H46" s="197"/>
      <c r="I46" s="197"/>
      <c r="J46" s="197"/>
      <c r="K46" s="197"/>
      <c r="L46" s="197"/>
      <c r="M46" s="197"/>
      <c r="N46" s="197"/>
      <c r="O46" s="197"/>
      <c r="P46" s="197"/>
      <c r="Q46" s="197"/>
      <c r="R46" s="197"/>
      <c r="S46" s="197"/>
      <c r="T46" s="197"/>
      <c r="U46" s="197"/>
      <c r="V46" s="197"/>
      <c r="W46" s="197"/>
      <c r="X46" s="197"/>
      <c r="Y46" s="197"/>
      <c r="Z46" s="197"/>
      <c r="AA46" s="197"/>
    </row>
    <row r="47" spans="1:27" s="98" customFormat="1" ht="11.25" customHeight="1" x14ac:dyDescent="0.2">
      <c r="A47" s="31" t="s">
        <v>90</v>
      </c>
      <c r="C47" s="105" t="s">
        <v>91</v>
      </c>
      <c r="D47" s="106"/>
      <c r="E47" s="291">
        <f>VLOOKUP(A47,[3]Activité_INF!$A$7:$AB$68,15,FALSE)</f>
        <v>17050</v>
      </c>
      <c r="F47" s="108">
        <f>VLOOKUP(A47,[3]Activité_INF!$A$7:$AB$68,16,FALSE)</f>
        <v>13653.5</v>
      </c>
      <c r="G47" s="109">
        <f t="shared" ref="G47:G53" si="6">IF(E47&gt;0,F47/E47-1,"-")</f>
        <v>-0.19920821114369502</v>
      </c>
      <c r="H47" s="118">
        <f>IF(E47&gt;0,VLOOKUP(A47,[3]BDD_ActiviteInf_HP!$1:$1048576,H$1,FALSE)/E47,"-")</f>
        <v>1.1994134897360703E-2</v>
      </c>
      <c r="I47" s="114">
        <f>IF(F47&gt;0,VLOOKUP(A47,[3]BDD_ActiviteInf_HP!$1:$1048576,I$1,FALSE)/F47,"-")</f>
        <v>1.3146812172702971E-2</v>
      </c>
      <c r="J47" s="118">
        <f>IF(E47&gt;0,VLOOKUP(A47,[3]BDD_ActiviteInf_HP!$1:$1048576,J$1,FALSE)/E47,"-")</f>
        <v>9.2082111436950151E-3</v>
      </c>
      <c r="K47" s="114">
        <f>IF(F47&gt;0,VLOOKUP(A47,[3]BDD_ActiviteInf_HP!$1:$1048576,K$1,FALSE)/F47,"-")</f>
        <v>8.9720584465521665E-3</v>
      </c>
      <c r="L47" s="118">
        <f>IF(E47&gt;0,VLOOKUP(A47,[3]BDD_ActiviteInf_HP!$1:$1048576,L$1,FALSE)/E47,"-")</f>
        <v>4.3577712609970676E-2</v>
      </c>
      <c r="M47" s="114">
        <f>IF(F47&gt;0,VLOOKUP(A47,[3]BDD_ActiviteInf_HP!$1:$1048576,M$1,FALSE)/F47,"-")</f>
        <v>4.951111436627971E-2</v>
      </c>
      <c r="N47" s="118">
        <f>IF(E47&gt;0,VLOOKUP(A47,[3]BDD_ActiviteInf_HP!$1:$1048576,N$1,FALSE)/E47,"-")</f>
        <v>6.070381231671554E-3</v>
      </c>
      <c r="O47" s="114">
        <f>IF(F47&gt;0,VLOOKUP(A47,[3]BDD_ActiviteInf_HP!$1:$1048576,O$1,FALSE)/F47,"-")</f>
        <v>4.3578569597539094E-3</v>
      </c>
      <c r="P47" s="118">
        <f>IF($E47&gt;0,VLOOKUP($A47,[3]BDD_ActiviteInf_HP!$1:$1048576,P$1,FALSE)/$E47,"-")</f>
        <v>0.48586510263929616</v>
      </c>
      <c r="Q47" s="114">
        <f>IF($F47&gt;0,VLOOKUP($A47,[3]BDD_ActiviteInf_HP!$1:$1048576,Q$1,FALSE)/$F47,"-")</f>
        <v>0.48002343721390117</v>
      </c>
      <c r="R47" s="118">
        <f>IF(E47&gt;0,VLOOKUP(A47,[3]BDD_ActiviteInf_HP!$1:$1048576,R$1,FALSE)/E47,"-")</f>
        <v>0.30818181818181817</v>
      </c>
      <c r="S47" s="114">
        <f>IF(F47&gt;0,VLOOKUP(A47,[3]BDD_ActiviteInf_HP!$1:$1048576,S$1,FALSE)/F47,"-")</f>
        <v>0.31446149338997326</v>
      </c>
      <c r="T47" s="118">
        <f>IF(E47&gt;0,VLOOKUP(A47,[3]BDD_ActiviteInf_HP!$1:$1048576,T$1,FALSE)/E47,"-")</f>
        <v>8.8093841642228735E-2</v>
      </c>
      <c r="U47" s="114">
        <f>IF(F47&gt;0,VLOOKUP(A47,[3]BDD_ActiviteInf_HP!$1:$1048576,U$1,FALSE)/F47,"-")</f>
        <v>8.1444318306661295E-2</v>
      </c>
      <c r="V47" s="118">
        <f>IF(E47&gt;0,VLOOKUP(A47,[3]BDD_ActiviteInf_HP!$1:$1048576,V$1,FALSE)/E47,"-")</f>
        <v>9.4721407624633429E-3</v>
      </c>
      <c r="W47" s="114">
        <f>IF(F47&gt;0,VLOOKUP(A47,[3]BDD_ActiviteInf_HP!$1:$1048576,W$1,FALSE)/F47,"-")</f>
        <v>8.459369392463471E-3</v>
      </c>
      <c r="X47" s="118">
        <f t="shared" ref="X47:Y53" si="7">IF(E47&gt;0,1-(H47+J47+L47+N47+R47+T47+V47+Z47),0)</f>
        <v>0.52281524926686218</v>
      </c>
      <c r="Y47" s="114">
        <f t="shared" si="7"/>
        <v>0.51884132273775951</v>
      </c>
      <c r="Z47" s="118">
        <f>IF(E47&gt;0,VLOOKUP(A47,[3]BDD_ActiviteInf_HP!$1:$1048576,Z$1,FALSE)/E47,"-")</f>
        <v>5.8651026392961877E-4</v>
      </c>
      <c r="AA47" s="119">
        <f>IF(F47&gt;0,VLOOKUP(A47,[3]BDD_ActiviteInf_HP!$1:$1048576,AA$1,FALSE)/F47,"-")</f>
        <v>8.0565422785366394E-4</v>
      </c>
    </row>
    <row r="48" spans="1:27" s="98" customFormat="1" x14ac:dyDescent="0.2">
      <c r="A48" s="31" t="s">
        <v>92</v>
      </c>
      <c r="C48" s="121" t="s">
        <v>93</v>
      </c>
      <c r="D48" s="122"/>
      <c r="E48" s="241">
        <f>VLOOKUP(A48,[3]Activité_INF!$A$7:$AB$68,15,FALSE)</f>
        <v>6192</v>
      </c>
      <c r="F48" s="124">
        <f>VLOOKUP(A48,[3]Activité_INF!$A$7:$AB$68,16,FALSE)</f>
        <v>5375</v>
      </c>
      <c r="G48" s="117">
        <f t="shared" si="6"/>
        <v>-0.13194444444444442</v>
      </c>
      <c r="H48" s="125">
        <f>IF(E48&gt;0,VLOOKUP(A48,[3]BDD_ActiviteInf_HP!$1:$1048576,H$1,FALSE)/E48,"-")</f>
        <v>3.1492248062015503E-3</v>
      </c>
      <c r="I48" s="117">
        <f>IF(F48&gt;0,VLOOKUP(A48,[3]BDD_ActiviteInf_HP!$1:$1048576,I$1,FALSE)/F48,"-")</f>
        <v>7.2558139534883723E-3</v>
      </c>
      <c r="J48" s="125">
        <f>IF(E48&gt;0,VLOOKUP(A48,[3]BDD_ActiviteInf_HP!$1:$1048576,J$1,FALSE)/E48,"-")</f>
        <v>0</v>
      </c>
      <c r="K48" s="117">
        <f>IF(F48&gt;0,VLOOKUP(A48,[3]BDD_ActiviteInf_HP!$1:$1048576,K$1,FALSE)/F48,"-")</f>
        <v>9.3953488372093032E-3</v>
      </c>
      <c r="L48" s="125">
        <f>IF(E48&gt;0,VLOOKUP(A48,[3]BDD_ActiviteInf_HP!$1:$1048576,L$1,FALSE)/E48,"-")</f>
        <v>3.472222222222222E-3</v>
      </c>
      <c r="M48" s="117">
        <f>IF(F48&gt;0,VLOOKUP(A48,[3]BDD_ActiviteInf_HP!$1:$1048576,M$1,FALSE)/F48,"-")</f>
        <v>1.7581395348837209E-2</v>
      </c>
      <c r="N48" s="125">
        <f>IF(E48&gt;0,VLOOKUP(A48,[3]BDD_ActiviteInf_HP!$1:$1048576,N$1,FALSE)/E48,"-")</f>
        <v>0</v>
      </c>
      <c r="O48" s="117">
        <f>IF(F48&gt;0,VLOOKUP(A48,[3]BDD_ActiviteInf_HP!$1:$1048576,O$1,FALSE)/F48,"-")</f>
        <v>0</v>
      </c>
      <c r="P48" s="125">
        <f>IF($E48&gt;0,VLOOKUP($A48,[3]BDD_ActiviteInf_HP!$1:$1048576,P$1,FALSE)/$E48,"-")</f>
        <v>0.51477713178294571</v>
      </c>
      <c r="Q48" s="117">
        <f>IF($F48&gt;0,VLOOKUP($A48,[3]BDD_ActiviteInf_HP!$1:$1048576,Q$1,FALSE)/$F48,"-")</f>
        <v>0.48548837209302326</v>
      </c>
      <c r="R48" s="125">
        <f>IF(E48&gt;0,VLOOKUP(A48,[3]BDD_ActiviteInf_HP!$1:$1048576,R$1,FALSE)/E48,"-")</f>
        <v>0.22496770025839793</v>
      </c>
      <c r="S48" s="117">
        <f>IF(F48&gt;0,VLOOKUP(A48,[3]BDD_ActiviteInf_HP!$1:$1048576,S$1,FALSE)/F48,"-")</f>
        <v>0.23246511627906977</v>
      </c>
      <c r="T48" s="125">
        <f>IF(E48&gt;0,VLOOKUP(A48,[3]BDD_ActiviteInf_HP!$1:$1048576,T$1,FALSE)/E48,"-")</f>
        <v>3.391472868217054E-2</v>
      </c>
      <c r="U48" s="117">
        <f>IF(F48&gt;0,VLOOKUP(A48,[3]BDD_ActiviteInf_HP!$1:$1048576,U$1,FALSE)/F48,"-")</f>
        <v>5.9627906976744187E-2</v>
      </c>
      <c r="V48" s="125">
        <f>IF(E48&gt;0,VLOOKUP(A48,[3]BDD_ActiviteInf_HP!$1:$1048576,V$1,FALSE)/E48,"-")</f>
        <v>2.3982558139534885E-2</v>
      </c>
      <c r="W48" s="117">
        <f>IF(F48&gt;0,VLOOKUP(A48,[3]BDD_ActiviteInf_HP!$1:$1048576,W$1,FALSE)/F48,"-")</f>
        <v>1.8790697674418606E-2</v>
      </c>
      <c r="X48" s="125">
        <f t="shared" si="7"/>
        <v>0.70324612403100772</v>
      </c>
      <c r="Y48" s="117">
        <f t="shared" si="7"/>
        <v>0.6543255813953488</v>
      </c>
      <c r="Z48" s="125">
        <f>IF(E48&gt;0,VLOOKUP(A48,[3]BDD_ActiviteInf_HP!$1:$1048576,Z$1,FALSE)/E48,"-")</f>
        <v>7.2674418604651162E-3</v>
      </c>
      <c r="AA48" s="129">
        <f>IF(F48&gt;0,VLOOKUP(A48,[3]BDD_ActiviteInf_HP!$1:$1048576,AA$1,FALSE)/F48,"-")</f>
        <v>5.581395348837209E-4</v>
      </c>
    </row>
    <row r="49" spans="1:27" s="98" customFormat="1" x14ac:dyDescent="0.2">
      <c r="A49" s="31" t="s">
        <v>94</v>
      </c>
      <c r="C49" s="121" t="s">
        <v>95</v>
      </c>
      <c r="D49" s="122"/>
      <c r="E49" s="241">
        <f>VLOOKUP(A49,[3]Activité_INF!$A$7:$AB$68,15,FALSE)</f>
        <v>8079.5</v>
      </c>
      <c r="F49" s="124">
        <f>VLOOKUP(A49,[3]Activité_INF!$A$7:$AB$68,16,FALSE)</f>
        <v>7656.5</v>
      </c>
      <c r="G49" s="117">
        <f t="shared" si="6"/>
        <v>-5.2354724921096607E-2</v>
      </c>
      <c r="H49" s="125">
        <f>IF(E49&gt;0,VLOOKUP(A49,[3]BDD_ActiviteInf_HP!$1:$1048576,H$1,FALSE)/E49,"-")</f>
        <v>1.7204034903149947E-2</v>
      </c>
      <c r="I49" s="117">
        <f>IF(F49&gt;0,VLOOKUP(A49,[3]BDD_ActiviteInf_HP!$1:$1048576,I$1,FALSE)/F49,"-")</f>
        <v>2.6448115979886371E-2</v>
      </c>
      <c r="J49" s="125">
        <f>IF(E49&gt;0,VLOOKUP(A49,[3]BDD_ActiviteInf_HP!$1:$1048576,J$1,FALSE)/E49,"-")</f>
        <v>1.2315118509808775E-2</v>
      </c>
      <c r="K49" s="117">
        <f>IF(F49&gt;0,VLOOKUP(A49,[3]BDD_ActiviteInf_HP!$1:$1048576,K$1,FALSE)/F49,"-")</f>
        <v>2.2856396525827729E-3</v>
      </c>
      <c r="L49" s="125">
        <f>IF(E49&gt;0,VLOOKUP(A49,[3]BDD_ActiviteInf_HP!$1:$1048576,L$1,FALSE)/E49,"-")</f>
        <v>3.0323658642242714E-2</v>
      </c>
      <c r="M49" s="117">
        <f>IF(F49&gt;0,VLOOKUP(A49,[3]BDD_ActiviteInf_HP!$1:$1048576,M$1,FALSE)/F49,"-")</f>
        <v>4.8716776595049957E-2</v>
      </c>
      <c r="N49" s="125">
        <f>IF(E49&gt;0,VLOOKUP(A49,[3]BDD_ActiviteInf_HP!$1:$1048576,N$1,FALSE)/E49,"-")</f>
        <v>0</v>
      </c>
      <c r="O49" s="117">
        <f>IF(F49&gt;0,VLOOKUP(A49,[3]BDD_ActiviteInf_HP!$1:$1048576,O$1,FALSE)/F49,"-")</f>
        <v>1.2734278064389735E-2</v>
      </c>
      <c r="P49" s="125">
        <f>IF($E49&gt;0,VLOOKUP($A49,[3]BDD_ActiviteInf_HP!$1:$1048576,P$1,FALSE)/$E49,"-")</f>
        <v>0.58530849681292163</v>
      </c>
      <c r="Q49" s="117">
        <f>IF($F49&gt;0,VLOOKUP($A49,[3]BDD_ActiviteInf_HP!$1:$1048576,Q$1,FALSE)/$F49,"-")</f>
        <v>0.51773003330503498</v>
      </c>
      <c r="R49" s="125">
        <f>IF(E49&gt;0,VLOOKUP(A49,[3]BDD_ActiviteInf_HP!$1:$1048576,R$1,FALSE)/E49,"-")</f>
        <v>0.3002661055758401</v>
      </c>
      <c r="S49" s="117">
        <f>IF(F49&gt;0,VLOOKUP(A49,[3]BDD_ActiviteInf_HP!$1:$1048576,S$1,FALSE)/F49,"-")</f>
        <v>0.32410370273623718</v>
      </c>
      <c r="T49" s="125">
        <f>IF(E49&gt;0,VLOOKUP(A49,[3]BDD_ActiviteInf_HP!$1:$1048576,T$1,FALSE)/E49,"-")</f>
        <v>2.1350331084844361E-2</v>
      </c>
      <c r="U49" s="117">
        <f>IF(F49&gt;0,VLOOKUP(A49,[3]BDD_ActiviteInf_HP!$1:$1048576,U$1,FALSE)/F49,"-")</f>
        <v>2.3640044406713249E-2</v>
      </c>
      <c r="V49" s="125">
        <f>IF(E49&gt;0,VLOOKUP(A49,[3]BDD_ActiviteInf_HP!$1:$1048576,V$1,FALSE)/E49,"-")</f>
        <v>1.4171669038925677E-2</v>
      </c>
      <c r="W49" s="117">
        <f>IF(F49&gt;0,VLOOKUP(A49,[3]BDD_ActiviteInf_HP!$1:$1048576,W$1,FALSE)/F49,"-")</f>
        <v>1.2930190034611115E-2</v>
      </c>
      <c r="X49" s="125">
        <f t="shared" si="7"/>
        <v>0.59310600903521249</v>
      </c>
      <c r="Y49" s="117">
        <f t="shared" si="7"/>
        <v>0.53131326324038408</v>
      </c>
      <c r="Z49" s="125">
        <f>IF(E49&gt;0,VLOOKUP(A49,[3]BDD_ActiviteInf_HP!$1:$1048576,Z$1,FALSE)/E49,"-")</f>
        <v>1.1263073209975865E-2</v>
      </c>
      <c r="AA49" s="129">
        <f>IF(F49&gt;0,VLOOKUP(A49,[3]BDD_ActiviteInf_HP!$1:$1048576,AA$1,FALSE)/F49,"-")</f>
        <v>1.7827989290145629E-2</v>
      </c>
    </row>
    <row r="50" spans="1:27" s="98" customFormat="1" x14ac:dyDescent="0.2">
      <c r="A50" s="31" t="s">
        <v>96</v>
      </c>
      <c r="C50" s="121" t="s">
        <v>97</v>
      </c>
      <c r="D50" s="122"/>
      <c r="E50" s="241">
        <f>VLOOKUP(A50,[3]Activité_INF!$A$7:$AB$68,15,FALSE)</f>
        <v>15173.5</v>
      </c>
      <c r="F50" s="124">
        <f>VLOOKUP(A50,[3]Activité_INF!$A$7:$AB$68,16,FALSE)</f>
        <v>13001.5</v>
      </c>
      <c r="G50" s="117">
        <f t="shared" si="6"/>
        <v>-0.14314429762414738</v>
      </c>
      <c r="H50" s="125">
        <f>IF(E50&gt;0,VLOOKUP(A50,[3]BDD_ActiviteInf_HP!$1:$1048576,H$1,FALSE)/E50,"-")</f>
        <v>2.1320064586285301E-2</v>
      </c>
      <c r="I50" s="117">
        <f>IF(F50&gt;0,VLOOKUP(A50,[3]BDD_ActiviteInf_HP!$1:$1048576,I$1,FALSE)/F50,"-")</f>
        <v>1.5267469138176365E-2</v>
      </c>
      <c r="J50" s="125">
        <f>IF(E50&gt;0,VLOOKUP(A50,[3]BDD_ActiviteInf_HP!$1:$1048576,J$1,FALSE)/E50,"-")</f>
        <v>5.6018716841862454E-3</v>
      </c>
      <c r="K50" s="117">
        <f>IF(F50&gt;0,VLOOKUP(A50,[3]BDD_ActiviteInf_HP!$1:$1048576,K$1,FALSE)/F50,"-")</f>
        <v>6.6530784909433526E-3</v>
      </c>
      <c r="L50" s="125">
        <f>IF(E50&gt;0,VLOOKUP(A50,[3]BDD_ActiviteInf_HP!$1:$1048576,L$1,FALSE)/E50,"-")</f>
        <v>3.5621313474149006E-2</v>
      </c>
      <c r="M50" s="117">
        <f>IF(F50&gt;0,VLOOKUP(A50,[3]BDD_ActiviteInf_HP!$1:$1048576,M$1,FALSE)/F50,"-")</f>
        <v>3.2419336230434949E-2</v>
      </c>
      <c r="N50" s="125">
        <f>IF(E50&gt;0,VLOOKUP(A50,[3]BDD_ActiviteInf_HP!$1:$1048576,N$1,FALSE)/E50,"-")</f>
        <v>7.5790028668402151E-4</v>
      </c>
      <c r="O50" s="117">
        <f>IF(F50&gt;0,VLOOKUP(A50,[3]BDD_ActiviteInf_HP!$1:$1048576,O$1,FALSE)/F50,"-")</f>
        <v>6.6530784909433526E-3</v>
      </c>
      <c r="P50" s="125">
        <f>IF($E50&gt;0,VLOOKUP($A50,[3]BDD_ActiviteInf_HP!$1:$1048576,P$1,FALSE)/$E50,"-")</f>
        <v>0.72089498138201469</v>
      </c>
      <c r="Q50" s="117">
        <f>IF($F50&gt;0,VLOOKUP($A50,[3]BDD_ActiviteInf_HP!$1:$1048576,Q$1,FALSE)/$F50,"-")</f>
        <v>0.72410875668192132</v>
      </c>
      <c r="R50" s="125">
        <f>IF(E50&gt;0,VLOOKUP(A50,[3]BDD_ActiviteInf_HP!$1:$1048576,R$1,FALSE)/E50,"-")</f>
        <v>0.17652486242462187</v>
      </c>
      <c r="S50" s="117">
        <f>IF(F50&gt;0,VLOOKUP(A50,[3]BDD_ActiviteInf_HP!$1:$1048576,S$1,FALSE)/F50,"-")</f>
        <v>0.16236588085990078</v>
      </c>
      <c r="T50" s="125">
        <f>IF(E50&gt;0,VLOOKUP(A50,[3]BDD_ActiviteInf_HP!$1:$1048576,T$1,FALSE)/E50,"-")</f>
        <v>1.6080666952252281E-2</v>
      </c>
      <c r="U50" s="117">
        <f>IF(F50&gt;0,VLOOKUP(A50,[3]BDD_ActiviteInf_HP!$1:$1048576,U$1,FALSE)/F50,"-")</f>
        <v>5.9223935699726955E-3</v>
      </c>
      <c r="V50" s="125">
        <f>IF(E50&gt;0,VLOOKUP(A50,[3]BDD_ActiviteInf_HP!$1:$1048576,V$1,FALSE)/E50,"-")</f>
        <v>6.6563416482683622E-3</v>
      </c>
      <c r="W50" s="117">
        <f>IF(F50&gt;0,VLOOKUP(A50,[3]BDD_ActiviteInf_HP!$1:$1048576,W$1,FALSE)/F50,"-")</f>
        <v>6.6915355920470713E-3</v>
      </c>
      <c r="X50" s="125">
        <f t="shared" si="7"/>
        <v>0.72837512768972223</v>
      </c>
      <c r="Y50" s="117">
        <f t="shared" si="7"/>
        <v>0.74322193593046948</v>
      </c>
      <c r="Z50" s="125">
        <f>IF(E50&gt;0,VLOOKUP(A50,[3]BDD_ActiviteInf_HP!$1:$1048576,Z$1,FALSE)/E50,"-")</f>
        <v>9.0618512538306918E-3</v>
      </c>
      <c r="AA50" s="129">
        <f>IF(F50&gt;0,VLOOKUP(A50,[3]BDD_ActiviteInf_HP!$1:$1048576,AA$1,FALSE)/F50,"-")</f>
        <v>2.0805291697111872E-2</v>
      </c>
    </row>
    <row r="51" spans="1:27" s="98" customFormat="1" x14ac:dyDescent="0.2">
      <c r="A51" s="31" t="s">
        <v>98</v>
      </c>
      <c r="C51" s="121" t="s">
        <v>99</v>
      </c>
      <c r="D51" s="122"/>
      <c r="E51" s="241">
        <f>VLOOKUP(A51,[3]Activité_INF!$A$7:$AB$68,15,FALSE)</f>
        <v>4359</v>
      </c>
      <c r="F51" s="124">
        <f>VLOOKUP(A51,[3]Activité_INF!$A$7:$AB$68,16,FALSE)</f>
        <v>4043</v>
      </c>
      <c r="G51" s="117">
        <f t="shared" si="6"/>
        <v>-7.2493691213581068E-2</v>
      </c>
      <c r="H51" s="125">
        <f>IF(E51&gt;0,VLOOKUP(A51,[3]BDD_ActiviteInf_HP!$1:$1048576,H$1,FALSE)/E51,"-")</f>
        <v>0</v>
      </c>
      <c r="I51" s="117">
        <f>IF(F51&gt;0,VLOOKUP(A51,[3]BDD_ActiviteInf_HP!$1:$1048576,I$1,FALSE)/F51,"-")</f>
        <v>2.1766015335147167E-2</v>
      </c>
      <c r="J51" s="125">
        <f>IF(E51&gt;0,VLOOKUP(A51,[3]BDD_ActiviteInf_HP!$1:$1048576,J$1,FALSE)/E51,"-")</f>
        <v>1.8352833218628125E-3</v>
      </c>
      <c r="K51" s="117">
        <f>IF(F51&gt;0,VLOOKUP(A51,[3]BDD_ActiviteInf_HP!$1:$1048576,K$1,FALSE)/F51,"-")</f>
        <v>0</v>
      </c>
      <c r="L51" s="125">
        <f>IF(E51&gt;0,VLOOKUP(A51,[3]BDD_ActiviteInf_HP!$1:$1048576,L$1,FALSE)/E51,"-")</f>
        <v>2.0991052993805919E-2</v>
      </c>
      <c r="M51" s="117">
        <f>IF(F51&gt;0,VLOOKUP(A51,[3]BDD_ActiviteInf_HP!$1:$1048576,M$1,FALSE)/F51,"-")</f>
        <v>1.9787286668315609E-2</v>
      </c>
      <c r="N51" s="125">
        <f>IF(E51&gt;0,VLOOKUP(A51,[3]BDD_ActiviteInf_HP!$1:$1048576,N$1,FALSE)/E51,"-")</f>
        <v>3.750860289057123E-2</v>
      </c>
      <c r="O51" s="117">
        <f>IF(F51&gt;0,VLOOKUP(A51,[3]BDD_ActiviteInf_HP!$1:$1048576,O$1,FALSE)/F51,"-")</f>
        <v>5.4291367796190947E-2</v>
      </c>
      <c r="P51" s="125">
        <f>IF($E51&gt;0,VLOOKUP($A51,[3]BDD_ActiviteInf_HP!$1:$1048576,P$1,FALSE)/$E51,"-")</f>
        <v>0.52982335398027069</v>
      </c>
      <c r="Q51" s="117">
        <f>IF($F51&gt;0,VLOOKUP($A51,[3]BDD_ActiviteInf_HP!$1:$1048576,Q$1,FALSE)/$F51,"-")</f>
        <v>0.51075933712589661</v>
      </c>
      <c r="R51" s="125">
        <f>IF(E51&gt;0,VLOOKUP(A51,[3]BDD_ActiviteInf_HP!$1:$1048576,R$1,FALSE)/E51,"-")</f>
        <v>0.22573984858912594</v>
      </c>
      <c r="S51" s="117">
        <f>IF(F51&gt;0,VLOOKUP(A51,[3]BDD_ActiviteInf_HP!$1:$1048576,S$1,FALSE)/F51,"-")</f>
        <v>0.26885975760573833</v>
      </c>
      <c r="T51" s="125">
        <f>IF(E51&gt;0,VLOOKUP(A51,[3]BDD_ActiviteInf_HP!$1:$1048576,T$1,FALSE)/E51,"-")</f>
        <v>8.7749483826565722E-2</v>
      </c>
      <c r="U51" s="117">
        <f>IF(F51&gt;0,VLOOKUP(A51,[3]BDD_ActiviteInf_HP!$1:$1048576,U$1,FALSE)/F51,"-")</f>
        <v>6.2082611921840218E-2</v>
      </c>
      <c r="V51" s="125">
        <f>IF(E51&gt;0,VLOOKUP(A51,[3]BDD_ActiviteInf_HP!$1:$1048576,V$1,FALSE)/E51,"-")</f>
        <v>1.7205781142463867E-2</v>
      </c>
      <c r="W51" s="117">
        <f>IF(F51&gt;0,VLOOKUP(A51,[3]BDD_ActiviteInf_HP!$1:$1048576,W$1,FALSE)/F51,"-")</f>
        <v>1.4222112292851842E-2</v>
      </c>
      <c r="X51" s="125">
        <f t="shared" si="7"/>
        <v>0.57754072034870385</v>
      </c>
      <c r="Y51" s="117">
        <f t="shared" si="7"/>
        <v>0.5107593371258965</v>
      </c>
      <c r="Z51" s="125">
        <f>IF(E51&gt;0,VLOOKUP(A51,[3]BDD_ActiviteInf_HP!$1:$1048576,Z$1,FALSE)/E51,"-")</f>
        <v>3.1429226886900669E-2</v>
      </c>
      <c r="AA51" s="129">
        <f>IF(F51&gt;0,VLOOKUP(A51,[3]BDD_ActiviteInf_HP!$1:$1048576,AA$1,FALSE)/F51,"-")</f>
        <v>4.8231511254019289E-2</v>
      </c>
    </row>
    <row r="52" spans="1:27" s="98" customFormat="1" x14ac:dyDescent="0.2">
      <c r="A52" s="31" t="s">
        <v>100</v>
      </c>
      <c r="C52" s="121" t="s">
        <v>101</v>
      </c>
      <c r="D52" s="122"/>
      <c r="E52" s="241">
        <f>VLOOKUP(A52,[3]Activité_INF!$A$7:$AB$68,15,FALSE)</f>
        <v>8152.5</v>
      </c>
      <c r="F52" s="124">
        <f>VLOOKUP(A52,[3]Activité_INF!$A$7:$AB$68,16,FALSE)</f>
        <v>9725.5</v>
      </c>
      <c r="G52" s="117">
        <f t="shared" si="6"/>
        <v>0.19294694878871521</v>
      </c>
      <c r="H52" s="125">
        <f>IF(E52&gt;0,VLOOKUP(A52,[3]BDD_ActiviteInf_HP!$1:$1048576,H$1,FALSE)/E52,"-")</f>
        <v>3.9865072063784118E-2</v>
      </c>
      <c r="I52" s="117">
        <f>IF(F52&gt;0,VLOOKUP(A52,[3]BDD_ActiviteInf_HP!$1:$1048576,I$1,FALSE)/F52,"-")</f>
        <v>3.490823093928333E-2</v>
      </c>
      <c r="J52" s="125">
        <f>IF(E52&gt;0,VLOOKUP(A52,[3]BDD_ActiviteInf_HP!$1:$1048576,J$1,FALSE)/E52,"-")</f>
        <v>1.3738117141980987E-2</v>
      </c>
      <c r="K52" s="117">
        <f>IF(F52&gt;0,VLOOKUP(A52,[3]BDD_ActiviteInf_HP!$1:$1048576,K$1,FALSE)/F52,"-")</f>
        <v>4.0152177265950335E-2</v>
      </c>
      <c r="L52" s="125">
        <f>IF(E52&gt;0,VLOOKUP(A52,[3]BDD_ActiviteInf_HP!$1:$1048576,L$1,FALSE)/E52,"-")</f>
        <v>7.2677092916283353E-2</v>
      </c>
      <c r="M52" s="117">
        <f>IF(F52&gt;0,VLOOKUP(A52,[3]BDD_ActiviteInf_HP!$1:$1048576,M$1,FALSE)/F52,"-")</f>
        <v>8.7347694205953424E-2</v>
      </c>
      <c r="N52" s="125">
        <f>IF(E52&gt;0,VLOOKUP(A52,[3]BDD_ActiviteInf_HP!$1:$1048576,N$1,FALSE)/E52,"-")</f>
        <v>2.4532352039251763E-4</v>
      </c>
      <c r="O52" s="117">
        <f>IF(F52&gt;0,VLOOKUP(A52,[3]BDD_ActiviteInf_HP!$1:$1048576,O$1,FALSE)/F52,"-")</f>
        <v>2.6219731633335048E-3</v>
      </c>
      <c r="P52" s="125">
        <f>IF($E52&gt;0,VLOOKUP($A52,[3]BDD_ActiviteInf_HP!$1:$1048576,P$1,FALSE)/$E52,"-")</f>
        <v>0.57681692732290712</v>
      </c>
      <c r="Q52" s="117">
        <f>IF($F52&gt;0,VLOOKUP($A52,[3]BDD_ActiviteInf_HP!$1:$1048576,Q$1,FALSE)/$F52,"-")</f>
        <v>0.56063955580689939</v>
      </c>
      <c r="R52" s="125">
        <f>IF(E52&gt;0,VLOOKUP(A52,[3]BDD_ActiviteInf_HP!$1:$1048576,R$1,FALSE)/E52,"-")</f>
        <v>0.2</v>
      </c>
      <c r="S52" s="117">
        <f>IF(F52&gt;0,VLOOKUP(A52,[3]BDD_ActiviteInf_HP!$1:$1048576,S$1,FALSE)/F52,"-")</f>
        <v>0.20646753380288932</v>
      </c>
      <c r="T52" s="125">
        <f>IF(E52&gt;0,VLOOKUP(A52,[3]BDD_ActiviteInf_HP!$1:$1048576,T$1,FALSE)/E52,"-")</f>
        <v>1.6681999386691199E-2</v>
      </c>
      <c r="U52" s="117">
        <f>IF(F52&gt;0,VLOOKUP(A52,[3]BDD_ActiviteInf_HP!$1:$1048576,U$1,FALSE)/F52,"-")</f>
        <v>2.2158243792092951E-2</v>
      </c>
      <c r="V52" s="125">
        <f>IF(E52&gt;0,VLOOKUP(A52,[3]BDD_ActiviteInf_HP!$1:$1048576,V$1,FALSE)/E52,"-")</f>
        <v>2.4839006439742409E-2</v>
      </c>
      <c r="W52" s="117">
        <f>IF(F52&gt;0,VLOOKUP(A52,[3]BDD_ActiviteInf_HP!$1:$1048576,W$1,FALSE)/F52,"-")</f>
        <v>3.1823556629479201E-2</v>
      </c>
      <c r="X52" s="125">
        <f t="shared" si="7"/>
        <v>0.57681692732290712</v>
      </c>
      <c r="Y52" s="117">
        <f t="shared" si="7"/>
        <v>0.56321011773173613</v>
      </c>
      <c r="Z52" s="125">
        <f>IF(E52&gt;0,VLOOKUP(A52,[3]BDD_ActiviteInf_HP!$1:$1048576,Z$1,FALSE)/E52,"-")</f>
        <v>5.5136461208218336E-2</v>
      </c>
      <c r="AA52" s="129">
        <f>IF(F52&gt;0,VLOOKUP(A52,[3]BDD_ActiviteInf_HP!$1:$1048576,AA$1,FALSE)/F52,"-")</f>
        <v>1.1310472469281786E-2</v>
      </c>
    </row>
    <row r="53" spans="1:27" s="98" customFormat="1" ht="13.8" thickBot="1" x14ac:dyDescent="0.25">
      <c r="A53" s="31" t="s">
        <v>102</v>
      </c>
      <c r="C53" s="130" t="s">
        <v>103</v>
      </c>
      <c r="D53" s="131"/>
      <c r="E53" s="323">
        <f>VLOOKUP(A53,[3]Activité_INF!$A$7:$AB$68,15,FALSE)</f>
        <v>2570.5</v>
      </c>
      <c r="F53" s="133">
        <f>VLOOKUP(A53,[3]Activité_INF!$A$7:$AB$68,16,FALSE)</f>
        <v>2051.5</v>
      </c>
      <c r="G53" s="134">
        <f t="shared" si="6"/>
        <v>-0.2019062439214161</v>
      </c>
      <c r="H53" s="135">
        <f>IF(E53&gt;0,VLOOKUP(A53,[3]BDD_ActiviteInf_HP!$1:$1048576,H$1,FALSE)/E53,"-")</f>
        <v>0</v>
      </c>
      <c r="I53" s="134">
        <f>IF(F53&gt;0,VLOOKUP(A53,[3]BDD_ActiviteInf_HP!$1:$1048576,I$1,FALSE)/F53,"-")</f>
        <v>0</v>
      </c>
      <c r="J53" s="135">
        <f>IF(E53&gt;0,VLOOKUP(A53,[3]BDD_ActiviteInf_HP!$1:$1048576,J$1,FALSE)/E53,"-")</f>
        <v>3.6179731569733517E-2</v>
      </c>
      <c r="K53" s="134">
        <f>IF(F53&gt;0,VLOOKUP(A53,[3]BDD_ActiviteInf_HP!$1:$1048576,K$1,FALSE)/F53,"-")</f>
        <v>1.1698757007068E-2</v>
      </c>
      <c r="L53" s="135">
        <f>IF(E53&gt;0,VLOOKUP(A53,[3]BDD_ActiviteInf_HP!$1:$1048576,L$1,FALSE)/E53,"-")</f>
        <v>0.1046489009920249</v>
      </c>
      <c r="M53" s="134">
        <f>IF(F53&gt;0,VLOOKUP(A53,[3]BDD_ActiviteInf_HP!$1:$1048576,M$1,FALSE)/F53,"-")</f>
        <v>6.9948817938094071E-2</v>
      </c>
      <c r="N53" s="135">
        <f>IF(E53&gt;0,VLOOKUP(A53,[3]BDD_ActiviteInf_HP!$1:$1048576,N$1,FALSE)/E53,"-")</f>
        <v>0</v>
      </c>
      <c r="O53" s="134">
        <f>IF(F53&gt;0,VLOOKUP(A53,[3]BDD_ActiviteInf_HP!$1:$1048576,O$1,FALSE)/F53,"-")</f>
        <v>0</v>
      </c>
      <c r="P53" s="135">
        <f>IF($E53&gt;0,VLOOKUP($A53,[3]BDD_ActiviteInf_HP!$1:$1048576,P$1,FALSE)/$E53,"-")</f>
        <v>0.5018478895156584</v>
      </c>
      <c r="Q53" s="134">
        <f>IF($F53&gt;0,VLOOKUP($A53,[3]BDD_ActiviteInf_HP!$1:$1048576,Q$1,FALSE)/$F53,"-")</f>
        <v>0.52181330733609554</v>
      </c>
      <c r="R53" s="135">
        <f>IF(E53&gt;0,VLOOKUP(A53,[3]BDD_ActiviteInf_HP!$1:$1048576,R$1,FALSE)/E53,"-")</f>
        <v>0.22913829994164558</v>
      </c>
      <c r="S53" s="134">
        <f>IF(F53&gt;0,VLOOKUP(A53,[3]BDD_ActiviteInf_HP!$1:$1048576,S$1,FALSE)/F53,"-")</f>
        <v>0.27345844504021449</v>
      </c>
      <c r="T53" s="135">
        <f>IF(E53&gt;0,VLOOKUP(A53,[3]BDD_ActiviteInf_HP!$1:$1048576,T$1,FALSE)/E53,"-")</f>
        <v>1.8089865784866759E-2</v>
      </c>
      <c r="U53" s="134">
        <f>IF(F53&gt;0,VLOOKUP(A53,[3]BDD_ActiviteInf_HP!$1:$1048576,U$1,FALSE)/F53,"-")</f>
        <v>2.6078479161589081E-2</v>
      </c>
      <c r="V53" s="135">
        <f>IF(E53&gt;0,VLOOKUP(A53,[3]BDD_ActiviteInf_HP!$1:$1048576,V$1,FALSE)/E53,"-")</f>
        <v>3.8124878428321338E-2</v>
      </c>
      <c r="W53" s="134">
        <f>IF(F53&gt;0,VLOOKUP(A53,[3]BDD_ActiviteInf_HP!$1:$1048576,W$1,FALSE)/F53,"-")</f>
        <v>2.4859858640019498E-2</v>
      </c>
      <c r="X53" s="135">
        <f t="shared" si="7"/>
        <v>0.57381832328340787</v>
      </c>
      <c r="Y53" s="134">
        <f t="shared" si="7"/>
        <v>0.59395564221301489</v>
      </c>
      <c r="Z53" s="135">
        <f>IF(E53&gt;0,VLOOKUP(A53,[3]BDD_ActiviteInf_HP!$1:$1048576,Z$1,FALSE)/E53,"-")</f>
        <v>0</v>
      </c>
      <c r="AA53" s="142">
        <f>IF(F53&gt;0,VLOOKUP(A53,[3]BDD_ActiviteInf_HP!$1:$1048576,AA$1,FALSE)/F53,"-")</f>
        <v>0</v>
      </c>
    </row>
    <row r="54" spans="1:27" ht="5.25" customHeight="1" thickBot="1" x14ac:dyDescent="0.25">
      <c r="A54" s="77"/>
      <c r="C54" s="331"/>
      <c r="D54" s="332"/>
      <c r="E54" s="512"/>
      <c r="F54" s="333"/>
      <c r="G54" s="197"/>
      <c r="H54" s="197"/>
      <c r="I54" s="197"/>
      <c r="J54" s="197"/>
      <c r="K54" s="197"/>
      <c r="L54" s="197"/>
      <c r="M54" s="197"/>
      <c r="N54" s="197"/>
      <c r="O54" s="197"/>
      <c r="P54" s="197"/>
      <c r="Q54" s="197"/>
      <c r="R54" s="197"/>
      <c r="S54" s="197"/>
      <c r="T54" s="197"/>
      <c r="U54" s="197"/>
      <c r="V54" s="197"/>
      <c r="W54" s="197"/>
      <c r="X54" s="197"/>
      <c r="Y54" s="197"/>
      <c r="Z54" s="197"/>
      <c r="AA54" s="197"/>
    </row>
    <row r="55" spans="1:27" s="98" customFormat="1" ht="13.8" thickBot="1" x14ac:dyDescent="0.25">
      <c r="A55" s="31" t="s">
        <v>104</v>
      </c>
      <c r="C55" s="337" t="s">
        <v>105</v>
      </c>
      <c r="D55" s="455"/>
      <c r="E55" s="275">
        <f>VLOOKUP(A55,[3]Activité_INF!$A$7:$AB$68,15,FALSE)</f>
        <v>61577</v>
      </c>
      <c r="F55" s="147">
        <f>VLOOKUP(A55,[3]Activité_INF!$A$7:$AB$68,16,FALSE)</f>
        <v>55506.5</v>
      </c>
      <c r="G55" s="148">
        <f>IF(E55&gt;0,F55/E55-1,"-")</f>
        <v>-9.8583886840865942E-2</v>
      </c>
      <c r="H55" s="149">
        <f>IF(E55&gt;0,VLOOKUP(A55,[3]BDD_ActiviteInf_HP!$1:$1048576,H$1,FALSE)/E55,"-")</f>
        <v>1.6426587849359339E-2</v>
      </c>
      <c r="I55" s="148">
        <f>IF(F55&gt;0,VLOOKUP(A55,[3]BDD_ActiviteInf_HP!$1:$1048576,I$1,FALSE)/F55,"-")</f>
        <v>1.886265572500518E-2</v>
      </c>
      <c r="J55" s="149">
        <f>IF(E55&gt;0,VLOOKUP(A55,[3]BDD_ActiviteInf_HP!$1:$1048576,J$1,FALSE)/E55,"-")</f>
        <v>9.0049856277506207E-3</v>
      </c>
      <c r="K55" s="148">
        <f>IF(F55&gt;0,VLOOKUP(A55,[3]BDD_ActiviteInf_HP!$1:$1048576,K$1,FALSE)/F55,"-")</f>
        <v>1.2458000414365886E-2</v>
      </c>
      <c r="L55" s="149">
        <f>IF(E55&gt;0,VLOOKUP(A55,[3]BDD_ActiviteInf_HP!$1:$1048576,L$1,FALSE)/E55,"-")</f>
        <v>4.064829400587882E-2</v>
      </c>
      <c r="M55" s="148">
        <f>IF(F55&gt;0,VLOOKUP(A55,[3]BDD_ActiviteInf_HP!$1:$1048576,M$1,FALSE)/F55,"-")</f>
        <v>4.7525965427472457E-2</v>
      </c>
      <c r="N55" s="149">
        <f>IF(E55&gt;0,VLOOKUP(A55,[3]BDD_ActiviteInf_HP!$1:$1048576,N$1,FALSE)/E55,"-")</f>
        <v>4.5552722607467072E-3</v>
      </c>
      <c r="O55" s="148">
        <f>IF(F55&gt;0,VLOOKUP(A55,[3]BDD_ActiviteInf_HP!$1:$1048576,O$1,FALSE)/F55,"-")</f>
        <v>8.8007710808644026E-3</v>
      </c>
      <c r="P55" s="149">
        <f>IF($E55&gt;0,VLOOKUP($A55,[3]BDD_ActiviteInf_HP!$1:$1048576,P$1,FALSE)/$E55,"-")</f>
        <v>0.5755558081751303</v>
      </c>
      <c r="Q55" s="148">
        <f>IF($F55&gt;0,VLOOKUP($A55,[3]BDD_ActiviteInf_HP!$1:$1048576,Q$1,FALSE)/$F55,"-")</f>
        <v>0.5608352174970499</v>
      </c>
      <c r="R55" s="149">
        <f>IF(E55&gt;0,VLOOKUP(A55,[3]BDD_ActiviteInf_HP!$1:$1048576,R$1,FALSE)/E55,"-")</f>
        <v>0.24287477467236143</v>
      </c>
      <c r="S55" s="148">
        <f>IF(F55&gt;0,VLOOKUP(A55,[3]BDD_ActiviteInf_HP!$1:$1048576,S$1,FALSE)/F55,"-")</f>
        <v>0.2484663958275157</v>
      </c>
      <c r="T55" s="149">
        <f>IF(E55&gt;0,VLOOKUP(A55,[3]BDD_ActiviteInf_HP!$1:$1048576,T$1,FALSE)/E55,"-")</f>
        <v>4.3741981584033002E-2</v>
      </c>
      <c r="U55" s="148">
        <f>IF(F55&gt;0,VLOOKUP(A55,[3]BDD_ActiviteInf_HP!$1:$1048576,U$1,FALSE)/F55,"-")</f>
        <v>3.9824164737463183E-2</v>
      </c>
      <c r="V55" s="149">
        <f>IF(E55&gt;0,VLOOKUP(A55,[3]BDD_ActiviteInf_HP!$1:$1048576,V$1,FALSE)/E55,"-")</f>
        <v>1.4632086655731848E-2</v>
      </c>
      <c r="W55" s="148">
        <f>IF(F55&gt;0,VLOOKUP(A55,[3]BDD_ActiviteInf_HP!$1:$1048576,W$1,FALSE)/F55,"-")</f>
        <v>1.4782052552403772E-2</v>
      </c>
      <c r="X55" s="149">
        <f>IF(E55&gt;0,1-(H55+J55+L55+N55+R55+T55+V55+Z55),0)</f>
        <v>0.61398736541241061</v>
      </c>
      <c r="Y55" s="148">
        <f>IF(F55&gt;0,1-(I55+K55+M55+O55+S55+U55+W55+AA55),0)</f>
        <v>0.59620044499292879</v>
      </c>
      <c r="Z55" s="149">
        <f>IF(E55&gt;0,VLOOKUP(A55,[3]BDD_ActiviteInf_HP!$1:$1048576,Z$1,FALSE)/E55,"-")</f>
        <v>1.4128651931727755E-2</v>
      </c>
      <c r="AA55" s="156">
        <f>IF(F55&gt;0,VLOOKUP(A55,[3]BDD_ActiviteInf_HP!$1:$1048576,AA$1,FALSE)/F55,"-")</f>
        <v>1.3079549241980669E-2</v>
      </c>
    </row>
    <row r="56" spans="1:27" ht="3" customHeight="1" thickBot="1" x14ac:dyDescent="0.25">
      <c r="A56" s="77"/>
      <c r="C56" s="345"/>
      <c r="D56" s="330"/>
      <c r="E56" s="513"/>
      <c r="F56" s="514"/>
      <c r="G56" s="515"/>
      <c r="H56" s="515"/>
      <c r="I56" s="515"/>
      <c r="J56" s="515"/>
      <c r="K56" s="515"/>
      <c r="L56" s="515"/>
      <c r="M56" s="515"/>
      <c r="N56" s="515"/>
      <c r="O56" s="515"/>
      <c r="P56" s="515"/>
      <c r="Q56" s="515"/>
      <c r="R56" s="515"/>
      <c r="S56" s="515"/>
      <c r="T56" s="515"/>
      <c r="U56" s="515"/>
      <c r="V56" s="515"/>
      <c r="W56" s="515"/>
      <c r="X56" s="515"/>
      <c r="Y56" s="515"/>
      <c r="Z56" s="515"/>
      <c r="AA56" s="515"/>
    </row>
    <row r="57" spans="1:27" s="98" customFormat="1" x14ac:dyDescent="0.2">
      <c r="A57" s="31" t="s">
        <v>106</v>
      </c>
      <c r="C57" s="350" t="s">
        <v>107</v>
      </c>
      <c r="D57" s="464"/>
      <c r="E57" s="353">
        <f>VLOOKUP(A57,[3]Activité_INF!$A$7:$AB$68,15,FALSE)</f>
        <v>1046249</v>
      </c>
      <c r="F57" s="162">
        <f>VLOOKUP(A57,[3]Activité_INF!$A$7:$AB$68,16,FALSE)</f>
        <v>1130278.5</v>
      </c>
      <c r="G57" s="163">
        <f>IF(E57&gt;0,F57/E57-1,"-")</f>
        <v>8.0315011053774032E-2</v>
      </c>
      <c r="H57" s="164">
        <f>IF(E57&gt;0,VLOOKUP(A57,[3]BDD_ActiviteInf_HP!$1:$1048576,H$1,FALSE)/E57,"-")</f>
        <v>2.1962745006207891E-2</v>
      </c>
      <c r="I57" s="163">
        <f>IF(F57&gt;0,VLOOKUP(A57,[3]BDD_ActiviteInf_HP!$1:$1048576,I$1,FALSE)/F57,"-")</f>
        <v>1.7826579909287845E-2</v>
      </c>
      <c r="J57" s="164">
        <f>IF(E57&gt;0,VLOOKUP(A57,[3]BDD_ActiviteInf_HP!$1:$1048576,J$1,FALSE)/E57,"-")</f>
        <v>2.5470514189260874E-2</v>
      </c>
      <c r="K57" s="163">
        <f>IF(F57&gt;0,VLOOKUP(A57,[3]BDD_ActiviteInf_HP!$1:$1048576,K$1,FALSE)/F57,"-")</f>
        <v>4.6624792031344488E-2</v>
      </c>
      <c r="L57" s="164">
        <f>IF(E57&gt;0,VLOOKUP(A57,[3]BDD_ActiviteInf_HP!$1:$1048576,L$1,FALSE)/E57,"-")</f>
        <v>5.0261457836518843E-2</v>
      </c>
      <c r="M57" s="163">
        <f>IF(F57&gt;0,VLOOKUP(A57,[3]BDD_ActiviteInf_HP!$1:$1048576,M$1,FALSE)/F57,"-")</f>
        <v>6.0531541562544096E-2</v>
      </c>
      <c r="N57" s="164">
        <f>IF(E57&gt;0,VLOOKUP(A57,[3]BDD_ActiviteInf_HP!$1:$1048576,N$1,FALSE)/E57,"-")</f>
        <v>1.229105117424246E-2</v>
      </c>
      <c r="O57" s="163">
        <f>IF(F57&gt;0,VLOOKUP(A57,[3]BDD_ActiviteInf_HP!$1:$1048576,O$1,FALSE)/F57,"-")</f>
        <v>1.1939092887283976E-2</v>
      </c>
      <c r="P57" s="164">
        <f>IF($E57&gt;0,VLOOKUP($A57,[3]BDD_ActiviteInf_HP!$1:$1048576,P$1,FALSE)/$E57,"-")</f>
        <v>0.52642153062989783</v>
      </c>
      <c r="Q57" s="163">
        <f>IF($F57&gt;0,VLOOKUP($A57,[3]BDD_ActiviteInf_HP!$1:$1048576,Q$1,FALSE)/$F57,"-")</f>
        <v>0.5991412735887659</v>
      </c>
      <c r="R57" s="164">
        <f>IF(E57&gt;0,VLOOKUP(A57,[3]BDD_ActiviteInf_HP!$1:$1048576,R$1,FALSE)/E57,"-")</f>
        <v>0.20701716321831609</v>
      </c>
      <c r="S57" s="163">
        <f>IF(F57&gt;0,VLOOKUP(A57,[3]BDD_ActiviteInf_HP!$1:$1048576,S$1,FALSE)/F57,"-")</f>
        <v>0.15381209144471916</v>
      </c>
      <c r="T57" s="164">
        <f>IF(E57&gt;0,VLOOKUP(A57,[3]BDD_ActiviteInf_HP!$1:$1048576,T$1,FALSE)/E57,"-")</f>
        <v>3.9104457925407815E-2</v>
      </c>
      <c r="U57" s="163">
        <f>IF(F57&gt;0,VLOOKUP(A57,[3]BDD_ActiviteInf_HP!$1:$1048576,U$1,FALSE)/F57,"-")</f>
        <v>3.8207397557327688E-2</v>
      </c>
      <c r="V57" s="164">
        <f>IF(E57&gt;0,VLOOKUP(A57,[3]BDD_ActiviteInf_HP!$1:$1048576,V$1,FALSE)/E57,"-")</f>
        <v>2.8969203315845463E-2</v>
      </c>
      <c r="W57" s="163">
        <f>IF(F57&gt;0,VLOOKUP(A57,[3]BDD_ActiviteInf_HP!$1:$1048576,W$1,FALSE)/F57,"-")</f>
        <v>3.2541979697924009E-2</v>
      </c>
      <c r="X57" s="164">
        <f t="shared" ref="X57:Y59" si="8">IF(E57&gt;0,1-(H57+J57+L57+N57+R57+T57+V57+Z57),0)</f>
        <v>0.54732238692701252</v>
      </c>
      <c r="Y57" s="163">
        <f t="shared" si="8"/>
        <v>0.61561420481766216</v>
      </c>
      <c r="Z57" s="164">
        <f>IF(E57&gt;0,VLOOKUP(A57,[3]BDD_ActiviteInf_HP!$1:$1048576,Z$1,FALSE)/E57,"-")</f>
        <v>6.7601020407187962E-2</v>
      </c>
      <c r="AA57" s="170">
        <f>IF(F57&gt;0,VLOOKUP(A57,[3]BDD_ActiviteInf_HP!$1:$1048576,AA$1,FALSE)/F57,"-")</f>
        <v>2.2902320091906552E-2</v>
      </c>
    </row>
    <row r="58" spans="1:27" s="65" customFormat="1" ht="14.1" customHeight="1" x14ac:dyDescent="0.2">
      <c r="A58" s="172" t="s">
        <v>108</v>
      </c>
      <c r="C58" s="173" t="s">
        <v>59</v>
      </c>
      <c r="D58" s="174"/>
      <c r="E58" s="363">
        <f>VLOOKUP(A58,[3]Activité_INF!$A$7:$AB$68,15,FALSE)</f>
        <v>970320.5</v>
      </c>
      <c r="F58" s="176">
        <f>VLOOKUP(A58,[3]Activité_INF!$A$7:$AB$68,16,FALSE)</f>
        <v>1081132</v>
      </c>
      <c r="G58" s="116">
        <f>IF(E58&gt;0,F58/E58-1,"-")</f>
        <v>0.11420092639493862</v>
      </c>
      <c r="H58" s="177">
        <f>IF(E58&gt;0,VLOOKUP(A58,[3]BDD_ActiviteInf_HP!$1:$1048576,H$1,FALSE)/E58,"-")</f>
        <v>2.1488260837527393E-2</v>
      </c>
      <c r="I58" s="116">
        <f>IF(F58&gt;0,VLOOKUP(A58,[3]BDD_ActiviteInf_HP!$1:$1048576,I$1,FALSE)/F58,"-")</f>
        <v>1.7518212392196329E-2</v>
      </c>
      <c r="J58" s="177">
        <f>IF(E58&gt;0,VLOOKUP(A58,[3]BDD_ActiviteInf_HP!$1:$1048576,J$1,FALSE)/E58,"-")</f>
        <v>2.0874030797040772E-2</v>
      </c>
      <c r="K58" s="116">
        <f>IF(F58&gt;0,VLOOKUP(A58,[3]BDD_ActiviteInf_HP!$1:$1048576,K$1,FALSE)/F58,"-")</f>
        <v>4.2624767373456711E-2</v>
      </c>
      <c r="L58" s="177">
        <f>IF(E58&gt;0,VLOOKUP(A58,[3]BDD_ActiviteInf_HP!$1:$1048576,L$1,FALSE)/E58,"-")</f>
        <v>4.3434102443470998E-2</v>
      </c>
      <c r="M58" s="116">
        <f>IF(F58&gt;0,VLOOKUP(A58,[3]BDD_ActiviteInf_HP!$1:$1048576,M$1,FALSE)/F58,"-")</f>
        <v>5.5728625181753942E-2</v>
      </c>
      <c r="N58" s="177">
        <f>IF(E58&gt;0,VLOOKUP(A58,[3]BDD_ActiviteInf_HP!$1:$1048576,N$1,FALSE)/E58,"-")</f>
        <v>1.1882671756393893E-2</v>
      </c>
      <c r="O58" s="116">
        <f>IF(F58&gt;0,VLOOKUP(A58,[3]BDD_ActiviteInf_HP!$1:$1048576,O$1,FALSE)/F58,"-")</f>
        <v>1.1326091541088415E-2</v>
      </c>
      <c r="P58" s="177">
        <f>IF($E58&gt;0,VLOOKUP($A58,[3]BDD_ActiviteInf_HP!$1:$1048576,P$1,FALSE)/$E58,"-")</f>
        <v>0.55225000399352586</v>
      </c>
      <c r="Q58" s="116">
        <f>IF($F58&gt;0,VLOOKUP($A58,[3]BDD_ActiviteInf_HP!$1:$1048576,Q$1,FALSE)/$F58,"-")</f>
        <v>0.61436531339373912</v>
      </c>
      <c r="R58" s="177">
        <f>IF(E58&gt;0,VLOOKUP(A58,[3]BDD_ActiviteInf_HP!$1:$1048576,R$1,FALSE)/E58,"-")</f>
        <v>0.18441174848928782</v>
      </c>
      <c r="S58" s="116">
        <f>IF(F58&gt;0,VLOOKUP(A58,[3]BDD_ActiviteInf_HP!$1:$1048576,S$1,FALSE)/F58,"-")</f>
        <v>0.14719710451637727</v>
      </c>
      <c r="T58" s="177">
        <f>IF(E58&gt;0,VLOOKUP(A58,[3]BDD_ActiviteInf_HP!$1:$1048576,T$1,FALSE)/E58,"-")</f>
        <v>4.1893889699331305E-2</v>
      </c>
      <c r="U58" s="116">
        <f>IF(F58&gt;0,VLOOKUP(A58,[3]BDD_ActiviteInf_HP!$1:$1048576,U$1,FALSE)/F58,"-")</f>
        <v>3.9497489668236629E-2</v>
      </c>
      <c r="V58" s="177">
        <f>IF(E58&gt;0,VLOOKUP(A58,[3]BDD_ActiviteInf_HP!$1:$1048576,V$1,FALSE)/E58,"-")</f>
        <v>2.9082143477335582E-2</v>
      </c>
      <c r="W58" s="116">
        <f>IF(F58&gt;0,VLOOKUP(A58,[3]BDD_ActiviteInf_HP!$1:$1048576,W$1,FALSE)/F58,"-")</f>
        <v>3.1278789269025428E-2</v>
      </c>
      <c r="X58" s="177">
        <f t="shared" si="8"/>
        <v>0.57411236802685306</v>
      </c>
      <c r="Y58" s="116">
        <f t="shared" si="8"/>
        <v>0.63096411908999084</v>
      </c>
      <c r="Z58" s="177">
        <f>IF(E58&gt;0,VLOOKUP(A58,[3]BDD_ActiviteInf_HP!$1:$1048576,Z$1,FALSE)/E58,"-")</f>
        <v>7.2820784472759262E-2</v>
      </c>
      <c r="AA58" s="182">
        <f>IF(F58&gt;0,VLOOKUP(A58,[3]BDD_ActiviteInf_HP!$1:$1048576,AA$1,FALSE)/F58,"-")</f>
        <v>2.3864800967874415E-2</v>
      </c>
    </row>
    <row r="59" spans="1:27" s="101" customFormat="1" ht="13.5" customHeight="1" thickBot="1" x14ac:dyDescent="0.25">
      <c r="A59" s="172" t="s">
        <v>109</v>
      </c>
      <c r="C59" s="183" t="s">
        <v>81</v>
      </c>
      <c r="D59" s="183"/>
      <c r="E59" s="372">
        <f>VLOOKUP(A59,[3]Activité_INF!$A$7:$AB$68,15,FALSE)</f>
        <v>75928.5</v>
      </c>
      <c r="F59" s="184">
        <f>VLOOKUP(A59,[3]Activité_INF!$A$7:$AB$68,16,FALSE)</f>
        <v>49146.5</v>
      </c>
      <c r="G59" s="185">
        <f>IF(E59&gt;0,F59/E59-1,"-")</f>
        <v>-0.35272657829405296</v>
      </c>
      <c r="H59" s="186">
        <f>IF(E59&gt;0,VLOOKUP(A59,[3]BDD_ActiviteInf_HP!$1:$1048576,H$1,FALSE)/E59,"-")</f>
        <v>2.8026366910975459E-2</v>
      </c>
      <c r="I59" s="185">
        <f>IF(F59&gt;0,VLOOKUP(A59,[3]BDD_ActiviteInf_HP!$1:$1048576,I$1,FALSE)/F59,"-")</f>
        <v>2.4610094309869473E-2</v>
      </c>
      <c r="J59" s="186">
        <f>IF(E59&gt;0,VLOOKUP(A59,[3]BDD_ActiviteInf_HP!$1:$1048576,J$1,FALSE)/E59,"-")</f>
        <v>8.421080358495163E-2</v>
      </c>
      <c r="K59" s="185">
        <f>IF(F59&gt;0,VLOOKUP(A59,[3]BDD_ActiviteInf_HP!$1:$1048576,K$1,FALSE)/F59,"-")</f>
        <v>0.13461792803149766</v>
      </c>
      <c r="L59" s="186">
        <f>IF(E59&gt;0,VLOOKUP(A59,[3]BDD_ActiviteInf_HP!$1:$1048576,L$1,FALSE)/E59,"-")</f>
        <v>0.1375109477995746</v>
      </c>
      <c r="M59" s="185">
        <f>IF(F59&gt;0,VLOOKUP(A59,[3]BDD_ActiviteInf_HP!$1:$1048576,M$1,FALSE)/F59,"-")</f>
        <v>0.16618680882667128</v>
      </c>
      <c r="N59" s="186">
        <f>IF(E59&gt;0,VLOOKUP(A59,[3]BDD_ActiviteInf_HP!$1:$1048576,N$1,FALSE)/E59,"-")</f>
        <v>1.7509894176758398E-2</v>
      </c>
      <c r="O59" s="185">
        <f>IF(F59&gt;0,VLOOKUP(A59,[3]BDD_ActiviteInf_HP!$1:$1048576,O$1,FALSE)/F59,"-")</f>
        <v>2.5423987466045395E-2</v>
      </c>
      <c r="P59" s="186">
        <f>IF($E59&gt;0,VLOOKUP($A59,[3]BDD_ActiviteInf_HP!$1:$1048576,P$1,FALSE)/$E59,"-")</f>
        <v>0.19634919694185979</v>
      </c>
      <c r="Q59" s="185">
        <f>IF($F59&gt;0,VLOOKUP($A59,[3]BDD_ActiviteInf_HP!$1:$1048576,Q$1,FALSE)/$F59,"-")</f>
        <v>0.26424058681696561</v>
      </c>
      <c r="R59" s="186">
        <f>IF(E59&gt;0,VLOOKUP(A59,[3]BDD_ActiviteInf_HP!$1:$1048576,R$1,FALSE)/E59,"-")</f>
        <v>0.49590074873071377</v>
      </c>
      <c r="S59" s="185">
        <f>IF(F59&gt;0,VLOOKUP(A59,[3]BDD_ActiviteInf_HP!$1:$1048576,S$1,FALSE)/F59,"-")</f>
        <v>0.2993295555126001</v>
      </c>
      <c r="T59" s="186">
        <f>IF(E59&gt;0,VLOOKUP(A59,[3]BDD_ActiviteInf_HP!$1:$1048576,T$1,FALSE)/E59,"-")</f>
        <v>3.4571998656630909E-3</v>
      </c>
      <c r="U59" s="185">
        <f>IF(F59&gt;0,VLOOKUP(A59,[3]BDD_ActiviteInf_HP!$1:$1048576,U$1,FALSE)/F59,"-")</f>
        <v>9.8277598608242697E-3</v>
      </c>
      <c r="V59" s="186">
        <f>IF(E59&gt;0,VLOOKUP(A59,[3]BDD_ActiviteInf_HP!$1:$1048576,V$1,FALSE)/E59,"-")</f>
        <v>2.7525896073279467E-2</v>
      </c>
      <c r="W59" s="185">
        <f>IF(F59&gt;0,VLOOKUP(A59,[3]BDD_ActiviteInf_HP!$1:$1048576,W$1,FALSE)/F59,"-")</f>
        <v>6.0329830201540292E-2</v>
      </c>
      <c r="X59" s="186">
        <f t="shared" si="8"/>
        <v>0.20496256346431185</v>
      </c>
      <c r="Y59" s="185">
        <f t="shared" si="8"/>
        <v>0.27794451283407773</v>
      </c>
      <c r="Z59" s="186">
        <f>IF(E59&gt;0,VLOOKUP(A59,[3]BDD_ActiviteInf_HP!$1:$1048576,Z$1,FALSE)/E59,"-")</f>
        <v>8.9557939377177211E-4</v>
      </c>
      <c r="AA59" s="192">
        <f>IF(F59&gt;0,VLOOKUP(A59,[3]BDD_ActiviteInf_HP!$1:$1048576,AA$1,FALSE)/F59,"-")</f>
        <v>1.7295229568738363E-3</v>
      </c>
    </row>
    <row r="60" spans="1:27" ht="8.25" customHeight="1" x14ac:dyDescent="0.25"/>
    <row r="61" spans="1:27" x14ac:dyDescent="0.25">
      <c r="C61" s="65" t="s">
        <v>110</v>
      </c>
      <c r="D61" s="201" t="str">
        <f>CONCATENATE(" RIMP ",[3]Onglet_OutilAnnexe!$B$3," - ",[3]Onglet_OutilAnnexe!$B$2,)</f>
        <v xml:space="preserve"> RIMP 2021 - 2022</v>
      </c>
      <c r="E61" s="98"/>
      <c r="F61" s="202" t="s">
        <v>111</v>
      </c>
      <c r="G61" s="101"/>
      <c r="H61" s="98"/>
      <c r="I61" s="193"/>
      <c r="J61" s="98"/>
      <c r="K61" s="98"/>
      <c r="L61" s="98"/>
      <c r="M61" s="203"/>
      <c r="N61" s="98"/>
      <c r="O61" s="98"/>
      <c r="P61" s="98"/>
      <c r="Q61" s="98"/>
      <c r="R61" s="98"/>
      <c r="S61" s="98"/>
      <c r="T61" s="193"/>
      <c r="U61" s="193"/>
      <c r="V61" s="204"/>
      <c r="W61" s="193"/>
      <c r="X61" s="193"/>
    </row>
    <row r="62" spans="1:27" x14ac:dyDescent="0.25">
      <c r="C62" s="65"/>
      <c r="D62" s="201"/>
      <c r="E62" s="98"/>
      <c r="F62" s="205" t="s">
        <v>112</v>
      </c>
      <c r="G62" s="193"/>
      <c r="H62" s="98"/>
      <c r="I62" s="98"/>
      <c r="J62" s="98"/>
      <c r="K62" s="98"/>
      <c r="L62" s="98"/>
      <c r="M62" s="203"/>
      <c r="N62" s="98"/>
      <c r="O62" s="98"/>
      <c r="P62" s="98"/>
      <c r="Q62" s="98"/>
      <c r="R62" s="98"/>
      <c r="S62" s="98"/>
      <c r="T62" s="193"/>
      <c r="U62" s="193"/>
      <c r="V62" s="204"/>
      <c r="W62" s="193"/>
      <c r="X62" s="193"/>
    </row>
    <row r="63" spans="1:27" x14ac:dyDescent="0.25">
      <c r="C63" s="65"/>
      <c r="D63" s="201"/>
      <c r="E63" s="98"/>
      <c r="F63" s="205" t="s">
        <v>113</v>
      </c>
      <c r="G63" s="193"/>
      <c r="H63" s="98"/>
      <c r="I63" s="98"/>
      <c r="J63" s="98"/>
      <c r="K63" s="98"/>
      <c r="L63" s="98"/>
      <c r="M63" s="203"/>
      <c r="N63" s="98"/>
      <c r="O63" s="98"/>
      <c r="P63" s="98"/>
      <c r="Q63" s="98"/>
      <c r="R63" s="98"/>
      <c r="S63" s="98"/>
      <c r="T63" s="193"/>
      <c r="U63" s="193"/>
      <c r="V63" s="204"/>
      <c r="W63" s="193"/>
      <c r="X63" s="193"/>
    </row>
    <row r="64" spans="1:27" x14ac:dyDescent="0.25">
      <c r="C64" s="201"/>
      <c r="D64" s="201"/>
      <c r="E64" s="206"/>
      <c r="F64" s="201"/>
      <c r="G64" s="201"/>
      <c r="H64" s="206"/>
      <c r="I64" s="206"/>
      <c r="J64" s="206"/>
      <c r="K64" s="206"/>
      <c r="L64" s="206"/>
      <c r="M64" s="207"/>
      <c r="N64" s="206"/>
      <c r="O64" s="206"/>
      <c r="P64" s="206"/>
      <c r="Q64" s="206"/>
      <c r="R64" s="206"/>
      <c r="S64" s="206"/>
      <c r="T64" s="193"/>
      <c r="U64" s="193"/>
      <c r="V64" s="204"/>
      <c r="W64" s="193"/>
      <c r="X64" s="193"/>
    </row>
    <row r="65" spans="3:24" x14ac:dyDescent="0.25">
      <c r="C65" s="1083" t="s">
        <v>165</v>
      </c>
      <c r="D65" s="1083"/>
      <c r="E65" s="1083"/>
      <c r="F65" s="1083"/>
      <c r="G65" s="1083"/>
      <c r="H65" s="1083"/>
      <c r="I65" s="1083"/>
      <c r="J65" s="1083"/>
      <c r="K65" s="1083"/>
      <c r="L65" s="1083"/>
      <c r="M65" s="1083"/>
      <c r="N65" s="1083"/>
      <c r="O65" s="1083"/>
      <c r="P65" s="1083"/>
      <c r="Q65" s="1083"/>
      <c r="R65" s="1083"/>
      <c r="S65" s="1083"/>
      <c r="T65" s="1083"/>
      <c r="U65" s="1083"/>
      <c r="V65" s="1083"/>
      <c r="W65" s="1083"/>
      <c r="X65" s="1083"/>
    </row>
    <row r="66" spans="3:24" x14ac:dyDescent="0.25">
      <c r="C66" s="1083" t="s">
        <v>166</v>
      </c>
      <c r="D66" s="1181"/>
      <c r="E66" s="1181"/>
      <c r="F66" s="1181"/>
      <c r="G66" s="1181"/>
      <c r="H66" s="1181"/>
      <c r="I66" s="1181"/>
      <c r="J66" s="1181"/>
      <c r="K66" s="1181"/>
      <c r="L66" s="1181"/>
      <c r="M66" s="1181"/>
      <c r="N66" s="1181"/>
      <c r="O66" s="1181"/>
      <c r="P66" s="1181"/>
      <c r="Q66" s="1181"/>
      <c r="R66" s="1181"/>
      <c r="S66" s="1181"/>
      <c r="T66" s="1181"/>
      <c r="U66" s="1181"/>
      <c r="V66" s="1181"/>
      <c r="W66" s="1181"/>
    </row>
    <row r="67" spans="3:24" x14ac:dyDescent="0.25">
      <c r="C67" s="516" t="s">
        <v>167</v>
      </c>
      <c r="D67" s="517"/>
      <c r="E67" s="517"/>
      <c r="F67" s="517"/>
      <c r="G67" s="517"/>
      <c r="H67" s="517"/>
      <c r="I67" s="517"/>
      <c r="J67" s="517"/>
      <c r="K67" s="517"/>
      <c r="L67" s="517"/>
      <c r="M67" s="382" t="s">
        <v>168</v>
      </c>
      <c r="N67" s="517"/>
      <c r="O67" s="517"/>
      <c r="P67" s="517"/>
      <c r="Q67" s="517"/>
      <c r="R67" s="517"/>
      <c r="S67" s="517"/>
      <c r="T67" s="517"/>
      <c r="U67" s="517"/>
      <c r="V67" s="517"/>
      <c r="W67" s="517"/>
    </row>
    <row r="68" spans="3:24" x14ac:dyDescent="0.25">
      <c r="C68" s="382" t="s">
        <v>169</v>
      </c>
      <c r="D68" s="487"/>
      <c r="E68" s="487"/>
      <c r="F68" s="210"/>
      <c r="G68" s="210"/>
      <c r="H68" s="210"/>
      <c r="I68" s="210"/>
      <c r="J68" s="210"/>
      <c r="K68" s="210"/>
      <c r="L68" s="210"/>
      <c r="M68" s="382" t="s">
        <v>170</v>
      </c>
      <c r="N68" s="210"/>
      <c r="O68" s="210"/>
      <c r="P68" s="210"/>
      <c r="Q68" s="210"/>
      <c r="R68" s="210"/>
      <c r="S68" s="210"/>
      <c r="T68" s="210"/>
      <c r="U68" s="210"/>
      <c r="V68" s="210"/>
      <c r="W68" s="210"/>
    </row>
    <row r="69" spans="3:24" x14ac:dyDescent="0.25">
      <c r="C69" s="382" t="s">
        <v>171</v>
      </c>
      <c r="D69" s="487"/>
      <c r="E69" s="487"/>
      <c r="F69" s="210"/>
      <c r="G69" s="210"/>
      <c r="H69" s="210"/>
      <c r="I69" s="210"/>
      <c r="J69" s="210"/>
      <c r="K69" s="210"/>
      <c r="L69" s="210"/>
      <c r="M69" s="209" t="s">
        <v>172</v>
      </c>
      <c r="N69" s="210"/>
      <c r="O69" s="210"/>
      <c r="P69" s="210"/>
      <c r="Q69" s="210"/>
      <c r="R69" s="210"/>
      <c r="S69" s="210"/>
      <c r="T69" s="210"/>
      <c r="U69" s="210"/>
      <c r="V69" s="210"/>
      <c r="W69" s="210"/>
    </row>
    <row r="70" spans="3:24" x14ac:dyDescent="0.25">
      <c r="C70" s="382" t="s">
        <v>173</v>
      </c>
      <c r="D70" s="487"/>
      <c r="E70" s="487"/>
      <c r="F70" s="210"/>
      <c r="G70" s="210"/>
      <c r="H70" s="210"/>
      <c r="I70" s="210"/>
      <c r="J70" s="210"/>
      <c r="K70" s="210"/>
      <c r="L70" s="210"/>
      <c r="N70" s="210"/>
      <c r="O70" s="210"/>
      <c r="P70" s="210"/>
      <c r="Q70" s="210"/>
      <c r="R70" s="210"/>
      <c r="S70" s="210"/>
      <c r="T70" s="210"/>
      <c r="U70" s="210"/>
      <c r="V70" s="210"/>
      <c r="W70" s="210"/>
    </row>
  </sheetData>
  <mergeCells count="17">
    <mergeCell ref="C66:W66"/>
    <mergeCell ref="R5:S5"/>
    <mergeCell ref="T5:U5"/>
    <mergeCell ref="V5:W5"/>
    <mergeCell ref="X5:Y5"/>
    <mergeCell ref="Z5:AA5"/>
    <mergeCell ref="C65:X65"/>
    <mergeCell ref="C2:AA2"/>
    <mergeCell ref="C4:C6"/>
    <mergeCell ref="D4:D6"/>
    <mergeCell ref="F4:AA4"/>
    <mergeCell ref="F5:G5"/>
    <mergeCell ref="H5:I5"/>
    <mergeCell ref="J5:K5"/>
    <mergeCell ref="L5:M5"/>
    <mergeCell ref="N5:O5"/>
    <mergeCell ref="P5:Q5"/>
  </mergeCells>
  <pageMargins left="0.19685039370078741" right="0.15748031496062992" top="0.19685039370078741" bottom="0.51181102362204722" header="0.31496062992125984" footer="0.27559055118110237"/>
  <pageSetup paperSize="9" scale="61" orientation="landscape" r:id="rId1"/>
  <headerFooter alignWithMargins="0">
    <oddFooter>&amp;L&amp;"Arial,Italique"&amp;7
&amp;CPsychiatrie (RIM-P) – Bilan PMSI 2022</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N71"/>
  <sheetViews>
    <sheetView showZeros="0" view="pageBreakPreview" topLeftCell="C2" zoomScale="60" zoomScaleNormal="100" workbookViewId="0">
      <selection sqref="A1:AA63"/>
    </sheetView>
  </sheetViews>
  <sheetFormatPr baseColWidth="10" defaultColWidth="11.5546875" defaultRowHeight="13.2" x14ac:dyDescent="0.25"/>
  <cols>
    <col min="1" max="1" width="4.21875" style="49" hidden="1" customWidth="1"/>
    <col min="2" max="2" width="5.77734375" style="193" hidden="1" customWidth="1"/>
    <col min="3" max="3" width="9.44140625" style="194" customWidth="1"/>
    <col min="4" max="4" width="21.77734375" style="195" customWidth="1"/>
    <col min="5" max="5" width="7" style="219" hidden="1" customWidth="1"/>
    <col min="6" max="6" width="9.21875" style="378" customWidth="1"/>
    <col min="7" max="7" width="7.77734375" style="195" customWidth="1"/>
    <col min="8" max="8" width="10.44140625" style="219" hidden="1" customWidth="1"/>
    <col min="9" max="9" width="9.21875" style="378" customWidth="1"/>
    <col min="10" max="10" width="8.5546875" style="195" customWidth="1"/>
    <col min="11" max="14" width="7.6640625" style="195" customWidth="1"/>
    <col min="15" max="16" width="7.6640625" style="193" customWidth="1"/>
    <col min="17" max="22" width="7.6640625" style="379" customWidth="1"/>
    <col min="23" max="34" width="7.6640625" style="381" customWidth="1"/>
    <col min="35" max="16384" width="11.5546875" style="193"/>
  </cols>
  <sheetData>
    <row r="1" spans="1:36" s="216" customFormat="1" hidden="1" x14ac:dyDescent="0.25">
      <c r="A1" s="215"/>
      <c r="C1" s="217"/>
      <c r="D1" s="218"/>
      <c r="E1" s="219"/>
      <c r="F1" s="219"/>
      <c r="G1" s="218"/>
      <c r="H1" s="219"/>
      <c r="I1" s="219"/>
      <c r="J1" s="218"/>
      <c r="K1" s="218">
        <v>2</v>
      </c>
      <c r="L1" s="218">
        <f>K1+28</f>
        <v>30</v>
      </c>
      <c r="M1" s="218">
        <f>K1+1</f>
        <v>3</v>
      </c>
      <c r="N1" s="218">
        <f>L1+1</f>
        <v>31</v>
      </c>
      <c r="O1" s="218">
        <f t="shared" ref="O1:AH1" si="0">M1+1</f>
        <v>4</v>
      </c>
      <c r="P1" s="218">
        <f t="shared" si="0"/>
        <v>32</v>
      </c>
      <c r="Q1" s="218">
        <f t="shared" si="0"/>
        <v>5</v>
      </c>
      <c r="R1" s="218">
        <f t="shared" si="0"/>
        <v>33</v>
      </c>
      <c r="S1" s="218">
        <f t="shared" si="0"/>
        <v>6</v>
      </c>
      <c r="T1" s="218">
        <f t="shared" si="0"/>
        <v>34</v>
      </c>
      <c r="U1" s="218">
        <f t="shared" si="0"/>
        <v>7</v>
      </c>
      <c r="V1" s="218">
        <f t="shared" si="0"/>
        <v>35</v>
      </c>
      <c r="W1" s="218">
        <f t="shared" si="0"/>
        <v>8</v>
      </c>
      <c r="X1" s="218">
        <f t="shared" si="0"/>
        <v>36</v>
      </c>
      <c r="Y1" s="218">
        <f t="shared" si="0"/>
        <v>9</v>
      </c>
      <c r="Z1" s="218">
        <f t="shared" si="0"/>
        <v>37</v>
      </c>
      <c r="AA1" s="218">
        <f t="shared" si="0"/>
        <v>10</v>
      </c>
      <c r="AB1" s="218">
        <f t="shared" si="0"/>
        <v>38</v>
      </c>
      <c r="AC1" s="218">
        <f t="shared" si="0"/>
        <v>11</v>
      </c>
      <c r="AD1" s="218">
        <f t="shared" si="0"/>
        <v>39</v>
      </c>
      <c r="AE1" s="218">
        <f t="shared" si="0"/>
        <v>12</v>
      </c>
      <c r="AF1" s="218">
        <f t="shared" si="0"/>
        <v>40</v>
      </c>
      <c r="AG1" s="218">
        <f t="shared" si="0"/>
        <v>13</v>
      </c>
      <c r="AH1" s="218">
        <f t="shared" si="0"/>
        <v>41</v>
      </c>
    </row>
    <row r="2" spans="1:36" s="10" customFormat="1" ht="30" customHeight="1" x14ac:dyDescent="0.25">
      <c r="A2" s="9"/>
      <c r="C2" s="1087" t="s">
        <v>186</v>
      </c>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221"/>
      <c r="AJ2" s="221"/>
    </row>
    <row r="3" spans="1:36" s="12" customFormat="1" ht="7.5" customHeight="1" thickBot="1" x14ac:dyDescent="0.3">
      <c r="A3" s="11"/>
      <c r="C3" s="11"/>
      <c r="E3" s="11"/>
      <c r="G3" s="11"/>
      <c r="I3" s="11"/>
      <c r="K3" s="11"/>
      <c r="M3" s="11"/>
      <c r="O3" s="11"/>
      <c r="Q3" s="11"/>
      <c r="S3" s="11"/>
      <c r="U3" s="11"/>
      <c r="W3" s="11"/>
      <c r="Y3" s="11"/>
      <c r="AA3" s="223"/>
      <c r="AB3" s="223"/>
      <c r="AC3" s="223"/>
    </row>
    <row r="4" spans="1:36" ht="27" customHeight="1" x14ac:dyDescent="0.25">
      <c r="C4" s="1089" t="s">
        <v>3</v>
      </c>
      <c r="D4" s="1149" t="s">
        <v>4</v>
      </c>
      <c r="E4" s="226"/>
      <c r="F4" s="1152" t="s">
        <v>9</v>
      </c>
      <c r="G4" s="1153"/>
      <c r="H4" s="227"/>
      <c r="I4" s="1158" t="s">
        <v>8</v>
      </c>
      <c r="J4" s="1159"/>
      <c r="K4" s="1226" t="s">
        <v>119</v>
      </c>
      <c r="L4" s="1227"/>
      <c r="M4" s="1227"/>
      <c r="N4" s="1227"/>
      <c r="O4" s="1227"/>
      <c r="P4" s="1227"/>
      <c r="Q4" s="1227"/>
      <c r="R4" s="1227"/>
      <c r="S4" s="1227"/>
      <c r="T4" s="1227"/>
      <c r="U4" s="1227"/>
      <c r="V4" s="1227"/>
      <c r="W4" s="1227"/>
      <c r="X4" s="1227"/>
      <c r="Y4" s="1227"/>
      <c r="Z4" s="1228"/>
      <c r="AA4" s="1165" t="s">
        <v>120</v>
      </c>
      <c r="AB4" s="1166"/>
      <c r="AC4" s="1166"/>
      <c r="AD4" s="1167"/>
      <c r="AE4" s="1165" t="s">
        <v>121</v>
      </c>
      <c r="AF4" s="1166"/>
      <c r="AG4" s="1166"/>
      <c r="AH4" s="1167"/>
    </row>
    <row r="5" spans="1:36" s="14" customFormat="1" ht="21.75" customHeight="1" x14ac:dyDescent="0.25">
      <c r="A5" s="13"/>
      <c r="C5" s="1089"/>
      <c r="D5" s="1149"/>
      <c r="E5" s="226"/>
      <c r="F5" s="1152"/>
      <c r="G5" s="1153"/>
      <c r="H5" s="227"/>
      <c r="I5" s="1158"/>
      <c r="J5" s="1159"/>
      <c r="K5" s="1171" t="s">
        <v>122</v>
      </c>
      <c r="L5" s="1146"/>
      <c r="M5" s="1146"/>
      <c r="N5" s="1146"/>
      <c r="O5" s="1183" t="s">
        <v>123</v>
      </c>
      <c r="P5" s="1146"/>
      <c r="Q5" s="1146"/>
      <c r="R5" s="1146"/>
      <c r="S5" s="1146" t="s">
        <v>124</v>
      </c>
      <c r="T5" s="1146"/>
      <c r="U5" s="1146"/>
      <c r="V5" s="1172"/>
      <c r="W5" s="1146" t="s">
        <v>125</v>
      </c>
      <c r="X5" s="1146"/>
      <c r="Y5" s="1146"/>
      <c r="Z5" s="1147"/>
      <c r="AA5" s="1168"/>
      <c r="AB5" s="1169"/>
      <c r="AC5" s="1169"/>
      <c r="AD5" s="1170"/>
      <c r="AE5" s="1168"/>
      <c r="AF5" s="1169"/>
      <c r="AG5" s="1169"/>
      <c r="AH5" s="1170"/>
    </row>
    <row r="6" spans="1:36" s="14" customFormat="1" ht="18.75" customHeight="1" x14ac:dyDescent="0.25">
      <c r="A6" s="13"/>
      <c r="C6" s="1089"/>
      <c r="D6" s="1149"/>
      <c r="E6" s="226"/>
      <c r="F6" s="1154"/>
      <c r="G6" s="1155"/>
      <c r="H6" s="228"/>
      <c r="I6" s="1160"/>
      <c r="J6" s="1161"/>
      <c r="K6" s="1138" t="s">
        <v>126</v>
      </c>
      <c r="L6" s="1139"/>
      <c r="M6" s="1140" t="s">
        <v>176</v>
      </c>
      <c r="N6" s="1139"/>
      <c r="O6" s="1229" t="s">
        <v>126</v>
      </c>
      <c r="P6" s="1139"/>
      <c r="Q6" s="1140" t="s">
        <v>176</v>
      </c>
      <c r="R6" s="1141"/>
      <c r="S6" s="1140" t="s">
        <v>126</v>
      </c>
      <c r="T6" s="1139"/>
      <c r="U6" s="1140" t="s">
        <v>176</v>
      </c>
      <c r="V6" s="1141"/>
      <c r="W6" s="1140" t="s">
        <v>126</v>
      </c>
      <c r="X6" s="1139"/>
      <c r="Y6" s="1140" t="s">
        <v>176</v>
      </c>
      <c r="Z6" s="1142"/>
      <c r="AA6" s="1138" t="s">
        <v>126</v>
      </c>
      <c r="AB6" s="1139"/>
      <c r="AC6" s="1140" t="s">
        <v>176</v>
      </c>
      <c r="AD6" s="1142"/>
      <c r="AE6" s="1138" t="s">
        <v>126</v>
      </c>
      <c r="AF6" s="1139"/>
      <c r="AG6" s="1140" t="s">
        <v>176</v>
      </c>
      <c r="AH6" s="1142"/>
    </row>
    <row r="7" spans="1:36" s="14" customFormat="1" ht="18.75" customHeight="1" x14ac:dyDescent="0.25">
      <c r="A7" s="13"/>
      <c r="C7" s="1089"/>
      <c r="D7" s="1149"/>
      <c r="E7" s="21" t="str">
        <f>[3]Onglet_OutilAnnexe!$B$3</f>
        <v>2021</v>
      </c>
      <c r="F7" s="22" t="str">
        <f>[3]Onglet_OutilAnnexe!$B$2</f>
        <v>2022</v>
      </c>
      <c r="G7" s="27" t="str">
        <f>CONCATENATE("Evol. / ",[3]Onglet_OutilAnnexe!$B$3)</f>
        <v>Evol. / 2021</v>
      </c>
      <c r="H7" s="230" t="str">
        <f>[3]Onglet_OutilAnnexe!$B$3</f>
        <v>2021</v>
      </c>
      <c r="I7" s="22" t="str">
        <f>[3]Onglet_OutilAnnexe!$B$2</f>
        <v>2022</v>
      </c>
      <c r="J7" s="27" t="str">
        <f>CONCATENATE("Evol. / ",[3]Onglet_OutilAnnexe!$B$3)</f>
        <v>Evol. / 2021</v>
      </c>
      <c r="K7" s="231" t="str">
        <f>[3]Onglet_OutilAnnexe!$B$3</f>
        <v>2021</v>
      </c>
      <c r="L7" s="232" t="str">
        <f>[3]Onglet_OutilAnnexe!$B$2</f>
        <v>2022</v>
      </c>
      <c r="M7" s="233" t="str">
        <f>[3]Onglet_OutilAnnexe!$B$3</f>
        <v>2021</v>
      </c>
      <c r="N7" s="232" t="str">
        <f>[3]Onglet_OutilAnnexe!$B$2</f>
        <v>2022</v>
      </c>
      <c r="O7" s="540" t="str">
        <f>[3]Onglet_OutilAnnexe!$B$3</f>
        <v>2021</v>
      </c>
      <c r="P7" s="232" t="str">
        <f>[3]Onglet_OutilAnnexe!$B$2</f>
        <v>2022</v>
      </c>
      <c r="Q7" s="233" t="str">
        <f>[3]Onglet_OutilAnnexe!$B$3</f>
        <v>2021</v>
      </c>
      <c r="R7" s="234" t="str">
        <f>[3]Onglet_OutilAnnexe!$B$2</f>
        <v>2022</v>
      </c>
      <c r="S7" s="233" t="str">
        <f>[3]Onglet_OutilAnnexe!$B$3</f>
        <v>2021</v>
      </c>
      <c r="T7" s="232" t="str">
        <f>[3]Onglet_OutilAnnexe!$B$2</f>
        <v>2022</v>
      </c>
      <c r="U7" s="233" t="str">
        <f>[3]Onglet_OutilAnnexe!$B$3</f>
        <v>2021</v>
      </c>
      <c r="V7" s="234" t="str">
        <f>[3]Onglet_OutilAnnexe!$B$2</f>
        <v>2022</v>
      </c>
      <c r="W7" s="233" t="str">
        <f>[3]Onglet_OutilAnnexe!$B$3</f>
        <v>2021</v>
      </c>
      <c r="X7" s="232" t="str">
        <f>[3]Onglet_OutilAnnexe!$B$2</f>
        <v>2022</v>
      </c>
      <c r="Y7" s="233" t="str">
        <f>[3]Onglet_OutilAnnexe!$B$3</f>
        <v>2021</v>
      </c>
      <c r="Z7" s="235" t="str">
        <f>[3]Onglet_OutilAnnexe!$B$2</f>
        <v>2022</v>
      </c>
      <c r="AA7" s="231" t="str">
        <f>[3]Onglet_OutilAnnexe!$B$3</f>
        <v>2021</v>
      </c>
      <c r="AB7" s="232" t="str">
        <f>[3]Onglet_OutilAnnexe!$B$2</f>
        <v>2022</v>
      </c>
      <c r="AC7" s="233" t="str">
        <f>[3]Onglet_OutilAnnexe!$B$3</f>
        <v>2021</v>
      </c>
      <c r="AD7" s="235" t="str">
        <f>[3]Onglet_OutilAnnexe!$B$2</f>
        <v>2022</v>
      </c>
      <c r="AE7" s="231" t="str">
        <f>[3]Onglet_OutilAnnexe!$B$3</f>
        <v>2021</v>
      </c>
      <c r="AF7" s="232" t="str">
        <f>[3]Onglet_OutilAnnexe!$B$2</f>
        <v>2022</v>
      </c>
      <c r="AG7" s="233" t="str">
        <f>[3]Onglet_OutilAnnexe!$B$3</f>
        <v>2021</v>
      </c>
      <c r="AH7" s="235" t="str">
        <f>[3]Onglet_OutilAnnexe!$B$2</f>
        <v>2022</v>
      </c>
    </row>
    <row r="8" spans="1:36" s="14" customFormat="1" x14ac:dyDescent="0.25">
      <c r="A8" s="13"/>
      <c r="C8" s="1143" t="s">
        <v>128</v>
      </c>
      <c r="D8" s="1144"/>
      <c r="E8" s="1144"/>
      <c r="F8" s="1144"/>
      <c r="G8" s="1144"/>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5"/>
    </row>
    <row r="9" spans="1:36" s="32" customFormat="1" ht="14.1" customHeight="1" x14ac:dyDescent="0.2">
      <c r="A9" s="172" t="s">
        <v>18</v>
      </c>
      <c r="C9" s="237" t="s">
        <v>18</v>
      </c>
      <c r="D9" s="48" t="s">
        <v>19</v>
      </c>
      <c r="E9" s="238">
        <f>VLOOKUP(A9,[3]Activité_INF!$A$7:$L$56,8,FALSE)</f>
        <v>0</v>
      </c>
      <c r="F9" s="541">
        <f>VLOOKUP(A9,[3]Activité_INF!$A$7:$L$56,9,FALSE)</f>
        <v>0</v>
      </c>
      <c r="G9" s="37" t="str">
        <f>IF(E9=0,"-",F9/E9-1)</f>
        <v>-</v>
      </c>
      <c r="H9" s="241">
        <f>VLOOKUP(A9,[3]Activité_INF!$A$7:$L$68,5,FALSE)</f>
        <v>0</v>
      </c>
      <c r="I9" s="518">
        <f>VLOOKUP(A9,[3]Activité_INF!$A$7:$L$68,6,FALSE)</f>
        <v>0</v>
      </c>
      <c r="J9" s="37" t="str">
        <f>IF(H9=0,"-",I9/H9-1)</f>
        <v>-</v>
      </c>
      <c r="K9" s="244" t="str">
        <f>IF($E9&gt;0,VLOOKUP($A9,[3]BDD_ActiviteInf_HC!$1:$1048576,PsyInf_HC_FileAct!K$1,FALSE)/$E9,"-")</f>
        <v>-</v>
      </c>
      <c r="L9" s="240" t="str">
        <f>IF($F9&gt;0,VLOOKUP($A9,[3]BDD_ActiviteInf_HC!$1:$1048576,PsyInf_HC_FileAct!L$1,FALSE)/$F9,"-")</f>
        <v>-</v>
      </c>
      <c r="M9" s="245" t="str">
        <f>IF($H9&gt;0,VLOOKUP($A9,[3]BDD_ActiviteInf_HC!$1:$1048576,PsyInf_HC_FileAct!M$1,FALSE)/$H9,"-")</f>
        <v>-</v>
      </c>
      <c r="N9" s="240" t="str">
        <f>IF($I9&gt;0,VLOOKUP($A9,[3]BDD_ActiviteInf_HC!$1:$1048576,PsyInf_HC_FileAct!N$1,FALSE)/$I9,"-")</f>
        <v>-</v>
      </c>
      <c r="O9" s="542" t="str">
        <f>IF($E9&gt;0,VLOOKUP($A9,[3]BDD_ActiviteInf_HC!$1:$1048576,PsyInf_HC_FileAct!O$1,FALSE)/$E9,"-")</f>
        <v>-</v>
      </c>
      <c r="P9" s="240" t="str">
        <f>IF($F9&gt;0,VLOOKUP($A9,[3]BDD_ActiviteInf_HC!$1:$1048576,PsyInf_HC_FileAct!P$1,FALSE)/$F9,"-")</f>
        <v>-</v>
      </c>
      <c r="Q9" s="245" t="str">
        <f>IF($H9&gt;0,VLOOKUP($A9,[3]BDD_ActiviteInf_HC!$1:$1048576,PsyInf_HC_FileAct!Q$1,FALSE)/$H9,"-")</f>
        <v>-</v>
      </c>
      <c r="R9" s="240" t="str">
        <f>IF($I9&gt;0,VLOOKUP($A9,[3]BDD_ActiviteInf_HC!$1:$1048576,PsyInf_HC_FileAct!R$1,FALSE)/$I9,"-")</f>
        <v>-</v>
      </c>
      <c r="S9" s="245" t="str">
        <f>IF(E9&gt;0,VLOOKUP(A9,[3]BDD_ActiviteInf_HC!$1:$1048576,PsyInf_HC_FileAct!S$1,FALSE)/E9,"-")</f>
        <v>-</v>
      </c>
      <c r="T9" s="240" t="str">
        <f>IF(F9&gt;0,VLOOKUP(A9,[3]BDD_ActiviteInf_HC!$1:$1048576,PsyInf_HC_FileAct!T$1,FALSE)/F9,"-")</f>
        <v>-</v>
      </c>
      <c r="U9" s="245" t="str">
        <f>IF(H9&gt;0,VLOOKUP(A9,[3]BDD_ActiviteInf_HC!$1:$1048576,PsyInf_HC_FileAct!U$1,FALSE)/H9,"-")</f>
        <v>-</v>
      </c>
      <c r="V9" s="243" t="str">
        <f>IF(I9&gt;0,VLOOKUP(A9,[3]BDD_ActiviteInf_HC!$1:$1048576,PsyInf_HC_FileAct!V$1,FALSE)/I9,"-")</f>
        <v>-</v>
      </c>
      <c r="W9" s="245" t="str">
        <f>IF(E9&gt;0,VLOOKUP(A9,[3]BDD_ActiviteInf_HC!$1:$1048576,PsyInf_HC_FileAct!W$1,FALSE)/E9,"-")</f>
        <v>-</v>
      </c>
      <c r="X9" s="240" t="str">
        <f>IF(F9&gt;0,VLOOKUP(A9,[3]BDD_ActiviteInf_HC!$1:$1048576,PsyInf_HC_FileAct!X$1,FALSE)/F9,"-")</f>
        <v>-</v>
      </c>
      <c r="Y9" s="245" t="str">
        <f>IF(H9&gt;0,VLOOKUP(A9,[3]BDD_ActiviteInf_HC!$1:$1048576,PsyInf_HC_FileAct!Y$1,FALSE)/H9,"-")</f>
        <v>-</v>
      </c>
      <c r="Z9" s="246" t="str">
        <f>IF(I9&gt;0,VLOOKUP(A9,[3]BDD_ActiviteInf_HC!$1:$1048576,PsyInf_HC_FileAct!Z$1,FALSE)/I9,"-")</f>
        <v>-</v>
      </c>
      <c r="AA9" s="244" t="str">
        <f>IF(E9&gt;0,VLOOKUP(A9,[3]BDD_ActiviteInf_HC!$1:$1048576,PsyInf_HC_FileAct!AA$1,FALSE)/E9,"-")</f>
        <v>-</v>
      </c>
      <c r="AB9" s="240" t="str">
        <f>IF(F9&gt;0,VLOOKUP(A9,[3]BDD_ActiviteInf_HC!$1:$1048576,PsyInf_HC_FileAct!AB$1,FALSE)/F9,"-")</f>
        <v>-</v>
      </c>
      <c r="AC9" s="245" t="str">
        <f>IF(H9&gt;0,VLOOKUP(A9,[3]BDD_ActiviteInf_HC!$1:$1048576,PsyInf_HC_FileAct!AC$1,FALSE)/H9,"-")</f>
        <v>-</v>
      </c>
      <c r="AD9" s="240" t="str">
        <f>IF(I9&gt;0,VLOOKUP(A9,[3]BDD_ActiviteInf_HC!$1:$1048576,PsyInf_HC_FileAct!AD$1,FALSE)/I9,"-")</f>
        <v>-</v>
      </c>
      <c r="AE9" s="244" t="str">
        <f>IF(E9&gt;0,VLOOKUP(A9,[3]BDD_ActiviteInf_HC!$1:$1048576,PsyInf_HC_FileAct!AE$1,FALSE)/E9,"-")</f>
        <v>-</v>
      </c>
      <c r="AF9" s="240" t="str">
        <f>IF(F9&gt;0,VLOOKUP(A9,[3]BDD_ActiviteInf_HC!$1:$1048576,PsyInf_HC_FileAct!AF$1,FALSE)/F9,"-")</f>
        <v>-</v>
      </c>
      <c r="AG9" s="245" t="str">
        <f>IF(H9&gt;0,VLOOKUP(A9,[3]BDD_ActiviteInf_HC!$1:$1048576,PsyInf_HC_FileAct!AG$1,FALSE)/H9,"-")</f>
        <v>-</v>
      </c>
      <c r="AH9" s="246" t="str">
        <f>IF(I9&gt;0,VLOOKUP(A9,[3]BDD_ActiviteInf_HC!$1:$1048576,PsyInf_HC_FileAct!AH$1,FALSE)/I9,"-")</f>
        <v>-</v>
      </c>
    </row>
    <row r="10" spans="1:36" s="32" customFormat="1" ht="14.1" customHeight="1" x14ac:dyDescent="0.25">
      <c r="A10" s="247" t="s">
        <v>20</v>
      </c>
      <c r="C10" s="45" t="s">
        <v>20</v>
      </c>
      <c r="D10" s="34" t="s">
        <v>21</v>
      </c>
      <c r="E10" s="248">
        <f>VLOOKUP(A10,[3]Activité_INF!$A$7:$L$56,8,FALSE)</f>
        <v>0</v>
      </c>
      <c r="F10" s="239">
        <f>VLOOKUP(A10,[3]Activité_INF!$A$7:$L$56,9,FALSE)</f>
        <v>1</v>
      </c>
      <c r="G10" s="240" t="str">
        <f t="shared" ref="G10:G30" si="1">IF(E10=0,"-",F10/E10-1)</f>
        <v>-</v>
      </c>
      <c r="H10" s="241">
        <f>VLOOKUP(A10,[3]Activité_INF!$A$7:$L$68,5,FALSE)</f>
        <v>0</v>
      </c>
      <c r="I10" s="242">
        <f>VLOOKUP(A10,[3]Activité_INF!$A$7:$L$68,6,FALSE)</f>
        <v>2</v>
      </c>
      <c r="J10" s="243" t="str">
        <f t="shared" ref="J10:J30" si="2">IF(H10=0,"-",I10/H10-1)</f>
        <v>-</v>
      </c>
      <c r="K10" s="244" t="str">
        <f>IF($E10&gt;0,VLOOKUP($A10,[3]BDD_ActiviteInf_HC!$1:$1048576,PsyInf_HC_FileAct!K$1,FALSE)/$E10,"-")</f>
        <v>-</v>
      </c>
      <c r="L10" s="240">
        <f>IF($F10&gt;0,VLOOKUP($A10,[3]BDD_ActiviteInf_HC!$1:$1048576,PsyInf_HC_FileAct!L$1,FALSE)/$F10,"-")</f>
        <v>0</v>
      </c>
      <c r="M10" s="245" t="str">
        <f>IF($H10&gt;0,VLOOKUP($A10,[3]BDD_ActiviteInf_HC!$1:$1048576,PsyInf_HC_FileAct!M$1,FALSE)/$H10,"-")</f>
        <v>-</v>
      </c>
      <c r="N10" s="240">
        <f>IF($I10&gt;0,VLOOKUP($A10,[3]BDD_ActiviteInf_HC!$1:$1048576,PsyInf_HC_FileAct!N$1,FALSE)/$I10,"-")</f>
        <v>0</v>
      </c>
      <c r="O10" s="542" t="str">
        <f>IF($E10&gt;0,VLOOKUP($A10,[3]BDD_ActiviteInf_HC!$1:$1048576,PsyInf_HC_FileAct!O$1,FALSE)/$E10,"-")</f>
        <v>-</v>
      </c>
      <c r="P10" s="240">
        <f>IF($F10&gt;0,VLOOKUP($A10,[3]BDD_ActiviteInf_HC!$1:$1048576,PsyInf_HC_FileAct!P$1,FALSE)/$F10,"-")</f>
        <v>0</v>
      </c>
      <c r="Q10" s="245" t="str">
        <f>IF($H10&gt;0,VLOOKUP($A10,[3]BDD_ActiviteInf_HC!$1:$1048576,PsyInf_HC_FileAct!Q$1,FALSE)/$H10,"-")</f>
        <v>-</v>
      </c>
      <c r="R10" s="243">
        <f>IF($I10&gt;0,VLOOKUP($A10,[3]BDD_ActiviteInf_HC!$1:$1048576,PsyInf_HC_FileAct!R$1,FALSE)/$I10,"-")</f>
        <v>0</v>
      </c>
      <c r="S10" s="245" t="str">
        <f>IF(E10&gt;0,VLOOKUP(A10,[3]BDD_ActiviteInf_HC!$1:$1048576,PsyInf_HC_FileAct!S$1,FALSE)/E10,"-")</f>
        <v>-</v>
      </c>
      <c r="T10" s="240">
        <f>IF(F10&gt;0,VLOOKUP(A10,[3]BDD_ActiviteInf_HC!$1:$1048576,PsyInf_HC_FileAct!T$1,FALSE)/F10,"-")</f>
        <v>1</v>
      </c>
      <c r="U10" s="245" t="str">
        <f>IF(H10&gt;0,VLOOKUP(A10,[3]BDD_ActiviteInf_HC!$1:$1048576,PsyInf_HC_FileAct!U$1,FALSE)/H10,"-")</f>
        <v>-</v>
      </c>
      <c r="V10" s="243">
        <f>IF(I10&gt;0,VLOOKUP(A10,[3]BDD_ActiviteInf_HC!$1:$1048576,PsyInf_HC_FileAct!V$1,FALSE)/I10,"-")</f>
        <v>1</v>
      </c>
      <c r="W10" s="245" t="str">
        <f>IF(E10&gt;0,VLOOKUP(A10,[3]BDD_ActiviteInf_HC!$1:$1048576,PsyInf_HC_FileAct!W$1,FALSE)/E10,"-")</f>
        <v>-</v>
      </c>
      <c r="X10" s="240">
        <f>IF(F10&gt;0,VLOOKUP(A10,[3]BDD_ActiviteInf_HC!$1:$1048576,PsyInf_HC_FileAct!X$1,FALSE)/F10,"-")</f>
        <v>0</v>
      </c>
      <c r="Y10" s="245" t="str">
        <f>IF(H10&gt;0,VLOOKUP(A10,[3]BDD_ActiviteInf_HC!$1:$1048576,PsyInf_HC_FileAct!Y$1,FALSE)/H10,"-")</f>
        <v>-</v>
      </c>
      <c r="Z10" s="246">
        <f>IF(I10&gt;0,VLOOKUP(A10,[3]BDD_ActiviteInf_HC!$1:$1048576,PsyInf_HC_FileAct!Z$1,FALSE)/I10,"-")</f>
        <v>0</v>
      </c>
      <c r="AA10" s="244" t="str">
        <f>IF(E10&gt;0,VLOOKUP(A10,[3]BDD_ActiviteInf_HC!$1:$1048576,PsyInf_HC_FileAct!AA$1,FALSE)/E10,"-")</f>
        <v>-</v>
      </c>
      <c r="AB10" s="240">
        <f>IF(F10&gt;0,VLOOKUP(A10,[3]BDD_ActiviteInf_HC!$1:$1048576,PsyInf_HC_FileAct!AB$1,FALSE)/F10,"-")</f>
        <v>1</v>
      </c>
      <c r="AC10" s="245" t="str">
        <f>IF(H10&gt;0,VLOOKUP(A10,[3]BDD_ActiviteInf_HC!$1:$1048576,PsyInf_HC_FileAct!AC$1,FALSE)/H10,"-")</f>
        <v>-</v>
      </c>
      <c r="AD10" s="246">
        <f>IF(I10&gt;0,VLOOKUP(A10,[3]BDD_ActiviteInf_HC!$1:$1048576,PsyInf_HC_FileAct!AD$1,FALSE)/I10,"-")</f>
        <v>1</v>
      </c>
      <c r="AE10" s="244" t="str">
        <f>IF(E10&gt;0,VLOOKUP(A10,[3]BDD_ActiviteInf_HC!$1:$1048576,PsyInf_HC_FileAct!AE$1,FALSE)/E10,"-")</f>
        <v>-</v>
      </c>
      <c r="AF10" s="240">
        <f>IF(F10&gt;0,VLOOKUP(A10,[3]BDD_ActiviteInf_HC!$1:$1048576,PsyInf_HC_FileAct!AF$1,FALSE)/F10,"-")</f>
        <v>0</v>
      </c>
      <c r="AG10" s="245" t="str">
        <f>IF(H10&gt;0,VLOOKUP(A10,[3]BDD_ActiviteInf_HC!$1:$1048576,PsyInf_HC_FileAct!AG$1,FALSE)/H10,"-")</f>
        <v>-</v>
      </c>
      <c r="AH10" s="246">
        <f>IF(I10&gt;0,VLOOKUP(A10,[3]BDD_ActiviteInf_HC!$1:$1048576,PsyInf_HC_FileAct!AH$1,FALSE)/I10,"-")</f>
        <v>0</v>
      </c>
    </row>
    <row r="11" spans="1:36" s="32" customFormat="1" ht="14.1" customHeight="1" x14ac:dyDescent="0.2">
      <c r="A11" s="249" t="s">
        <v>22</v>
      </c>
      <c r="C11" s="45" t="s">
        <v>22</v>
      </c>
      <c r="D11" s="34" t="s">
        <v>23</v>
      </c>
      <c r="E11" s="248">
        <f>VLOOKUP(A11,[3]Activité_INF!$A$7:$L$56,8,FALSE)</f>
        <v>130</v>
      </c>
      <c r="F11" s="239">
        <f>VLOOKUP(A11,[3]Activité_INF!$A$7:$L$56,9,FALSE)</f>
        <v>139</v>
      </c>
      <c r="G11" s="240">
        <f t="shared" si="1"/>
        <v>6.9230769230769207E-2</v>
      </c>
      <c r="H11" s="241">
        <f>VLOOKUP(A11,[3]Activité_INF!$A$7:$L$68,5,FALSE)</f>
        <v>2619</v>
      </c>
      <c r="I11" s="242">
        <f>VLOOKUP(A11,[3]Activité_INF!$A$7:$L$68,6,FALSE)</f>
        <v>2230</v>
      </c>
      <c r="J11" s="243">
        <f t="shared" si="2"/>
        <v>-0.14852997327224127</v>
      </c>
      <c r="K11" s="244">
        <f>IF($E11&gt;0,VLOOKUP($A11,[3]BDD_ActiviteInf_HC!$1:$1048576,PsyInf_HC_FileAct!K$1,FALSE)/$E11,"-")</f>
        <v>2.3076923076923078E-2</v>
      </c>
      <c r="L11" s="240">
        <f>IF($F11&gt;0,VLOOKUP($A11,[3]BDD_ActiviteInf_HC!$1:$1048576,PsyInf_HC_FileAct!L$1,FALSE)/$F11,"-")</f>
        <v>0.14388489208633093</v>
      </c>
      <c r="M11" s="245">
        <f>IF($H11&gt;0,VLOOKUP($A11,[3]BDD_ActiviteInf_HC!$1:$1048576,PsyInf_HC_FileAct!M$1,FALSE)/$H11,"-")</f>
        <v>1.9854906452844597E-2</v>
      </c>
      <c r="N11" s="240">
        <f>IF($I11&gt;0,VLOOKUP($A11,[3]BDD_ActiviteInf_HC!$1:$1048576,PsyInf_HC_FileAct!N$1,FALSE)/$I11,"-")</f>
        <v>4.9775784753363229E-2</v>
      </c>
      <c r="O11" s="542">
        <f>IF($E11&gt;0,VLOOKUP($A11,[3]BDD_ActiviteInf_HC!$1:$1048576,PsyInf_HC_FileAct!O$1,FALSE)/$E11,"-")</f>
        <v>0.85384615384615381</v>
      </c>
      <c r="P11" s="240">
        <f>IF($F11&gt;0,VLOOKUP($A11,[3]BDD_ActiviteInf_HC!$1:$1048576,PsyInf_HC_FileAct!P$1,FALSE)/$F11,"-")</f>
        <v>0.76258992805755399</v>
      </c>
      <c r="Q11" s="245">
        <f>IF($H11&gt;0,VLOOKUP($A11,[3]BDD_ActiviteInf_HC!$1:$1048576,PsyInf_HC_FileAct!Q$1,FALSE)/$H11,"-")</f>
        <v>0.90263459335624285</v>
      </c>
      <c r="R11" s="243">
        <f>IF($I11&gt;0,VLOOKUP($A11,[3]BDD_ActiviteInf_HC!$1:$1048576,PsyInf_HC_FileAct!R$1,FALSE)/$I11,"-")</f>
        <v>0.83542600896860986</v>
      </c>
      <c r="S11" s="245">
        <f>IF(E11&gt;0,VLOOKUP(A11,[3]BDD_ActiviteInf_HC!$1:$1048576,PsyInf_HC_FileAct!S$1,FALSE)/E11,"-")</f>
        <v>0.13846153846153847</v>
      </c>
      <c r="T11" s="240">
        <f>IF(F11&gt;0,VLOOKUP(A11,[3]BDD_ActiviteInf_HC!$1:$1048576,PsyInf_HC_FileAct!T$1,FALSE)/F11,"-")</f>
        <v>0.10071942446043165</v>
      </c>
      <c r="U11" s="245">
        <f>IF(H11&gt;0,VLOOKUP(A11,[3]BDD_ActiviteInf_HC!$1:$1048576,PsyInf_HC_FileAct!U$1,FALSE)/H11,"-")</f>
        <v>7.751050019091256E-2</v>
      </c>
      <c r="V11" s="243">
        <f>IF(I11&gt;0,VLOOKUP(A11,[3]BDD_ActiviteInf_HC!$1:$1048576,PsyInf_HC_FileAct!V$1,FALSE)/I11,"-")</f>
        <v>0.11479820627802691</v>
      </c>
      <c r="W11" s="245">
        <f>IF(E11&gt;0,VLOOKUP(A11,[3]BDD_ActiviteInf_HC!$1:$1048576,PsyInf_HC_FileAct!W$1,FALSE)/E11,"-")</f>
        <v>0</v>
      </c>
      <c r="X11" s="240">
        <f>IF(F11&gt;0,VLOOKUP(A11,[3]BDD_ActiviteInf_HC!$1:$1048576,PsyInf_HC_FileAct!X$1,FALSE)/F11,"-")</f>
        <v>0</v>
      </c>
      <c r="Y11" s="245">
        <f>IF(H11&gt;0,VLOOKUP(A11,[3]BDD_ActiviteInf_HC!$1:$1048576,PsyInf_HC_FileAct!Y$1,FALSE)/H11,"-")</f>
        <v>0</v>
      </c>
      <c r="Z11" s="246">
        <f>IF(I11&gt;0,VLOOKUP(A11,[3]BDD_ActiviteInf_HC!$1:$1048576,PsyInf_HC_FileAct!Z$1,FALSE)/I11,"-")</f>
        <v>0</v>
      </c>
      <c r="AA11" s="244">
        <f>IF(E11&gt;0,VLOOKUP(A11,[3]BDD_ActiviteInf_HC!$1:$1048576,PsyInf_HC_FileAct!AA$1,FALSE)/E11,"-")</f>
        <v>0</v>
      </c>
      <c r="AB11" s="240">
        <f>IF(F11&gt;0,VLOOKUP(A11,[3]BDD_ActiviteInf_HC!$1:$1048576,PsyInf_HC_FileAct!AB$1,FALSE)/F11,"-")</f>
        <v>0</v>
      </c>
      <c r="AC11" s="245">
        <f>IF(H11&gt;0,VLOOKUP(A11,[3]BDD_ActiviteInf_HC!$1:$1048576,PsyInf_HC_FileAct!AC$1,FALSE)/H11,"-")</f>
        <v>0</v>
      </c>
      <c r="AD11" s="246">
        <f>IF(I11&gt;0,VLOOKUP(A11,[3]BDD_ActiviteInf_HC!$1:$1048576,PsyInf_HC_FileAct!AD$1,FALSE)/I11,"-")</f>
        <v>0</v>
      </c>
      <c r="AE11" s="244">
        <f>IF(E11&gt;0,VLOOKUP(A11,[3]BDD_ActiviteInf_HC!$1:$1048576,PsyInf_HC_FileAct!AE$1,FALSE)/E11,"-")</f>
        <v>0</v>
      </c>
      <c r="AF11" s="240">
        <f>IF(F11&gt;0,VLOOKUP(A11,[3]BDD_ActiviteInf_HC!$1:$1048576,PsyInf_HC_FileAct!AF$1,FALSE)/F11,"-")</f>
        <v>0</v>
      </c>
      <c r="AG11" s="245">
        <f>IF(H11&gt;0,VLOOKUP(A11,[3]BDD_ActiviteInf_HC!$1:$1048576,PsyInf_HC_FileAct!AG$1,FALSE)/H11,"-")</f>
        <v>0</v>
      </c>
      <c r="AH11" s="246">
        <f>IF(I11&gt;0,VLOOKUP(A11,[3]BDD_ActiviteInf_HC!$1:$1048576,PsyInf_HC_FileAct!AH$1,FALSE)/I11,"-")</f>
        <v>0</v>
      </c>
    </row>
    <row r="12" spans="1:36" s="32" customFormat="1" ht="14.1" customHeight="1" x14ac:dyDescent="0.2">
      <c r="A12" s="249" t="s">
        <v>24</v>
      </c>
      <c r="C12" s="33" t="s">
        <v>24</v>
      </c>
      <c r="D12" s="34" t="s">
        <v>25</v>
      </c>
      <c r="E12" s="248">
        <f>VLOOKUP(A12,[3]Activité_INF!$A$7:$L$56,8,FALSE)</f>
        <v>186</v>
      </c>
      <c r="F12" s="239">
        <f>VLOOKUP(A12,[3]Activité_INF!$A$7:$L$56,9,FALSE)</f>
        <v>177</v>
      </c>
      <c r="G12" s="240">
        <f t="shared" si="1"/>
        <v>-4.8387096774193505E-2</v>
      </c>
      <c r="H12" s="241">
        <f>VLOOKUP(A12,[3]Activité_INF!$A$7:$L$68,5,FALSE)</f>
        <v>2156</v>
      </c>
      <c r="I12" s="242">
        <f>VLOOKUP(A12,[3]Activité_INF!$A$7:$L$68,6,FALSE)</f>
        <v>2411</v>
      </c>
      <c r="J12" s="243">
        <f t="shared" si="2"/>
        <v>0.11827458256029688</v>
      </c>
      <c r="K12" s="244">
        <f>IF($E12&gt;0,VLOOKUP($A12,[3]BDD_ActiviteInf_HC!$1:$1048576,PsyInf_HC_FileAct!K$1,FALSE)/$E12,"-")</f>
        <v>9.6774193548387094E-2</v>
      </c>
      <c r="L12" s="240">
        <f>IF($F12&gt;0,VLOOKUP($A12,[3]BDD_ActiviteInf_HC!$1:$1048576,PsyInf_HC_FileAct!L$1,FALSE)/$F12,"-")</f>
        <v>8.4745762711864403E-2</v>
      </c>
      <c r="M12" s="245">
        <f>IF($H12&gt;0,VLOOKUP($A12,[3]BDD_ActiviteInf_HC!$1:$1048576,PsyInf_HC_FileAct!M$1,FALSE)/$H12,"-")</f>
        <v>4.1743970315398886E-2</v>
      </c>
      <c r="N12" s="240">
        <f>IF($I12&gt;0,VLOOKUP($A12,[3]BDD_ActiviteInf_HC!$1:$1048576,PsyInf_HC_FileAct!N$1,FALSE)/$I12,"-")</f>
        <v>6.8021567814184988E-2</v>
      </c>
      <c r="O12" s="542">
        <f>IF($E12&gt;0,VLOOKUP($A12,[3]BDD_ActiviteInf_HC!$1:$1048576,PsyInf_HC_FileAct!O$1,FALSE)/$E12,"-")</f>
        <v>0.76881720430107525</v>
      </c>
      <c r="P12" s="240">
        <f>IF($F12&gt;0,VLOOKUP($A12,[3]BDD_ActiviteInf_HC!$1:$1048576,PsyInf_HC_FileAct!P$1,FALSE)/$F12,"-")</f>
        <v>0.77966101694915257</v>
      </c>
      <c r="Q12" s="245">
        <f>IF($H12&gt;0,VLOOKUP($A12,[3]BDD_ActiviteInf_HC!$1:$1048576,PsyInf_HC_FileAct!Q$1,FALSE)/$H12,"-")</f>
        <v>0.76252319109461963</v>
      </c>
      <c r="R12" s="243">
        <f>IF($I12&gt;0,VLOOKUP($A12,[3]BDD_ActiviteInf_HC!$1:$1048576,PsyInf_HC_FileAct!R$1,FALSE)/$I12,"-")</f>
        <v>0.80049771878888432</v>
      </c>
      <c r="S12" s="245">
        <f>IF(E12&gt;0,VLOOKUP(A12,[3]BDD_ActiviteInf_HC!$1:$1048576,PsyInf_HC_FileAct!S$1,FALSE)/E12,"-")</f>
        <v>0.13978494623655913</v>
      </c>
      <c r="T12" s="240">
        <f>IF(F12&gt;0,VLOOKUP(A12,[3]BDD_ActiviteInf_HC!$1:$1048576,PsyInf_HC_FileAct!T$1,FALSE)/F12,"-")</f>
        <v>0.16384180790960451</v>
      </c>
      <c r="U12" s="245">
        <f>IF(H12&gt;0,VLOOKUP(A12,[3]BDD_ActiviteInf_HC!$1:$1048576,PsyInf_HC_FileAct!U$1,FALSE)/H12,"-")</f>
        <v>0.19573283858998144</v>
      </c>
      <c r="V12" s="243">
        <f>IF(I12&gt;0,VLOOKUP(A12,[3]BDD_ActiviteInf_HC!$1:$1048576,PsyInf_HC_FileAct!V$1,FALSE)/I12,"-")</f>
        <v>0.13148071339693074</v>
      </c>
      <c r="W12" s="245">
        <f>IF(E12&gt;0,VLOOKUP(A12,[3]BDD_ActiviteInf_HC!$1:$1048576,PsyInf_HC_FileAct!W$1,FALSE)/E12,"-")</f>
        <v>0</v>
      </c>
      <c r="X12" s="240">
        <f>IF(F12&gt;0,VLOOKUP(A12,[3]BDD_ActiviteInf_HC!$1:$1048576,PsyInf_HC_FileAct!X$1,FALSE)/F12,"-")</f>
        <v>0</v>
      </c>
      <c r="Y12" s="245">
        <f>IF(H12&gt;0,VLOOKUP(A12,[3]BDD_ActiviteInf_HC!$1:$1048576,PsyInf_HC_FileAct!Y$1,FALSE)/H12,"-")</f>
        <v>0</v>
      </c>
      <c r="Z12" s="246">
        <f>IF(I12&gt;0,VLOOKUP(A12,[3]BDD_ActiviteInf_HC!$1:$1048576,PsyInf_HC_FileAct!Z$1,FALSE)/I12,"-")</f>
        <v>0</v>
      </c>
      <c r="AA12" s="244">
        <f>IF(E12&gt;0,VLOOKUP(A12,[3]BDD_ActiviteInf_HC!$1:$1048576,PsyInf_HC_FileAct!AA$1,FALSE)/E12,"-")</f>
        <v>5.3763440860215058E-3</v>
      </c>
      <c r="AB12" s="240">
        <f>IF(F12&gt;0,VLOOKUP(A12,[3]BDD_ActiviteInf_HC!$1:$1048576,PsyInf_HC_FileAct!AB$1,FALSE)/F12,"-")</f>
        <v>1.1299435028248588E-2</v>
      </c>
      <c r="AC12" s="245">
        <f>IF(H12&gt;0,VLOOKUP(A12,[3]BDD_ActiviteInf_HC!$1:$1048576,PsyInf_HC_FileAct!AC$1,FALSE)/H12,"-")</f>
        <v>6.5398886827458258E-2</v>
      </c>
      <c r="AD12" s="246">
        <f>IF(I12&gt;0,VLOOKUP(A12,[3]BDD_ActiviteInf_HC!$1:$1048576,PsyInf_HC_FileAct!AD$1,FALSE)/I12,"-")</f>
        <v>6.8021567814184988E-2</v>
      </c>
      <c r="AE12" s="244">
        <f>IF(E12&gt;0,VLOOKUP(A12,[3]BDD_ActiviteInf_HC!$1:$1048576,PsyInf_HC_FileAct!AE$1,FALSE)/E12,"-")</f>
        <v>0</v>
      </c>
      <c r="AF12" s="240">
        <f>IF(F12&gt;0,VLOOKUP(A12,[3]BDD_ActiviteInf_HC!$1:$1048576,PsyInf_HC_FileAct!AF$1,FALSE)/F12,"-")</f>
        <v>0</v>
      </c>
      <c r="AG12" s="245">
        <f>IF(H12&gt;0,VLOOKUP(A12,[3]BDD_ActiviteInf_HC!$1:$1048576,PsyInf_HC_FileAct!AG$1,FALSE)/H12,"-")</f>
        <v>0</v>
      </c>
      <c r="AH12" s="246">
        <f>IF(I12&gt;0,VLOOKUP(A12,[3]BDD_ActiviteInf_HC!$1:$1048576,PsyInf_HC_FileAct!AH$1,FALSE)/I12,"-")</f>
        <v>0</v>
      </c>
    </row>
    <row r="13" spans="1:36" s="32" customFormat="1" ht="14.1" customHeight="1" x14ac:dyDescent="0.2">
      <c r="A13" s="172" t="s">
        <v>28</v>
      </c>
      <c r="C13" s="33" t="s">
        <v>28</v>
      </c>
      <c r="D13" s="34" t="s">
        <v>29</v>
      </c>
      <c r="E13" s="248">
        <f>VLOOKUP(A13,[3]Activité_INF!$A$7:$L$56,8,FALSE)</f>
        <v>76</v>
      </c>
      <c r="F13" s="239">
        <f>VLOOKUP(A13,[3]Activité_INF!$A$7:$L$56,9,FALSE)</f>
        <v>65</v>
      </c>
      <c r="G13" s="240">
        <f t="shared" si="1"/>
        <v>-0.14473684210526316</v>
      </c>
      <c r="H13" s="241">
        <f>VLOOKUP(A13,[3]Activité_INF!$A$7:$L$68,5,FALSE)</f>
        <v>2567</v>
      </c>
      <c r="I13" s="242">
        <f>VLOOKUP(A13,[3]Activité_INF!$A$7:$L$68,6,FALSE)</f>
        <v>2527</v>
      </c>
      <c r="J13" s="243">
        <f t="shared" si="2"/>
        <v>-1.5582391897156267E-2</v>
      </c>
      <c r="K13" s="244">
        <f>IF($E13&gt;0,VLOOKUP($A13,[3]BDD_ActiviteInf_HC!$1:$1048576,PsyInf_HC_FileAct!K$1,FALSE)/$E13,"-")</f>
        <v>5.2631578947368418E-2</v>
      </c>
      <c r="L13" s="240">
        <f>IF($F13&gt;0,VLOOKUP($A13,[3]BDD_ActiviteInf_HC!$1:$1048576,PsyInf_HC_FileAct!L$1,FALSE)/$F13,"-")</f>
        <v>3.0769230769230771E-2</v>
      </c>
      <c r="M13" s="245">
        <f>IF($H13&gt;0,VLOOKUP($A13,[3]BDD_ActiviteInf_HC!$1:$1048576,PsyInf_HC_FileAct!M$1,FALSE)/$H13,"-")</f>
        <v>4.6747175691468643E-3</v>
      </c>
      <c r="N13" s="240">
        <f>IF($I13&gt;0,VLOOKUP($A13,[3]BDD_ActiviteInf_HC!$1:$1048576,PsyInf_HC_FileAct!N$1,FALSE)/$I13,"-")</f>
        <v>9.1017016224772453E-3</v>
      </c>
      <c r="O13" s="542">
        <f>IF($E13&gt;0,VLOOKUP($A13,[3]BDD_ActiviteInf_HC!$1:$1048576,PsyInf_HC_FileAct!O$1,FALSE)/$E13,"-")</f>
        <v>0.81578947368421051</v>
      </c>
      <c r="P13" s="240">
        <f>IF($F13&gt;0,VLOOKUP($A13,[3]BDD_ActiviteInf_HC!$1:$1048576,PsyInf_HC_FileAct!P$1,FALSE)/$F13,"-")</f>
        <v>0.86153846153846159</v>
      </c>
      <c r="Q13" s="245">
        <f>IF($H13&gt;0,VLOOKUP($A13,[3]BDD_ActiviteInf_HC!$1:$1048576,PsyInf_HC_FileAct!Q$1,FALSE)/$H13,"-")</f>
        <v>0.83755356447214646</v>
      </c>
      <c r="R13" s="243">
        <f>IF($I13&gt;0,VLOOKUP($A13,[3]BDD_ActiviteInf_HC!$1:$1048576,PsyInf_HC_FileAct!R$1,FALSE)/$I13,"-")</f>
        <v>0.76810447170557972</v>
      </c>
      <c r="S13" s="245">
        <f>IF(E13&gt;0,VLOOKUP(A13,[3]BDD_ActiviteInf_HC!$1:$1048576,PsyInf_HC_FileAct!S$1,FALSE)/E13,"-")</f>
        <v>0.19736842105263158</v>
      </c>
      <c r="T13" s="240">
        <f>IF(F13&gt;0,VLOOKUP(A13,[3]BDD_ActiviteInf_HC!$1:$1048576,PsyInf_HC_FileAct!T$1,FALSE)/F13,"-")</f>
        <v>0.15384615384615385</v>
      </c>
      <c r="U13" s="245">
        <f>IF(H13&gt;0,VLOOKUP(A13,[3]BDD_ActiviteInf_HC!$1:$1048576,PsyInf_HC_FileAct!U$1,FALSE)/H13,"-")</f>
        <v>0.15777171795870665</v>
      </c>
      <c r="V13" s="243">
        <f>IF(I13&gt;0,VLOOKUP(A13,[3]BDD_ActiviteInf_HC!$1:$1048576,PsyInf_HC_FileAct!V$1,FALSE)/I13,"-")</f>
        <v>0.222793826671943</v>
      </c>
      <c r="W13" s="245">
        <f>IF(E13&gt;0,VLOOKUP(A13,[3]BDD_ActiviteInf_HC!$1:$1048576,PsyInf_HC_FileAct!W$1,FALSE)/E13,"-")</f>
        <v>0</v>
      </c>
      <c r="X13" s="240">
        <f>IF(F13&gt;0,VLOOKUP(A13,[3]BDD_ActiviteInf_HC!$1:$1048576,PsyInf_HC_FileAct!X$1,FALSE)/F13,"-")</f>
        <v>0</v>
      </c>
      <c r="Y13" s="245">
        <f>IF(H13&gt;0,VLOOKUP(A13,[3]BDD_ActiviteInf_HC!$1:$1048576,PsyInf_HC_FileAct!Y$1,FALSE)/H13,"-")</f>
        <v>0</v>
      </c>
      <c r="Z13" s="246">
        <f>IF(I13&gt;0,VLOOKUP(A13,[3]BDD_ActiviteInf_HC!$1:$1048576,PsyInf_HC_FileAct!Z$1,FALSE)/I13,"-")</f>
        <v>0</v>
      </c>
      <c r="AA13" s="244">
        <f>IF(E13&gt;0,VLOOKUP(A13,[3]BDD_ActiviteInf_HC!$1:$1048576,PsyInf_HC_FileAct!AA$1,FALSE)/E13,"-")</f>
        <v>1</v>
      </c>
      <c r="AB13" s="240">
        <f>IF(F13&gt;0,VLOOKUP(A13,[3]BDD_ActiviteInf_HC!$1:$1048576,PsyInf_HC_FileAct!AB$1,FALSE)/F13,"-")</f>
        <v>1</v>
      </c>
      <c r="AC13" s="245">
        <f>IF(H13&gt;0,VLOOKUP(A13,[3]BDD_ActiviteInf_HC!$1:$1048576,PsyInf_HC_FileAct!AC$1,FALSE)/H13,"-")</f>
        <v>1</v>
      </c>
      <c r="AD13" s="246">
        <f>IF(I13&gt;0,VLOOKUP(A13,[3]BDD_ActiviteInf_HC!$1:$1048576,PsyInf_HC_FileAct!AD$1,FALSE)/I13,"-")</f>
        <v>1</v>
      </c>
      <c r="AE13" s="244">
        <f>IF(E13&gt;0,VLOOKUP(A13,[3]BDD_ActiviteInf_HC!$1:$1048576,PsyInf_HC_FileAct!AE$1,FALSE)/E13,"-")</f>
        <v>0</v>
      </c>
      <c r="AF13" s="240">
        <f>IF(F13&gt;0,VLOOKUP(A13,[3]BDD_ActiviteInf_HC!$1:$1048576,PsyInf_HC_FileAct!AF$1,FALSE)/F13,"-")</f>
        <v>0</v>
      </c>
      <c r="AG13" s="245">
        <f>IF(H13&gt;0,VLOOKUP(A13,[3]BDD_ActiviteInf_HC!$1:$1048576,PsyInf_HC_FileAct!AG$1,FALSE)/H13,"-")</f>
        <v>0</v>
      </c>
      <c r="AH13" s="246">
        <f>IF(I13&gt;0,VLOOKUP(A13,[3]BDD_ActiviteInf_HC!$1:$1048576,PsyInf_HC_FileAct!AH$1,FALSE)/I13,"-")</f>
        <v>0</v>
      </c>
    </row>
    <row r="14" spans="1:36" s="32" customFormat="1" ht="14.1" customHeight="1" x14ac:dyDescent="0.2">
      <c r="A14" s="172" t="s">
        <v>34</v>
      </c>
      <c r="C14" s="45" t="s">
        <v>34</v>
      </c>
      <c r="D14" s="34" t="s">
        <v>35</v>
      </c>
      <c r="E14" s="248">
        <f>VLOOKUP(A14,[3]Activité_INF!$A$7:$L$56,8,FALSE)</f>
        <v>119</v>
      </c>
      <c r="F14" s="239">
        <f>VLOOKUP(A14,[3]Activité_INF!$A$7:$L$56,9,FALSE)</f>
        <v>116</v>
      </c>
      <c r="G14" s="240">
        <f t="shared" si="1"/>
        <v>-2.5210084033613467E-2</v>
      </c>
      <c r="H14" s="241">
        <f>VLOOKUP(A14,[3]Activité_INF!$A$7:$L$68,5,FALSE)</f>
        <v>1961</v>
      </c>
      <c r="I14" s="242">
        <f>VLOOKUP(A14,[3]Activité_INF!$A$7:$L$68,6,FALSE)</f>
        <v>1936</v>
      </c>
      <c r="J14" s="243">
        <f t="shared" si="2"/>
        <v>-1.2748597654258065E-2</v>
      </c>
      <c r="K14" s="244">
        <f>IF($E14&gt;0,VLOOKUP($A14,[3]BDD_ActiviteInf_HC!$1:$1048576,PsyInf_HC_FileAct!K$1,FALSE)/$E14,"-")</f>
        <v>0.16806722689075632</v>
      </c>
      <c r="L14" s="240">
        <f>IF($F14&gt;0,VLOOKUP($A14,[3]BDD_ActiviteInf_HC!$1:$1048576,PsyInf_HC_FileAct!L$1,FALSE)/$F14,"-")</f>
        <v>0.16379310344827586</v>
      </c>
      <c r="M14" s="245">
        <f>IF($H14&gt;0,VLOOKUP($A14,[3]BDD_ActiviteInf_HC!$1:$1048576,PsyInf_HC_FileAct!M$1,FALSE)/$H14,"-")</f>
        <v>0.10708822029576746</v>
      </c>
      <c r="N14" s="240">
        <f>IF($I14&gt;0,VLOOKUP($A14,[3]BDD_ActiviteInf_HC!$1:$1048576,PsyInf_HC_FileAct!N$1,FALSE)/$I14,"-")</f>
        <v>0.10692148760330579</v>
      </c>
      <c r="O14" s="542">
        <f>IF($E14&gt;0,VLOOKUP($A14,[3]BDD_ActiviteInf_HC!$1:$1048576,PsyInf_HC_FileAct!O$1,FALSE)/$E14,"-")</f>
        <v>0.79831932773109249</v>
      </c>
      <c r="P14" s="240">
        <f>IF($F14&gt;0,VLOOKUP($A14,[3]BDD_ActiviteInf_HC!$1:$1048576,PsyInf_HC_FileAct!P$1,FALSE)/$F14,"-")</f>
        <v>0.82758620689655171</v>
      </c>
      <c r="Q14" s="245">
        <f>IF($H14&gt;0,VLOOKUP($A14,[3]BDD_ActiviteInf_HC!$1:$1048576,PsyInf_HC_FileAct!Q$1,FALSE)/$H14,"-")</f>
        <v>0.8893421723610403</v>
      </c>
      <c r="R14" s="243">
        <f>IF($I14&gt;0,VLOOKUP($A14,[3]BDD_ActiviteInf_HC!$1:$1048576,PsyInf_HC_FileAct!R$1,FALSE)/$I14,"-")</f>
        <v>0.8925619834710744</v>
      </c>
      <c r="S14" s="245">
        <f>IF(E14&gt;0,VLOOKUP(A14,[3]BDD_ActiviteInf_HC!$1:$1048576,PsyInf_HC_FileAct!S$1,FALSE)/E14,"-")</f>
        <v>5.0420168067226892E-2</v>
      </c>
      <c r="T14" s="240">
        <f>IF(F14&gt;0,VLOOKUP(A14,[3]BDD_ActiviteInf_HC!$1:$1048576,PsyInf_HC_FileAct!T$1,FALSE)/F14,"-")</f>
        <v>0</v>
      </c>
      <c r="U14" s="245">
        <f>IF(H14&gt;0,VLOOKUP(A14,[3]BDD_ActiviteInf_HC!$1:$1048576,PsyInf_HC_FileAct!U$1,FALSE)/H14,"-")</f>
        <v>3.5696073431922487E-3</v>
      </c>
      <c r="V14" s="243">
        <f>IF(I14&gt;0,VLOOKUP(A14,[3]BDD_ActiviteInf_HC!$1:$1048576,PsyInf_HC_FileAct!V$1,FALSE)/I14,"-")</f>
        <v>0</v>
      </c>
      <c r="W14" s="245">
        <f>IF(E14&gt;0,VLOOKUP(A14,[3]BDD_ActiviteInf_HC!$1:$1048576,PsyInf_HC_FileAct!W$1,FALSE)/E14,"-")</f>
        <v>0</v>
      </c>
      <c r="X14" s="240">
        <f>IF(F14&gt;0,VLOOKUP(A14,[3]BDD_ActiviteInf_HC!$1:$1048576,PsyInf_HC_FileAct!X$1,FALSE)/F14,"-")</f>
        <v>8.6206896551724137E-3</v>
      </c>
      <c r="Y14" s="245">
        <f>IF(H14&gt;0,VLOOKUP(A14,[3]BDD_ActiviteInf_HC!$1:$1048576,PsyInf_HC_FileAct!Y$1,FALSE)/H14,"-")</f>
        <v>0</v>
      </c>
      <c r="Z14" s="246">
        <f>IF(I14&gt;0,VLOOKUP(A14,[3]BDD_ActiviteInf_HC!$1:$1048576,PsyInf_HC_FileAct!Z$1,FALSE)/I14,"-")</f>
        <v>5.1652892561983473E-4</v>
      </c>
      <c r="AA14" s="244">
        <f>IF(E14&gt;0,VLOOKUP(A14,[3]BDD_ActiviteInf_HC!$1:$1048576,PsyInf_HC_FileAct!AA$1,FALSE)/E14,"-")</f>
        <v>0</v>
      </c>
      <c r="AB14" s="240">
        <f>IF(F14&gt;0,VLOOKUP(A14,[3]BDD_ActiviteInf_HC!$1:$1048576,PsyInf_HC_FileAct!AB$1,FALSE)/F14,"-")</f>
        <v>0</v>
      </c>
      <c r="AC14" s="245">
        <f>IF(H14&gt;0,VLOOKUP(A14,[3]BDD_ActiviteInf_HC!$1:$1048576,PsyInf_HC_FileAct!AC$1,FALSE)/H14,"-")</f>
        <v>0</v>
      </c>
      <c r="AD14" s="246">
        <f>IF(I14&gt;0,VLOOKUP(A14,[3]BDD_ActiviteInf_HC!$1:$1048576,PsyInf_HC_FileAct!AD$1,FALSE)/I14,"-")</f>
        <v>0</v>
      </c>
      <c r="AE14" s="244">
        <f>IF(E14&gt;0,VLOOKUP(A14,[3]BDD_ActiviteInf_HC!$1:$1048576,PsyInf_HC_FileAct!AE$1,FALSE)/E14,"-")</f>
        <v>0</v>
      </c>
      <c r="AF14" s="240">
        <f>IF(F14&gt;0,VLOOKUP(A14,[3]BDD_ActiviteInf_HC!$1:$1048576,PsyInf_HC_FileAct!AF$1,FALSE)/F14,"-")</f>
        <v>0</v>
      </c>
      <c r="AG14" s="245">
        <f>IF(H14&gt;0,VLOOKUP(A14,[3]BDD_ActiviteInf_HC!$1:$1048576,PsyInf_HC_FileAct!AG$1,FALSE)/H14,"-")</f>
        <v>0</v>
      </c>
      <c r="AH14" s="246">
        <f>IF(I14&gt;0,VLOOKUP(A14,[3]BDD_ActiviteInf_HC!$1:$1048576,PsyInf_HC_FileAct!AH$1,FALSE)/I14,"-")</f>
        <v>0</v>
      </c>
    </row>
    <row r="15" spans="1:36" s="32" customFormat="1" ht="14.1" customHeight="1" x14ac:dyDescent="0.25">
      <c r="A15" s="17" t="s">
        <v>36</v>
      </c>
      <c r="C15" s="33" t="s">
        <v>36</v>
      </c>
      <c r="D15" s="34" t="s">
        <v>37</v>
      </c>
      <c r="E15" s="248">
        <f>VLOOKUP(A15,[3]Activité_INF!$A$7:$L$56,8,FALSE)</f>
        <v>116</v>
      </c>
      <c r="F15" s="239">
        <f>VLOOKUP(A15,[3]Activité_INF!$A$7:$L$56,9,FALSE)</f>
        <v>169</v>
      </c>
      <c r="G15" s="240">
        <f t="shared" si="1"/>
        <v>0.4568965517241379</v>
      </c>
      <c r="H15" s="241">
        <f>VLOOKUP(A15,[3]Activité_INF!$A$7:$L$68,5,FALSE)</f>
        <v>2240</v>
      </c>
      <c r="I15" s="242">
        <f>VLOOKUP(A15,[3]Activité_INF!$A$7:$L$68,6,FALSE)</f>
        <v>3079</v>
      </c>
      <c r="J15" s="243">
        <f t="shared" si="2"/>
        <v>0.37455357142857149</v>
      </c>
      <c r="K15" s="244">
        <f>IF($E15&gt;0,VLOOKUP($A15,[3]BDD_ActiviteInf_HC!$1:$1048576,PsyInf_HC_FileAct!K$1,FALSE)/$E15,"-")</f>
        <v>2.5862068965517241E-2</v>
      </c>
      <c r="L15" s="240">
        <f>IF($F15&gt;0,VLOOKUP($A15,[3]BDD_ActiviteInf_HC!$1:$1048576,PsyInf_HC_FileAct!L$1,FALSE)/$F15,"-")</f>
        <v>2.9585798816568046E-2</v>
      </c>
      <c r="M15" s="245">
        <f>IF($H15&gt;0,VLOOKUP($A15,[3]BDD_ActiviteInf_HC!$1:$1048576,PsyInf_HC_FileAct!M$1,FALSE)/$H15,"-")</f>
        <v>2.0982142857142855E-2</v>
      </c>
      <c r="N15" s="240">
        <f>IF($I15&gt;0,VLOOKUP($A15,[3]BDD_ActiviteInf_HC!$1:$1048576,PsyInf_HC_FileAct!N$1,FALSE)/$I15,"-")</f>
        <v>1.8187723286781421E-2</v>
      </c>
      <c r="O15" s="542">
        <f>IF($E15&gt;0,VLOOKUP($A15,[3]BDD_ActiviteInf_HC!$1:$1048576,PsyInf_HC_FileAct!O$1,FALSE)/$E15,"-")</f>
        <v>0.93103448275862066</v>
      </c>
      <c r="P15" s="240">
        <f>IF($F15&gt;0,VLOOKUP($A15,[3]BDD_ActiviteInf_HC!$1:$1048576,PsyInf_HC_FileAct!P$1,FALSE)/$F15,"-")</f>
        <v>0.76331360946745563</v>
      </c>
      <c r="Q15" s="245">
        <f>IF($H15&gt;0,VLOOKUP($A15,[3]BDD_ActiviteInf_HC!$1:$1048576,PsyInf_HC_FileAct!Q$1,FALSE)/$H15,"-")</f>
        <v>0.91383928571428574</v>
      </c>
      <c r="R15" s="243">
        <f>IF($I15&gt;0,VLOOKUP($A15,[3]BDD_ActiviteInf_HC!$1:$1048576,PsyInf_HC_FileAct!R$1,FALSE)/$I15,"-")</f>
        <v>0.63072426112374147</v>
      </c>
      <c r="S15" s="245">
        <f>IF(E15&gt;0,VLOOKUP(A15,[3]BDD_ActiviteInf_HC!$1:$1048576,PsyInf_HC_FileAct!S$1,FALSE)/E15,"-")</f>
        <v>7.7586206896551727E-2</v>
      </c>
      <c r="T15" s="240">
        <f>IF(F15&gt;0,VLOOKUP(A15,[3]BDD_ActiviteInf_HC!$1:$1048576,PsyInf_HC_FileAct!T$1,FALSE)/F15,"-")</f>
        <v>0.22485207100591717</v>
      </c>
      <c r="U15" s="245">
        <f>IF(H15&gt;0,VLOOKUP(A15,[3]BDD_ActiviteInf_HC!$1:$1048576,PsyInf_HC_FileAct!U$1,FALSE)/H15,"-")</f>
        <v>6.5178571428571433E-2</v>
      </c>
      <c r="V15" s="243">
        <f>IF(I15&gt;0,VLOOKUP(A15,[3]BDD_ActiviteInf_HC!$1:$1048576,PsyInf_HC_FileAct!V$1,FALSE)/I15,"-")</f>
        <v>0.35108801558947711</v>
      </c>
      <c r="W15" s="245">
        <f>IF(E15&gt;0,VLOOKUP(A15,[3]BDD_ActiviteInf_HC!$1:$1048576,PsyInf_HC_FileAct!W$1,FALSE)/E15,"-")</f>
        <v>0</v>
      </c>
      <c r="X15" s="240">
        <f>IF(F15&gt;0,VLOOKUP(A15,[3]BDD_ActiviteInf_HC!$1:$1048576,PsyInf_HC_FileAct!X$1,FALSE)/F15,"-")</f>
        <v>0</v>
      </c>
      <c r="Y15" s="245">
        <f>IF(H15&gt;0,VLOOKUP(A15,[3]BDD_ActiviteInf_HC!$1:$1048576,PsyInf_HC_FileAct!Y$1,FALSE)/H15,"-")</f>
        <v>0</v>
      </c>
      <c r="Z15" s="246">
        <f>IF(I15&gt;0,VLOOKUP(A15,[3]BDD_ActiviteInf_HC!$1:$1048576,PsyInf_HC_FileAct!Z$1,FALSE)/I15,"-")</f>
        <v>0</v>
      </c>
      <c r="AA15" s="244">
        <f>IF(E15&gt;0,VLOOKUP(A15,[3]BDD_ActiviteInf_HC!$1:$1048576,PsyInf_HC_FileAct!AA$1,FALSE)/E15,"-")</f>
        <v>4.3103448275862072E-2</v>
      </c>
      <c r="AB15" s="240">
        <f>IF(F15&gt;0,VLOOKUP(A15,[3]BDD_ActiviteInf_HC!$1:$1048576,PsyInf_HC_FileAct!AB$1,FALSE)/F15,"-")</f>
        <v>0.21893491124260356</v>
      </c>
      <c r="AC15" s="245">
        <f>IF(H15&gt;0,VLOOKUP(A15,[3]BDD_ActiviteInf_HC!$1:$1048576,PsyInf_HC_FileAct!AC$1,FALSE)/H15,"-")</f>
        <v>3.4821428571428573E-2</v>
      </c>
      <c r="AD15" s="246">
        <f>IF(I15&gt;0,VLOOKUP(A15,[3]BDD_ActiviteInf_HC!$1:$1048576,PsyInf_HC_FileAct!AD$1,FALSE)/I15,"-")</f>
        <v>0.31308866515102307</v>
      </c>
      <c r="AE15" s="244">
        <f>IF(E15&gt;0,VLOOKUP(A15,[3]BDD_ActiviteInf_HC!$1:$1048576,PsyInf_HC_FileAct!AE$1,FALSE)/E15,"-")</f>
        <v>0</v>
      </c>
      <c r="AF15" s="240">
        <f>IF(F15&gt;0,VLOOKUP(A15,[3]BDD_ActiviteInf_HC!$1:$1048576,PsyInf_HC_FileAct!AF$1,FALSE)/F15,"-")</f>
        <v>0</v>
      </c>
      <c r="AG15" s="245">
        <f>IF(H15&gt;0,VLOOKUP(A15,[3]BDD_ActiviteInf_HC!$1:$1048576,PsyInf_HC_FileAct!AG$1,FALSE)/H15,"-")</f>
        <v>0</v>
      </c>
      <c r="AH15" s="246">
        <f>IF(I15&gt;0,VLOOKUP(A15,[3]BDD_ActiviteInf_HC!$1:$1048576,PsyInf_HC_FileAct!AH$1,FALSE)/I15,"-")</f>
        <v>0</v>
      </c>
    </row>
    <row r="16" spans="1:36" s="32" customFormat="1" ht="14.1" customHeight="1" x14ac:dyDescent="0.2">
      <c r="A16" s="172" t="s">
        <v>40</v>
      </c>
      <c r="C16" s="33" t="s">
        <v>40</v>
      </c>
      <c r="D16" s="34" t="s">
        <v>41</v>
      </c>
      <c r="E16" s="248">
        <f>VLOOKUP(A16,[3]Activité_INF!$A$7:$L$56,8,FALSE)</f>
        <v>367</v>
      </c>
      <c r="F16" s="239">
        <f>VLOOKUP(A16,[3]Activité_INF!$A$7:$L$56,9,FALSE)</f>
        <v>287</v>
      </c>
      <c r="G16" s="240">
        <f>IF(E16=0,"-",F16/E16-1)</f>
        <v>-0.21798365122615804</v>
      </c>
      <c r="H16" s="241">
        <f>VLOOKUP(A16,[3]Activité_INF!$A$7:$L$68,5,FALSE)</f>
        <v>5626</v>
      </c>
      <c r="I16" s="242">
        <f>VLOOKUP(A16,[3]Activité_INF!$A$7:$L$68,6,FALSE)</f>
        <v>5479</v>
      </c>
      <c r="J16" s="243">
        <f>IF(H16=0,"-",I16/H16-1)</f>
        <v>-2.6128688233203023E-2</v>
      </c>
      <c r="K16" s="244">
        <f>IF($E16&gt;0,VLOOKUP($A16,[3]BDD_ActiviteInf_HC!$1:$1048576,PsyInf_HC_FileAct!K$1,FALSE)/$E16,"-")</f>
        <v>2.1798365122615803E-2</v>
      </c>
      <c r="L16" s="240">
        <f>IF($F16&gt;0,VLOOKUP($A16,[3]BDD_ActiviteInf_HC!$1:$1048576,PsyInf_HC_FileAct!L$1,FALSE)/$F16,"-")</f>
        <v>6.2717770034843204E-2</v>
      </c>
      <c r="M16" s="245">
        <f>IF($H16&gt;0,VLOOKUP($A16,[3]BDD_ActiviteInf_HC!$1:$1048576,PsyInf_HC_FileAct!M$1,FALSE)/$H16,"-")</f>
        <v>2.1685033771773908E-2</v>
      </c>
      <c r="N16" s="240">
        <f>IF($I16&gt;0,VLOOKUP($A16,[3]BDD_ActiviteInf_HC!$1:$1048576,PsyInf_HC_FileAct!N$1,FALSE)/$I16,"-")</f>
        <v>3.8875707245847782E-2</v>
      </c>
      <c r="O16" s="542">
        <f>IF($E16&gt;0,VLOOKUP($A16,[3]BDD_ActiviteInf_HC!$1:$1048576,PsyInf_HC_FileAct!O$1,FALSE)/$E16,"-")</f>
        <v>0.76294277929155319</v>
      </c>
      <c r="P16" s="240">
        <f>IF($F16&gt;0,VLOOKUP($A16,[3]BDD_ActiviteInf_HC!$1:$1048576,PsyInf_HC_FileAct!P$1,FALSE)/$F16,"-")</f>
        <v>0.73170731707317072</v>
      </c>
      <c r="Q16" s="245">
        <f>IF($H16&gt;0,VLOOKUP($A16,[3]BDD_ActiviteInf_HC!$1:$1048576,PsyInf_HC_FileAct!Q$1,FALSE)/$H16,"-")</f>
        <v>0.63455385709207257</v>
      </c>
      <c r="R16" s="243">
        <f>IF($I16&gt;0,VLOOKUP($A16,[3]BDD_ActiviteInf_HC!$1:$1048576,PsyInf_HC_FileAct!R$1,FALSE)/$I16,"-")</f>
        <v>0.64172294214272674</v>
      </c>
      <c r="S16" s="245">
        <f>IF(E16&gt;0,VLOOKUP(A16,[3]BDD_ActiviteInf_HC!$1:$1048576,PsyInf_HC_FileAct!S$1,FALSE)/E16,"-")</f>
        <v>0.25885558583106266</v>
      </c>
      <c r="T16" s="240">
        <f>IF(F16&gt;0,VLOOKUP(A16,[3]BDD_ActiviteInf_HC!$1:$1048576,PsyInf_HC_FileAct!T$1,FALSE)/F16,"-")</f>
        <v>0.24390243902439024</v>
      </c>
      <c r="U16" s="245">
        <f>IF(H16&gt;0,VLOOKUP(A16,[3]BDD_ActiviteInf_HC!$1:$1048576,PsyInf_HC_FileAct!U$1,FALSE)/H16,"-")</f>
        <v>0.3437611091361536</v>
      </c>
      <c r="V16" s="243">
        <f>IF(I16&gt;0,VLOOKUP(A16,[3]BDD_ActiviteInf_HC!$1:$1048576,PsyInf_HC_FileAct!V$1,FALSE)/I16,"-")</f>
        <v>0.31940135061142544</v>
      </c>
      <c r="W16" s="245">
        <f>IF(E16&gt;0,VLOOKUP(A16,[3]BDD_ActiviteInf_HC!$1:$1048576,PsyInf_HC_FileAct!W$1,FALSE)/E16,"-")</f>
        <v>0</v>
      </c>
      <c r="X16" s="240">
        <f>IF(F16&gt;0,VLOOKUP(A16,[3]BDD_ActiviteInf_HC!$1:$1048576,PsyInf_HC_FileAct!X$1,FALSE)/F16,"-")</f>
        <v>0</v>
      </c>
      <c r="Y16" s="245">
        <f>IF(H16&gt;0,VLOOKUP(A16,[3]BDD_ActiviteInf_HC!$1:$1048576,PsyInf_HC_FileAct!Y$1,FALSE)/H16,"-")</f>
        <v>0</v>
      </c>
      <c r="Z16" s="246">
        <f>IF(I16&gt;0,VLOOKUP(A16,[3]BDD_ActiviteInf_HC!$1:$1048576,PsyInf_HC_FileAct!Z$1,FALSE)/I16,"-")</f>
        <v>0</v>
      </c>
      <c r="AA16" s="244">
        <f>IF(E16&gt;0,VLOOKUP(A16,[3]BDD_ActiviteInf_HC!$1:$1048576,PsyInf_HC_FileAct!AA$1,FALSE)/E16,"-")</f>
        <v>1</v>
      </c>
      <c r="AB16" s="240">
        <f>IF(F16&gt;0,VLOOKUP(A16,[3]BDD_ActiviteInf_HC!$1:$1048576,PsyInf_HC_FileAct!AB$1,FALSE)/F16,"-")</f>
        <v>0.91637630662020908</v>
      </c>
      <c r="AC16" s="245">
        <f>IF(H16&gt;0,VLOOKUP(A16,[3]BDD_ActiviteInf_HC!$1:$1048576,PsyInf_HC_FileAct!AC$1,FALSE)/H16,"-")</f>
        <v>1</v>
      </c>
      <c r="AD16" s="246">
        <f>IF(I16&gt;0,VLOOKUP(A16,[3]BDD_ActiviteInf_HC!$1:$1048576,PsyInf_HC_FileAct!AD$1,FALSE)/I16,"-")</f>
        <v>0.98923161160795769</v>
      </c>
      <c r="AE16" s="244">
        <f>IF(E16&gt;0,VLOOKUP(A16,[3]BDD_ActiviteInf_HC!$1:$1048576,PsyInf_HC_FileAct!AE$1,FALSE)/E16,"-")</f>
        <v>0</v>
      </c>
      <c r="AF16" s="240">
        <f>IF(F16&gt;0,VLOOKUP(A16,[3]BDD_ActiviteInf_HC!$1:$1048576,PsyInf_HC_FileAct!AF$1,FALSE)/F16,"-")</f>
        <v>0</v>
      </c>
      <c r="AG16" s="245">
        <f>IF(H16&gt;0,VLOOKUP(A16,[3]BDD_ActiviteInf_HC!$1:$1048576,PsyInf_HC_FileAct!AG$1,FALSE)/H16,"-")</f>
        <v>0</v>
      </c>
      <c r="AH16" s="246">
        <f>IF(I16&gt;0,VLOOKUP(A16,[3]BDD_ActiviteInf_HC!$1:$1048576,PsyInf_HC_FileAct!AH$1,FALSE)/I16,"-")</f>
        <v>0</v>
      </c>
    </row>
    <row r="17" spans="1:37" s="32" customFormat="1" ht="14.1" customHeight="1" x14ac:dyDescent="0.2">
      <c r="A17" s="172" t="s">
        <v>46</v>
      </c>
      <c r="C17" s="33" t="s">
        <v>46</v>
      </c>
      <c r="D17" s="34" t="s">
        <v>47</v>
      </c>
      <c r="E17" s="248">
        <f>VLOOKUP(A17,[3]Activité_INF!$A$7:$L$56,8,FALSE)</f>
        <v>149</v>
      </c>
      <c r="F17" s="239">
        <f>VLOOKUP(A17,[3]Activité_INF!$A$7:$L$56,9,FALSE)</f>
        <v>146</v>
      </c>
      <c r="G17" s="240">
        <f>IF(E17=0,"-",F17/E17-1)</f>
        <v>-2.0134228187919434E-2</v>
      </c>
      <c r="H17" s="241">
        <f>VLOOKUP(A17,[3]Activité_INF!$A$7:$L$68,5,FALSE)</f>
        <v>2950</v>
      </c>
      <c r="I17" s="242">
        <f>VLOOKUP(A17,[3]Activité_INF!$A$7:$L$68,6,FALSE)</f>
        <v>3098</v>
      </c>
      <c r="J17" s="243">
        <f>IF(H17=0,"-",I17/H17-1)</f>
        <v>5.0169491525423826E-2</v>
      </c>
      <c r="K17" s="244">
        <f>IF($E17&gt;0,VLOOKUP($A17,[3]BDD_ActiviteInf_HC!$1:$1048576,PsyInf_HC_FileAct!K$1,FALSE)/$E17,"-")</f>
        <v>0</v>
      </c>
      <c r="L17" s="240">
        <f>IF($F17&gt;0,VLOOKUP($A17,[3]BDD_ActiviteInf_HC!$1:$1048576,PsyInf_HC_FileAct!L$1,FALSE)/$F17,"-")</f>
        <v>0</v>
      </c>
      <c r="M17" s="245">
        <f>IF($H17&gt;0,VLOOKUP($A17,[3]BDD_ActiviteInf_HC!$1:$1048576,PsyInf_HC_FileAct!M$1,FALSE)/$H17,"-")</f>
        <v>0</v>
      </c>
      <c r="N17" s="240">
        <f>IF($I17&gt;0,VLOOKUP($A17,[3]BDD_ActiviteInf_HC!$1:$1048576,PsyInf_HC_FileAct!N$1,FALSE)/$I17,"-")</f>
        <v>0</v>
      </c>
      <c r="O17" s="542">
        <f>IF($E17&gt;0,VLOOKUP($A17,[3]BDD_ActiviteInf_HC!$1:$1048576,PsyInf_HC_FileAct!O$1,FALSE)/$E17,"-")</f>
        <v>0.57046979865771807</v>
      </c>
      <c r="P17" s="240">
        <f>IF($F17&gt;0,VLOOKUP($A17,[3]BDD_ActiviteInf_HC!$1:$1048576,PsyInf_HC_FileAct!P$1,FALSE)/$F17,"-")</f>
        <v>0.5</v>
      </c>
      <c r="Q17" s="245">
        <f>IF($H17&gt;0,VLOOKUP($A17,[3]BDD_ActiviteInf_HC!$1:$1048576,PsyInf_HC_FileAct!Q$1,FALSE)/$H17,"-")</f>
        <v>0.57966101694915251</v>
      </c>
      <c r="R17" s="243">
        <f>IF($I17&gt;0,VLOOKUP($A17,[3]BDD_ActiviteInf_HC!$1:$1048576,PsyInf_HC_FileAct!R$1,FALSE)/$I17,"-")</f>
        <v>0.53163331181407358</v>
      </c>
      <c r="S17" s="245">
        <f>IF(E17&gt;0,VLOOKUP(A17,[3]BDD_ActiviteInf_HC!$1:$1048576,PsyInf_HC_FileAct!S$1,FALSE)/E17,"-")</f>
        <v>0.42953020134228187</v>
      </c>
      <c r="T17" s="240">
        <f>IF(F17&gt;0,VLOOKUP(A17,[3]BDD_ActiviteInf_HC!$1:$1048576,PsyInf_HC_FileAct!T$1,FALSE)/F17,"-")</f>
        <v>0.5273972602739726</v>
      </c>
      <c r="U17" s="245">
        <f>IF(H17&gt;0,VLOOKUP(A17,[3]BDD_ActiviteInf_HC!$1:$1048576,PsyInf_HC_FileAct!U$1,FALSE)/H17,"-")</f>
        <v>0.42033898305084744</v>
      </c>
      <c r="V17" s="243">
        <f>IF(I17&gt;0,VLOOKUP(A17,[3]BDD_ActiviteInf_HC!$1:$1048576,PsyInf_HC_FileAct!V$1,FALSE)/I17,"-")</f>
        <v>0.46610716591349255</v>
      </c>
      <c r="W17" s="245">
        <f>IF(E17&gt;0,VLOOKUP(A17,[3]BDD_ActiviteInf_HC!$1:$1048576,PsyInf_HC_FileAct!W$1,FALSE)/E17,"-")</f>
        <v>0</v>
      </c>
      <c r="X17" s="240">
        <f>IF(F17&gt;0,VLOOKUP(A17,[3]BDD_ActiviteInf_HC!$1:$1048576,PsyInf_HC_FileAct!X$1,FALSE)/F17,"-")</f>
        <v>6.8493150684931503E-3</v>
      </c>
      <c r="Y17" s="245">
        <f>IF(H17&gt;0,VLOOKUP(A17,[3]BDD_ActiviteInf_HC!$1:$1048576,PsyInf_HC_FileAct!Y$1,FALSE)/H17,"-")</f>
        <v>0</v>
      </c>
      <c r="Z17" s="246">
        <f>IF(I17&gt;0,VLOOKUP(A17,[3]BDD_ActiviteInf_HC!$1:$1048576,PsyInf_HC_FileAct!Z$1,FALSE)/I17,"-")</f>
        <v>2.2595222724338285E-3</v>
      </c>
      <c r="AA17" s="244">
        <f>IF(E17&gt;0,VLOOKUP(A17,[3]BDD_ActiviteInf_HC!$1:$1048576,PsyInf_HC_FileAct!AA$1,FALSE)/E17,"-")</f>
        <v>3.3557046979865772E-2</v>
      </c>
      <c r="AB17" s="240">
        <f>IF(F17&gt;0,VLOOKUP(A17,[3]BDD_ActiviteInf_HC!$1:$1048576,PsyInf_HC_FileAct!AB$1,FALSE)/F17,"-")</f>
        <v>6.1643835616438353E-2</v>
      </c>
      <c r="AC17" s="245">
        <f>IF(H17&gt;0,VLOOKUP(A17,[3]BDD_ActiviteInf_HC!$1:$1048576,PsyInf_HC_FileAct!AC$1,FALSE)/H17,"-")</f>
        <v>2.6779661016949154E-2</v>
      </c>
      <c r="AD17" s="246">
        <f>IF(I17&gt;0,VLOOKUP(A17,[3]BDD_ActiviteInf_HC!$1:$1048576,PsyInf_HC_FileAct!AD$1,FALSE)/I17,"-")</f>
        <v>3.5829567462879276E-2</v>
      </c>
      <c r="AE17" s="244">
        <f>IF(E17&gt;0,VLOOKUP(A17,[3]BDD_ActiviteInf_HC!$1:$1048576,PsyInf_HC_FileAct!AE$1,FALSE)/E17,"-")</f>
        <v>0</v>
      </c>
      <c r="AF17" s="240">
        <f>IF(F17&gt;0,VLOOKUP(A17,[3]BDD_ActiviteInf_HC!$1:$1048576,PsyInf_HC_FileAct!AF$1,FALSE)/F17,"-")</f>
        <v>0</v>
      </c>
      <c r="AG17" s="245">
        <f>IF(H17&gt;0,VLOOKUP(A17,[3]BDD_ActiviteInf_HC!$1:$1048576,PsyInf_HC_FileAct!AG$1,FALSE)/H17,"-")</f>
        <v>0</v>
      </c>
      <c r="AH17" s="246">
        <f>IF(I17&gt;0,VLOOKUP(A17,[3]BDD_ActiviteInf_HC!$1:$1048576,PsyInf_HC_FileAct!AH$1,FALSE)/I17,"-")</f>
        <v>0</v>
      </c>
    </row>
    <row r="18" spans="1:37" s="32" customFormat="1" ht="14.1" customHeight="1" x14ac:dyDescent="0.2">
      <c r="A18" s="172" t="s">
        <v>48</v>
      </c>
      <c r="C18" s="33" t="s">
        <v>48</v>
      </c>
      <c r="D18" s="34" t="s">
        <v>49</v>
      </c>
      <c r="E18" s="248">
        <f>VLOOKUP(A18,[3]Activité_INF!$A$7:$L$56,8,FALSE)</f>
        <v>60</v>
      </c>
      <c r="F18" s="239">
        <f>VLOOKUP(A18,[3]Activité_INF!$A$7:$L$56,9,FALSE)</f>
        <v>52</v>
      </c>
      <c r="G18" s="240">
        <f>IF(E18=0,"-",F18/E18-1)</f>
        <v>-0.1333333333333333</v>
      </c>
      <c r="H18" s="241">
        <f>VLOOKUP(A18,[3]Activité_INF!$A$7:$L$68,5,FALSE)</f>
        <v>2145</v>
      </c>
      <c r="I18" s="242">
        <f>VLOOKUP(A18,[3]Activité_INF!$A$7:$L$68,6,FALSE)</f>
        <v>2607</v>
      </c>
      <c r="J18" s="243">
        <f>IF(H18=0,"-",I18/H18-1)</f>
        <v>0.21538461538461529</v>
      </c>
      <c r="K18" s="244">
        <f>IF($E18&gt;0,VLOOKUP($A18,[3]BDD_ActiviteInf_HC!$1:$1048576,PsyInf_HC_FileAct!K$1,FALSE)/$E18,"-")</f>
        <v>0.1</v>
      </c>
      <c r="L18" s="240">
        <f>IF($F18&gt;0,VLOOKUP($A18,[3]BDD_ActiviteInf_HC!$1:$1048576,PsyInf_HC_FileAct!L$1,FALSE)/$F18,"-")</f>
        <v>5.7692307692307696E-2</v>
      </c>
      <c r="M18" s="245">
        <f>IF($H18&gt;0,VLOOKUP($A18,[3]BDD_ActiviteInf_HC!$1:$1048576,PsyInf_HC_FileAct!M$1,FALSE)/$H18,"-")</f>
        <v>6.6200466200466199E-2</v>
      </c>
      <c r="N18" s="240">
        <f>IF($I18&gt;0,VLOOKUP($A18,[3]BDD_ActiviteInf_HC!$1:$1048576,PsyInf_HC_FileAct!N$1,FALSE)/$I18,"-")</f>
        <v>2.1864211737629459E-2</v>
      </c>
      <c r="O18" s="542">
        <f>IF($E18&gt;0,VLOOKUP($A18,[3]BDD_ActiviteInf_HC!$1:$1048576,PsyInf_HC_FileAct!O$1,FALSE)/$E18,"-")</f>
        <v>0.76666666666666672</v>
      </c>
      <c r="P18" s="240">
        <f>IF($F18&gt;0,VLOOKUP($A18,[3]BDD_ActiviteInf_HC!$1:$1048576,PsyInf_HC_FileAct!P$1,FALSE)/$F18,"-")</f>
        <v>0.69230769230769229</v>
      </c>
      <c r="Q18" s="245">
        <f>IF($H18&gt;0,VLOOKUP($A18,[3]BDD_ActiviteInf_HC!$1:$1048576,PsyInf_HC_FileAct!Q$1,FALSE)/$H18,"-")</f>
        <v>0.79020979020979021</v>
      </c>
      <c r="R18" s="243">
        <f>IF($I18&gt;0,VLOOKUP($A18,[3]BDD_ActiviteInf_HC!$1:$1048576,PsyInf_HC_FileAct!R$1,FALSE)/$I18,"-")</f>
        <v>0.62715765247410815</v>
      </c>
      <c r="S18" s="245">
        <f>IF(E18&gt;0,VLOOKUP(A18,[3]BDD_ActiviteInf_HC!$1:$1048576,PsyInf_HC_FileAct!S$1,FALSE)/E18,"-")</f>
        <v>0.18333333333333332</v>
      </c>
      <c r="T18" s="240">
        <f>IF(F18&gt;0,VLOOKUP(A18,[3]BDD_ActiviteInf_HC!$1:$1048576,PsyInf_HC_FileAct!T$1,FALSE)/F18,"-")</f>
        <v>0.28846153846153844</v>
      </c>
      <c r="U18" s="245">
        <f>IF(H18&gt;0,VLOOKUP(A18,[3]BDD_ActiviteInf_HC!$1:$1048576,PsyInf_HC_FileAct!U$1,FALSE)/H18,"-")</f>
        <v>0.14358974358974358</v>
      </c>
      <c r="V18" s="243">
        <f>IF(I18&gt;0,VLOOKUP(A18,[3]BDD_ActiviteInf_HC!$1:$1048576,PsyInf_HC_FileAct!V$1,FALSE)/I18,"-")</f>
        <v>0.35097813578826237</v>
      </c>
      <c r="W18" s="245">
        <f>IF(E18&gt;0,VLOOKUP(A18,[3]BDD_ActiviteInf_HC!$1:$1048576,PsyInf_HC_FileAct!W$1,FALSE)/E18,"-")</f>
        <v>0</v>
      </c>
      <c r="X18" s="240">
        <f>IF(F18&gt;0,VLOOKUP(A18,[3]BDD_ActiviteInf_HC!$1:$1048576,PsyInf_HC_FileAct!X$1,FALSE)/F18,"-")</f>
        <v>0</v>
      </c>
      <c r="Y18" s="245">
        <f>IF(H18&gt;0,VLOOKUP(A18,[3]BDD_ActiviteInf_HC!$1:$1048576,PsyInf_HC_FileAct!Y$1,FALSE)/H18,"-")</f>
        <v>0</v>
      </c>
      <c r="Z18" s="246">
        <f>IF(I18&gt;0,VLOOKUP(A18,[3]BDD_ActiviteInf_HC!$1:$1048576,PsyInf_HC_FileAct!Z$1,FALSE)/I18,"-")</f>
        <v>0</v>
      </c>
      <c r="AA18" s="244">
        <f>IF(E18&gt;0,VLOOKUP(A18,[3]BDD_ActiviteInf_HC!$1:$1048576,PsyInf_HC_FileAct!AA$1,FALSE)/E18,"-")</f>
        <v>0</v>
      </c>
      <c r="AB18" s="240">
        <f>IF(F18&gt;0,VLOOKUP(A18,[3]BDD_ActiviteInf_HC!$1:$1048576,PsyInf_HC_FileAct!AB$1,FALSE)/F18,"-")</f>
        <v>0</v>
      </c>
      <c r="AC18" s="245">
        <f>IF(H18&gt;0,VLOOKUP(A18,[3]BDD_ActiviteInf_HC!$1:$1048576,PsyInf_HC_FileAct!AC$1,FALSE)/H18,"-")</f>
        <v>0</v>
      </c>
      <c r="AD18" s="246">
        <f>IF(I18&gt;0,VLOOKUP(A18,[3]BDD_ActiviteInf_HC!$1:$1048576,PsyInf_HC_FileAct!AD$1,FALSE)/I18,"-")</f>
        <v>0</v>
      </c>
      <c r="AE18" s="244">
        <f>IF(E18&gt;0,VLOOKUP(A18,[3]BDD_ActiviteInf_HC!$1:$1048576,PsyInf_HC_FileAct!AE$1,FALSE)/E18,"-")</f>
        <v>0</v>
      </c>
      <c r="AF18" s="240">
        <f>IF(F18&gt;0,VLOOKUP(A18,[3]BDD_ActiviteInf_HC!$1:$1048576,PsyInf_HC_FileAct!AF$1,FALSE)/F18,"-")</f>
        <v>0</v>
      </c>
      <c r="AG18" s="245">
        <f>IF(H18&gt;0,VLOOKUP(A18,[3]BDD_ActiviteInf_HC!$1:$1048576,PsyInf_HC_FileAct!AG$1,FALSE)/H18,"-")</f>
        <v>0</v>
      </c>
      <c r="AH18" s="246">
        <f>IF(I18&gt;0,VLOOKUP(A18,[3]BDD_ActiviteInf_HC!$1:$1048576,PsyInf_HC_FileAct!AH$1,FALSE)/I18,"-")</f>
        <v>0</v>
      </c>
    </row>
    <row r="19" spans="1:37" s="32" customFormat="1" ht="14.1" customHeight="1" x14ac:dyDescent="0.2">
      <c r="A19" s="31"/>
      <c r="C19" s="1143" t="s">
        <v>129</v>
      </c>
      <c r="D19" s="1144"/>
      <c r="E19" s="1144"/>
      <c r="F19" s="1144"/>
      <c r="G19" s="1144"/>
      <c r="H19" s="1144"/>
      <c r="I19" s="1144"/>
      <c r="J19" s="1144"/>
      <c r="K19" s="1144"/>
      <c r="L19" s="1144"/>
      <c r="M19" s="1144"/>
      <c r="N19" s="1144"/>
      <c r="O19" s="1144"/>
      <c r="P19" s="1144"/>
      <c r="Q19" s="1144"/>
      <c r="R19" s="1144"/>
      <c r="S19" s="1144"/>
      <c r="T19" s="1144"/>
      <c r="U19" s="1144"/>
      <c r="V19" s="1144"/>
      <c r="W19" s="1144"/>
      <c r="X19" s="1144"/>
      <c r="Y19" s="1144"/>
      <c r="Z19" s="1144"/>
      <c r="AA19" s="1144"/>
      <c r="AB19" s="1144"/>
      <c r="AC19" s="1144"/>
      <c r="AD19" s="1144"/>
      <c r="AE19" s="1144"/>
      <c r="AF19" s="1144"/>
      <c r="AG19" s="1144"/>
      <c r="AH19" s="1145"/>
    </row>
    <row r="20" spans="1:37" s="32" customFormat="1" ht="14.1" customHeight="1" x14ac:dyDescent="0.2">
      <c r="A20" s="172" t="s">
        <v>26</v>
      </c>
      <c r="B20" s="236"/>
      <c r="C20" s="33" t="s">
        <v>26</v>
      </c>
      <c r="D20" s="34" t="s">
        <v>27</v>
      </c>
      <c r="E20" s="248">
        <f>VLOOKUP(A20,[3]Activité_INF!$A$7:$L$56,8,FALSE)</f>
        <v>0</v>
      </c>
      <c r="F20" s="239">
        <f>VLOOKUP(A20,[3]Activité_INF!$A$7:$L$56,9,FALSE)</f>
        <v>0</v>
      </c>
      <c r="G20" s="240" t="str">
        <f>IF(E20=0,"-",F20/E20-1)</f>
        <v>-</v>
      </c>
      <c r="H20" s="241">
        <f>VLOOKUP(A20,[3]Activité_INF!$A$7:$L$68,5,FALSE)</f>
        <v>0</v>
      </c>
      <c r="I20" s="242">
        <f>VLOOKUP(A20,[3]Activité_INF!$A$7:$L$68,6,FALSE)</f>
        <v>0</v>
      </c>
      <c r="J20" s="243" t="str">
        <f>IF(H20=0,"-",I20/H20-1)</f>
        <v>-</v>
      </c>
      <c r="K20" s="244" t="str">
        <f>IF($E20&gt;0,VLOOKUP($A20,[3]BDD_ActiviteInf_HC!$1:$1048576,PsyInf_HC_FileAct!K$1,FALSE)/$E20,"-")</f>
        <v>-</v>
      </c>
      <c r="L20" s="240" t="str">
        <f>IF($F20&gt;0,VLOOKUP($A20,[3]BDD_ActiviteInf_HC!$1:$1048576,PsyInf_HC_FileAct!L$1,FALSE)/$F20,"-")</f>
        <v>-</v>
      </c>
      <c r="M20" s="245" t="str">
        <f>IF($H20&gt;0,VLOOKUP($A20,[3]BDD_ActiviteInf_HC!$1:$1048576,PsyInf_HC_FileAct!M$1,FALSE)/$H20,"-")</f>
        <v>-</v>
      </c>
      <c r="N20" s="240" t="str">
        <f>IF($I20&gt;0,VLOOKUP($A20,[3]BDD_ActiviteInf_HC!$1:$1048576,PsyInf_HC_FileAct!N$1,FALSE)/$I20,"-")</f>
        <v>-</v>
      </c>
      <c r="O20" s="542" t="str">
        <f>IF($E20&gt;0,VLOOKUP($A20,[3]BDD_ActiviteInf_HC!$1:$1048576,PsyInf_HC_FileAct!O$1,FALSE)/$E20,"-")</f>
        <v>-</v>
      </c>
      <c r="P20" s="240" t="str">
        <f>IF($F20&gt;0,VLOOKUP($A20,[3]BDD_ActiviteInf_HC!$1:$1048576,PsyInf_HC_FileAct!P$1,FALSE)/$F20,"-")</f>
        <v>-</v>
      </c>
      <c r="Q20" s="245" t="str">
        <f>IF($H20&gt;0,VLOOKUP($A20,[3]BDD_ActiviteInf_HC!$1:$1048576,PsyInf_HC_FileAct!Q$1,FALSE)/$H20,"-")</f>
        <v>-</v>
      </c>
      <c r="R20" s="243" t="str">
        <f>IF($I20&gt;0,VLOOKUP($A20,[3]BDD_ActiviteInf_HC!$1:$1048576,PsyInf_HC_FileAct!R$1,FALSE)/$I20,"-")</f>
        <v>-</v>
      </c>
      <c r="S20" s="245" t="str">
        <f>IF(E20&gt;0,VLOOKUP(A20,[3]BDD_ActiviteInf_HC!$1:$1048576,PsyInf_HC_FileAct!S$1,FALSE)/E20,"-")</f>
        <v>-</v>
      </c>
      <c r="T20" s="240" t="str">
        <f>IF(F20&gt;0,VLOOKUP(A20,[3]BDD_ActiviteInf_HC!$1:$1048576,PsyInf_HC_FileAct!T$1,FALSE)/F20,"-")</f>
        <v>-</v>
      </c>
      <c r="U20" s="245" t="str">
        <f>IF(H20&gt;0,VLOOKUP(A20,[3]BDD_ActiviteInf_HC!$1:$1048576,PsyInf_HC_FileAct!U$1,FALSE)/H20,"-")</f>
        <v>-</v>
      </c>
      <c r="V20" s="243" t="str">
        <f>IF(I20&gt;0,VLOOKUP(A20,[3]BDD_ActiviteInf_HC!$1:$1048576,PsyInf_HC_FileAct!V$1,FALSE)/I20,"-")</f>
        <v>-</v>
      </c>
      <c r="W20" s="245" t="str">
        <f>IF(E20&gt;0,VLOOKUP(A20,[3]BDD_ActiviteInf_HC!$1:$1048576,PsyInf_HC_FileAct!W$1,FALSE)/E20,"-")</f>
        <v>-</v>
      </c>
      <c r="X20" s="240" t="str">
        <f>IF(F20&gt;0,VLOOKUP(A20,[3]BDD_ActiviteInf_HC!$1:$1048576,PsyInf_HC_FileAct!X$1,FALSE)/F20,"-")</f>
        <v>-</v>
      </c>
      <c r="Y20" s="245" t="str">
        <f>IF(H20&gt;0,VLOOKUP(A20,[3]BDD_ActiviteInf_HC!$1:$1048576,PsyInf_HC_FileAct!Y$1,FALSE)/H20,"-")</f>
        <v>-</v>
      </c>
      <c r="Z20" s="246" t="str">
        <f>IF(I20&gt;0,VLOOKUP(A20,[3]BDD_ActiviteInf_HC!$1:$1048576,PsyInf_HC_FileAct!Z$1,FALSE)/I20,"-")</f>
        <v>-</v>
      </c>
      <c r="AA20" s="244" t="str">
        <f>IF(E20&gt;0,VLOOKUP(A20,[3]BDD_ActiviteInf_HC!$1:$1048576,PsyInf_HC_FileAct!AA$1,FALSE)/E20,"-")</f>
        <v>-</v>
      </c>
      <c r="AB20" s="240" t="str">
        <f>IF(F20&gt;0,VLOOKUP(A20,[3]BDD_ActiviteInf_HC!$1:$1048576,PsyInf_HC_FileAct!AB$1,FALSE)/F20,"-")</f>
        <v>-</v>
      </c>
      <c r="AC20" s="245" t="str">
        <f>IF(H20&gt;0,VLOOKUP(A20,[3]BDD_ActiviteInf_HC!$1:$1048576,PsyInf_HC_FileAct!AC$1,FALSE)/H20,"-")</f>
        <v>-</v>
      </c>
      <c r="AD20" s="246" t="str">
        <f>IF(I20&gt;0,VLOOKUP(A20,[3]BDD_ActiviteInf_HC!$1:$1048576,PsyInf_HC_FileAct!AD$1,FALSE)/I20,"-")</f>
        <v>-</v>
      </c>
      <c r="AE20" s="244" t="str">
        <f>IF(E20&gt;0,VLOOKUP(A20,[3]BDD_ActiviteInf_HC!$1:$1048576,PsyInf_HC_FileAct!AE$1,FALSE)/E20,"-")</f>
        <v>-</v>
      </c>
      <c r="AF20" s="240" t="str">
        <f>IF(F20&gt;0,VLOOKUP(A20,[3]BDD_ActiviteInf_HC!$1:$1048576,PsyInf_HC_FileAct!AF$1,FALSE)/F20,"-")</f>
        <v>-</v>
      </c>
      <c r="AG20" s="245" t="str">
        <f>IF(H20&gt;0,VLOOKUP(A20,[3]BDD_ActiviteInf_HC!$1:$1048576,PsyInf_HC_FileAct!AG$1,FALSE)/H20,"-")</f>
        <v>-</v>
      </c>
      <c r="AH20" s="246" t="str">
        <f>IF(I20&gt;0,VLOOKUP(A20,[3]BDD_ActiviteInf_HC!$1:$1048576,PsyInf_HC_FileAct!AH$1,FALSE)/I20,"-")</f>
        <v>-</v>
      </c>
    </row>
    <row r="21" spans="1:37" s="32" customFormat="1" ht="14.1" customHeight="1" x14ac:dyDescent="0.2">
      <c r="A21" s="172" t="s">
        <v>30</v>
      </c>
      <c r="B21" s="236"/>
      <c r="C21" s="33" t="s">
        <v>30</v>
      </c>
      <c r="D21" s="34" t="s">
        <v>31</v>
      </c>
      <c r="E21" s="248">
        <f>VLOOKUP(A21,[3]Activité_INF!$A$7:$L$56,8,FALSE)</f>
        <v>0</v>
      </c>
      <c r="F21" s="239">
        <f>VLOOKUP(A21,[3]Activité_INF!$A$7:$L$56,9,FALSE)</f>
        <v>0</v>
      </c>
      <c r="G21" s="240" t="str">
        <f>IF(E21=0,"-",F21/E21-1)</f>
        <v>-</v>
      </c>
      <c r="H21" s="241">
        <f>VLOOKUP(A21,[3]Activité_INF!$A$7:$L$68,5,FALSE)</f>
        <v>0</v>
      </c>
      <c r="I21" s="242">
        <f>VLOOKUP(A21,[3]Activité_INF!$A$7:$L$68,6,FALSE)</f>
        <v>0</v>
      </c>
      <c r="J21" s="243" t="str">
        <f>IF(H21=0,"-",I21/H21-1)</f>
        <v>-</v>
      </c>
      <c r="K21" s="244" t="str">
        <f>IF($E21&gt;0,VLOOKUP($A21,[3]BDD_ActiviteInf_HC!$1:$1048576,PsyInf_HC_FileAct!K$1,FALSE)/$E21,"-")</f>
        <v>-</v>
      </c>
      <c r="L21" s="240" t="str">
        <f>IF($F21&gt;0,VLOOKUP($A21,[3]BDD_ActiviteInf_HC!$1:$1048576,PsyInf_HC_FileAct!L$1,FALSE)/$F21,"-")</f>
        <v>-</v>
      </c>
      <c r="M21" s="245" t="str">
        <f>IF($H21&gt;0,VLOOKUP($A21,[3]BDD_ActiviteInf_HC!$1:$1048576,PsyInf_HC_FileAct!M$1,FALSE)/$H21,"-")</f>
        <v>-</v>
      </c>
      <c r="N21" s="240" t="str">
        <f>IF($I21&gt;0,VLOOKUP($A21,[3]BDD_ActiviteInf_HC!$1:$1048576,PsyInf_HC_FileAct!N$1,FALSE)/$I21,"-")</f>
        <v>-</v>
      </c>
      <c r="O21" s="542" t="str">
        <f>IF($E21&gt;0,VLOOKUP($A21,[3]BDD_ActiviteInf_HC!$1:$1048576,PsyInf_HC_FileAct!O$1,FALSE)/$E21,"-")</f>
        <v>-</v>
      </c>
      <c r="P21" s="240" t="str">
        <f>IF($F21&gt;0,VLOOKUP($A21,[3]BDD_ActiviteInf_HC!$1:$1048576,PsyInf_HC_FileAct!P$1,FALSE)/$F21,"-")</f>
        <v>-</v>
      </c>
      <c r="Q21" s="245" t="str">
        <f>IF($H21&gt;0,VLOOKUP($A21,[3]BDD_ActiviteInf_HC!$1:$1048576,PsyInf_HC_FileAct!Q$1,FALSE)/$H21,"-")</f>
        <v>-</v>
      </c>
      <c r="R21" s="243" t="str">
        <f>IF($I21&gt;0,VLOOKUP($A21,[3]BDD_ActiviteInf_HC!$1:$1048576,PsyInf_HC_FileAct!R$1,FALSE)/$I21,"-")</f>
        <v>-</v>
      </c>
      <c r="S21" s="245" t="str">
        <f>IF(E21&gt;0,VLOOKUP(A21,[3]BDD_ActiviteInf_HC!$1:$1048576,PsyInf_HC_FileAct!S$1,FALSE)/E21,"-")</f>
        <v>-</v>
      </c>
      <c r="T21" s="240" t="str">
        <f>IF(F21&gt;0,VLOOKUP(A21,[3]BDD_ActiviteInf_HC!$1:$1048576,PsyInf_HC_FileAct!T$1,FALSE)/F21,"-")</f>
        <v>-</v>
      </c>
      <c r="U21" s="245" t="str">
        <f>IF(H21&gt;0,VLOOKUP(A21,[3]BDD_ActiviteInf_HC!$1:$1048576,PsyInf_HC_FileAct!U$1,FALSE)/H21,"-")</f>
        <v>-</v>
      </c>
      <c r="V21" s="243" t="str">
        <f>IF(I21&gt;0,VLOOKUP(A21,[3]BDD_ActiviteInf_HC!$1:$1048576,PsyInf_HC_FileAct!V$1,FALSE)/I21,"-")</f>
        <v>-</v>
      </c>
      <c r="W21" s="245" t="str">
        <f>IF(E21&gt;0,VLOOKUP(A21,[3]BDD_ActiviteInf_HC!$1:$1048576,PsyInf_HC_FileAct!W$1,FALSE)/E21,"-")</f>
        <v>-</v>
      </c>
      <c r="X21" s="240" t="str">
        <f>IF(F21&gt;0,VLOOKUP(A21,[3]BDD_ActiviteInf_HC!$1:$1048576,PsyInf_HC_FileAct!X$1,FALSE)/F21,"-")</f>
        <v>-</v>
      </c>
      <c r="Y21" s="245" t="str">
        <f>IF(H21&gt;0,VLOOKUP(A21,[3]BDD_ActiviteInf_HC!$1:$1048576,PsyInf_HC_FileAct!Y$1,FALSE)/H21,"-")</f>
        <v>-</v>
      </c>
      <c r="Z21" s="246" t="str">
        <f>IF(I21&gt;0,VLOOKUP(A21,[3]BDD_ActiviteInf_HC!$1:$1048576,PsyInf_HC_FileAct!Z$1,FALSE)/I21,"-")</f>
        <v>-</v>
      </c>
      <c r="AA21" s="244" t="str">
        <f>IF(E21&gt;0,VLOOKUP(A21,[3]BDD_ActiviteInf_HC!$1:$1048576,PsyInf_HC_FileAct!AA$1,FALSE)/E21,"-")</f>
        <v>-</v>
      </c>
      <c r="AB21" s="240" t="str">
        <f>IF(F21&gt;0,VLOOKUP(A21,[3]BDD_ActiviteInf_HC!$1:$1048576,PsyInf_HC_FileAct!AB$1,FALSE)/F21,"-")</f>
        <v>-</v>
      </c>
      <c r="AC21" s="245" t="str">
        <f>IF(H21&gt;0,VLOOKUP(A21,[3]BDD_ActiviteInf_HC!$1:$1048576,PsyInf_HC_FileAct!AC$1,FALSE)/H21,"-")</f>
        <v>-</v>
      </c>
      <c r="AD21" s="246" t="str">
        <f>IF(I21&gt;0,VLOOKUP(A21,[3]BDD_ActiviteInf_HC!$1:$1048576,PsyInf_HC_FileAct!AD$1,FALSE)/I21,"-")</f>
        <v>-</v>
      </c>
      <c r="AE21" s="244" t="str">
        <f>IF(E21&gt;0,VLOOKUP(A21,[3]BDD_ActiviteInf_HC!$1:$1048576,PsyInf_HC_FileAct!AE$1,FALSE)/E21,"-")</f>
        <v>-</v>
      </c>
      <c r="AF21" s="240" t="str">
        <f>IF(F21&gt;0,VLOOKUP(A21,[3]BDD_ActiviteInf_HC!$1:$1048576,PsyInf_HC_FileAct!AF$1,FALSE)/F21,"-")</f>
        <v>-</v>
      </c>
      <c r="AG21" s="245" t="str">
        <f>IF(H21&gt;0,VLOOKUP(A21,[3]BDD_ActiviteInf_HC!$1:$1048576,PsyInf_HC_FileAct!AG$1,FALSE)/H21,"-")</f>
        <v>-</v>
      </c>
      <c r="AH21" s="246" t="str">
        <f>IF(I21&gt;0,VLOOKUP(A21,[3]BDD_ActiviteInf_HC!$1:$1048576,PsyInf_HC_FileAct!AH$1,FALSE)/I21,"-")</f>
        <v>-</v>
      </c>
    </row>
    <row r="22" spans="1:37" s="32" customFormat="1" ht="14.1" customHeight="1" x14ac:dyDescent="0.25">
      <c r="A22" s="17" t="s">
        <v>32</v>
      </c>
      <c r="B22" s="236"/>
      <c r="C22" s="33" t="s">
        <v>32</v>
      </c>
      <c r="D22" s="34" t="s">
        <v>33</v>
      </c>
      <c r="E22" s="248">
        <f>VLOOKUP(A22,[3]Activité_INF!$A$7:$L$56,8,FALSE)</f>
        <v>0</v>
      </c>
      <c r="F22" s="239">
        <f>VLOOKUP(A22,[3]Activité_INF!$A$7:$L$56,9,FALSE)</f>
        <v>0</v>
      </c>
      <c r="G22" s="240" t="str">
        <f>IF(E22=0,"-",F22/E22-1)</f>
        <v>-</v>
      </c>
      <c r="H22" s="241">
        <f>VLOOKUP(A22,[3]Activité_INF!$A$7:$L$68,5,FALSE)</f>
        <v>0</v>
      </c>
      <c r="I22" s="242">
        <f>VLOOKUP(A22,[3]Activité_INF!$A$7:$L$68,6,FALSE)</f>
        <v>0</v>
      </c>
      <c r="J22" s="243" t="str">
        <f>IF(H22=0,"-",I22/H22-1)</f>
        <v>-</v>
      </c>
      <c r="K22" s="244" t="str">
        <f>IF($E22&gt;0,VLOOKUP($A22,[3]BDD_ActiviteInf_HC!$1:$1048576,PsyInf_HC_FileAct!K$1,FALSE)/$E22,"-")</f>
        <v>-</v>
      </c>
      <c r="L22" s="240" t="str">
        <f>IF($F22&gt;0,VLOOKUP($A22,[3]BDD_ActiviteInf_HC!$1:$1048576,PsyInf_HC_FileAct!L$1,FALSE)/$F22,"-")</f>
        <v>-</v>
      </c>
      <c r="M22" s="245" t="str">
        <f>IF($H22&gt;0,VLOOKUP($A22,[3]BDD_ActiviteInf_HC!$1:$1048576,PsyInf_HC_FileAct!M$1,FALSE)/$H22,"-")</f>
        <v>-</v>
      </c>
      <c r="N22" s="240" t="str">
        <f>IF($I22&gt;0,VLOOKUP($A22,[3]BDD_ActiviteInf_HC!$1:$1048576,PsyInf_HC_FileAct!N$1,FALSE)/$I22,"-")</f>
        <v>-</v>
      </c>
      <c r="O22" s="542" t="str">
        <f>IF($E22&gt;0,VLOOKUP($A22,[3]BDD_ActiviteInf_HC!$1:$1048576,PsyInf_HC_FileAct!O$1,FALSE)/$E22,"-")</f>
        <v>-</v>
      </c>
      <c r="P22" s="240" t="str">
        <f>IF($F22&gt;0,VLOOKUP($A22,[3]BDD_ActiviteInf_HC!$1:$1048576,PsyInf_HC_FileAct!P$1,FALSE)/$F22,"-")</f>
        <v>-</v>
      </c>
      <c r="Q22" s="245" t="str">
        <f>IF($H22&gt;0,VLOOKUP($A22,[3]BDD_ActiviteInf_HC!$1:$1048576,PsyInf_HC_FileAct!Q$1,FALSE)/$H22,"-")</f>
        <v>-</v>
      </c>
      <c r="R22" s="243" t="str">
        <f>IF($I22&gt;0,VLOOKUP($A22,[3]BDD_ActiviteInf_HC!$1:$1048576,PsyInf_HC_FileAct!R$1,FALSE)/$I22,"-")</f>
        <v>-</v>
      </c>
      <c r="S22" s="245" t="str">
        <f>IF(E22&gt;0,VLOOKUP(A22,[3]BDD_ActiviteInf_HC!$1:$1048576,PsyInf_HC_FileAct!S$1,FALSE)/E22,"-")</f>
        <v>-</v>
      </c>
      <c r="T22" s="240" t="str">
        <f>IF(F22&gt;0,VLOOKUP(A22,[3]BDD_ActiviteInf_HC!$1:$1048576,PsyInf_HC_FileAct!T$1,FALSE)/F22,"-")</f>
        <v>-</v>
      </c>
      <c r="U22" s="245" t="str">
        <f>IF(H22&gt;0,VLOOKUP(A22,[3]BDD_ActiviteInf_HC!$1:$1048576,PsyInf_HC_FileAct!U$1,FALSE)/H22,"-")</f>
        <v>-</v>
      </c>
      <c r="V22" s="243" t="str">
        <f>IF(I22&gt;0,VLOOKUP(A22,[3]BDD_ActiviteInf_HC!$1:$1048576,PsyInf_HC_FileAct!V$1,FALSE)/I22,"-")</f>
        <v>-</v>
      </c>
      <c r="W22" s="245" t="str">
        <f>IF(E22&gt;0,VLOOKUP(A22,[3]BDD_ActiviteInf_HC!$1:$1048576,PsyInf_HC_FileAct!W$1,FALSE)/E22,"-")</f>
        <v>-</v>
      </c>
      <c r="X22" s="240" t="str">
        <f>IF(F22&gt;0,VLOOKUP(A22,[3]BDD_ActiviteInf_HC!$1:$1048576,PsyInf_HC_FileAct!X$1,FALSE)/F22,"-")</f>
        <v>-</v>
      </c>
      <c r="Y22" s="245" t="str">
        <f>IF(H22&gt;0,VLOOKUP(A22,[3]BDD_ActiviteInf_HC!$1:$1048576,PsyInf_HC_FileAct!Y$1,FALSE)/H22,"-")</f>
        <v>-</v>
      </c>
      <c r="Z22" s="246" t="str">
        <f>IF(I22&gt;0,VLOOKUP(A22,[3]BDD_ActiviteInf_HC!$1:$1048576,PsyInf_HC_FileAct!Z$1,FALSE)/I22,"-")</f>
        <v>-</v>
      </c>
      <c r="AA22" s="244" t="str">
        <f>IF(E22&gt;0,VLOOKUP(A22,[3]BDD_ActiviteInf_HC!$1:$1048576,PsyInf_HC_FileAct!AA$1,FALSE)/E22,"-")</f>
        <v>-</v>
      </c>
      <c r="AB22" s="240" t="str">
        <f>IF(F22&gt;0,VLOOKUP(A22,[3]BDD_ActiviteInf_HC!$1:$1048576,PsyInf_HC_FileAct!AB$1,FALSE)/F22,"-")</f>
        <v>-</v>
      </c>
      <c r="AC22" s="245" t="str">
        <f>IF(H22&gt;0,VLOOKUP(A22,[3]BDD_ActiviteInf_HC!$1:$1048576,PsyInf_HC_FileAct!AC$1,FALSE)/H22,"-")</f>
        <v>-</v>
      </c>
      <c r="AD22" s="246" t="str">
        <f>IF(I22&gt;0,VLOOKUP(A22,[3]BDD_ActiviteInf_HC!$1:$1048576,PsyInf_HC_FileAct!AD$1,FALSE)/I22,"-")</f>
        <v>-</v>
      </c>
      <c r="AE22" s="244" t="str">
        <f>IF(E22&gt;0,VLOOKUP(A22,[3]BDD_ActiviteInf_HC!$1:$1048576,PsyInf_HC_FileAct!AE$1,FALSE)/E22,"-")</f>
        <v>-</v>
      </c>
      <c r="AF22" s="240" t="str">
        <f>IF(F22&gt;0,VLOOKUP(A22,[3]BDD_ActiviteInf_HC!$1:$1048576,PsyInf_HC_FileAct!AF$1,FALSE)/F22,"-")</f>
        <v>-</v>
      </c>
      <c r="AG22" s="245" t="str">
        <f>IF(H22&gt;0,VLOOKUP(A22,[3]BDD_ActiviteInf_HC!$1:$1048576,PsyInf_HC_FileAct!AG$1,FALSE)/H22,"-")</f>
        <v>-</v>
      </c>
      <c r="AH22" s="246" t="str">
        <f>IF(I22&gt;0,VLOOKUP(A22,[3]BDD_ActiviteInf_HC!$1:$1048576,PsyInf_HC_FileAct!AH$1,FALSE)/I22,"-")</f>
        <v>-</v>
      </c>
    </row>
    <row r="23" spans="1:37" s="32" customFormat="1" ht="14.1" customHeight="1" x14ac:dyDescent="0.2">
      <c r="A23" s="172" t="s">
        <v>38</v>
      </c>
      <c r="B23" s="236"/>
      <c r="C23" s="33" t="s">
        <v>38</v>
      </c>
      <c r="D23" s="34" t="s">
        <v>39</v>
      </c>
      <c r="E23" s="248">
        <f>VLOOKUP(A23,[3]Activité_INF!$A$7:$L$56,8,FALSE)</f>
        <v>0</v>
      </c>
      <c r="F23" s="239">
        <f>VLOOKUP(A23,[3]Activité_INF!$A$7:$L$56,9,FALSE)</f>
        <v>0</v>
      </c>
      <c r="G23" s="240" t="str">
        <f>IF(E23=0,"-",F23/E23-1)</f>
        <v>-</v>
      </c>
      <c r="H23" s="241">
        <f>VLOOKUP(A23,[3]Activité_INF!$A$7:$L$68,5,FALSE)</f>
        <v>0</v>
      </c>
      <c r="I23" s="242">
        <f>VLOOKUP(A23,[3]Activité_INF!$A$7:$L$68,6,FALSE)</f>
        <v>0</v>
      </c>
      <c r="J23" s="243" t="str">
        <f>IF(H23=0,"-",I23/H23-1)</f>
        <v>-</v>
      </c>
      <c r="K23" s="244" t="str">
        <f>IF($E23&gt;0,VLOOKUP($A23,[3]BDD_ActiviteInf_HC!$1:$1048576,PsyInf_HC_FileAct!K$1,FALSE)/$E23,"-")</f>
        <v>-</v>
      </c>
      <c r="L23" s="240" t="str">
        <f>IF($F23&gt;0,VLOOKUP($A23,[3]BDD_ActiviteInf_HC!$1:$1048576,PsyInf_HC_FileAct!L$1,FALSE)/$F23,"-")</f>
        <v>-</v>
      </c>
      <c r="M23" s="245" t="str">
        <f>IF($H23&gt;0,VLOOKUP($A23,[3]BDD_ActiviteInf_HC!$1:$1048576,PsyInf_HC_FileAct!M$1,FALSE)/$H23,"-")</f>
        <v>-</v>
      </c>
      <c r="N23" s="240" t="str">
        <f>IF($I23&gt;0,VLOOKUP($A23,[3]BDD_ActiviteInf_HC!$1:$1048576,PsyInf_HC_FileAct!N$1,FALSE)/$I23,"-")</f>
        <v>-</v>
      </c>
      <c r="O23" s="542" t="str">
        <f>IF($E23&gt;0,VLOOKUP($A23,[3]BDD_ActiviteInf_HC!$1:$1048576,PsyInf_HC_FileAct!O$1,FALSE)/$E23,"-")</f>
        <v>-</v>
      </c>
      <c r="P23" s="240" t="str">
        <f>IF($F23&gt;0,VLOOKUP($A23,[3]BDD_ActiviteInf_HC!$1:$1048576,PsyInf_HC_FileAct!P$1,FALSE)/$F23,"-")</f>
        <v>-</v>
      </c>
      <c r="Q23" s="245" t="str">
        <f>IF($H23&gt;0,VLOOKUP($A23,[3]BDD_ActiviteInf_HC!$1:$1048576,PsyInf_HC_FileAct!Q$1,FALSE)/$H23,"-")</f>
        <v>-</v>
      </c>
      <c r="R23" s="243" t="str">
        <f>IF($I23&gt;0,VLOOKUP($A23,[3]BDD_ActiviteInf_HC!$1:$1048576,PsyInf_HC_FileAct!R$1,FALSE)/$I23,"-")</f>
        <v>-</v>
      </c>
      <c r="S23" s="245" t="str">
        <f>IF(E23&gt;0,VLOOKUP(A23,[3]BDD_ActiviteInf_HC!$1:$1048576,PsyInf_HC_FileAct!S$1,FALSE)/E23,"-")</f>
        <v>-</v>
      </c>
      <c r="T23" s="240" t="str">
        <f>IF(F23&gt;0,VLOOKUP(A23,[3]BDD_ActiviteInf_HC!$1:$1048576,PsyInf_HC_FileAct!T$1,FALSE)/F23,"-")</f>
        <v>-</v>
      </c>
      <c r="U23" s="245" t="str">
        <f>IF(H23&gt;0,VLOOKUP(A23,[3]BDD_ActiviteInf_HC!$1:$1048576,PsyInf_HC_FileAct!U$1,FALSE)/H23,"-")</f>
        <v>-</v>
      </c>
      <c r="V23" s="243" t="str">
        <f>IF(I23&gt;0,VLOOKUP(A23,[3]BDD_ActiviteInf_HC!$1:$1048576,PsyInf_HC_FileAct!V$1,FALSE)/I23,"-")</f>
        <v>-</v>
      </c>
      <c r="W23" s="245" t="str">
        <f>IF(E23&gt;0,VLOOKUP(A23,[3]BDD_ActiviteInf_HC!$1:$1048576,PsyInf_HC_FileAct!W$1,FALSE)/E23,"-")</f>
        <v>-</v>
      </c>
      <c r="X23" s="240" t="str">
        <f>IF(F23&gt;0,VLOOKUP(A23,[3]BDD_ActiviteInf_HC!$1:$1048576,PsyInf_HC_FileAct!X$1,FALSE)/F23,"-")</f>
        <v>-</v>
      </c>
      <c r="Y23" s="245" t="str">
        <f>IF(H23&gt;0,VLOOKUP(A23,[3]BDD_ActiviteInf_HC!$1:$1048576,PsyInf_HC_FileAct!Y$1,FALSE)/H23,"-")</f>
        <v>-</v>
      </c>
      <c r="Z23" s="246" t="str">
        <f>IF(I23&gt;0,VLOOKUP(A23,[3]BDD_ActiviteInf_HC!$1:$1048576,PsyInf_HC_FileAct!Z$1,FALSE)/I23,"-")</f>
        <v>-</v>
      </c>
      <c r="AA23" s="244" t="str">
        <f>IF(E23&gt;0,VLOOKUP(A23,[3]BDD_ActiviteInf_HC!$1:$1048576,PsyInf_HC_FileAct!AA$1,FALSE)/E23,"-")</f>
        <v>-</v>
      </c>
      <c r="AB23" s="240" t="str">
        <f>IF(F23&gt;0,VLOOKUP(A23,[3]BDD_ActiviteInf_HC!$1:$1048576,PsyInf_HC_FileAct!AB$1,FALSE)/F23,"-")</f>
        <v>-</v>
      </c>
      <c r="AC23" s="245" t="str">
        <f>IF(H23&gt;0,VLOOKUP(A23,[3]BDD_ActiviteInf_HC!$1:$1048576,PsyInf_HC_FileAct!AC$1,FALSE)/H23,"-")</f>
        <v>-</v>
      </c>
      <c r="AD23" s="246" t="str">
        <f>IF(I23&gt;0,VLOOKUP(A23,[3]BDD_ActiviteInf_HC!$1:$1048576,PsyInf_HC_FileAct!AD$1,FALSE)/I23,"-")</f>
        <v>-</v>
      </c>
      <c r="AE23" s="244" t="str">
        <f>IF(E23&gt;0,VLOOKUP(A23,[3]BDD_ActiviteInf_HC!$1:$1048576,PsyInf_HC_FileAct!AE$1,FALSE)/E23,"-")</f>
        <v>-</v>
      </c>
      <c r="AF23" s="240" t="str">
        <f>IF(F23&gt;0,VLOOKUP(A23,[3]BDD_ActiviteInf_HC!$1:$1048576,PsyInf_HC_FileAct!AF$1,FALSE)/F23,"-")</f>
        <v>-</v>
      </c>
      <c r="AG23" s="245" t="str">
        <f>IF(H23&gt;0,VLOOKUP(A23,[3]BDD_ActiviteInf_HC!$1:$1048576,PsyInf_HC_FileAct!AG$1,FALSE)/H23,"-")</f>
        <v>-</v>
      </c>
      <c r="AH23" s="246" t="str">
        <f>IF(I23&gt;0,VLOOKUP(A23,[3]BDD_ActiviteInf_HC!$1:$1048576,PsyInf_HC_FileAct!AH$1,FALSE)/I23,"-")</f>
        <v>-</v>
      </c>
    </row>
    <row r="24" spans="1:37" s="32" customFormat="1" ht="14.1" customHeight="1" x14ac:dyDescent="0.2">
      <c r="A24" s="172" t="s">
        <v>42</v>
      </c>
      <c r="B24" s="236"/>
      <c r="C24" s="33" t="s">
        <v>42</v>
      </c>
      <c r="D24" s="34" t="s">
        <v>43</v>
      </c>
      <c r="E24" s="248">
        <f>VLOOKUP(A24,[3]Activité_INF!$A$7:$L$56,8,FALSE)</f>
        <v>3</v>
      </c>
      <c r="F24" s="239">
        <f>VLOOKUP(A24,[3]Activité_INF!$A$7:$L$56,9,FALSE)</f>
        <v>0</v>
      </c>
      <c r="G24" s="240">
        <f>IF(E24=0,"-",F24/E24-1)</f>
        <v>-1</v>
      </c>
      <c r="H24" s="241">
        <f>VLOOKUP(A24,[3]Activité_INF!$A$7:$L$68,5,FALSE)</f>
        <v>12</v>
      </c>
      <c r="I24" s="242">
        <f>VLOOKUP(A24,[3]Activité_INF!$A$7:$L$68,6,FALSE)</f>
        <v>0</v>
      </c>
      <c r="J24" s="243">
        <f>IF(H24=0,"-",I24/H24-1)</f>
        <v>-1</v>
      </c>
      <c r="K24" s="244">
        <f>IF($E24&gt;0,VLOOKUP($A24,[3]BDD_ActiviteInf_HC!$1:$1048576,PsyInf_HC_FileAct!K$1,FALSE)/$E24,"-")</f>
        <v>0</v>
      </c>
      <c r="L24" s="240" t="str">
        <f>IF($F24&gt;0,VLOOKUP($A24,[3]BDD_ActiviteInf_HC!$1:$1048576,PsyInf_HC_FileAct!L$1,FALSE)/$F24,"-")</f>
        <v>-</v>
      </c>
      <c r="M24" s="245">
        <f>IF($H24&gt;0,VLOOKUP($A24,[3]BDD_ActiviteInf_HC!$1:$1048576,PsyInf_HC_FileAct!M$1,FALSE)/$H24,"-")</f>
        <v>0</v>
      </c>
      <c r="N24" s="240" t="str">
        <f>IF($I24&gt;0,VLOOKUP($A24,[3]BDD_ActiviteInf_HC!$1:$1048576,PsyInf_HC_FileAct!N$1,FALSE)/$I24,"-")</f>
        <v>-</v>
      </c>
      <c r="O24" s="542">
        <f>IF($E24&gt;0,VLOOKUP($A24,[3]BDD_ActiviteInf_HC!$1:$1048576,PsyInf_HC_FileAct!O$1,FALSE)/$E24,"-")</f>
        <v>0</v>
      </c>
      <c r="P24" s="240" t="str">
        <f>IF($F24&gt;0,VLOOKUP($A24,[3]BDD_ActiviteInf_HC!$1:$1048576,PsyInf_HC_FileAct!P$1,FALSE)/$F24,"-")</f>
        <v>-</v>
      </c>
      <c r="Q24" s="245">
        <f>IF($H24&gt;0,VLOOKUP($A24,[3]BDD_ActiviteInf_HC!$1:$1048576,PsyInf_HC_FileAct!Q$1,FALSE)/$H24,"-")</f>
        <v>0</v>
      </c>
      <c r="R24" s="243" t="str">
        <f>IF($I24&gt;0,VLOOKUP($A24,[3]BDD_ActiviteInf_HC!$1:$1048576,PsyInf_HC_FileAct!R$1,FALSE)/$I24,"-")</f>
        <v>-</v>
      </c>
      <c r="S24" s="245">
        <f>IF(E24&gt;0,VLOOKUP(A24,[3]BDD_ActiviteInf_HC!$1:$1048576,PsyInf_HC_FileAct!S$1,FALSE)/E24,"-")</f>
        <v>1</v>
      </c>
      <c r="T24" s="240" t="str">
        <f>IF(F24&gt;0,VLOOKUP(A24,[3]BDD_ActiviteInf_HC!$1:$1048576,PsyInf_HC_FileAct!T$1,FALSE)/F24,"-")</f>
        <v>-</v>
      </c>
      <c r="U24" s="245">
        <f>IF(H24&gt;0,VLOOKUP(A24,[3]BDD_ActiviteInf_HC!$1:$1048576,PsyInf_HC_FileAct!U$1,FALSE)/H24,"-")</f>
        <v>1</v>
      </c>
      <c r="V24" s="243" t="str">
        <f>IF(I24&gt;0,VLOOKUP(A24,[3]BDD_ActiviteInf_HC!$1:$1048576,PsyInf_HC_FileAct!V$1,FALSE)/I24,"-")</f>
        <v>-</v>
      </c>
      <c r="W24" s="245">
        <f>IF(E24&gt;0,VLOOKUP(A24,[3]BDD_ActiviteInf_HC!$1:$1048576,PsyInf_HC_FileAct!W$1,FALSE)/E24,"-")</f>
        <v>0</v>
      </c>
      <c r="X24" s="240" t="str">
        <f>IF(F24&gt;0,VLOOKUP(A24,[3]BDD_ActiviteInf_HC!$1:$1048576,PsyInf_HC_FileAct!X$1,FALSE)/F24,"-")</f>
        <v>-</v>
      </c>
      <c r="Y24" s="245">
        <f>IF(H24&gt;0,VLOOKUP(A24,[3]BDD_ActiviteInf_HC!$1:$1048576,PsyInf_HC_FileAct!Y$1,FALSE)/H24,"-")</f>
        <v>0</v>
      </c>
      <c r="Z24" s="246" t="str">
        <f>IF(I24&gt;0,VLOOKUP(A24,[3]BDD_ActiviteInf_HC!$1:$1048576,PsyInf_HC_FileAct!Z$1,FALSE)/I24,"-")</f>
        <v>-</v>
      </c>
      <c r="AA24" s="244">
        <f>IF(E24&gt;0,VLOOKUP(A24,[3]BDD_ActiviteInf_HC!$1:$1048576,PsyInf_HC_FileAct!AA$1,FALSE)/E24,"-")</f>
        <v>0</v>
      </c>
      <c r="AB24" s="240" t="str">
        <f>IF(F24&gt;0,VLOOKUP(A24,[3]BDD_ActiviteInf_HC!$1:$1048576,PsyInf_HC_FileAct!AB$1,FALSE)/F24,"-")</f>
        <v>-</v>
      </c>
      <c r="AC24" s="245">
        <f>IF(H24&gt;0,VLOOKUP(A24,[3]BDD_ActiviteInf_HC!$1:$1048576,PsyInf_HC_FileAct!AC$1,FALSE)/H24,"-")</f>
        <v>0</v>
      </c>
      <c r="AD24" s="246" t="str">
        <f>IF(I24&gt;0,VLOOKUP(A24,[3]BDD_ActiviteInf_HC!$1:$1048576,PsyInf_HC_FileAct!AD$1,FALSE)/I24,"-")</f>
        <v>-</v>
      </c>
      <c r="AE24" s="244">
        <f>IF(E24&gt;0,VLOOKUP(A24,[3]BDD_ActiviteInf_HC!$1:$1048576,PsyInf_HC_FileAct!AE$1,FALSE)/E24,"-")</f>
        <v>0</v>
      </c>
      <c r="AF24" s="240" t="str">
        <f>IF(F24&gt;0,VLOOKUP(A24,[3]BDD_ActiviteInf_HC!$1:$1048576,PsyInf_HC_FileAct!AF$1,FALSE)/F24,"-")</f>
        <v>-</v>
      </c>
      <c r="AG24" s="245">
        <f>IF(H24&gt;0,VLOOKUP(A24,[3]BDD_ActiviteInf_HC!$1:$1048576,PsyInf_HC_FileAct!AG$1,FALSE)/H24,"-")</f>
        <v>0</v>
      </c>
      <c r="AH24" s="246" t="str">
        <f>IF(I24&gt;0,VLOOKUP(A24,[3]BDD_ActiviteInf_HC!$1:$1048576,PsyInf_HC_FileAct!AH$1,FALSE)/I24,"-")</f>
        <v>-</v>
      </c>
    </row>
    <row r="25" spans="1:37" s="32" customFormat="1" ht="14.1" customHeight="1" x14ac:dyDescent="0.2">
      <c r="A25" s="172" t="s">
        <v>44</v>
      </c>
      <c r="B25" s="236"/>
      <c r="C25" s="33" t="s">
        <v>44</v>
      </c>
      <c r="D25" s="34" t="s">
        <v>45</v>
      </c>
      <c r="E25" s="248">
        <f>VLOOKUP(A25,[3]Activité_INF!$A$7:$L$56,8,FALSE)</f>
        <v>0</v>
      </c>
      <c r="F25" s="239">
        <f>VLOOKUP(A25,[3]Activité_INF!$A$7:$L$56,9,FALSE)</f>
        <v>0</v>
      </c>
      <c r="G25" s="240" t="str">
        <f t="shared" si="1"/>
        <v>-</v>
      </c>
      <c r="H25" s="241">
        <f>VLOOKUP(A25,[3]Activité_INF!$A$7:$L$68,5,FALSE)</f>
        <v>0</v>
      </c>
      <c r="I25" s="242">
        <f>VLOOKUP(A25,[3]Activité_INF!$A$7:$L$68,6,FALSE)</f>
        <v>0</v>
      </c>
      <c r="J25" s="243" t="str">
        <f t="shared" si="2"/>
        <v>-</v>
      </c>
      <c r="K25" s="244" t="str">
        <f>IF($E25&gt;0,VLOOKUP($A25,[3]BDD_ActiviteInf_HC!$1:$1048576,PsyInf_HC_FileAct!K$1,FALSE)/$E25,"-")</f>
        <v>-</v>
      </c>
      <c r="L25" s="240" t="str">
        <f>IF($F25&gt;0,VLOOKUP($A25,[3]BDD_ActiviteInf_HC!$1:$1048576,PsyInf_HC_FileAct!L$1,FALSE)/$F25,"-")</f>
        <v>-</v>
      </c>
      <c r="M25" s="245" t="str">
        <f>IF($H25&gt;0,VLOOKUP($A25,[3]BDD_ActiviteInf_HC!$1:$1048576,PsyInf_HC_FileAct!M$1,FALSE)/$H25,"-")</f>
        <v>-</v>
      </c>
      <c r="N25" s="240" t="str">
        <f>IF($I25&gt;0,VLOOKUP($A25,[3]BDD_ActiviteInf_HC!$1:$1048576,PsyInf_HC_FileAct!N$1,FALSE)/$I25,"-")</f>
        <v>-</v>
      </c>
      <c r="O25" s="542" t="str">
        <f>IF($E25&gt;0,VLOOKUP($A25,[3]BDD_ActiviteInf_HC!$1:$1048576,PsyInf_HC_FileAct!O$1,FALSE)/$E25,"-")</f>
        <v>-</v>
      </c>
      <c r="P25" s="240" t="str">
        <f>IF($F25&gt;0,VLOOKUP($A25,[3]BDD_ActiviteInf_HC!$1:$1048576,PsyInf_HC_FileAct!P$1,FALSE)/$F25,"-")</f>
        <v>-</v>
      </c>
      <c r="Q25" s="245" t="str">
        <f>IF($H25&gt;0,VLOOKUP($A25,[3]BDD_ActiviteInf_HC!$1:$1048576,PsyInf_HC_FileAct!Q$1,FALSE)/$H25,"-")</f>
        <v>-</v>
      </c>
      <c r="R25" s="243" t="str">
        <f>IF($I25&gt;0,VLOOKUP($A25,[3]BDD_ActiviteInf_HC!$1:$1048576,PsyInf_HC_FileAct!R$1,FALSE)/$I25,"-")</f>
        <v>-</v>
      </c>
      <c r="S25" s="245" t="str">
        <f>IF(E25&gt;0,VLOOKUP(A25,[3]BDD_ActiviteInf_HC!$1:$1048576,PsyInf_HC_FileAct!S$1,FALSE)/E25,"-")</f>
        <v>-</v>
      </c>
      <c r="T25" s="240" t="str">
        <f>IF(F25&gt;0,VLOOKUP(A25,[3]BDD_ActiviteInf_HC!$1:$1048576,PsyInf_HC_FileAct!T$1,FALSE)/F25,"-")</f>
        <v>-</v>
      </c>
      <c r="U25" s="245" t="str">
        <f>IF(H25&gt;0,VLOOKUP(A25,[3]BDD_ActiviteInf_HC!$1:$1048576,PsyInf_HC_FileAct!U$1,FALSE)/H25,"-")</f>
        <v>-</v>
      </c>
      <c r="V25" s="243" t="str">
        <f>IF(I25&gt;0,VLOOKUP(A25,[3]BDD_ActiviteInf_HC!$1:$1048576,PsyInf_HC_FileAct!V$1,FALSE)/I25,"-")</f>
        <v>-</v>
      </c>
      <c r="W25" s="245" t="str">
        <f>IF(E25&gt;0,VLOOKUP(A25,[3]BDD_ActiviteInf_HC!$1:$1048576,PsyInf_HC_FileAct!W$1,FALSE)/E25,"-")</f>
        <v>-</v>
      </c>
      <c r="X25" s="240" t="str">
        <f>IF(F25&gt;0,VLOOKUP(A25,[3]BDD_ActiviteInf_HC!$1:$1048576,PsyInf_HC_FileAct!X$1,FALSE)/F25,"-")</f>
        <v>-</v>
      </c>
      <c r="Y25" s="245" t="str">
        <f>IF(H25&gt;0,VLOOKUP(A25,[3]BDD_ActiviteInf_HC!$1:$1048576,PsyInf_HC_FileAct!Y$1,FALSE)/H25,"-")</f>
        <v>-</v>
      </c>
      <c r="Z25" s="246" t="str">
        <f>IF(I25&gt;0,VLOOKUP(A25,[3]BDD_ActiviteInf_HC!$1:$1048576,PsyInf_HC_FileAct!Z$1,FALSE)/I25,"-")</f>
        <v>-</v>
      </c>
      <c r="AA25" s="244" t="str">
        <f>IF(E25&gt;0,VLOOKUP(A25,[3]BDD_ActiviteInf_HC!$1:$1048576,PsyInf_HC_FileAct!AA$1,FALSE)/E25,"-")</f>
        <v>-</v>
      </c>
      <c r="AB25" s="240" t="str">
        <f>IF(F25&gt;0,VLOOKUP(A25,[3]BDD_ActiviteInf_HC!$1:$1048576,PsyInf_HC_FileAct!AB$1,FALSE)/F25,"-")</f>
        <v>-</v>
      </c>
      <c r="AC25" s="245" t="str">
        <f>IF(H25&gt;0,VLOOKUP(A25,[3]BDD_ActiviteInf_HC!$1:$1048576,PsyInf_HC_FileAct!AC$1,FALSE)/H25,"-")</f>
        <v>-</v>
      </c>
      <c r="AD25" s="246" t="str">
        <f>IF(I25&gt;0,VLOOKUP(A25,[3]BDD_ActiviteInf_HC!$1:$1048576,PsyInf_HC_FileAct!AD$1,FALSE)/I25,"-")</f>
        <v>-</v>
      </c>
      <c r="AE25" s="244" t="str">
        <f>IF(E25&gt;0,VLOOKUP(A25,[3]BDD_ActiviteInf_HC!$1:$1048576,PsyInf_HC_FileAct!AE$1,FALSE)/E25,"-")</f>
        <v>-</v>
      </c>
      <c r="AF25" s="240" t="str">
        <f>IF(F25&gt;0,VLOOKUP(A25,[3]BDD_ActiviteInf_HC!$1:$1048576,PsyInf_HC_FileAct!AF$1,FALSE)/F25,"-")</f>
        <v>-</v>
      </c>
      <c r="AG25" s="245" t="str">
        <f>IF(H25&gt;0,VLOOKUP(A25,[3]BDD_ActiviteInf_HC!$1:$1048576,PsyInf_HC_FileAct!AG$1,FALSE)/H25,"-")</f>
        <v>-</v>
      </c>
      <c r="AH25" s="246" t="str">
        <f>IF(I25&gt;0,VLOOKUP(A25,[3]BDD_ActiviteInf_HC!$1:$1048576,PsyInf_HC_FileAct!AH$1,FALSE)/I25,"-")</f>
        <v>-</v>
      </c>
    </row>
    <row r="26" spans="1:37" s="32" customFormat="1" ht="14.1" customHeight="1" x14ac:dyDescent="0.25">
      <c r="A26" s="17" t="s">
        <v>50</v>
      </c>
      <c r="B26" s="236"/>
      <c r="C26" s="33" t="s">
        <v>50</v>
      </c>
      <c r="D26" s="34" t="s">
        <v>51</v>
      </c>
      <c r="E26" s="248">
        <f>VLOOKUP(A26,[3]Activité_INF!$A$7:$L$56,8,FALSE)</f>
        <v>0</v>
      </c>
      <c r="F26" s="239">
        <f>VLOOKUP(A26,[3]Activité_INF!$A$7:$L$56,9,FALSE)</f>
        <v>0</v>
      </c>
      <c r="G26" s="240" t="str">
        <f t="shared" si="1"/>
        <v>-</v>
      </c>
      <c r="H26" s="241">
        <f>VLOOKUP(A26,[3]Activité_INF!$A$7:$L$68,5,FALSE)</f>
        <v>0</v>
      </c>
      <c r="I26" s="242">
        <f>VLOOKUP(A26,[3]Activité_INF!$A$7:$L$68,6,FALSE)</f>
        <v>0</v>
      </c>
      <c r="J26" s="243" t="str">
        <f t="shared" si="2"/>
        <v>-</v>
      </c>
      <c r="K26" s="244" t="str">
        <f>IF($E26&gt;0,VLOOKUP($A26,[3]BDD_ActiviteInf_HC!$1:$1048576,PsyInf_HC_FileAct!K$1,FALSE)/$E26,"-")</f>
        <v>-</v>
      </c>
      <c r="L26" s="240" t="str">
        <f>IF($F26&gt;0,VLOOKUP($A26,[3]BDD_ActiviteInf_HC!$1:$1048576,PsyInf_HC_FileAct!L$1,FALSE)/$F26,"-")</f>
        <v>-</v>
      </c>
      <c r="M26" s="245" t="str">
        <f>IF($H26&gt;0,VLOOKUP($A26,[3]BDD_ActiviteInf_HC!$1:$1048576,PsyInf_HC_FileAct!M$1,FALSE)/$H26,"-")</f>
        <v>-</v>
      </c>
      <c r="N26" s="240" t="str">
        <f>IF($I26&gt;0,VLOOKUP($A26,[3]BDD_ActiviteInf_HC!$1:$1048576,PsyInf_HC_FileAct!N$1,FALSE)/$I26,"-")</f>
        <v>-</v>
      </c>
      <c r="O26" s="542" t="str">
        <f>IF($E26&gt;0,VLOOKUP($A26,[3]BDD_ActiviteInf_HC!$1:$1048576,PsyInf_HC_FileAct!O$1,FALSE)/$E26,"-")</f>
        <v>-</v>
      </c>
      <c r="P26" s="240" t="str">
        <f>IF($F26&gt;0,VLOOKUP($A26,[3]BDD_ActiviteInf_HC!$1:$1048576,PsyInf_HC_FileAct!P$1,FALSE)/$F26,"-")</f>
        <v>-</v>
      </c>
      <c r="Q26" s="245" t="str">
        <f>IF($H26&gt;0,VLOOKUP($A26,[3]BDD_ActiviteInf_HC!$1:$1048576,PsyInf_HC_FileAct!Q$1,FALSE)/$H26,"-")</f>
        <v>-</v>
      </c>
      <c r="R26" s="243" t="str">
        <f>IF($I26&gt;0,VLOOKUP($A26,[3]BDD_ActiviteInf_HC!$1:$1048576,PsyInf_HC_FileAct!R$1,FALSE)/$I26,"-")</f>
        <v>-</v>
      </c>
      <c r="S26" s="245" t="str">
        <f>IF(E26&gt;0,VLOOKUP(A26,[3]BDD_ActiviteInf_HC!$1:$1048576,PsyInf_HC_FileAct!S$1,FALSE)/E26,"-")</f>
        <v>-</v>
      </c>
      <c r="T26" s="240" t="str">
        <f>IF(F26&gt;0,VLOOKUP(A26,[3]BDD_ActiviteInf_HC!$1:$1048576,PsyInf_HC_FileAct!T$1,FALSE)/F26,"-")</f>
        <v>-</v>
      </c>
      <c r="U26" s="245" t="str">
        <f>IF(H26&gt;0,VLOOKUP(A26,[3]BDD_ActiviteInf_HC!$1:$1048576,PsyInf_HC_FileAct!U$1,FALSE)/H26,"-")</f>
        <v>-</v>
      </c>
      <c r="V26" s="243" t="str">
        <f>IF(I26&gt;0,VLOOKUP(A26,[3]BDD_ActiviteInf_HC!$1:$1048576,PsyInf_HC_FileAct!V$1,FALSE)/I26,"-")</f>
        <v>-</v>
      </c>
      <c r="W26" s="245" t="str">
        <f>IF(E26&gt;0,VLOOKUP(A26,[3]BDD_ActiviteInf_HC!$1:$1048576,PsyInf_HC_FileAct!W$1,FALSE)/E26,"-")</f>
        <v>-</v>
      </c>
      <c r="X26" s="240" t="str">
        <f>IF(F26&gt;0,VLOOKUP(A26,[3]BDD_ActiviteInf_HC!$1:$1048576,PsyInf_HC_FileAct!X$1,FALSE)/F26,"-")</f>
        <v>-</v>
      </c>
      <c r="Y26" s="245" t="str">
        <f>IF(H26&gt;0,VLOOKUP(A26,[3]BDD_ActiviteInf_HC!$1:$1048576,PsyInf_HC_FileAct!Y$1,FALSE)/H26,"-")</f>
        <v>-</v>
      </c>
      <c r="Z26" s="246" t="str">
        <f>IF(I26&gt;0,VLOOKUP(A26,[3]BDD_ActiviteInf_HC!$1:$1048576,PsyInf_HC_FileAct!Z$1,FALSE)/I26,"-")</f>
        <v>-</v>
      </c>
      <c r="AA26" s="244" t="str">
        <f>IF(E26&gt;0,VLOOKUP(A26,[3]BDD_ActiviteInf_HC!$1:$1048576,PsyInf_HC_FileAct!AA$1,FALSE)/E26,"-")</f>
        <v>-</v>
      </c>
      <c r="AB26" s="240" t="str">
        <f>IF(F26&gt;0,VLOOKUP(A26,[3]BDD_ActiviteInf_HC!$1:$1048576,PsyInf_HC_FileAct!AB$1,FALSE)/F26,"-")</f>
        <v>-</v>
      </c>
      <c r="AC26" s="245" t="str">
        <f>IF(H26&gt;0,VLOOKUP(A26,[3]BDD_ActiviteInf_HC!$1:$1048576,PsyInf_HC_FileAct!AC$1,FALSE)/H26,"-")</f>
        <v>-</v>
      </c>
      <c r="AD26" s="246" t="str">
        <f>IF(I26&gt;0,VLOOKUP(A26,[3]BDD_ActiviteInf_HC!$1:$1048576,PsyInf_HC_FileAct!AD$1,FALSE)/I26,"-")</f>
        <v>-</v>
      </c>
      <c r="AE26" s="244" t="str">
        <f>IF(E26&gt;0,VLOOKUP(A26,[3]BDD_ActiviteInf_HC!$1:$1048576,PsyInf_HC_FileAct!AE$1,FALSE)/E26,"-")</f>
        <v>-</v>
      </c>
      <c r="AF26" s="240" t="str">
        <f>IF(F26&gt;0,VLOOKUP(A26,[3]BDD_ActiviteInf_HC!$1:$1048576,PsyInf_HC_FileAct!AF$1,FALSE)/F26,"-")</f>
        <v>-</v>
      </c>
      <c r="AG26" s="245" t="str">
        <f>IF(H26&gt;0,VLOOKUP(A26,[3]BDD_ActiviteInf_HC!$1:$1048576,PsyInf_HC_FileAct!AG$1,FALSE)/H26,"-")</f>
        <v>-</v>
      </c>
      <c r="AH26" s="246" t="str">
        <f>IF(I26&gt;0,VLOOKUP(A26,[3]BDD_ActiviteInf_HC!$1:$1048576,PsyInf_HC_FileAct!AH$1,FALSE)/I26,"-")</f>
        <v>-</v>
      </c>
    </row>
    <row r="27" spans="1:37" s="32" customFormat="1" ht="14.1" customHeight="1" x14ac:dyDescent="0.2">
      <c r="A27" s="172" t="s">
        <v>52</v>
      </c>
      <c r="B27" s="236"/>
      <c r="C27" s="33" t="s">
        <v>52</v>
      </c>
      <c r="D27" s="34" t="s">
        <v>53</v>
      </c>
      <c r="E27" s="248">
        <f>VLOOKUP(A27,[3]Activité_INF!$A$7:$L$56,8,FALSE)</f>
        <v>0</v>
      </c>
      <c r="F27" s="250">
        <f>VLOOKUP(A27,[3]Activité_INF!$A$7:$L$56,9,FALSE)</f>
        <v>0</v>
      </c>
      <c r="G27" s="251" t="str">
        <f t="shared" si="1"/>
        <v>-</v>
      </c>
      <c r="H27" s="252">
        <f>VLOOKUP(A27,[3]Activité_INF!$A$7:$L$68,5,FALSE)</f>
        <v>0</v>
      </c>
      <c r="I27" s="242">
        <f>VLOOKUP(A27,[3]Activité_INF!$A$7:$L$68,6,FALSE)</f>
        <v>0</v>
      </c>
      <c r="J27" s="243" t="str">
        <f t="shared" si="2"/>
        <v>-</v>
      </c>
      <c r="K27" s="253" t="str">
        <f>IF($E27&gt;0,VLOOKUP($A27,[3]BDD_ActiviteInf_HC!$1:$1048576,PsyInf_HC_FileAct!K$1,FALSE)/$E27,"-")</f>
        <v>-</v>
      </c>
      <c r="L27" s="251" t="str">
        <f>IF($F27&gt;0,VLOOKUP($A27,[3]BDD_ActiviteInf_HC!$1:$1048576,PsyInf_HC_FileAct!L$1,FALSE)/$F27,"-")</f>
        <v>-</v>
      </c>
      <c r="M27" s="245" t="str">
        <f>IF($H27&gt;0,VLOOKUP($A27,[3]BDD_ActiviteInf_HC!$1:$1048576,PsyInf_HC_FileAct!M$1,FALSE)/$H27,"-")</f>
        <v>-</v>
      </c>
      <c r="N27" s="240" t="str">
        <f>IF($I27&gt;0,VLOOKUP($A27,[3]BDD_ActiviteInf_HC!$1:$1048576,PsyInf_HC_FileAct!N$1,FALSE)/$I27,"-")</f>
        <v>-</v>
      </c>
      <c r="O27" s="543" t="str">
        <f>IF($E27&gt;0,VLOOKUP($A27,[3]BDD_ActiviteInf_HC!$1:$1048576,PsyInf_HC_FileAct!O$1,FALSE)/$E27,"-")</f>
        <v>-</v>
      </c>
      <c r="P27" s="251" t="str">
        <f>IF($F27&gt;0,VLOOKUP($A27,[3]BDD_ActiviteInf_HC!$1:$1048576,PsyInf_HC_FileAct!P$1,FALSE)/$F27,"-")</f>
        <v>-</v>
      </c>
      <c r="Q27" s="245" t="str">
        <f>IF($H27&gt;0,VLOOKUP($A27,[3]BDD_ActiviteInf_HC!$1:$1048576,PsyInf_HC_FileAct!Q$1,FALSE)/$H27,"-")</f>
        <v>-</v>
      </c>
      <c r="R27" s="243" t="str">
        <f>IF($I27&gt;0,VLOOKUP($A27,[3]BDD_ActiviteInf_HC!$1:$1048576,PsyInf_HC_FileAct!R$1,FALSE)/$I27,"-")</f>
        <v>-</v>
      </c>
      <c r="S27" s="245" t="str">
        <f>IF(E27&gt;0,VLOOKUP(A27,[3]BDD_ActiviteInf_HC!$1:$1048576,PsyInf_HC_FileAct!S$1,FALSE)/E27,"-")</f>
        <v>-</v>
      </c>
      <c r="T27" s="240" t="str">
        <f>IF(F27&gt;0,VLOOKUP(A27,[3]BDD_ActiviteInf_HC!$1:$1048576,PsyInf_HC_FileAct!T$1,FALSE)/F27,"-")</f>
        <v>-</v>
      </c>
      <c r="U27" s="254" t="str">
        <f>IF(H27&gt;0,VLOOKUP(A27,[3]BDD_ActiviteInf_HC!$1:$1048576,PsyInf_HC_FileAct!U$1,FALSE)/H27,"-")</f>
        <v>-</v>
      </c>
      <c r="V27" s="255" t="str">
        <f>IF(I27&gt;0,VLOOKUP(A27,[3]BDD_ActiviteInf_HC!$1:$1048576,PsyInf_HC_FileAct!V$1,FALSE)/I27,"-")</f>
        <v>-</v>
      </c>
      <c r="W27" s="256" t="str">
        <f>IF(E27&gt;0,VLOOKUP(A27,[3]BDD_ActiviteInf_HC!$1:$1048576,PsyInf_HC_FileAct!W$1,FALSE)/E27,"-")</f>
        <v>-</v>
      </c>
      <c r="X27" s="251" t="str">
        <f>IF(F27&gt;0,VLOOKUP(A27,[3]BDD_ActiviteInf_HC!$1:$1048576,PsyInf_HC_FileAct!X$1,FALSE)/F27,"-")</f>
        <v>-</v>
      </c>
      <c r="Y27" s="254" t="str">
        <f>IF(H27&gt;0,VLOOKUP(A27,[3]BDD_ActiviteInf_HC!$1:$1048576,PsyInf_HC_FileAct!Y$1,FALSE)/H27,"-")</f>
        <v>-</v>
      </c>
      <c r="Z27" s="257" t="str">
        <f>IF(I27&gt;0,VLOOKUP(A27,[3]BDD_ActiviteInf_HC!$1:$1048576,PsyInf_HC_FileAct!Z$1,FALSE)/I27,"-")</f>
        <v>-</v>
      </c>
      <c r="AA27" s="253" t="str">
        <f>IF(E27&gt;0,VLOOKUP(A27,[3]BDD_ActiviteInf_HC!$1:$1048576,PsyInf_HC_FileAct!AA$1,FALSE)/E27,"-")</f>
        <v>-</v>
      </c>
      <c r="AB27" s="251" t="str">
        <f>IF(F27&gt;0,VLOOKUP(A27,[3]BDD_ActiviteInf_HC!$1:$1048576,PsyInf_HC_FileAct!AB$1,FALSE)/F27,"-")</f>
        <v>-</v>
      </c>
      <c r="AC27" s="254" t="str">
        <f>IF(H27&gt;0,VLOOKUP(A27,[3]BDD_ActiviteInf_HC!$1:$1048576,PsyInf_HC_FileAct!AC$1,FALSE)/H27,"-")</f>
        <v>-</v>
      </c>
      <c r="AD27" s="257" t="str">
        <f>IF(I27&gt;0,VLOOKUP(A27,[3]BDD_ActiviteInf_HC!$1:$1048576,PsyInf_HC_FileAct!AD$1,FALSE)/I27,"-")</f>
        <v>-</v>
      </c>
      <c r="AE27" s="253" t="str">
        <f>IF(E27&gt;0,VLOOKUP(A27,[3]BDD_ActiviteInf_HC!$1:$1048576,PsyInf_HC_FileAct!AE$1,FALSE)/E27,"-")</f>
        <v>-</v>
      </c>
      <c r="AF27" s="251" t="str">
        <f>IF(F27&gt;0,VLOOKUP(A27,[3]BDD_ActiviteInf_HC!$1:$1048576,PsyInf_HC_FileAct!AF$1,FALSE)/F27,"-")</f>
        <v>-</v>
      </c>
      <c r="AG27" s="254" t="str">
        <f>IF(H27&gt;0,VLOOKUP(A27,[3]BDD_ActiviteInf_HC!$1:$1048576,PsyInf_HC_FileAct!AG$1,FALSE)/H27,"-")</f>
        <v>-</v>
      </c>
      <c r="AH27" s="257" t="str">
        <f>IF(I27&gt;0,VLOOKUP(A27,[3]BDD_ActiviteInf_HC!$1:$1048576,PsyInf_HC_FileAct!AH$1,FALSE)/I27,"-")</f>
        <v>-</v>
      </c>
    </row>
    <row r="28" spans="1:37" s="32" customFormat="1" ht="14.1" customHeight="1" x14ac:dyDescent="0.2">
      <c r="A28" s="46" t="s">
        <v>54</v>
      </c>
      <c r="C28" s="52" t="s">
        <v>54</v>
      </c>
      <c r="D28" s="53" t="s">
        <v>55</v>
      </c>
      <c r="E28" s="248">
        <f>VLOOKUP(A28,[3]Activité_INF!$A$7:$L$56,8,FALSE)</f>
        <v>0</v>
      </c>
      <c r="F28" s="250">
        <f>VLOOKUP(A28,[3]Activité_INF!$A$7:$L$56,9,FALSE)</f>
        <v>0</v>
      </c>
      <c r="G28" s="251" t="str">
        <f t="shared" si="1"/>
        <v>-</v>
      </c>
      <c r="H28" s="252">
        <f>VLOOKUP(A28,[3]Activité_INF!$A$7:$L$68,5,FALSE)</f>
        <v>0</v>
      </c>
      <c r="I28" s="258">
        <f>VLOOKUP(A28,[3]Activité_INF!$A$7:$L$68,6,FALSE)</f>
        <v>0</v>
      </c>
      <c r="J28" s="255" t="str">
        <f t="shared" si="2"/>
        <v>-</v>
      </c>
      <c r="K28" s="253" t="str">
        <f>IF($E28&gt;0,VLOOKUP($A28,[3]BDD_ActiviteInf_HC!$1:$1048576,PsyInf_HC_FileAct!K$1,FALSE)/$E28,"-")</f>
        <v>-</v>
      </c>
      <c r="L28" s="251" t="str">
        <f>IF($F28&gt;0,VLOOKUP($A28,[3]BDD_ActiviteInf_HC!$1:$1048576,PsyInf_HC_FileAct!L$1,FALSE)/$F28,"-")</f>
        <v>-</v>
      </c>
      <c r="M28" s="254" t="str">
        <f>IF($H28&gt;0,VLOOKUP($A28,[3]BDD_ActiviteInf_HC!$1:$1048576,PsyInf_HC_FileAct!M$1,FALSE)/$H28,"-")</f>
        <v>-</v>
      </c>
      <c r="N28" s="259" t="str">
        <f>IF($I28&gt;0,VLOOKUP($A28,[3]BDD_ActiviteInf_HC!$1:$1048576,PsyInf_HC_FileAct!N$1,FALSE)/$I28,"-")</f>
        <v>-</v>
      </c>
      <c r="O28" s="543" t="str">
        <f>IF($E28&gt;0,VLOOKUP($A28,[3]BDD_ActiviteInf_HC!$1:$1048576,PsyInf_HC_FileAct!O$1,FALSE)/$E28,"-")</f>
        <v>-</v>
      </c>
      <c r="P28" s="251" t="str">
        <f>IF($F28&gt;0,VLOOKUP($A28,[3]BDD_ActiviteInf_HC!$1:$1048576,PsyInf_HC_FileAct!P$1,FALSE)/$F28,"-")</f>
        <v>-</v>
      </c>
      <c r="Q28" s="254" t="str">
        <f>IF($H28&gt;0,VLOOKUP($A28,[3]BDD_ActiviteInf_HC!$1:$1048576,PsyInf_HC_FileAct!Q$1,FALSE)/$H28,"-")</f>
        <v>-</v>
      </c>
      <c r="R28" s="255" t="str">
        <f>IF($I28&gt;0,VLOOKUP($A28,[3]BDD_ActiviteInf_HC!$1:$1048576,PsyInf_HC_FileAct!R$1,FALSE)/$I28,"-")</f>
        <v>-</v>
      </c>
      <c r="S28" s="254" t="str">
        <f>IF(E28&gt;0,VLOOKUP(A28,[3]BDD_ActiviteInf_HC!$1:$1048576,PsyInf_HC_FileAct!S$1,FALSE)/E28,"-")</f>
        <v>-</v>
      </c>
      <c r="T28" s="259" t="str">
        <f>IF(F28&gt;0,VLOOKUP(A28,[3]BDD_ActiviteInf_HC!$1:$1048576,PsyInf_HC_FileAct!T$1,FALSE)/F28,"-")</f>
        <v>-</v>
      </c>
      <c r="U28" s="254" t="str">
        <f>IF(H28&gt;0,VLOOKUP(A28,[3]BDD_ActiviteInf_HC!$1:$1048576,PsyInf_HC_FileAct!U$1,FALSE)/H28,"-")</f>
        <v>-</v>
      </c>
      <c r="V28" s="255" t="str">
        <f>IF(I28&gt;0,VLOOKUP(A28,[3]BDD_ActiviteInf_HC!$1:$1048576,PsyInf_HC_FileAct!V$1,FALSE)/I28,"-")</f>
        <v>-</v>
      </c>
      <c r="W28" s="256" t="str">
        <f>IF(E28&gt;0,VLOOKUP(A28,[3]BDD_ActiviteInf_HC!$1:$1048576,PsyInf_HC_FileAct!W$1,FALSE)/E28,"-")</f>
        <v>-</v>
      </c>
      <c r="X28" s="251" t="str">
        <f>IF(F28&gt;0,VLOOKUP(A28,[3]BDD_ActiviteInf_HC!$1:$1048576,PsyInf_HC_FileAct!X$1,FALSE)/F28,"-")</f>
        <v>-</v>
      </c>
      <c r="Y28" s="254" t="str">
        <f>IF(H28&gt;0,VLOOKUP(A28,[3]BDD_ActiviteInf_HC!$1:$1048576,PsyInf_HC_FileAct!Y$1,FALSE)/H28,"-")</f>
        <v>-</v>
      </c>
      <c r="Z28" s="257" t="str">
        <f>IF(I28&gt;0,VLOOKUP(A28,[3]BDD_ActiviteInf_HC!$1:$1048576,PsyInf_HC_FileAct!Z$1,FALSE)/I28,"-")</f>
        <v>-</v>
      </c>
      <c r="AA28" s="253" t="str">
        <f>IF(E28&gt;0,VLOOKUP(A28,[3]BDD_ActiviteInf_HC!$1:$1048576,PsyInf_HC_FileAct!AA$1,FALSE)/E28,"-")</f>
        <v>-</v>
      </c>
      <c r="AB28" s="251" t="str">
        <f>IF(F28&gt;0,VLOOKUP(A28,[3]BDD_ActiviteInf_HC!$1:$1048576,PsyInf_HC_FileAct!AB$1,FALSE)/F28,"-")</f>
        <v>-</v>
      </c>
      <c r="AC28" s="254" t="str">
        <f>IF(H28&gt;0,VLOOKUP(A28,[3]BDD_ActiviteInf_HC!$1:$1048576,PsyInf_HC_FileAct!AC$1,FALSE)/H28,"-")</f>
        <v>-</v>
      </c>
      <c r="AD28" s="257" t="str">
        <f>IF(I28&gt;0,VLOOKUP(A28,[3]BDD_ActiviteInf_HC!$1:$1048576,PsyInf_HC_FileAct!AD$1,FALSE)/I28,"-")</f>
        <v>-</v>
      </c>
      <c r="AE28" s="253" t="str">
        <f>IF(E28&gt;0,VLOOKUP(A28,[3]BDD_ActiviteInf_HC!$1:$1048576,PsyInf_HC_FileAct!AE$1,FALSE)/E28,"-")</f>
        <v>-</v>
      </c>
      <c r="AF28" s="251" t="str">
        <f>IF(F28&gt;0,VLOOKUP(A28,[3]BDD_ActiviteInf_HC!$1:$1048576,PsyInf_HC_FileAct!AF$1,FALSE)/F28,"-")</f>
        <v>-</v>
      </c>
      <c r="AG28" s="254" t="str">
        <f>IF(H28&gt;0,VLOOKUP(A28,[3]BDD_ActiviteInf_HC!$1:$1048576,PsyInf_HC_FileAct!AG$1,FALSE)/H28,"-")</f>
        <v>-</v>
      </c>
      <c r="AH28" s="257" t="str">
        <f>IF(I28&gt;0,VLOOKUP(A28,[3]BDD_ActiviteInf_HC!$1:$1048576,PsyInf_HC_FileAct!AH$1,FALSE)/I28,"-")</f>
        <v>-</v>
      </c>
    </row>
    <row r="29" spans="1:37" s="32" customFormat="1" ht="14.1" customHeight="1" thickBot="1" x14ac:dyDescent="0.25">
      <c r="A29" s="172" t="s">
        <v>56</v>
      </c>
      <c r="B29" s="236"/>
      <c r="C29" s="260" t="s">
        <v>56</v>
      </c>
      <c r="D29" s="53" t="s">
        <v>57</v>
      </c>
      <c r="E29" s="248">
        <f>VLOOKUP(A29,[3]Activité_INF!$A$7:$L$56,8,FALSE)</f>
        <v>0</v>
      </c>
      <c r="F29" s="250">
        <f>VLOOKUP(A29,[3]Activité_INF!$A$7:$L$56,9,FALSE)</f>
        <v>0</v>
      </c>
      <c r="G29" s="251" t="str">
        <f t="shared" si="1"/>
        <v>-</v>
      </c>
      <c r="H29" s="252">
        <f>VLOOKUP(A29,[3]Activité_INF!$A$7:$L$68,5,FALSE)</f>
        <v>0</v>
      </c>
      <c r="I29" s="258">
        <f>VLOOKUP(A29,[3]Activité_INF!$A$7:$L$68,6,FALSE)</f>
        <v>0</v>
      </c>
      <c r="J29" s="255" t="str">
        <f t="shared" si="2"/>
        <v>-</v>
      </c>
      <c r="K29" s="253" t="str">
        <f>IF($E29&gt;0,VLOOKUP($A29,[3]BDD_ActiviteInf_HC!$1:$1048576,PsyInf_HC_FileAct!K$1,FALSE)/$E29,"-")</f>
        <v>-</v>
      </c>
      <c r="L29" s="251" t="str">
        <f>IF($F29&gt;0,VLOOKUP($A29,[3]BDD_ActiviteInf_HC!$1:$1048576,PsyInf_HC_FileAct!L$1,FALSE)/$F29,"-")</f>
        <v>-</v>
      </c>
      <c r="M29" s="254" t="str">
        <f>IF($H29&gt;0,VLOOKUP($A29,[3]BDD_ActiviteInf_HC!$1:$1048576,PsyInf_HC_FileAct!M$1,FALSE)/$H29,"-")</f>
        <v>-</v>
      </c>
      <c r="N29" s="259" t="str">
        <f>IF($I29&gt;0,VLOOKUP($A29,[3]BDD_ActiviteInf_HC!$1:$1048576,PsyInf_HC_FileAct!N$1,FALSE)/$I29,"-")</f>
        <v>-</v>
      </c>
      <c r="O29" s="543" t="str">
        <f>IF($E29&gt;0,VLOOKUP($A29,[3]BDD_ActiviteInf_HC!$1:$1048576,PsyInf_HC_FileAct!O$1,FALSE)/$E29,"-")</f>
        <v>-</v>
      </c>
      <c r="P29" s="251" t="str">
        <f>IF($F29&gt;0,VLOOKUP($A29,[3]BDD_ActiviteInf_HC!$1:$1048576,PsyInf_HC_FileAct!P$1,FALSE)/$F29,"-")</f>
        <v>-</v>
      </c>
      <c r="Q29" s="254" t="str">
        <f>IF($H29&gt;0,VLOOKUP($A29,[3]BDD_ActiviteInf_HC!$1:$1048576,PsyInf_HC_FileAct!Q$1,FALSE)/$H29,"-")</f>
        <v>-</v>
      </c>
      <c r="R29" s="255" t="str">
        <f>IF($I29&gt;0,VLOOKUP($A29,[3]BDD_ActiviteInf_HC!$1:$1048576,PsyInf_HC_FileAct!R$1,FALSE)/$I29,"-")</f>
        <v>-</v>
      </c>
      <c r="S29" s="254" t="str">
        <f>IF(E29&gt;0,VLOOKUP(A29,[3]BDD_ActiviteInf_HC!$1:$1048576,PsyInf_HC_FileAct!S$1,FALSE)/E29,"-")</f>
        <v>-</v>
      </c>
      <c r="T29" s="259" t="str">
        <f>IF(F29&gt;0,VLOOKUP(A29,[3]BDD_ActiviteInf_HC!$1:$1048576,PsyInf_HC_FileAct!T$1,FALSE)/F29,"-")</f>
        <v>-</v>
      </c>
      <c r="U29" s="254" t="str">
        <f>IF(H29&gt;0,VLOOKUP(A29,[3]BDD_ActiviteInf_HC!$1:$1048576,PsyInf_HC_FileAct!U$1,FALSE)/H29,"-")</f>
        <v>-</v>
      </c>
      <c r="V29" s="255" t="str">
        <f>IF(I29&gt;0,VLOOKUP(A29,[3]BDD_ActiviteInf_HC!$1:$1048576,PsyInf_HC_FileAct!V$1,FALSE)/I29,"-")</f>
        <v>-</v>
      </c>
      <c r="W29" s="256" t="str">
        <f>IF(E29&gt;0,VLOOKUP(A29,[3]BDD_ActiviteInf_HC!$1:$1048576,PsyInf_HC_FileAct!W$1,FALSE)/E29,"-")</f>
        <v>-</v>
      </c>
      <c r="X29" s="251" t="str">
        <f>IF(F29&gt;0,VLOOKUP(A29,[3]BDD_ActiviteInf_HC!$1:$1048576,PsyInf_HC_FileAct!X$1,FALSE)/F29,"-")</f>
        <v>-</v>
      </c>
      <c r="Y29" s="254" t="str">
        <f>IF(H29&gt;0,VLOOKUP(A29,[3]BDD_ActiviteInf_HC!$1:$1048576,PsyInf_HC_FileAct!Y$1,FALSE)/H29,"-")</f>
        <v>-</v>
      </c>
      <c r="Z29" s="257" t="str">
        <f>IF(I29&gt;0,VLOOKUP(A29,[3]BDD_ActiviteInf_HC!$1:$1048576,PsyInf_HC_FileAct!Z$1,FALSE)/I29,"-")</f>
        <v>-</v>
      </c>
      <c r="AA29" s="253" t="str">
        <f>IF(E29&gt;0,VLOOKUP(A29,[3]BDD_ActiviteInf_HC!$1:$1048576,PsyInf_HC_FileAct!AA$1,FALSE)/E29,"-")</f>
        <v>-</v>
      </c>
      <c r="AB29" s="251" t="str">
        <f>IF(F29&gt;0,VLOOKUP(A29,[3]BDD_ActiviteInf_HC!$1:$1048576,PsyInf_HC_FileAct!AB$1,FALSE)/F29,"-")</f>
        <v>-</v>
      </c>
      <c r="AC29" s="254" t="str">
        <f>IF(H29&gt;0,VLOOKUP(A29,[3]BDD_ActiviteInf_HC!$1:$1048576,PsyInf_HC_FileAct!AC$1,FALSE)/H29,"-")</f>
        <v>-</v>
      </c>
      <c r="AD29" s="257" t="str">
        <f>IF(I29&gt;0,VLOOKUP(A29,[3]BDD_ActiviteInf_HC!$1:$1048576,PsyInf_HC_FileAct!AD$1,FALSE)/I29,"-")</f>
        <v>-</v>
      </c>
      <c r="AE29" s="253" t="str">
        <f>IF(E29&gt;0,VLOOKUP(A29,[3]BDD_ActiviteInf_HC!$1:$1048576,PsyInf_HC_FileAct!AE$1,FALSE)/E29,"-")</f>
        <v>-</v>
      </c>
      <c r="AF29" s="251" t="str">
        <f>IF(F29&gt;0,VLOOKUP(A29,[3]BDD_ActiviteInf_HC!$1:$1048576,PsyInf_HC_FileAct!AF$1,FALSE)/F29,"-")</f>
        <v>-</v>
      </c>
      <c r="AG29" s="254" t="str">
        <f>IF(H29&gt;0,VLOOKUP(A29,[3]BDD_ActiviteInf_HC!$1:$1048576,PsyInf_HC_FileAct!AG$1,FALSE)/H29,"-")</f>
        <v>-</v>
      </c>
      <c r="AH29" s="257" t="str">
        <f>IF(I29&gt;0,VLOOKUP(A29,[3]BDD_ActiviteInf_HC!$1:$1048576,PsyInf_HC_FileAct!AH$1,FALSE)/I29,"-")</f>
        <v>-</v>
      </c>
    </row>
    <row r="30" spans="1:37" s="65" customFormat="1" ht="12.75" customHeight="1" thickBot="1" x14ac:dyDescent="0.25">
      <c r="A30" s="31" t="s">
        <v>58</v>
      </c>
      <c r="C30" s="271" t="s">
        <v>59</v>
      </c>
      <c r="D30" s="272"/>
      <c r="E30" s="415">
        <f>VLOOKUP(A30,[3]Activité_INF!$A$7:$L$56,8,FALSE)</f>
        <v>1175</v>
      </c>
      <c r="F30" s="273">
        <f>VLOOKUP(A30,[3]Activité_INF!$A$7:$L$56,9,FALSE)</f>
        <v>1129</v>
      </c>
      <c r="G30" s="274">
        <f t="shared" si="1"/>
        <v>-3.9148936170212756E-2</v>
      </c>
      <c r="H30" s="275">
        <f>VLOOKUP(A30,[3]Activité_INF!$A$7:$L$68,5,FALSE)</f>
        <v>22276</v>
      </c>
      <c r="I30" s="276">
        <f>VLOOKUP(A30,[3]Activité_INF!$A$7:$L$68,6,FALSE)</f>
        <v>23369</v>
      </c>
      <c r="J30" s="277">
        <f t="shared" si="2"/>
        <v>4.9066259651643129E-2</v>
      </c>
      <c r="K30" s="278">
        <f>IF($E30&gt;0,VLOOKUP($A30,[3]BDD_ActiviteInf_HC!$1:$1048576,PsyInf_HC_FileAct!K$1,FALSE)/$E30,"-")</f>
        <v>5.1914893617021278E-2</v>
      </c>
      <c r="L30" s="274">
        <f>IF($F30&gt;0,VLOOKUP($A30,[3]BDD_ActiviteInf_HC!$1:$1048576,PsyInf_HC_FileAct!L$1,FALSE)/$F30,"-")</f>
        <v>6.997342781222321E-2</v>
      </c>
      <c r="M30" s="279">
        <f>IF($H30&gt;0,VLOOKUP($A30,[3]BDD_ActiviteInf_HC!$1:$1048576,PsyInf_HC_FileAct!M$1,FALSE)/$H30,"-")</f>
        <v>3.0301669958699946E-2</v>
      </c>
      <c r="N30" s="274">
        <f>IF($I30&gt;0,VLOOKUP($A30,[3]BDD_ActiviteInf_HC!$1:$1048576,PsyInf_HC_FileAct!N$1,FALSE)/$I30,"-")</f>
        <v>3.5559929821558478E-2</v>
      </c>
      <c r="O30" s="544">
        <f>IF($E30&gt;0,VLOOKUP($A30,[3]BDD_ActiviteInf_HC!$1:$1048576,PsyInf_HC_FileAct!O$1,FALSE)/$E30,"-")</f>
        <v>0.76851063829787236</v>
      </c>
      <c r="P30" s="274">
        <f>IF($F30&gt;0,VLOOKUP($A30,[3]BDD_ActiviteInf_HC!$1:$1048576,PsyInf_HC_FileAct!P$1,FALSE)/$F30,"-")</f>
        <v>0.73250664304694424</v>
      </c>
      <c r="Q30" s="279">
        <f>IF($H30&gt;0,VLOOKUP($A30,[3]BDD_ActiviteInf_HC!$1:$1048576,PsyInf_HC_FileAct!Q$1,FALSE)/$H30,"-")</f>
        <v>0.75974142574968573</v>
      </c>
      <c r="R30" s="277">
        <f>IF($I30&gt;0,VLOOKUP($A30,[3]BDD_ActiviteInf_HC!$1:$1048576,PsyInf_HC_FileAct!R$1,FALSE)/$I30,"-")</f>
        <v>0.69331165218879709</v>
      </c>
      <c r="S30" s="279">
        <f>IF(E30&gt;0,VLOOKUP(A30,[3]BDD_ActiviteInf_HC!$1:$1048576,PsyInf_HC_FileAct!S$1,FALSE)/E30,"-")</f>
        <v>0.20851063829787234</v>
      </c>
      <c r="T30" s="274">
        <f>IF(F30&gt;0,VLOOKUP(A30,[3]BDD_ActiviteInf_HC!$1:$1048576,PsyInf_HC_FileAct!T$1,FALSE)/F30,"-")</f>
        <v>0.22409211691762621</v>
      </c>
      <c r="U30" s="279">
        <f>IF(H30&gt;0,VLOOKUP(A30,[3]BDD_ActiviteInf_HC!$1:$1048576,PsyInf_HC_FileAct!U$1,FALSE)/H30,"-")</f>
        <v>0.20995690429161429</v>
      </c>
      <c r="V30" s="277">
        <f>IF(I30&gt;0,VLOOKUP(A30,[3]BDD_ActiviteInf_HC!$1:$1048576,PsyInf_HC_FileAct!V$1,FALSE)/I30,"-")</f>
        <v>0.27078608412854638</v>
      </c>
      <c r="W30" s="279">
        <f>IF(E30&gt;0,VLOOKUP(A30,[3]BDD_ActiviteInf_HC!$1:$1048576,PsyInf_HC_FileAct!W$1,FALSE)/E30,"-")</f>
        <v>0</v>
      </c>
      <c r="X30" s="274">
        <f>IF(F30&gt;0,VLOOKUP(A30,[3]BDD_ActiviteInf_HC!$1:$1048576,PsyInf_HC_FileAct!X$1,FALSE)/F30,"-")</f>
        <v>1.7714791851195749E-3</v>
      </c>
      <c r="Y30" s="279">
        <f>IF(H30&gt;0,VLOOKUP(A30,[3]BDD_ActiviteInf_HC!$1:$1048576,PsyInf_HC_FileAct!Y$1,FALSE)/H30,"-")</f>
        <v>0</v>
      </c>
      <c r="Z30" s="280">
        <f>IF(I30&gt;0,VLOOKUP(A30,[3]BDD_ActiviteInf_HC!$1:$1048576,PsyInf_HC_FileAct!Z$1,FALSE)/I30,"-")</f>
        <v>3.4233386109803587E-4</v>
      </c>
      <c r="AA30" s="278">
        <f>IF(E30&gt;0,VLOOKUP(A30,[3]BDD_ActiviteInf_HC!$1:$1048576,PsyInf_HC_FileAct!AA$1,FALSE)/E30,"-")</f>
        <v>0.38553191489361704</v>
      </c>
      <c r="AB30" s="274">
        <f>IF(F30&gt;0,VLOOKUP(A30,[3]BDD_ActiviteInf_HC!$1:$1048576,PsyInf_HC_FileAct!AB$1,FALSE)/F30,"-")</f>
        <v>0.33215234720992026</v>
      </c>
      <c r="AC30" s="279">
        <f>IF(H30&gt;0,VLOOKUP(A30,[3]BDD_ActiviteInf_HC!$1:$1048576,PsyInf_HC_FileAct!AC$1,FALSE)/H30,"-")</f>
        <v>0.38117256239899444</v>
      </c>
      <c r="AD30" s="280">
        <f>IF(I30&gt;0,VLOOKUP(A30,[3]BDD_ActiviteInf_HC!$1:$1048576,PsyInf_HC_FileAct!AD$1,FALSE)/I30,"-")</f>
        <v>0.3931704394710942</v>
      </c>
      <c r="AE30" s="278">
        <f>IF(E30&gt;0,VLOOKUP(A30,[3]BDD_ActiviteInf_HC!$1:$1048576,PsyInf_HC_FileAct!AE$1,FALSE)/E30,"-")</f>
        <v>0</v>
      </c>
      <c r="AF30" s="274">
        <f>IF(F30&gt;0,VLOOKUP(A30,[3]BDD_ActiviteInf_HC!$1:$1048576,PsyInf_HC_FileAct!AF$1,FALSE)/F30,"-")</f>
        <v>0</v>
      </c>
      <c r="AG30" s="279">
        <f>IF(H30&gt;0,VLOOKUP(A30,[3]BDD_ActiviteInf_HC!$1:$1048576,PsyInf_HC_FileAct!AG$1,FALSE)/H30,"-")</f>
        <v>0</v>
      </c>
      <c r="AH30" s="280">
        <f>IF(I30&gt;0,VLOOKUP(A30,[3]BDD_ActiviteInf_HC!$1:$1048576,PsyInf_HC_FileAct!AH$1,FALSE)/I30,"-")</f>
        <v>0</v>
      </c>
      <c r="AK30" s="545"/>
    </row>
    <row r="31" spans="1:37" s="287" customFormat="1" ht="7.5" customHeight="1" thickBot="1" x14ac:dyDescent="0.25">
      <c r="A31" s="77"/>
      <c r="C31" s="282"/>
      <c r="D31" s="282"/>
      <c r="E31" s="422"/>
      <c r="F31" s="546">
        <f>+F30+67</f>
        <v>1196</v>
      </c>
      <c r="G31" s="284">
        <f>IF(E30=0,"-",F31/E30-1)</f>
        <v>1.7872340425531874E-2</v>
      </c>
      <c r="H31" s="285"/>
      <c r="I31" s="520"/>
      <c r="J31" s="284"/>
      <c r="K31" s="284"/>
      <c r="L31" s="284"/>
      <c r="M31" s="284"/>
      <c r="N31" s="284"/>
      <c r="O31" s="284"/>
      <c r="P31" s="284"/>
      <c r="Q31" s="284"/>
      <c r="R31" s="284"/>
      <c r="S31" s="284"/>
      <c r="T31" s="284"/>
      <c r="U31" s="284"/>
      <c r="V31" s="284"/>
      <c r="W31" s="284"/>
      <c r="X31" s="284"/>
      <c r="Y31" s="284"/>
      <c r="Z31" s="284"/>
      <c r="AA31" s="286"/>
      <c r="AB31" s="286"/>
      <c r="AC31" s="286"/>
      <c r="AD31" s="286"/>
      <c r="AE31" s="286"/>
      <c r="AF31" s="286"/>
      <c r="AG31" s="286"/>
      <c r="AH31" s="286"/>
    </row>
    <row r="32" spans="1:37" s="84" customFormat="1" ht="14.1" customHeight="1" x14ac:dyDescent="0.2">
      <c r="A32" s="31" t="s">
        <v>60</v>
      </c>
      <c r="C32" s="85" t="s">
        <v>60</v>
      </c>
      <c r="D32" s="86" t="s">
        <v>61</v>
      </c>
      <c r="E32" s="426">
        <f>VLOOKUP(A32,[3]Activité_INF!$A$7:$L$56,8,FALSE)</f>
        <v>0</v>
      </c>
      <c r="F32" s="289">
        <f>VLOOKUP(A32,[3]Activité_INF!$A$7:$L$56,9,FALSE)</f>
        <v>0</v>
      </c>
      <c r="G32" s="290" t="str">
        <f t="shared" ref="G32:G42" si="3">IF(E32=0,"-",F32/E32-1)</f>
        <v>-</v>
      </c>
      <c r="H32" s="291">
        <f>VLOOKUP(A32,[3]Activité_INF!$A$7:$L$68,5,FALSE)</f>
        <v>0</v>
      </c>
      <c r="I32" s="292">
        <f>VLOOKUP(A32,[3]Activité_INF!$A$7:$L$68,6,FALSE)</f>
        <v>0</v>
      </c>
      <c r="J32" s="293" t="str">
        <f t="shared" ref="J32:J42" si="4">IF(H32=0,"-",I32/H32-1)</f>
        <v>-</v>
      </c>
      <c r="K32" s="294" t="str">
        <f>IF($E32&gt;0,VLOOKUP($A32,[3]BDD_ActiviteInf_HC!$1:$1048576,PsyInf_HC_FileAct!K$1,FALSE)/$E32,"-")</f>
        <v>-</v>
      </c>
      <c r="L32" s="290" t="str">
        <f>IF($F32&gt;0,VLOOKUP($A32,[3]BDD_ActiviteInf_HC!$1:$1048576,PsyInf_HC_FileAct!L$1,FALSE)/$F32,"-")</f>
        <v>-</v>
      </c>
      <c r="M32" s="295" t="str">
        <f>IF($H32&gt;0,VLOOKUP($A32,[3]BDD_ActiviteInf_HC!$1:$1048576,PsyInf_HC_FileAct!M$1,FALSE)/$H32,"-")</f>
        <v>-</v>
      </c>
      <c r="N32" s="290" t="str">
        <f>IF($I32&gt;0,VLOOKUP($A32,[3]BDD_ActiviteInf_HC!$1:$1048576,PsyInf_HC_FileAct!N$1,FALSE)/$I32,"-")</f>
        <v>-</v>
      </c>
      <c r="O32" s="547" t="str">
        <f>IF($E32&gt;0,VLOOKUP($A32,[3]BDD_ActiviteInf_HC!$1:$1048576,PsyInf_HC_FileAct!O$1,FALSE)/$E32,"-")</f>
        <v>-</v>
      </c>
      <c r="P32" s="290" t="str">
        <f>IF($F32&gt;0,VLOOKUP($A32,[3]BDD_ActiviteInf_HC!$1:$1048576,PsyInf_HC_FileAct!P$1,FALSE)/$F32,"-")</f>
        <v>-</v>
      </c>
      <c r="Q32" s="295" t="str">
        <f>IF($H32&gt;0,VLOOKUP($A32,[3]BDD_ActiviteInf_HC!$1:$1048576,PsyInf_HC_FileAct!Q$1,FALSE)/$H32,"-")</f>
        <v>-</v>
      </c>
      <c r="R32" s="293" t="str">
        <f>IF($I32&gt;0,VLOOKUP($A32,[3]BDD_ActiviteInf_HC!$1:$1048576,PsyInf_HC_FileAct!R$1,FALSE)/$I32,"-")</f>
        <v>-</v>
      </c>
      <c r="S32" s="295" t="str">
        <f>IF(E32&gt;0,VLOOKUP(A32,[3]BDD_ActiviteInf_HC!$1:$1048576,PsyInf_HC_FileAct!S$1,FALSE)/E32,"-")</f>
        <v>-</v>
      </c>
      <c r="T32" s="290" t="str">
        <f>IF(F32&gt;0,VLOOKUP(A32,[3]BDD_ActiviteInf_HC!$1:$1048576,PsyInf_HC_FileAct!T$1,FALSE)/F32,"-")</f>
        <v>-</v>
      </c>
      <c r="U32" s="295" t="str">
        <f>IF(H32&gt;0,VLOOKUP(A32,[3]BDD_ActiviteInf_HC!$1:$1048576,PsyInf_HC_FileAct!U$1,FALSE)/H32,"-")</f>
        <v>-</v>
      </c>
      <c r="V32" s="293" t="str">
        <f>IF(I32&gt;0,VLOOKUP(A32,[3]BDD_ActiviteInf_HC!$1:$1048576,PsyInf_HC_FileAct!V$1,FALSE)/I32,"-")</f>
        <v>-</v>
      </c>
      <c r="W32" s="295" t="str">
        <f>IF(E32&gt;0,VLOOKUP(A32,[3]BDD_ActiviteInf_HC!$1:$1048576,PsyInf_HC_FileAct!W$1,FALSE)/E32,"-")</f>
        <v>-</v>
      </c>
      <c r="X32" s="290" t="str">
        <f>IF(F32&gt;0,VLOOKUP(A32,[3]BDD_ActiviteInf_HC!$1:$1048576,PsyInf_HC_FileAct!X$1,FALSE)/F32,"-")</f>
        <v>-</v>
      </c>
      <c r="Y32" s="295" t="str">
        <f>IF(H32&gt;0,VLOOKUP(A32,[3]BDD_ActiviteInf_HC!$1:$1048576,PsyInf_HC_FileAct!Y$1,FALSE)/H32,"-")</f>
        <v>-</v>
      </c>
      <c r="Z32" s="296" t="str">
        <f>IF(I32&gt;0,VLOOKUP(A32,[3]BDD_ActiviteInf_HC!$1:$1048576,PsyInf_HC_FileAct!Z$1,FALSE)/I32,"-")</f>
        <v>-</v>
      </c>
      <c r="AA32" s="294" t="str">
        <f>IF(E32&gt;0,VLOOKUP(A32,[3]BDD_ActiviteInf_HC!$1:$1048576,PsyInf_HC_FileAct!AA$1,FALSE)/E32,"-")</f>
        <v>-</v>
      </c>
      <c r="AB32" s="290" t="str">
        <f>IF(F32&gt;0,VLOOKUP(A32,[3]BDD_ActiviteInf_HC!$1:$1048576,PsyInf_HC_FileAct!AB$1,FALSE)/F32,"-")</f>
        <v>-</v>
      </c>
      <c r="AC32" s="295" t="str">
        <f>IF(H32&gt;0,VLOOKUP(A32,[3]BDD_ActiviteInf_HC!$1:$1048576,PsyInf_HC_FileAct!AC$1,FALSE)/H32,"-")</f>
        <v>-</v>
      </c>
      <c r="AD32" s="296" t="str">
        <f>IF(I32&gt;0,VLOOKUP(A32,[3]BDD_ActiviteInf_HC!$1:$1048576,PsyInf_HC_FileAct!AD$1,FALSE)/I32,"-")</f>
        <v>-</v>
      </c>
      <c r="AE32" s="294" t="str">
        <f>IF(E32&gt;0,VLOOKUP(A32,[3]BDD_ActiviteInf_HC!$1:$1048576,PsyInf_HC_FileAct!AE$1,FALSE)/E32,"-")</f>
        <v>-</v>
      </c>
      <c r="AF32" s="290" t="str">
        <f>IF(F32&gt;0,VLOOKUP(A32,[3]BDD_ActiviteInf_HC!$1:$1048576,PsyInf_HC_FileAct!AF$1,FALSE)/F32,"-")</f>
        <v>-</v>
      </c>
      <c r="AG32" s="295" t="str">
        <f>IF(H32&gt;0,VLOOKUP(A32,[3]BDD_ActiviteInf_HC!$1:$1048576,PsyInf_HC_FileAct!AG$1,FALSE)/H32,"-")</f>
        <v>-</v>
      </c>
      <c r="AH32" s="296" t="str">
        <f>IF(I32&gt;0,VLOOKUP(A32,[3]BDD_ActiviteInf_HC!$1:$1048576,PsyInf_HC_FileAct!AH$1,FALSE)/I32,"-")</f>
        <v>-</v>
      </c>
    </row>
    <row r="33" spans="1:40" s="98" customFormat="1" ht="14.1" customHeight="1" x14ac:dyDescent="0.2">
      <c r="A33" s="31" t="s">
        <v>62</v>
      </c>
      <c r="C33" s="33" t="s">
        <v>62</v>
      </c>
      <c r="D33" s="34" t="s">
        <v>63</v>
      </c>
      <c r="E33" s="248">
        <f>VLOOKUP(A33,[3]Activité_INF!$A$7:$L$56,8,FALSE)</f>
        <v>0</v>
      </c>
      <c r="F33" s="239">
        <f>VLOOKUP(A33,[3]Activité_INF!$A$7:$L$56,9,FALSE)</f>
        <v>0</v>
      </c>
      <c r="G33" s="240" t="str">
        <f t="shared" si="3"/>
        <v>-</v>
      </c>
      <c r="H33" s="241">
        <f>VLOOKUP(A33,[3]Activité_INF!$A$7:$L$68,5,FALSE)</f>
        <v>0</v>
      </c>
      <c r="I33" s="242">
        <f>VLOOKUP(A33,[3]Activité_INF!$A$7:$L$68,6,FALSE)</f>
        <v>0</v>
      </c>
      <c r="J33" s="243" t="str">
        <f t="shared" si="4"/>
        <v>-</v>
      </c>
      <c r="K33" s="244" t="str">
        <f>IF($E33&gt;0,VLOOKUP($A33,[3]BDD_ActiviteInf_HC!$1:$1048576,PsyInf_HC_FileAct!K$1,FALSE)/$E33,"-")</f>
        <v>-</v>
      </c>
      <c r="L33" s="240" t="str">
        <f>IF($F33&gt;0,VLOOKUP($A33,[3]BDD_ActiviteInf_HC!$1:$1048576,PsyInf_HC_FileAct!L$1,FALSE)/$F33,"-")</f>
        <v>-</v>
      </c>
      <c r="M33" s="245" t="str">
        <f>IF($H33&gt;0,VLOOKUP($A33,[3]BDD_ActiviteInf_HC!$1:$1048576,PsyInf_HC_FileAct!M$1,FALSE)/$H33,"-")</f>
        <v>-</v>
      </c>
      <c r="N33" s="240" t="str">
        <f>IF($I33&gt;0,VLOOKUP($A33,[3]BDD_ActiviteInf_HC!$1:$1048576,PsyInf_HC_FileAct!N$1,FALSE)/$I33,"-")</f>
        <v>-</v>
      </c>
      <c r="O33" s="542" t="str">
        <f>IF($E33&gt;0,VLOOKUP($A33,[3]BDD_ActiviteInf_HC!$1:$1048576,PsyInf_HC_FileAct!O$1,FALSE)/$E33,"-")</f>
        <v>-</v>
      </c>
      <c r="P33" s="240" t="str">
        <f>IF($F33&gt;0,VLOOKUP($A33,[3]BDD_ActiviteInf_HC!$1:$1048576,PsyInf_HC_FileAct!P$1,FALSE)/$F33,"-")</f>
        <v>-</v>
      </c>
      <c r="Q33" s="245" t="str">
        <f>IF($H33&gt;0,VLOOKUP($A33,[3]BDD_ActiviteInf_HC!$1:$1048576,PsyInf_HC_FileAct!Q$1,FALSE)/$H33,"-")</f>
        <v>-</v>
      </c>
      <c r="R33" s="243" t="str">
        <f>IF($I33&gt;0,VLOOKUP($A33,[3]BDD_ActiviteInf_HC!$1:$1048576,PsyInf_HC_FileAct!R$1,FALSE)/$I33,"-")</f>
        <v>-</v>
      </c>
      <c r="S33" s="245" t="str">
        <f>IF(E33&gt;0,VLOOKUP(A33,[3]BDD_ActiviteInf_HC!$1:$1048576,PsyInf_HC_FileAct!S$1,FALSE)/E33,"-")</f>
        <v>-</v>
      </c>
      <c r="T33" s="240" t="str">
        <f>IF(F33&gt;0,VLOOKUP(A33,[3]BDD_ActiviteInf_HC!$1:$1048576,PsyInf_HC_FileAct!T$1,FALSE)/F33,"-")</f>
        <v>-</v>
      </c>
      <c r="U33" s="245" t="str">
        <f>IF(H33&gt;0,VLOOKUP(A33,[3]BDD_ActiviteInf_HC!$1:$1048576,PsyInf_HC_FileAct!U$1,FALSE)/H33,"-")</f>
        <v>-</v>
      </c>
      <c r="V33" s="243" t="str">
        <f>IF(I33&gt;0,VLOOKUP(A33,[3]BDD_ActiviteInf_HC!$1:$1048576,PsyInf_HC_FileAct!V$1,FALSE)/I33,"-")</f>
        <v>-</v>
      </c>
      <c r="W33" s="245" t="str">
        <f>IF(E33&gt;0,VLOOKUP(A33,[3]BDD_ActiviteInf_HC!$1:$1048576,PsyInf_HC_FileAct!W$1,FALSE)/E33,"-")</f>
        <v>-</v>
      </c>
      <c r="X33" s="240" t="str">
        <f>IF(F33&gt;0,VLOOKUP(A33,[3]BDD_ActiviteInf_HC!$1:$1048576,PsyInf_HC_FileAct!X$1,FALSE)/F33,"-")</f>
        <v>-</v>
      </c>
      <c r="Y33" s="245" t="str">
        <f>IF(H33&gt;0,VLOOKUP(A33,[3]BDD_ActiviteInf_HC!$1:$1048576,PsyInf_HC_FileAct!Y$1,FALSE)/H33,"-")</f>
        <v>-</v>
      </c>
      <c r="Z33" s="246" t="str">
        <f>IF(I33&gt;0,VLOOKUP(A33,[3]BDD_ActiviteInf_HC!$1:$1048576,PsyInf_HC_FileAct!Z$1,FALSE)/I33,"-")</f>
        <v>-</v>
      </c>
      <c r="AA33" s="244" t="str">
        <f>IF(E33&gt;0,VLOOKUP(A33,[3]BDD_ActiviteInf_HC!$1:$1048576,PsyInf_HC_FileAct!AA$1,FALSE)/E33,"-")</f>
        <v>-</v>
      </c>
      <c r="AB33" s="240" t="str">
        <f>IF(F33&gt;0,VLOOKUP(A33,[3]BDD_ActiviteInf_HC!$1:$1048576,PsyInf_HC_FileAct!AB$1,FALSE)/F33,"-")</f>
        <v>-</v>
      </c>
      <c r="AC33" s="245" t="str">
        <f>IF(H33&gt;0,VLOOKUP(A33,[3]BDD_ActiviteInf_HC!$1:$1048576,PsyInf_HC_FileAct!AC$1,FALSE)/H33,"-")</f>
        <v>-</v>
      </c>
      <c r="AD33" s="246" t="str">
        <f>IF(I33&gt;0,VLOOKUP(A33,[3]BDD_ActiviteInf_HC!$1:$1048576,PsyInf_HC_FileAct!AD$1,FALSE)/I33,"-")</f>
        <v>-</v>
      </c>
      <c r="AE33" s="244" t="str">
        <f>IF(E33&gt;0,VLOOKUP(A33,[3]BDD_ActiviteInf_HC!$1:$1048576,PsyInf_HC_FileAct!AE$1,FALSE)/E33,"-")</f>
        <v>-</v>
      </c>
      <c r="AF33" s="240" t="str">
        <f>IF(F33&gt;0,VLOOKUP(A33,[3]BDD_ActiviteInf_HC!$1:$1048576,PsyInf_HC_FileAct!AF$1,FALSE)/F33,"-")</f>
        <v>-</v>
      </c>
      <c r="AG33" s="245" t="str">
        <f>IF(H33&gt;0,VLOOKUP(A33,[3]BDD_ActiviteInf_HC!$1:$1048576,PsyInf_HC_FileAct!AG$1,FALSE)/H33,"-")</f>
        <v>-</v>
      </c>
      <c r="AH33" s="246" t="str">
        <f>IF(I33&gt;0,VLOOKUP(A33,[3]BDD_ActiviteInf_HC!$1:$1048576,PsyInf_HC_FileAct!AH$1,FALSE)/I33,"-")</f>
        <v>-</v>
      </c>
    </row>
    <row r="34" spans="1:40" s="98" customFormat="1" ht="14.1" customHeight="1" x14ac:dyDescent="0.25">
      <c r="A34" s="49" t="s">
        <v>64</v>
      </c>
      <c r="C34" s="33" t="s">
        <v>64</v>
      </c>
      <c r="D34" s="34" t="s">
        <v>65</v>
      </c>
      <c r="E34" s="248">
        <f>VLOOKUP(A34,[3]Activité_INF!$A$7:$L$56,8,FALSE)</f>
        <v>1</v>
      </c>
      <c r="F34" s="239">
        <f>VLOOKUP(A34,[3]Activité_INF!$A$7:$L$56,9,FALSE)</f>
        <v>0</v>
      </c>
      <c r="G34" s="240">
        <f t="shared" si="3"/>
        <v>-1</v>
      </c>
      <c r="H34" s="241">
        <f>VLOOKUP(A34,[3]Activité_INF!$A$7:$L$68,5,FALSE)</f>
        <v>8</v>
      </c>
      <c r="I34" s="242">
        <f>VLOOKUP(A34,[3]Activité_INF!$A$7:$L$68,6,FALSE)</f>
        <v>0</v>
      </c>
      <c r="J34" s="243">
        <f t="shared" si="4"/>
        <v>-1</v>
      </c>
      <c r="K34" s="244">
        <f>IF($E34&gt;0,VLOOKUP($A34,[3]BDD_ActiviteInf_HC!$1:$1048576,PsyInf_HC_FileAct!K$1,FALSE)/$E34,"-")</f>
        <v>0</v>
      </c>
      <c r="L34" s="240" t="str">
        <f>IF($F34&gt;0,VLOOKUP($A34,[3]BDD_ActiviteInf_HC!$1:$1048576,PsyInf_HC_FileAct!L$1,FALSE)/$F34,"-")</f>
        <v>-</v>
      </c>
      <c r="M34" s="245">
        <f>IF($H34&gt;0,VLOOKUP($A34,[3]BDD_ActiviteInf_HC!$1:$1048576,PsyInf_HC_FileAct!M$1,FALSE)/$H34,"-")</f>
        <v>0</v>
      </c>
      <c r="N34" s="240" t="str">
        <f>IF($I34&gt;0,VLOOKUP($A34,[3]BDD_ActiviteInf_HC!$1:$1048576,PsyInf_HC_FileAct!N$1,FALSE)/$I34,"-")</f>
        <v>-</v>
      </c>
      <c r="O34" s="542">
        <f>IF($E34&gt;0,VLOOKUP($A34,[3]BDD_ActiviteInf_HC!$1:$1048576,PsyInf_HC_FileAct!O$1,FALSE)/$E34,"-")</f>
        <v>0</v>
      </c>
      <c r="P34" s="240" t="str">
        <f>IF($F34&gt;0,VLOOKUP($A34,[3]BDD_ActiviteInf_HC!$1:$1048576,PsyInf_HC_FileAct!P$1,FALSE)/$F34,"-")</f>
        <v>-</v>
      </c>
      <c r="Q34" s="245">
        <f>IF($H34&gt;0,VLOOKUP($A34,[3]BDD_ActiviteInf_HC!$1:$1048576,PsyInf_HC_FileAct!Q$1,FALSE)/$H34,"-")</f>
        <v>0</v>
      </c>
      <c r="R34" s="243" t="str">
        <f>IF($I34&gt;0,VLOOKUP($A34,[3]BDD_ActiviteInf_HC!$1:$1048576,PsyInf_HC_FileAct!R$1,FALSE)/$I34,"-")</f>
        <v>-</v>
      </c>
      <c r="S34" s="245">
        <f>IF(E34&gt;0,VLOOKUP(A34,[3]BDD_ActiviteInf_HC!$1:$1048576,PsyInf_HC_FileAct!S$1,FALSE)/E34,"-")</f>
        <v>1</v>
      </c>
      <c r="T34" s="240" t="str">
        <f>IF(F34&gt;0,VLOOKUP(A34,[3]BDD_ActiviteInf_HC!$1:$1048576,PsyInf_HC_FileAct!T$1,FALSE)/F34,"-")</f>
        <v>-</v>
      </c>
      <c r="U34" s="245">
        <f>IF(H34&gt;0,VLOOKUP(A34,[3]BDD_ActiviteInf_HC!$1:$1048576,PsyInf_HC_FileAct!U$1,FALSE)/H34,"-")</f>
        <v>1</v>
      </c>
      <c r="V34" s="243" t="str">
        <f>IF(I34&gt;0,VLOOKUP(A34,[3]BDD_ActiviteInf_HC!$1:$1048576,PsyInf_HC_FileAct!V$1,FALSE)/I34,"-")</f>
        <v>-</v>
      </c>
      <c r="W34" s="245">
        <f>IF(E34&gt;0,VLOOKUP(A34,[3]BDD_ActiviteInf_HC!$1:$1048576,PsyInf_HC_FileAct!W$1,FALSE)/E34,"-")</f>
        <v>0</v>
      </c>
      <c r="X34" s="240" t="str">
        <f>IF(F34&gt;0,VLOOKUP(A34,[3]BDD_ActiviteInf_HC!$1:$1048576,PsyInf_HC_FileAct!X$1,FALSE)/F34,"-")</f>
        <v>-</v>
      </c>
      <c r="Y34" s="245">
        <f>IF(H34&gt;0,VLOOKUP(A34,[3]BDD_ActiviteInf_HC!$1:$1048576,PsyInf_HC_FileAct!Y$1,FALSE)/H34,"-")</f>
        <v>0</v>
      </c>
      <c r="Z34" s="246" t="str">
        <f>IF(I34&gt;0,VLOOKUP(A34,[3]BDD_ActiviteInf_HC!$1:$1048576,PsyInf_HC_FileAct!Z$1,FALSE)/I34,"-")</f>
        <v>-</v>
      </c>
      <c r="AA34" s="244">
        <f>IF(E34&gt;0,VLOOKUP(A34,[3]BDD_ActiviteInf_HC!$1:$1048576,PsyInf_HC_FileAct!AA$1,FALSE)/E34,"-")</f>
        <v>0</v>
      </c>
      <c r="AB34" s="240" t="str">
        <f>IF(F34&gt;0,VLOOKUP(A34,[3]BDD_ActiviteInf_HC!$1:$1048576,PsyInf_HC_FileAct!AB$1,FALSE)/F34,"-")</f>
        <v>-</v>
      </c>
      <c r="AC34" s="245">
        <f>IF(H34&gt;0,VLOOKUP(A34,[3]BDD_ActiviteInf_HC!$1:$1048576,PsyInf_HC_FileAct!AC$1,FALSE)/H34,"-")</f>
        <v>0</v>
      </c>
      <c r="AD34" s="246" t="str">
        <f>IF(I34&gt;0,VLOOKUP(A34,[3]BDD_ActiviteInf_HC!$1:$1048576,PsyInf_HC_FileAct!AD$1,FALSE)/I34,"-")</f>
        <v>-</v>
      </c>
      <c r="AE34" s="244">
        <f>IF(E34&gt;0,VLOOKUP(A34,[3]BDD_ActiviteInf_HC!$1:$1048576,PsyInf_HC_FileAct!AE$1,FALSE)/E34,"-")</f>
        <v>0</v>
      </c>
      <c r="AF34" s="240" t="str">
        <f>IF(F34&gt;0,VLOOKUP(A34,[3]BDD_ActiviteInf_HC!$1:$1048576,PsyInf_HC_FileAct!AF$1,FALSE)/F34,"-")</f>
        <v>-</v>
      </c>
      <c r="AG34" s="245">
        <f>IF(H34&gt;0,VLOOKUP(A34,[3]BDD_ActiviteInf_HC!$1:$1048576,PsyInf_HC_FileAct!AG$1,FALSE)/H34,"-")</f>
        <v>0</v>
      </c>
      <c r="AH34" s="246" t="str">
        <f>IF(I34&gt;0,VLOOKUP(A34,[3]BDD_ActiviteInf_HC!$1:$1048576,PsyInf_HC_FileAct!AH$1,FALSE)/I34,"-")</f>
        <v>-</v>
      </c>
    </row>
    <row r="35" spans="1:40" s="101" customFormat="1" ht="14.1" customHeight="1" x14ac:dyDescent="0.2">
      <c r="A35" s="31" t="s">
        <v>66</v>
      </c>
      <c r="C35" s="33" t="s">
        <v>66</v>
      </c>
      <c r="D35" s="34" t="s">
        <v>67</v>
      </c>
      <c r="E35" s="248">
        <f>VLOOKUP(A35,[3]Activité_INF!$A$7:$L$56,8,FALSE)</f>
        <v>0</v>
      </c>
      <c r="F35" s="239">
        <f>VLOOKUP(A35,[3]Activité_INF!$A$7:$L$56,9,FALSE)</f>
        <v>2</v>
      </c>
      <c r="G35" s="240" t="str">
        <f t="shared" si="3"/>
        <v>-</v>
      </c>
      <c r="H35" s="241">
        <f>VLOOKUP(A35,[3]Activité_INF!$A$7:$L$68,5,FALSE)</f>
        <v>0</v>
      </c>
      <c r="I35" s="242">
        <f>VLOOKUP(A35,[3]Activité_INF!$A$7:$L$68,6,FALSE)</f>
        <v>30</v>
      </c>
      <c r="J35" s="243" t="str">
        <f t="shared" si="4"/>
        <v>-</v>
      </c>
      <c r="K35" s="244" t="str">
        <f>IF($E35&gt;0,VLOOKUP($A35,[3]BDD_ActiviteInf_HC!$1:$1048576,PsyInf_HC_FileAct!K$1,FALSE)/$E35,"-")</f>
        <v>-</v>
      </c>
      <c r="L35" s="240">
        <f>IF($F35&gt;0,VLOOKUP($A35,[3]BDD_ActiviteInf_HC!$1:$1048576,PsyInf_HC_FileAct!L$1,FALSE)/$F35,"-")</f>
        <v>0</v>
      </c>
      <c r="M35" s="245" t="str">
        <f>IF($H35&gt;0,VLOOKUP($A35,[3]BDD_ActiviteInf_HC!$1:$1048576,PsyInf_HC_FileAct!M$1,FALSE)/$H35,"-")</f>
        <v>-</v>
      </c>
      <c r="N35" s="240">
        <f>IF($I35&gt;0,VLOOKUP($A35,[3]BDD_ActiviteInf_HC!$1:$1048576,PsyInf_HC_FileAct!N$1,FALSE)/$I35,"-")</f>
        <v>0</v>
      </c>
      <c r="O35" s="542" t="str">
        <f>IF($E35&gt;0,VLOOKUP($A35,[3]BDD_ActiviteInf_HC!$1:$1048576,PsyInf_HC_FileAct!O$1,FALSE)/$E35,"-")</f>
        <v>-</v>
      </c>
      <c r="P35" s="240">
        <f>IF($F35&gt;0,VLOOKUP($A35,[3]BDD_ActiviteInf_HC!$1:$1048576,PsyInf_HC_FileAct!P$1,FALSE)/$F35,"-")</f>
        <v>0</v>
      </c>
      <c r="Q35" s="245" t="str">
        <f>IF($H35&gt;0,VLOOKUP($A35,[3]BDD_ActiviteInf_HC!$1:$1048576,PsyInf_HC_FileAct!Q$1,FALSE)/$H35,"-")</f>
        <v>-</v>
      </c>
      <c r="R35" s="243">
        <f>IF($I35&gt;0,VLOOKUP($A35,[3]BDD_ActiviteInf_HC!$1:$1048576,PsyInf_HC_FileAct!R$1,FALSE)/$I35,"-")</f>
        <v>0</v>
      </c>
      <c r="S35" s="245" t="str">
        <f>IF(E35&gt;0,VLOOKUP(A35,[3]BDD_ActiviteInf_HC!$1:$1048576,PsyInf_HC_FileAct!S$1,FALSE)/E35,"-")</f>
        <v>-</v>
      </c>
      <c r="T35" s="240">
        <f>IF(F35&gt;0,VLOOKUP(A35,[3]BDD_ActiviteInf_HC!$1:$1048576,PsyInf_HC_FileAct!T$1,FALSE)/F35,"-")</f>
        <v>1</v>
      </c>
      <c r="U35" s="245" t="str">
        <f>IF(H35&gt;0,VLOOKUP(A35,[3]BDD_ActiviteInf_HC!$1:$1048576,PsyInf_HC_FileAct!U$1,FALSE)/H35,"-")</f>
        <v>-</v>
      </c>
      <c r="V35" s="243">
        <f>IF(I35&gt;0,VLOOKUP(A35,[3]BDD_ActiviteInf_HC!$1:$1048576,PsyInf_HC_FileAct!V$1,FALSE)/I35,"-")</f>
        <v>1</v>
      </c>
      <c r="W35" s="245" t="str">
        <f>IF(E35&gt;0,VLOOKUP(A35,[3]BDD_ActiviteInf_HC!$1:$1048576,PsyInf_HC_FileAct!W$1,FALSE)/E35,"-")</f>
        <v>-</v>
      </c>
      <c r="X35" s="240">
        <f>IF(F35&gt;0,VLOOKUP(A35,[3]BDD_ActiviteInf_HC!$1:$1048576,PsyInf_HC_FileAct!X$1,FALSE)/F35,"-")</f>
        <v>0</v>
      </c>
      <c r="Y35" s="245" t="str">
        <f>IF(H35&gt;0,VLOOKUP(A35,[3]BDD_ActiviteInf_HC!$1:$1048576,PsyInf_HC_FileAct!Y$1,FALSE)/H35,"-")</f>
        <v>-</v>
      </c>
      <c r="Z35" s="246">
        <f>IF(I35&gt;0,VLOOKUP(A35,[3]BDD_ActiviteInf_HC!$1:$1048576,PsyInf_HC_FileAct!Z$1,FALSE)/I35,"-")</f>
        <v>0</v>
      </c>
      <c r="AA35" s="244" t="str">
        <f>IF(E35&gt;0,VLOOKUP(A35,[3]BDD_ActiviteInf_HC!$1:$1048576,PsyInf_HC_FileAct!AA$1,FALSE)/E35,"-")</f>
        <v>-</v>
      </c>
      <c r="AB35" s="240">
        <f>IF(F35&gt;0,VLOOKUP(A35,[3]BDD_ActiviteInf_HC!$1:$1048576,PsyInf_HC_FileAct!AB$1,FALSE)/F35,"-")</f>
        <v>0</v>
      </c>
      <c r="AC35" s="245" t="str">
        <f>IF(H35&gt;0,VLOOKUP(A35,[3]BDD_ActiviteInf_HC!$1:$1048576,PsyInf_HC_FileAct!AC$1,FALSE)/H35,"-")</f>
        <v>-</v>
      </c>
      <c r="AD35" s="246">
        <f>IF(I35&gt;0,VLOOKUP(A35,[3]BDD_ActiviteInf_HC!$1:$1048576,PsyInf_HC_FileAct!AD$1,FALSE)/I35,"-")</f>
        <v>0</v>
      </c>
      <c r="AE35" s="244" t="str">
        <f>IF(E35&gt;0,VLOOKUP(A35,[3]BDD_ActiviteInf_HC!$1:$1048576,PsyInf_HC_FileAct!AE$1,FALSE)/E35,"-")</f>
        <v>-</v>
      </c>
      <c r="AF35" s="240">
        <f>IF(F35&gt;0,VLOOKUP(A35,[3]BDD_ActiviteInf_HC!$1:$1048576,PsyInf_HC_FileAct!AF$1,FALSE)/F35,"-")</f>
        <v>0</v>
      </c>
      <c r="AG35" s="245" t="str">
        <f>IF(H35&gt;0,VLOOKUP(A35,[3]BDD_ActiviteInf_HC!$1:$1048576,PsyInf_HC_FileAct!AG$1,FALSE)/H35,"-")</f>
        <v>-</v>
      </c>
      <c r="AH35" s="246">
        <f>IF(I35&gt;0,VLOOKUP(A35,[3]BDD_ActiviteInf_HC!$1:$1048576,PsyInf_HC_FileAct!AH$1,FALSE)/I35,"-")</f>
        <v>0</v>
      </c>
    </row>
    <row r="36" spans="1:40" s="101" customFormat="1" ht="14.1" customHeight="1" x14ac:dyDescent="0.2">
      <c r="A36" s="31" t="s">
        <v>68</v>
      </c>
      <c r="C36" s="33" t="s">
        <v>68</v>
      </c>
      <c r="D36" s="34" t="s">
        <v>69</v>
      </c>
      <c r="E36" s="248">
        <f>VLOOKUP(A36,[3]Activité_INF!$A$7:$L$56,8,FALSE)</f>
        <v>0</v>
      </c>
      <c r="F36" s="239">
        <f>VLOOKUP(A36,[3]Activité_INF!$A$7:$L$56,9,FALSE)</f>
        <v>0</v>
      </c>
      <c r="G36" s="240" t="str">
        <f t="shared" si="3"/>
        <v>-</v>
      </c>
      <c r="H36" s="241">
        <f>VLOOKUP(A36,[3]Activité_INF!$A$7:$L$68,5,FALSE)</f>
        <v>0</v>
      </c>
      <c r="I36" s="242">
        <f>VLOOKUP(A36,[3]Activité_INF!$A$7:$L$68,6,FALSE)</f>
        <v>0</v>
      </c>
      <c r="J36" s="243" t="str">
        <f t="shared" si="4"/>
        <v>-</v>
      </c>
      <c r="K36" s="244" t="str">
        <f>IF($E36&gt;0,VLOOKUP($A36,[3]BDD_ActiviteInf_HC!$1:$1048576,PsyInf_HC_FileAct!K$1,FALSE)/$E36,"-")</f>
        <v>-</v>
      </c>
      <c r="L36" s="240" t="str">
        <f>IF($F36&gt;0,VLOOKUP($A36,[3]BDD_ActiviteInf_HC!$1:$1048576,PsyInf_HC_FileAct!L$1,FALSE)/$F36,"-")</f>
        <v>-</v>
      </c>
      <c r="M36" s="245" t="str">
        <f>IF($H36&gt;0,VLOOKUP($A36,[3]BDD_ActiviteInf_HC!$1:$1048576,PsyInf_HC_FileAct!M$1,FALSE)/$H36,"-")</f>
        <v>-</v>
      </c>
      <c r="N36" s="240" t="str">
        <f>IF($I36&gt;0,VLOOKUP($A36,[3]BDD_ActiviteInf_HC!$1:$1048576,PsyInf_HC_FileAct!N$1,FALSE)/$I36,"-")</f>
        <v>-</v>
      </c>
      <c r="O36" s="542" t="str">
        <f>IF($E36&gt;0,VLOOKUP($A36,[3]BDD_ActiviteInf_HC!$1:$1048576,PsyInf_HC_FileAct!O$1,FALSE)/$E36,"-")</f>
        <v>-</v>
      </c>
      <c r="P36" s="240" t="str">
        <f>IF($F36&gt;0,VLOOKUP($A36,[3]BDD_ActiviteInf_HC!$1:$1048576,PsyInf_HC_FileAct!P$1,FALSE)/$F36,"-")</f>
        <v>-</v>
      </c>
      <c r="Q36" s="245" t="str">
        <f>IF($H36&gt;0,VLOOKUP($A36,[3]BDD_ActiviteInf_HC!$1:$1048576,PsyInf_HC_FileAct!Q$1,FALSE)/$H36,"-")</f>
        <v>-</v>
      </c>
      <c r="R36" s="243" t="str">
        <f>IF($I36&gt;0,VLOOKUP($A36,[3]BDD_ActiviteInf_HC!$1:$1048576,PsyInf_HC_FileAct!R$1,FALSE)/$I36,"-")</f>
        <v>-</v>
      </c>
      <c r="S36" s="245" t="str">
        <f>IF(E36&gt;0,VLOOKUP(A36,[3]BDD_ActiviteInf_HC!$1:$1048576,PsyInf_HC_FileAct!S$1,FALSE)/E36,"-")</f>
        <v>-</v>
      </c>
      <c r="T36" s="240" t="str">
        <f>IF(F36&gt;0,VLOOKUP(A36,[3]BDD_ActiviteInf_HC!$1:$1048576,PsyInf_HC_FileAct!T$1,FALSE)/F36,"-")</f>
        <v>-</v>
      </c>
      <c r="U36" s="245" t="str">
        <f>IF(H36&gt;0,VLOOKUP(A36,[3]BDD_ActiviteInf_HC!$1:$1048576,PsyInf_HC_FileAct!U$1,FALSE)/H36,"-")</f>
        <v>-</v>
      </c>
      <c r="V36" s="243" t="str">
        <f>IF(I36&gt;0,VLOOKUP(A36,[3]BDD_ActiviteInf_HC!$1:$1048576,PsyInf_HC_FileAct!V$1,FALSE)/I36,"-")</f>
        <v>-</v>
      </c>
      <c r="W36" s="245" t="str">
        <f>IF(E36&gt;0,VLOOKUP(A36,[3]BDD_ActiviteInf_HC!$1:$1048576,PsyInf_HC_FileAct!W$1,FALSE)/E36,"-")</f>
        <v>-</v>
      </c>
      <c r="X36" s="240" t="str">
        <f>IF(F36&gt;0,VLOOKUP(A36,[3]BDD_ActiviteInf_HC!$1:$1048576,PsyInf_HC_FileAct!X$1,FALSE)/F36,"-")</f>
        <v>-</v>
      </c>
      <c r="Y36" s="245" t="str">
        <f>IF(H36&gt;0,VLOOKUP(A36,[3]BDD_ActiviteInf_HC!$1:$1048576,PsyInf_HC_FileAct!Y$1,FALSE)/H36,"-")</f>
        <v>-</v>
      </c>
      <c r="Z36" s="246" t="str">
        <f>IF(I36&gt;0,VLOOKUP(A36,[3]BDD_ActiviteInf_HC!$1:$1048576,PsyInf_HC_FileAct!Z$1,FALSE)/I36,"-")</f>
        <v>-</v>
      </c>
      <c r="AA36" s="244" t="str">
        <f>IF(E36&gt;0,VLOOKUP(A36,[3]BDD_ActiviteInf_HC!$1:$1048576,PsyInf_HC_FileAct!AA$1,FALSE)/E36,"-")</f>
        <v>-</v>
      </c>
      <c r="AB36" s="240" t="str">
        <f>IF(F36&gt;0,VLOOKUP(A36,[3]BDD_ActiviteInf_HC!$1:$1048576,PsyInf_HC_FileAct!AB$1,FALSE)/F36,"-")</f>
        <v>-</v>
      </c>
      <c r="AC36" s="245" t="str">
        <f>IF(H36&gt;0,VLOOKUP(A36,[3]BDD_ActiviteInf_HC!$1:$1048576,PsyInf_HC_FileAct!AC$1,FALSE)/H36,"-")</f>
        <v>-</v>
      </c>
      <c r="AD36" s="246" t="str">
        <f>IF(I36&gt;0,VLOOKUP(A36,[3]BDD_ActiviteInf_HC!$1:$1048576,PsyInf_HC_FileAct!AD$1,FALSE)/I36,"-")</f>
        <v>-</v>
      </c>
      <c r="AE36" s="244" t="str">
        <f>IF(E36&gt;0,VLOOKUP(A36,[3]BDD_ActiviteInf_HC!$1:$1048576,PsyInf_HC_FileAct!AE$1,FALSE)/E36,"-")</f>
        <v>-</v>
      </c>
      <c r="AF36" s="240" t="str">
        <f>IF(F36&gt;0,VLOOKUP(A36,[3]BDD_ActiviteInf_HC!$1:$1048576,PsyInf_HC_FileAct!AF$1,FALSE)/F36,"-")</f>
        <v>-</v>
      </c>
      <c r="AG36" s="245" t="str">
        <f>IF(H36&gt;0,VLOOKUP(A36,[3]BDD_ActiviteInf_HC!$1:$1048576,PsyInf_HC_FileAct!AG$1,FALSE)/H36,"-")</f>
        <v>-</v>
      </c>
      <c r="AH36" s="246" t="str">
        <f>IF(I36&gt;0,VLOOKUP(A36,[3]BDD_ActiviteInf_HC!$1:$1048576,PsyInf_HC_FileAct!AH$1,FALSE)/I36,"-")</f>
        <v>-</v>
      </c>
    </row>
    <row r="37" spans="1:40" s="101" customFormat="1" ht="14.1" customHeight="1" x14ac:dyDescent="0.2">
      <c r="A37" s="31" t="s">
        <v>70</v>
      </c>
      <c r="C37" s="33" t="s">
        <v>70</v>
      </c>
      <c r="D37" s="34" t="s">
        <v>71</v>
      </c>
      <c r="E37" s="248">
        <f>VLOOKUP(A37,[3]Activité_INF!$A$7:$L$56,8,FALSE)</f>
        <v>0</v>
      </c>
      <c r="F37" s="239">
        <f>VLOOKUP(A37,[3]Activité_INF!$A$7:$L$56,9,FALSE)</f>
        <v>0</v>
      </c>
      <c r="G37" s="240" t="str">
        <f t="shared" si="3"/>
        <v>-</v>
      </c>
      <c r="H37" s="241">
        <f>VLOOKUP(A37,[3]Activité_INF!$A$7:$L$68,5,FALSE)</f>
        <v>0</v>
      </c>
      <c r="I37" s="242">
        <f>VLOOKUP(A37,[3]Activité_INF!$A$7:$L$68,6,FALSE)</f>
        <v>0</v>
      </c>
      <c r="J37" s="243" t="str">
        <f t="shared" si="4"/>
        <v>-</v>
      </c>
      <c r="K37" s="244" t="str">
        <f>IF($E37&gt;0,VLOOKUP($A37,[3]BDD_ActiviteInf_HC!$1:$1048576,PsyInf_HC_FileAct!K$1,FALSE)/$E37,"-")</f>
        <v>-</v>
      </c>
      <c r="L37" s="240" t="str">
        <f>IF($F37&gt;0,VLOOKUP($A37,[3]BDD_ActiviteInf_HC!$1:$1048576,PsyInf_HC_FileAct!L$1,FALSE)/$F37,"-")</f>
        <v>-</v>
      </c>
      <c r="M37" s="245" t="str">
        <f>IF($H37&gt;0,VLOOKUP($A37,[3]BDD_ActiviteInf_HC!$1:$1048576,PsyInf_HC_FileAct!M$1,FALSE)/$H37,"-")</f>
        <v>-</v>
      </c>
      <c r="N37" s="240" t="str">
        <f>IF($I37&gt;0,VLOOKUP($A37,[3]BDD_ActiviteInf_HC!$1:$1048576,PsyInf_HC_FileAct!N$1,FALSE)/$I37,"-")</f>
        <v>-</v>
      </c>
      <c r="O37" s="542" t="str">
        <f>IF($E37&gt;0,VLOOKUP($A37,[3]BDD_ActiviteInf_HC!$1:$1048576,PsyInf_HC_FileAct!O$1,FALSE)/$E37,"-")</f>
        <v>-</v>
      </c>
      <c r="P37" s="240" t="str">
        <f>IF($F37&gt;0,VLOOKUP($A37,[3]BDD_ActiviteInf_HC!$1:$1048576,PsyInf_HC_FileAct!P$1,FALSE)/$F37,"-")</f>
        <v>-</v>
      </c>
      <c r="Q37" s="245" t="str">
        <f>IF($H37&gt;0,VLOOKUP($A37,[3]BDD_ActiviteInf_HC!$1:$1048576,PsyInf_HC_FileAct!Q$1,FALSE)/$H37,"-")</f>
        <v>-</v>
      </c>
      <c r="R37" s="243" t="str">
        <f>IF($I37&gt;0,VLOOKUP($A37,[3]BDD_ActiviteInf_HC!$1:$1048576,PsyInf_HC_FileAct!R$1,FALSE)/$I37,"-")</f>
        <v>-</v>
      </c>
      <c r="S37" s="245" t="str">
        <f>IF(E37&gt;0,VLOOKUP(A37,[3]BDD_ActiviteInf_HC!$1:$1048576,PsyInf_HC_FileAct!S$1,FALSE)/E37,"-")</f>
        <v>-</v>
      </c>
      <c r="T37" s="240" t="str">
        <f>IF(F37&gt;0,VLOOKUP(A37,[3]BDD_ActiviteInf_HC!$1:$1048576,PsyInf_HC_FileAct!T$1,FALSE)/F37,"-")</f>
        <v>-</v>
      </c>
      <c r="U37" s="245" t="str">
        <f>IF(H37&gt;0,VLOOKUP(A37,[3]BDD_ActiviteInf_HC!$1:$1048576,PsyInf_HC_FileAct!U$1,FALSE)/H37,"-")</f>
        <v>-</v>
      </c>
      <c r="V37" s="243" t="str">
        <f>IF(I37&gt;0,VLOOKUP(A37,[3]BDD_ActiviteInf_HC!$1:$1048576,PsyInf_HC_FileAct!V$1,FALSE)/I37,"-")</f>
        <v>-</v>
      </c>
      <c r="W37" s="245" t="str">
        <f>IF(E37&gt;0,VLOOKUP(A37,[3]BDD_ActiviteInf_HC!$1:$1048576,PsyInf_HC_FileAct!W$1,FALSE)/E37,"-")</f>
        <v>-</v>
      </c>
      <c r="X37" s="240" t="str">
        <f>IF(F37&gt;0,VLOOKUP(A37,[3]BDD_ActiviteInf_HC!$1:$1048576,PsyInf_HC_FileAct!X$1,FALSE)/F37,"-")</f>
        <v>-</v>
      </c>
      <c r="Y37" s="245" t="str">
        <f>IF(H37&gt;0,VLOOKUP(A37,[3]BDD_ActiviteInf_HC!$1:$1048576,PsyInf_HC_FileAct!Y$1,FALSE)/H37,"-")</f>
        <v>-</v>
      </c>
      <c r="Z37" s="246" t="str">
        <f>IF(I37&gt;0,VLOOKUP(A37,[3]BDD_ActiviteInf_HC!$1:$1048576,PsyInf_HC_FileAct!Z$1,FALSE)/I37,"-")</f>
        <v>-</v>
      </c>
      <c r="AA37" s="244" t="str">
        <f>IF(E37&gt;0,VLOOKUP(A37,[3]BDD_ActiviteInf_HC!$1:$1048576,PsyInf_HC_FileAct!AA$1,FALSE)/E37,"-")</f>
        <v>-</v>
      </c>
      <c r="AB37" s="240" t="str">
        <f>IF(F37&gt;0,VLOOKUP(A37,[3]BDD_ActiviteInf_HC!$1:$1048576,PsyInf_HC_FileAct!AB$1,FALSE)/F37,"-")</f>
        <v>-</v>
      </c>
      <c r="AC37" s="245" t="str">
        <f>IF(H37&gt;0,VLOOKUP(A37,[3]BDD_ActiviteInf_HC!$1:$1048576,PsyInf_HC_FileAct!AC$1,FALSE)/H37,"-")</f>
        <v>-</v>
      </c>
      <c r="AD37" s="246" t="str">
        <f>IF(I37&gt;0,VLOOKUP(A37,[3]BDD_ActiviteInf_HC!$1:$1048576,PsyInf_HC_FileAct!AD$1,FALSE)/I37,"-")</f>
        <v>-</v>
      </c>
      <c r="AE37" s="244" t="str">
        <f>IF(E37&gt;0,VLOOKUP(A37,[3]BDD_ActiviteInf_HC!$1:$1048576,PsyInf_HC_FileAct!AE$1,FALSE)/E37,"-")</f>
        <v>-</v>
      </c>
      <c r="AF37" s="240" t="str">
        <f>IF(F37&gt;0,VLOOKUP(A37,[3]BDD_ActiviteInf_HC!$1:$1048576,PsyInf_HC_FileAct!AF$1,FALSE)/F37,"-")</f>
        <v>-</v>
      </c>
      <c r="AG37" s="245" t="str">
        <f>IF(H37&gt;0,VLOOKUP(A37,[3]BDD_ActiviteInf_HC!$1:$1048576,PsyInf_HC_FileAct!AG$1,FALSE)/H37,"-")</f>
        <v>-</v>
      </c>
      <c r="AH37" s="246" t="str">
        <f>IF(I37&gt;0,VLOOKUP(A37,[3]BDD_ActiviteInf_HC!$1:$1048576,PsyInf_HC_FileAct!AH$1,FALSE)/I37,"-")</f>
        <v>-</v>
      </c>
    </row>
    <row r="38" spans="1:40" s="101" customFormat="1" ht="14.1" customHeight="1" x14ac:dyDescent="0.2">
      <c r="A38" s="31" t="s">
        <v>72</v>
      </c>
      <c r="C38" s="33" t="s">
        <v>72</v>
      </c>
      <c r="D38" s="34" t="s">
        <v>73</v>
      </c>
      <c r="E38" s="248">
        <f>VLOOKUP(A38,[3]Activité_INF!$A$7:$L$56,8,FALSE)</f>
        <v>0</v>
      </c>
      <c r="F38" s="239">
        <f>VLOOKUP(A38,[3]Activité_INF!$A$7:$L$56,9,FALSE)</f>
        <v>0</v>
      </c>
      <c r="G38" s="240" t="str">
        <f t="shared" si="3"/>
        <v>-</v>
      </c>
      <c r="H38" s="241">
        <f>VLOOKUP(A38,[3]Activité_INF!$A$7:$L$68,5,FALSE)</f>
        <v>0</v>
      </c>
      <c r="I38" s="242">
        <f>VLOOKUP(A38,[3]Activité_INF!$A$7:$L$68,6,FALSE)</f>
        <v>0</v>
      </c>
      <c r="J38" s="243" t="str">
        <f t="shared" si="4"/>
        <v>-</v>
      </c>
      <c r="K38" s="244" t="str">
        <f>IF($E38&gt;0,VLOOKUP($A38,[3]BDD_ActiviteInf_HC!$1:$1048576,PsyInf_HC_FileAct!K$1,FALSE)/$E38,"-")</f>
        <v>-</v>
      </c>
      <c r="L38" s="240" t="str">
        <f>IF($F38&gt;0,VLOOKUP($A38,[3]BDD_ActiviteInf_HC!$1:$1048576,PsyInf_HC_FileAct!L$1,FALSE)/$F38,"-")</f>
        <v>-</v>
      </c>
      <c r="M38" s="245" t="str">
        <f>IF($H38&gt;0,VLOOKUP($A38,[3]BDD_ActiviteInf_HC!$1:$1048576,PsyInf_HC_FileAct!M$1,FALSE)/$H38,"-")</f>
        <v>-</v>
      </c>
      <c r="N38" s="240" t="str">
        <f>IF($I38&gt;0,VLOOKUP($A38,[3]BDD_ActiviteInf_HC!$1:$1048576,PsyInf_HC_FileAct!N$1,FALSE)/$I38,"-")</f>
        <v>-</v>
      </c>
      <c r="O38" s="542" t="str">
        <f>IF($E38&gt;0,VLOOKUP($A38,[3]BDD_ActiviteInf_HC!$1:$1048576,PsyInf_HC_FileAct!O$1,FALSE)/$E38,"-")</f>
        <v>-</v>
      </c>
      <c r="P38" s="240" t="str">
        <f>IF($F38&gt;0,VLOOKUP($A38,[3]BDD_ActiviteInf_HC!$1:$1048576,PsyInf_HC_FileAct!P$1,FALSE)/$F38,"-")</f>
        <v>-</v>
      </c>
      <c r="Q38" s="245" t="str">
        <f>IF($H38&gt;0,VLOOKUP($A38,[3]BDD_ActiviteInf_HC!$1:$1048576,PsyInf_HC_FileAct!Q$1,FALSE)/$H38,"-")</f>
        <v>-</v>
      </c>
      <c r="R38" s="243" t="str">
        <f>IF($I38&gt;0,VLOOKUP($A38,[3]BDD_ActiviteInf_HC!$1:$1048576,PsyInf_HC_FileAct!R$1,FALSE)/$I38,"-")</f>
        <v>-</v>
      </c>
      <c r="S38" s="245" t="str">
        <f>IF(E38&gt;0,VLOOKUP(A38,[3]BDD_ActiviteInf_HC!$1:$1048576,PsyInf_HC_FileAct!S$1,FALSE)/E38,"-")</f>
        <v>-</v>
      </c>
      <c r="T38" s="240" t="str">
        <f>IF(F38&gt;0,VLOOKUP(A38,[3]BDD_ActiviteInf_HC!$1:$1048576,PsyInf_HC_FileAct!T$1,FALSE)/F38,"-")</f>
        <v>-</v>
      </c>
      <c r="U38" s="245" t="str">
        <f>IF(H38&gt;0,VLOOKUP(A38,[3]BDD_ActiviteInf_HC!$1:$1048576,PsyInf_HC_FileAct!U$1,FALSE)/H38,"-")</f>
        <v>-</v>
      </c>
      <c r="V38" s="243" t="str">
        <f>IF(I38&gt;0,VLOOKUP(A38,[3]BDD_ActiviteInf_HC!$1:$1048576,PsyInf_HC_FileAct!V$1,FALSE)/I38,"-")</f>
        <v>-</v>
      </c>
      <c r="W38" s="245" t="str">
        <f>IF(E38&gt;0,VLOOKUP(A38,[3]BDD_ActiviteInf_HC!$1:$1048576,PsyInf_HC_FileAct!W$1,FALSE)/E38,"-")</f>
        <v>-</v>
      </c>
      <c r="X38" s="240" t="str">
        <f>IF(F38&gt;0,VLOOKUP(A38,[3]BDD_ActiviteInf_HC!$1:$1048576,PsyInf_HC_FileAct!X$1,FALSE)/F38,"-")</f>
        <v>-</v>
      </c>
      <c r="Y38" s="245" t="str">
        <f>IF(H38&gt;0,VLOOKUP(A38,[3]BDD_ActiviteInf_HC!$1:$1048576,PsyInf_HC_FileAct!Y$1,FALSE)/H38,"-")</f>
        <v>-</v>
      </c>
      <c r="Z38" s="246" t="str">
        <f>IF(I38&gt;0,VLOOKUP(A38,[3]BDD_ActiviteInf_HC!$1:$1048576,PsyInf_HC_FileAct!Z$1,FALSE)/I38,"-")</f>
        <v>-</v>
      </c>
      <c r="AA38" s="244" t="str">
        <f>IF(E38&gt;0,VLOOKUP(A38,[3]BDD_ActiviteInf_HC!$1:$1048576,PsyInf_HC_FileAct!AA$1,FALSE)/E38,"-")</f>
        <v>-</v>
      </c>
      <c r="AB38" s="240" t="str">
        <f>IF(F38&gt;0,VLOOKUP(A38,[3]BDD_ActiviteInf_HC!$1:$1048576,PsyInf_HC_FileAct!AB$1,FALSE)/F38,"-")</f>
        <v>-</v>
      </c>
      <c r="AC38" s="245" t="str">
        <f>IF(H38&gt;0,VLOOKUP(A38,[3]BDD_ActiviteInf_HC!$1:$1048576,PsyInf_HC_FileAct!AC$1,FALSE)/H38,"-")</f>
        <v>-</v>
      </c>
      <c r="AD38" s="246" t="str">
        <f>IF(I38&gt;0,VLOOKUP(A38,[3]BDD_ActiviteInf_HC!$1:$1048576,PsyInf_HC_FileAct!AD$1,FALSE)/I38,"-")</f>
        <v>-</v>
      </c>
      <c r="AE38" s="244" t="str">
        <f>IF(E38&gt;0,VLOOKUP(A38,[3]BDD_ActiviteInf_HC!$1:$1048576,PsyInf_HC_FileAct!AE$1,FALSE)/E38,"-")</f>
        <v>-</v>
      </c>
      <c r="AF38" s="240" t="str">
        <f>IF(F38&gt;0,VLOOKUP(A38,[3]BDD_ActiviteInf_HC!$1:$1048576,PsyInf_HC_FileAct!AF$1,FALSE)/F38,"-")</f>
        <v>-</v>
      </c>
      <c r="AG38" s="245" t="str">
        <f>IF(H38&gt;0,VLOOKUP(A38,[3]BDD_ActiviteInf_HC!$1:$1048576,PsyInf_HC_FileAct!AG$1,FALSE)/H38,"-")</f>
        <v>-</v>
      </c>
      <c r="AH38" s="246" t="str">
        <f>IF(I38&gt;0,VLOOKUP(A38,[3]BDD_ActiviteInf_HC!$1:$1048576,PsyInf_HC_FileAct!AH$1,FALSE)/I38,"-")</f>
        <v>-</v>
      </c>
    </row>
    <row r="39" spans="1:40" s="101" customFormat="1" ht="14.1" customHeight="1" x14ac:dyDescent="0.25">
      <c r="A39" s="49" t="s">
        <v>74</v>
      </c>
      <c r="C39" s="33" t="s">
        <v>74</v>
      </c>
      <c r="D39" s="34" t="s">
        <v>75</v>
      </c>
      <c r="E39" s="248">
        <f>VLOOKUP(A39,[3]Activité_INF!$A$7:$L$56,8,FALSE)</f>
        <v>0</v>
      </c>
      <c r="F39" s="239">
        <f>VLOOKUP(A39,[3]Activité_INF!$A$7:$L$56,9,FALSE)</f>
        <v>0</v>
      </c>
      <c r="G39" s="240" t="str">
        <f t="shared" si="3"/>
        <v>-</v>
      </c>
      <c r="H39" s="241">
        <f>VLOOKUP(A39,[3]Activité_INF!$A$7:$L$68,5,FALSE)</f>
        <v>0</v>
      </c>
      <c r="I39" s="242">
        <f>VLOOKUP(A39,[3]Activité_INF!$A$7:$L$68,6,FALSE)</f>
        <v>0</v>
      </c>
      <c r="J39" s="243" t="str">
        <f t="shared" si="4"/>
        <v>-</v>
      </c>
      <c r="K39" s="244" t="str">
        <f>IF($E39&gt;0,VLOOKUP($A39,[3]BDD_ActiviteInf_HC!$1:$1048576,PsyInf_HC_FileAct!K$1,FALSE)/$E39,"-")</f>
        <v>-</v>
      </c>
      <c r="L39" s="240" t="str">
        <f>IF($F39&gt;0,VLOOKUP($A39,[3]BDD_ActiviteInf_HC!$1:$1048576,PsyInf_HC_FileAct!L$1,FALSE)/$F39,"-")</f>
        <v>-</v>
      </c>
      <c r="M39" s="245" t="str">
        <f>IF($H39&gt;0,VLOOKUP($A39,[3]BDD_ActiviteInf_HC!$1:$1048576,PsyInf_HC_FileAct!M$1,FALSE)/$H39,"-")</f>
        <v>-</v>
      </c>
      <c r="N39" s="240" t="str">
        <f>IF($I39&gt;0,VLOOKUP($A39,[3]BDD_ActiviteInf_HC!$1:$1048576,PsyInf_HC_FileAct!N$1,FALSE)/$I39,"-")</f>
        <v>-</v>
      </c>
      <c r="O39" s="542" t="str">
        <f>IF($E39&gt;0,VLOOKUP($A39,[3]BDD_ActiviteInf_HC!$1:$1048576,PsyInf_HC_FileAct!O$1,FALSE)/$E39,"-")</f>
        <v>-</v>
      </c>
      <c r="P39" s="240" t="str">
        <f>IF($F39&gt;0,VLOOKUP($A39,[3]BDD_ActiviteInf_HC!$1:$1048576,PsyInf_HC_FileAct!P$1,FALSE)/$F39,"-")</f>
        <v>-</v>
      </c>
      <c r="Q39" s="245" t="str">
        <f>IF($H39&gt;0,VLOOKUP($A39,[3]BDD_ActiviteInf_HC!$1:$1048576,PsyInf_HC_FileAct!Q$1,FALSE)/$H39,"-")</f>
        <v>-</v>
      </c>
      <c r="R39" s="243" t="str">
        <f>IF($I39&gt;0,VLOOKUP($A39,[3]BDD_ActiviteInf_HC!$1:$1048576,PsyInf_HC_FileAct!R$1,FALSE)/$I39,"-")</f>
        <v>-</v>
      </c>
      <c r="S39" s="245" t="str">
        <f>IF(E39&gt;0,VLOOKUP(A39,[3]BDD_ActiviteInf_HC!$1:$1048576,PsyInf_HC_FileAct!S$1,FALSE)/E39,"-")</f>
        <v>-</v>
      </c>
      <c r="T39" s="240" t="str">
        <f>IF(F39&gt;0,VLOOKUP(A39,[3]BDD_ActiviteInf_HC!$1:$1048576,PsyInf_HC_FileAct!T$1,FALSE)/F39,"-")</f>
        <v>-</v>
      </c>
      <c r="U39" s="245" t="str">
        <f>IF(H39&gt;0,VLOOKUP(A39,[3]BDD_ActiviteInf_HC!$1:$1048576,PsyInf_HC_FileAct!U$1,FALSE)/H39,"-")</f>
        <v>-</v>
      </c>
      <c r="V39" s="243" t="str">
        <f>IF(I39&gt;0,VLOOKUP(A39,[3]BDD_ActiviteInf_HC!$1:$1048576,PsyInf_HC_FileAct!V$1,FALSE)/I39,"-")</f>
        <v>-</v>
      </c>
      <c r="W39" s="245" t="str">
        <f>IF(E39&gt;0,VLOOKUP(A39,[3]BDD_ActiviteInf_HC!$1:$1048576,PsyInf_HC_FileAct!W$1,FALSE)/E39,"-")</f>
        <v>-</v>
      </c>
      <c r="X39" s="240" t="str">
        <f>IF(F39&gt;0,VLOOKUP(A39,[3]BDD_ActiviteInf_HC!$1:$1048576,PsyInf_HC_FileAct!X$1,FALSE)/F39,"-")</f>
        <v>-</v>
      </c>
      <c r="Y39" s="245" t="str">
        <f>IF(H39&gt;0,VLOOKUP(A39,[3]BDD_ActiviteInf_HC!$1:$1048576,PsyInf_HC_FileAct!Y$1,FALSE)/H39,"-")</f>
        <v>-</v>
      </c>
      <c r="Z39" s="246" t="str">
        <f>IF(I39&gt;0,VLOOKUP(A39,[3]BDD_ActiviteInf_HC!$1:$1048576,PsyInf_HC_FileAct!Z$1,FALSE)/I39,"-")</f>
        <v>-</v>
      </c>
      <c r="AA39" s="244" t="str">
        <f>IF(E39&gt;0,VLOOKUP(A39,[3]BDD_ActiviteInf_HC!$1:$1048576,PsyInf_HC_FileAct!AA$1,FALSE)/E39,"-")</f>
        <v>-</v>
      </c>
      <c r="AB39" s="240" t="str">
        <f>IF(F39&gt;0,VLOOKUP(A39,[3]BDD_ActiviteInf_HC!$1:$1048576,PsyInf_HC_FileAct!AB$1,FALSE)/F39,"-")</f>
        <v>-</v>
      </c>
      <c r="AC39" s="245" t="str">
        <f>IF(H39&gt;0,VLOOKUP(A39,[3]BDD_ActiviteInf_HC!$1:$1048576,PsyInf_HC_FileAct!AC$1,FALSE)/H39,"-")</f>
        <v>-</v>
      </c>
      <c r="AD39" s="246" t="str">
        <f>IF(I39&gt;0,VLOOKUP(A39,[3]BDD_ActiviteInf_HC!$1:$1048576,PsyInf_HC_FileAct!AD$1,FALSE)/I39,"-")</f>
        <v>-</v>
      </c>
      <c r="AE39" s="244" t="str">
        <f>IF(E39&gt;0,VLOOKUP(A39,[3]BDD_ActiviteInf_HC!$1:$1048576,PsyInf_HC_FileAct!AE$1,FALSE)/E39,"-")</f>
        <v>-</v>
      </c>
      <c r="AF39" s="240" t="str">
        <f>IF(F39&gt;0,VLOOKUP(A39,[3]BDD_ActiviteInf_HC!$1:$1048576,PsyInf_HC_FileAct!AF$1,FALSE)/F39,"-")</f>
        <v>-</v>
      </c>
      <c r="AG39" s="245" t="str">
        <f>IF(H39&gt;0,VLOOKUP(A39,[3]BDD_ActiviteInf_HC!$1:$1048576,PsyInf_HC_FileAct!AG$1,FALSE)/H39,"-")</f>
        <v>-</v>
      </c>
      <c r="AH39" s="246" t="str">
        <f>IF(I39&gt;0,VLOOKUP(A39,[3]BDD_ActiviteInf_HC!$1:$1048576,PsyInf_HC_FileAct!AH$1,FALSE)/I39,"-")</f>
        <v>-</v>
      </c>
    </row>
    <row r="40" spans="1:40" s="101" customFormat="1" ht="14.1" customHeight="1" x14ac:dyDescent="0.2">
      <c r="A40" s="31" t="s">
        <v>76</v>
      </c>
      <c r="C40" s="33" t="s">
        <v>76</v>
      </c>
      <c r="D40" s="34" t="s">
        <v>77</v>
      </c>
      <c r="E40" s="248">
        <f>VLOOKUP(A40,[3]Activité_INF!$A$7:$L$56,8,FALSE)</f>
        <v>0</v>
      </c>
      <c r="F40" s="239">
        <f>VLOOKUP(A40,[3]Activité_INF!$A$7:$L$56,9,FALSE)</f>
        <v>0</v>
      </c>
      <c r="G40" s="240" t="str">
        <f t="shared" si="3"/>
        <v>-</v>
      </c>
      <c r="H40" s="241">
        <f>VLOOKUP(A40,[3]Activité_INF!$A$7:$L$68,5,FALSE)</f>
        <v>0</v>
      </c>
      <c r="I40" s="242">
        <f>VLOOKUP(A40,[3]Activité_INF!$A$7:$L$68,6,FALSE)</f>
        <v>0</v>
      </c>
      <c r="J40" s="243" t="str">
        <f t="shared" si="4"/>
        <v>-</v>
      </c>
      <c r="K40" s="244" t="str">
        <f>IF($E40&gt;0,VLOOKUP($A40,[3]BDD_ActiviteInf_HC!$1:$1048576,PsyInf_HC_FileAct!K$1,FALSE)/$E40,"-")</f>
        <v>-</v>
      </c>
      <c r="L40" s="240" t="str">
        <f>IF($F40&gt;0,VLOOKUP($A40,[3]BDD_ActiviteInf_HC!$1:$1048576,PsyInf_HC_FileAct!L$1,FALSE)/$F40,"-")</f>
        <v>-</v>
      </c>
      <c r="M40" s="245" t="str">
        <f>IF($H40&gt;0,VLOOKUP($A40,[3]BDD_ActiviteInf_HC!$1:$1048576,PsyInf_HC_FileAct!M$1,FALSE)/$H40,"-")</f>
        <v>-</v>
      </c>
      <c r="N40" s="240" t="str">
        <f>IF($I40&gt;0,VLOOKUP($A40,[3]BDD_ActiviteInf_HC!$1:$1048576,PsyInf_HC_FileAct!N$1,FALSE)/$I40,"-")</f>
        <v>-</v>
      </c>
      <c r="O40" s="542" t="str">
        <f>IF($E40&gt;0,VLOOKUP($A40,[3]BDD_ActiviteInf_HC!$1:$1048576,PsyInf_HC_FileAct!O$1,FALSE)/$E40,"-")</f>
        <v>-</v>
      </c>
      <c r="P40" s="240" t="str">
        <f>IF($F40&gt;0,VLOOKUP($A40,[3]BDD_ActiviteInf_HC!$1:$1048576,PsyInf_HC_FileAct!P$1,FALSE)/$F40,"-")</f>
        <v>-</v>
      </c>
      <c r="Q40" s="245" t="str">
        <f>IF($H40&gt;0,VLOOKUP($A40,[3]BDD_ActiviteInf_HC!$1:$1048576,PsyInf_HC_FileAct!Q$1,FALSE)/$H40,"-")</f>
        <v>-</v>
      </c>
      <c r="R40" s="243" t="str">
        <f>IF($I40&gt;0,VLOOKUP($A40,[3]BDD_ActiviteInf_HC!$1:$1048576,PsyInf_HC_FileAct!R$1,FALSE)/$I40,"-")</f>
        <v>-</v>
      </c>
      <c r="S40" s="245" t="str">
        <f>IF(E40&gt;0,VLOOKUP(A40,[3]BDD_ActiviteInf_HC!$1:$1048576,PsyInf_HC_FileAct!S$1,FALSE)/E40,"-")</f>
        <v>-</v>
      </c>
      <c r="T40" s="240" t="str">
        <f>IF(F40&gt;0,VLOOKUP(A40,[3]BDD_ActiviteInf_HC!$1:$1048576,PsyInf_HC_FileAct!T$1,FALSE)/F40,"-")</f>
        <v>-</v>
      </c>
      <c r="U40" s="245" t="str">
        <f>IF(H40&gt;0,VLOOKUP(A40,[3]BDD_ActiviteInf_HC!$1:$1048576,PsyInf_HC_FileAct!U$1,FALSE)/H40,"-")</f>
        <v>-</v>
      </c>
      <c r="V40" s="243" t="str">
        <f>IF(I40&gt;0,VLOOKUP(A40,[3]BDD_ActiviteInf_HC!$1:$1048576,PsyInf_HC_FileAct!V$1,FALSE)/I40,"-")</f>
        <v>-</v>
      </c>
      <c r="W40" s="245" t="str">
        <f>IF(E40&gt;0,VLOOKUP(A40,[3]BDD_ActiviteInf_HC!$1:$1048576,PsyInf_HC_FileAct!W$1,FALSE)/E40,"-")</f>
        <v>-</v>
      </c>
      <c r="X40" s="240" t="str">
        <f>IF(F40&gt;0,VLOOKUP(A40,[3]BDD_ActiviteInf_HC!$1:$1048576,PsyInf_HC_FileAct!X$1,FALSE)/F40,"-")</f>
        <v>-</v>
      </c>
      <c r="Y40" s="245" t="str">
        <f>IF(H40&gt;0,VLOOKUP(A40,[3]BDD_ActiviteInf_HC!$1:$1048576,PsyInf_HC_FileAct!Y$1,FALSE)/H40,"-")</f>
        <v>-</v>
      </c>
      <c r="Z40" s="246" t="str">
        <f>IF(I40&gt;0,VLOOKUP(A40,[3]BDD_ActiviteInf_HC!$1:$1048576,PsyInf_HC_FileAct!Z$1,FALSE)/I40,"-")</f>
        <v>-</v>
      </c>
      <c r="AA40" s="244" t="str">
        <f>IF(E40&gt;0,VLOOKUP(A40,[3]BDD_ActiviteInf_HC!$1:$1048576,PsyInf_HC_FileAct!AA$1,FALSE)/E40,"-")</f>
        <v>-</v>
      </c>
      <c r="AB40" s="240" t="str">
        <f>IF(F40&gt;0,VLOOKUP(A40,[3]BDD_ActiviteInf_HC!$1:$1048576,PsyInf_HC_FileAct!AB$1,FALSE)/F40,"-")</f>
        <v>-</v>
      </c>
      <c r="AC40" s="245" t="str">
        <f>IF(H40&gt;0,VLOOKUP(A40,[3]BDD_ActiviteInf_HC!$1:$1048576,PsyInf_HC_FileAct!AC$1,FALSE)/H40,"-")</f>
        <v>-</v>
      </c>
      <c r="AD40" s="246" t="str">
        <f>IF(I40&gt;0,VLOOKUP(A40,[3]BDD_ActiviteInf_HC!$1:$1048576,PsyInf_HC_FileAct!AD$1,FALSE)/I40,"-")</f>
        <v>-</v>
      </c>
      <c r="AE40" s="244" t="str">
        <f>IF(E40&gt;0,VLOOKUP(A40,[3]BDD_ActiviteInf_HC!$1:$1048576,PsyInf_HC_FileAct!AE$1,FALSE)/E40,"-")</f>
        <v>-</v>
      </c>
      <c r="AF40" s="240" t="str">
        <f>IF(F40&gt;0,VLOOKUP(A40,[3]BDD_ActiviteInf_HC!$1:$1048576,PsyInf_HC_FileAct!AF$1,FALSE)/F40,"-")</f>
        <v>-</v>
      </c>
      <c r="AG40" s="245" t="str">
        <f>IF(H40&gt;0,VLOOKUP(A40,[3]BDD_ActiviteInf_HC!$1:$1048576,PsyInf_HC_FileAct!AG$1,FALSE)/H40,"-")</f>
        <v>-</v>
      </c>
      <c r="AH40" s="246" t="str">
        <f>IF(I40&gt;0,VLOOKUP(A40,[3]BDD_ActiviteInf_HC!$1:$1048576,PsyInf_HC_FileAct!AH$1,FALSE)/I40,"-")</f>
        <v>-</v>
      </c>
    </row>
    <row r="41" spans="1:40" s="101" customFormat="1" ht="14.1" customHeight="1" thickBot="1" x14ac:dyDescent="0.25">
      <c r="A41" s="31" t="s">
        <v>78</v>
      </c>
      <c r="C41" s="52" t="s">
        <v>78</v>
      </c>
      <c r="D41" s="53" t="s">
        <v>79</v>
      </c>
      <c r="E41" s="408">
        <f>VLOOKUP(A41,[3]Activité_INF!$A$7:$L$56,8,FALSE)</f>
        <v>1</v>
      </c>
      <c r="F41" s="239">
        <f>VLOOKUP(A41,[3]Activité_INF!$A$7:$L$56,9,FALSE)</f>
        <v>0</v>
      </c>
      <c r="G41" s="240">
        <f t="shared" si="3"/>
        <v>-1</v>
      </c>
      <c r="H41" s="241">
        <f>VLOOKUP(A41,[3]Activité_INF!$A$7:$L$68,5,FALSE)</f>
        <v>25</v>
      </c>
      <c r="I41" s="242">
        <f>VLOOKUP(A41,[3]Activité_INF!$A$7:$L$68,6,FALSE)</f>
        <v>0</v>
      </c>
      <c r="J41" s="243">
        <f t="shared" si="4"/>
        <v>-1</v>
      </c>
      <c r="K41" s="244">
        <f>IF($E41&gt;0,VLOOKUP($A41,[3]BDD_ActiviteInf_HC!$1:$1048576,PsyInf_HC_FileAct!K$1,FALSE)/$E41,"-")</f>
        <v>0</v>
      </c>
      <c r="L41" s="240" t="str">
        <f>IF($F41&gt;0,VLOOKUP($A41,[3]BDD_ActiviteInf_HC!$1:$1048576,PsyInf_HC_FileAct!L$1,FALSE)/$F41,"-")</f>
        <v>-</v>
      </c>
      <c r="M41" s="245">
        <f>IF($H41&gt;0,VLOOKUP($A41,[3]BDD_ActiviteInf_HC!$1:$1048576,PsyInf_HC_FileAct!M$1,FALSE)/$H41,"-")</f>
        <v>0</v>
      </c>
      <c r="N41" s="240" t="str">
        <f>IF($I41&gt;0,VLOOKUP($A41,[3]BDD_ActiviteInf_HC!$1:$1048576,PsyInf_HC_FileAct!N$1,FALSE)/$I41,"-")</f>
        <v>-</v>
      </c>
      <c r="O41" s="542">
        <f>IF($E41&gt;0,VLOOKUP($A41,[3]BDD_ActiviteInf_HC!$1:$1048576,PsyInf_HC_FileAct!O$1,FALSE)/$E41,"-")</f>
        <v>0</v>
      </c>
      <c r="P41" s="240" t="str">
        <f>IF($F41&gt;0,VLOOKUP($A41,[3]BDD_ActiviteInf_HC!$1:$1048576,PsyInf_HC_FileAct!P$1,FALSE)/$F41,"-")</f>
        <v>-</v>
      </c>
      <c r="Q41" s="245">
        <f>IF($H41&gt;0,VLOOKUP($A41,[3]BDD_ActiviteInf_HC!$1:$1048576,PsyInf_HC_FileAct!Q$1,FALSE)/$H41,"-")</f>
        <v>0</v>
      </c>
      <c r="R41" s="243" t="str">
        <f>IF($I41&gt;0,VLOOKUP($A41,[3]BDD_ActiviteInf_HC!$1:$1048576,PsyInf_HC_FileAct!R$1,FALSE)/$I41,"-")</f>
        <v>-</v>
      </c>
      <c r="S41" s="245">
        <f>IF(E41&gt;0,VLOOKUP(A41,[3]BDD_ActiviteInf_HC!$1:$1048576,PsyInf_HC_FileAct!S$1,FALSE)/E41,"-")</f>
        <v>1</v>
      </c>
      <c r="T41" s="240" t="str">
        <f>IF(F41&gt;0,VLOOKUP(A41,[3]BDD_ActiviteInf_HC!$1:$1048576,PsyInf_HC_FileAct!T$1,FALSE)/F41,"-")</f>
        <v>-</v>
      </c>
      <c r="U41" s="245">
        <f>IF(H41&gt;0,VLOOKUP(A41,[3]BDD_ActiviteInf_HC!$1:$1048576,PsyInf_HC_FileAct!U$1,FALSE)/H41,"-")</f>
        <v>1</v>
      </c>
      <c r="V41" s="243" t="str">
        <f>IF(I41&gt;0,VLOOKUP(A41,[3]BDD_ActiviteInf_HC!$1:$1048576,PsyInf_HC_FileAct!V$1,FALSE)/I41,"-")</f>
        <v>-</v>
      </c>
      <c r="W41" s="245">
        <f>IF(E41&gt;0,VLOOKUP(A41,[3]BDD_ActiviteInf_HC!$1:$1048576,PsyInf_HC_FileAct!W$1,FALSE)/E41,"-")</f>
        <v>0</v>
      </c>
      <c r="X41" s="240" t="str">
        <f>IF(F41&gt;0,VLOOKUP(A41,[3]BDD_ActiviteInf_HC!$1:$1048576,PsyInf_HC_FileAct!X$1,FALSE)/F41,"-")</f>
        <v>-</v>
      </c>
      <c r="Y41" s="245">
        <f>IF(H41&gt;0,VLOOKUP(A41,[3]BDD_ActiviteInf_HC!$1:$1048576,PsyInf_HC_FileAct!Y$1,FALSE)/H41,"-")</f>
        <v>0</v>
      </c>
      <c r="Z41" s="246" t="str">
        <f>IF(I41&gt;0,VLOOKUP(A41,[3]BDD_ActiviteInf_HC!$1:$1048576,PsyInf_HC_FileAct!Z$1,FALSE)/I41,"-")</f>
        <v>-</v>
      </c>
      <c r="AA41" s="244">
        <f>IF(E41&gt;0,VLOOKUP(A41,[3]BDD_ActiviteInf_HC!$1:$1048576,PsyInf_HC_FileAct!AA$1,FALSE)/E41,"-")</f>
        <v>0</v>
      </c>
      <c r="AB41" s="240" t="str">
        <f>IF(F41&gt;0,VLOOKUP(A41,[3]BDD_ActiviteInf_HC!$1:$1048576,PsyInf_HC_FileAct!AB$1,FALSE)/F41,"-")</f>
        <v>-</v>
      </c>
      <c r="AC41" s="245">
        <f>IF(H41&gt;0,VLOOKUP(A41,[3]BDD_ActiviteInf_HC!$1:$1048576,PsyInf_HC_FileAct!AC$1,FALSE)/H41,"-")</f>
        <v>0</v>
      </c>
      <c r="AD41" s="246" t="str">
        <f>IF(I41&gt;0,VLOOKUP(A41,[3]BDD_ActiviteInf_HC!$1:$1048576,PsyInf_HC_FileAct!AD$1,FALSE)/I41,"-")</f>
        <v>-</v>
      </c>
      <c r="AE41" s="244">
        <f>IF(E41&gt;0,VLOOKUP(A41,[3]BDD_ActiviteInf_HC!$1:$1048576,PsyInf_HC_FileAct!AE$1,FALSE)/E41,"-")</f>
        <v>0</v>
      </c>
      <c r="AF41" s="240" t="str">
        <f>IF(F41&gt;0,VLOOKUP(A41,[3]BDD_ActiviteInf_HC!$1:$1048576,PsyInf_HC_FileAct!AF$1,FALSE)/F41,"-")</f>
        <v>-</v>
      </c>
      <c r="AG41" s="245">
        <f>IF(H41&gt;0,VLOOKUP(A41,[3]BDD_ActiviteInf_HC!$1:$1048576,PsyInf_HC_FileAct!AG$1,FALSE)/H41,"-")</f>
        <v>0</v>
      </c>
      <c r="AH41" s="246" t="str">
        <f>IF(I41&gt;0,VLOOKUP(A41,[3]BDD_ActiviteInf_HC!$1:$1048576,PsyInf_HC_FileAct!AH$1,FALSE)/I41,"-")</f>
        <v>-</v>
      </c>
    </row>
    <row r="42" spans="1:40" s="101" customFormat="1" ht="13.5" customHeight="1" thickBot="1" x14ac:dyDescent="0.25">
      <c r="A42" s="31" t="s">
        <v>80</v>
      </c>
      <c r="C42" s="297" t="s">
        <v>81</v>
      </c>
      <c r="D42" s="297"/>
      <c r="E42" s="432">
        <f>VLOOKUP(A42,[3]Activité_INF!$A$7:$L$56,8,FALSE)</f>
        <v>2</v>
      </c>
      <c r="F42" s="273">
        <f>VLOOKUP(A42,[3]Activité_INF!$A$7:$L$56,9,FALSE)</f>
        <v>2</v>
      </c>
      <c r="G42" s="274">
        <f t="shared" si="3"/>
        <v>0</v>
      </c>
      <c r="H42" s="275">
        <f>VLOOKUP(A42,[3]Activité_INF!$A$7:$L$68,5,FALSE)</f>
        <v>33</v>
      </c>
      <c r="I42" s="276">
        <f>VLOOKUP(A42,[3]Activité_INF!$A$7:$L$68,6,FALSE)</f>
        <v>30</v>
      </c>
      <c r="J42" s="277">
        <f t="shared" si="4"/>
        <v>-9.0909090909090939E-2</v>
      </c>
      <c r="K42" s="278">
        <f>IF($E42&gt;0,VLOOKUP($A42,[3]BDD_ActiviteInf_HC!$1:$1048576,PsyInf_HC_FileAct!K$1,FALSE)/$E42,"-")</f>
        <v>0</v>
      </c>
      <c r="L42" s="274">
        <f>IF($F42&gt;0,VLOOKUP($A42,[3]BDD_ActiviteInf_HC!$1:$1048576,PsyInf_HC_FileAct!L$1,FALSE)/$F42,"-")</f>
        <v>0</v>
      </c>
      <c r="M42" s="279">
        <f>IF($H42&gt;0,VLOOKUP($A42,[3]BDD_ActiviteInf_HC!$1:$1048576,PsyInf_HC_FileAct!M$1,FALSE)/$H42,"-")</f>
        <v>0</v>
      </c>
      <c r="N42" s="274">
        <f>IF($I42&gt;0,VLOOKUP($A42,[3]BDD_ActiviteInf_HC!$1:$1048576,PsyInf_HC_FileAct!N$1,FALSE)/$I42,"-")</f>
        <v>0</v>
      </c>
      <c r="O42" s="544">
        <f>IF($E42&gt;0,VLOOKUP($A42,[3]BDD_ActiviteInf_HC!$1:$1048576,PsyInf_HC_FileAct!O$1,FALSE)/$E42,"-")</f>
        <v>0</v>
      </c>
      <c r="P42" s="274">
        <f>IF($F42&gt;0,VLOOKUP($A42,[3]BDD_ActiviteInf_HC!$1:$1048576,PsyInf_HC_FileAct!P$1,FALSE)/$F42,"-")</f>
        <v>0</v>
      </c>
      <c r="Q42" s="279">
        <f>IF($H42&gt;0,VLOOKUP($A42,[3]BDD_ActiviteInf_HC!$1:$1048576,PsyInf_HC_FileAct!Q$1,FALSE)/$H42,"-")</f>
        <v>0</v>
      </c>
      <c r="R42" s="277">
        <f>IF($I42&gt;0,VLOOKUP($A42,[3]BDD_ActiviteInf_HC!$1:$1048576,PsyInf_HC_FileAct!R$1,FALSE)/$I42,"-")</f>
        <v>0</v>
      </c>
      <c r="S42" s="279">
        <f>IF(E42&gt;0,VLOOKUP(A42,[3]BDD_ActiviteInf_HC!$1:$1048576,PsyInf_HC_FileAct!S$1,FALSE)/E42,"-")</f>
        <v>1</v>
      </c>
      <c r="T42" s="274">
        <f>IF(F42&gt;0,VLOOKUP(A42,[3]BDD_ActiviteInf_HC!$1:$1048576,PsyInf_HC_FileAct!T$1,FALSE)/F42,"-")</f>
        <v>1</v>
      </c>
      <c r="U42" s="279">
        <f>IF(H42&gt;0,VLOOKUP(A42,[3]BDD_ActiviteInf_HC!$1:$1048576,PsyInf_HC_FileAct!U$1,FALSE)/H42,"-")</f>
        <v>1</v>
      </c>
      <c r="V42" s="277">
        <f>IF(I42&gt;0,VLOOKUP(A42,[3]BDD_ActiviteInf_HC!$1:$1048576,PsyInf_HC_FileAct!V$1,FALSE)/I42,"-")</f>
        <v>1</v>
      </c>
      <c r="W42" s="279">
        <f>IF(E42&gt;0,VLOOKUP(A42,[3]BDD_ActiviteInf_HC!$1:$1048576,PsyInf_HC_FileAct!W$1,FALSE)/E42,"-")</f>
        <v>0</v>
      </c>
      <c r="X42" s="274">
        <f>IF(F42&gt;0,VLOOKUP(A42,[3]BDD_ActiviteInf_HC!$1:$1048576,PsyInf_HC_FileAct!X$1,FALSE)/F42,"-")</f>
        <v>0</v>
      </c>
      <c r="Y42" s="279">
        <f>IF(H42&gt;0,VLOOKUP(A42,[3]BDD_ActiviteInf_HC!$1:$1048576,PsyInf_HC_FileAct!Y$1,FALSE)/H42,"-")</f>
        <v>0</v>
      </c>
      <c r="Z42" s="280">
        <f>IF(I42&gt;0,VLOOKUP(A42,[3]BDD_ActiviteInf_HC!$1:$1048576,PsyInf_HC_FileAct!Z$1,FALSE)/I42,"-")</f>
        <v>0</v>
      </c>
      <c r="AA42" s="278">
        <f>IF(E42&gt;0,VLOOKUP(A42,[3]BDD_ActiviteInf_HC!$1:$1048576,PsyInf_HC_FileAct!AA$1,FALSE)/E42,"-")</f>
        <v>0</v>
      </c>
      <c r="AB42" s="274">
        <f>IF(F42&gt;0,VLOOKUP(A42,[3]BDD_ActiviteInf_HC!$1:$1048576,PsyInf_HC_FileAct!AB$1,FALSE)/F42,"-")</f>
        <v>0</v>
      </c>
      <c r="AC42" s="279">
        <f>IF(H42&gt;0,VLOOKUP(A42,[3]BDD_ActiviteInf_HC!$1:$1048576,PsyInf_HC_FileAct!AC$1,FALSE)/H42,"-")</f>
        <v>0</v>
      </c>
      <c r="AD42" s="280">
        <f>IF(I42&gt;0,VLOOKUP(A42,[3]BDD_ActiviteInf_HC!$1:$1048576,PsyInf_HC_FileAct!AD$1,FALSE)/I42,"-")</f>
        <v>0</v>
      </c>
      <c r="AE42" s="278">
        <f>IF(E42&gt;0,VLOOKUP(A42,[3]BDD_ActiviteInf_HC!$1:$1048576,PsyInf_HC_FileAct!AE$1,FALSE)/E42,"-")</f>
        <v>0</v>
      </c>
      <c r="AF42" s="274">
        <f>IF(F42&gt;0,VLOOKUP(A42,[3]BDD_ActiviteInf_HC!$1:$1048576,PsyInf_HC_FileAct!AF$1,FALSE)/F42,"-")</f>
        <v>0</v>
      </c>
      <c r="AG42" s="279">
        <f>IF(H42&gt;0,VLOOKUP(A42,[3]BDD_ActiviteInf_HC!$1:$1048576,PsyInf_HC_FileAct!AG$1,FALSE)/H42,"-")</f>
        <v>0</v>
      </c>
      <c r="AH42" s="280">
        <f>IF(I42&gt;0,VLOOKUP(A42,[3]BDD_ActiviteInf_HC!$1:$1048576,PsyInf_HC_FileAct!AH$1,FALSE)/I42,"-")</f>
        <v>0</v>
      </c>
    </row>
    <row r="43" spans="1:40" ht="8.25" customHeight="1" thickBot="1" x14ac:dyDescent="0.25">
      <c r="A43" s="77"/>
      <c r="F43" s="196"/>
      <c r="G43" s="197"/>
      <c r="H43" s="510"/>
      <c r="I43" s="196"/>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row>
    <row r="44" spans="1:40" x14ac:dyDescent="0.2">
      <c r="A44" s="31" t="s">
        <v>82</v>
      </c>
      <c r="B44" s="98"/>
      <c r="C44" s="301" t="s">
        <v>83</v>
      </c>
      <c r="D44" s="302"/>
      <c r="E44" s="436">
        <f>VLOOKUP(A44,[3]Activité_INF!$A$7:$L$56,8,FALSE)</f>
        <v>130</v>
      </c>
      <c r="F44" s="303">
        <f>VLOOKUP(A44,[3]Activité_INF!$A$7:$L$56,9,FALSE)</f>
        <v>140</v>
      </c>
      <c r="G44" s="304">
        <f>IF(E44=0,"-",F44/E44-1)</f>
        <v>7.6923076923076872E-2</v>
      </c>
      <c r="H44" s="291">
        <f>VLOOKUP(A44,[3]Activité_INF!$A$7:$L$68,5,FALSE)</f>
        <v>2619</v>
      </c>
      <c r="I44" s="305">
        <f>VLOOKUP(A44,[3]Activité_INF!$A$7:$L$68,6,FALSE)</f>
        <v>2232</v>
      </c>
      <c r="J44" s="306">
        <f>IF(H44=0,"-",I44/H44-1)</f>
        <v>-0.14776632302405501</v>
      </c>
      <c r="K44" s="307">
        <f>IF($E44&gt;0,VLOOKUP($A44,[3]BDD_ActiviteInf_HC!$1:$1048576,PsyInf_HC_FileAct!K$1,FALSE)/$E44,"-")</f>
        <v>2.3076923076923078E-2</v>
      </c>
      <c r="L44" s="304">
        <f>IF($F44&gt;0,VLOOKUP($A44,[3]BDD_ActiviteInf_HC!$1:$1048576,PsyInf_HC_FileAct!L$1,FALSE)/$F44,"-")</f>
        <v>0.14285714285714285</v>
      </c>
      <c r="M44" s="308">
        <f>IF($H44&gt;0,VLOOKUP($A44,[3]BDD_ActiviteInf_HC!$1:$1048576,PsyInf_HC_FileAct!M$1,FALSE)/$H44,"-")</f>
        <v>1.9854906452844597E-2</v>
      </c>
      <c r="N44" s="304">
        <f>IF($I44&gt;0,VLOOKUP($A44,[3]BDD_ActiviteInf_HC!$1:$1048576,PsyInf_HC_FileAct!N$1,FALSE)/$I44,"-")</f>
        <v>4.9731182795698922E-2</v>
      </c>
      <c r="O44" s="548">
        <f>IF($E44&gt;0,VLOOKUP($A44,[3]BDD_ActiviteInf_HC!$1:$1048576,PsyInf_HC_FileAct!O$1,FALSE)/$E44,"-")</f>
        <v>0.85384615384615381</v>
      </c>
      <c r="P44" s="304">
        <f>IF($F44&gt;0,VLOOKUP($A44,[3]BDD_ActiviteInf_HC!$1:$1048576,PsyInf_HC_FileAct!P$1,FALSE)/$F44,"-")</f>
        <v>0.75714285714285712</v>
      </c>
      <c r="Q44" s="308">
        <f>IF($H44&gt;0,VLOOKUP($A44,[3]BDD_ActiviteInf_HC!$1:$1048576,PsyInf_HC_FileAct!Q$1,FALSE)/$H44,"-")</f>
        <v>0.90263459335624285</v>
      </c>
      <c r="R44" s="306">
        <f>IF($I44&gt;0,VLOOKUP($A44,[3]BDD_ActiviteInf_HC!$1:$1048576,PsyInf_HC_FileAct!R$1,FALSE)/$I44,"-")</f>
        <v>0.83467741935483875</v>
      </c>
      <c r="S44" s="308">
        <f>IF(E44&gt;0,VLOOKUP(A44,[3]BDD_ActiviteInf_HC!$1:$1048576,PsyInf_HC_FileAct!S$1,FALSE)/E44,"-")</f>
        <v>0.13846153846153847</v>
      </c>
      <c r="T44" s="304">
        <f>IF(F44&gt;0,VLOOKUP(A44,[3]BDD_ActiviteInf_HC!$1:$1048576,PsyInf_HC_FileAct!T$1,FALSE)/F44,"-")</f>
        <v>0.10714285714285714</v>
      </c>
      <c r="U44" s="308">
        <f>IF(H44&gt;0,VLOOKUP(A44,[3]BDD_ActiviteInf_HC!$1:$1048576,PsyInf_HC_FileAct!U$1,FALSE)/H44,"-")</f>
        <v>7.751050019091256E-2</v>
      </c>
      <c r="V44" s="306">
        <f>IF(I44&gt;0,VLOOKUP(A44,[3]BDD_ActiviteInf_HC!$1:$1048576,PsyInf_HC_FileAct!V$1,FALSE)/I44,"-")</f>
        <v>0.11559139784946236</v>
      </c>
      <c r="W44" s="308">
        <f>IF(E44&gt;0,VLOOKUP(A44,[3]BDD_ActiviteInf_HC!$1:$1048576,PsyInf_HC_FileAct!W$1,FALSE)/E44,"-")</f>
        <v>0</v>
      </c>
      <c r="X44" s="304">
        <f>IF(F44&gt;0,VLOOKUP(A44,[3]BDD_ActiviteInf_HC!$1:$1048576,PsyInf_HC_FileAct!X$1,FALSE)/F44,"-")</f>
        <v>0</v>
      </c>
      <c r="Y44" s="308">
        <f>IF(H44&gt;0,VLOOKUP(A44,[3]BDD_ActiviteInf_HC!$1:$1048576,PsyInf_HC_FileAct!Y$1,FALSE)/H44,"-")</f>
        <v>0</v>
      </c>
      <c r="Z44" s="309">
        <f>IF(I44&gt;0,VLOOKUP(A44,[3]BDD_ActiviteInf_HC!$1:$1048576,PsyInf_HC_FileAct!Z$1,FALSE)/I44,"-")</f>
        <v>0</v>
      </c>
      <c r="AA44" s="307">
        <f>IF(E44&gt;0,VLOOKUP(A44,[3]BDD_ActiviteInf_HC!$1:$1048576,PsyInf_HC_FileAct!AA$1,FALSE)/E44,"-")</f>
        <v>0</v>
      </c>
      <c r="AB44" s="304">
        <f>IF(F44&gt;0,VLOOKUP(A44,[3]BDD_ActiviteInf_HC!$1:$1048576,PsyInf_HC_FileAct!AB$1,FALSE)/F44,"-")</f>
        <v>7.1428571428571426E-3</v>
      </c>
      <c r="AC44" s="308">
        <f>IF(H44&gt;0,VLOOKUP(A44,[3]BDD_ActiviteInf_HC!$1:$1048576,PsyInf_HC_FileAct!AC$1,FALSE)/H44,"-")</f>
        <v>0</v>
      </c>
      <c r="AD44" s="309">
        <f>IF(I44&gt;0,VLOOKUP(A44,[3]BDD_ActiviteInf_HC!$1:$1048576,PsyInf_HC_FileAct!AD$1,FALSE)/I44,"-")</f>
        <v>8.960573476702509E-4</v>
      </c>
      <c r="AE44" s="307">
        <f>IF(E44&gt;0,VLOOKUP(A44,[3]BDD_ActiviteInf_HC!$1:$1048576,PsyInf_HC_FileAct!AE$1,FALSE)/E44,"-")</f>
        <v>0</v>
      </c>
      <c r="AF44" s="304">
        <f>IF(F44&gt;0,VLOOKUP(A44,[3]BDD_ActiviteInf_HC!$1:$1048576,PsyInf_HC_FileAct!AF$1,FALSE)/F44,"-")</f>
        <v>0</v>
      </c>
      <c r="AG44" s="308">
        <f>IF(H44&gt;0,VLOOKUP(A44,[3]BDD_ActiviteInf_HC!$1:$1048576,PsyInf_HC_FileAct!AG$1,FALSE)/H44,"-")</f>
        <v>0</v>
      </c>
      <c r="AH44" s="309">
        <f>IF(I44&gt;0,VLOOKUP(A44,[3]BDD_ActiviteInf_HC!$1:$1048576,PsyInf_HC_FileAct!AH$1,FALSE)/I44,"-")</f>
        <v>0</v>
      </c>
      <c r="AI44" s="101"/>
      <c r="AJ44" s="101"/>
      <c r="AK44" s="101"/>
      <c r="AL44" s="101"/>
      <c r="AM44" s="101"/>
      <c r="AN44" s="101"/>
    </row>
    <row r="45" spans="1:40" x14ac:dyDescent="0.2">
      <c r="A45" s="31" t="s">
        <v>84</v>
      </c>
      <c r="B45" s="98"/>
      <c r="C45" s="310" t="s">
        <v>85</v>
      </c>
      <c r="D45" s="311"/>
      <c r="E45" s="442">
        <f>VLOOKUP(A45,[3]Activité_INF!$A$7:$L$56,8,FALSE)</f>
        <v>364</v>
      </c>
      <c r="F45" s="312">
        <f>VLOOKUP(A45,[3]Activité_INF!$A$7:$L$56,9,FALSE)</f>
        <v>343</v>
      </c>
      <c r="G45" s="313">
        <f>IF(E45=0,"-",F45/E45-1)</f>
        <v>-5.7692307692307709E-2</v>
      </c>
      <c r="H45" s="241">
        <f>VLOOKUP(A45,[3]Activité_INF!$A$7:$L$68,5,FALSE)</f>
        <v>6692</v>
      </c>
      <c r="I45" s="314">
        <f>VLOOKUP(A45,[3]Activité_INF!$A$7:$L$68,6,FALSE)</f>
        <v>6904</v>
      </c>
      <c r="J45" s="315">
        <f>IF(H45=0,"-",I45/H45-1)</f>
        <v>3.1679617453675979E-2</v>
      </c>
      <c r="K45" s="316">
        <f>IF($E45&gt;0,VLOOKUP($A45,[3]BDD_ActiviteInf_HC!$1:$1048576,PsyInf_HC_FileAct!K$1,FALSE)/$E45,"-")</f>
        <v>0.11263736263736264</v>
      </c>
      <c r="L45" s="313">
        <f>IF($F45&gt;0,VLOOKUP($A45,[3]BDD_ActiviteInf_HC!$1:$1048576,PsyInf_HC_FileAct!L$1,FALSE)/$F45,"-")</f>
        <v>9.6209912536443148E-2</v>
      </c>
      <c r="M45" s="317">
        <f>IF($H45&gt;0,VLOOKUP($A45,[3]BDD_ActiviteInf_HC!$1:$1048576,PsyInf_HC_FileAct!M$1,FALSE)/$H45,"-")</f>
        <v>4.6622833233711893E-2</v>
      </c>
      <c r="N45" s="313">
        <f>IF($I45&gt;0,VLOOKUP($A45,[3]BDD_ActiviteInf_HC!$1:$1048576,PsyInf_HC_FileAct!N$1,FALSE)/$I45,"-")</f>
        <v>5.7068366164542292E-2</v>
      </c>
      <c r="O45" s="549">
        <f>IF($E45&gt;0,VLOOKUP($A45,[3]BDD_ActiviteInf_HC!$1:$1048576,PsyInf_HC_FileAct!O$1,FALSE)/$E45,"-")</f>
        <v>0.78021978021978022</v>
      </c>
      <c r="P45" s="313">
        <f>IF($F45&gt;0,VLOOKUP($A45,[3]BDD_ActiviteInf_HC!$1:$1048576,PsyInf_HC_FileAct!P$1,FALSE)/$F45,"-")</f>
        <v>0.81049562682215748</v>
      </c>
      <c r="Q45" s="317">
        <f>IF($H45&gt;0,VLOOKUP($A45,[3]BDD_ActiviteInf_HC!$1:$1048576,PsyInf_HC_FileAct!Q$1,FALSE)/$H45,"-")</f>
        <v>0.82755528989838611</v>
      </c>
      <c r="R45" s="315">
        <f>IF($I45&gt;0,VLOOKUP($A45,[3]BDD_ActiviteInf_HC!$1:$1048576,PsyInf_HC_FileAct!R$1,FALSE)/$I45,"-")</f>
        <v>0.81097914252607184</v>
      </c>
      <c r="S45" s="317">
        <f>IF(E45&gt;0,VLOOKUP(A45,[3]BDD_ActiviteInf_HC!$1:$1048576,PsyInf_HC_FileAct!S$1,FALSE)/E45,"-")</f>
        <v>0.12912087912087913</v>
      </c>
      <c r="T45" s="313">
        <f>IF(F45&gt;0,VLOOKUP(A45,[3]BDD_ActiviteInf_HC!$1:$1048576,PsyInf_HC_FileAct!T$1,FALSE)/F45,"-")</f>
        <v>0.119533527696793</v>
      </c>
      <c r="U45" s="317">
        <f>IF(H45&gt;0,VLOOKUP(A45,[3]BDD_ActiviteInf_HC!$1:$1048576,PsyInf_HC_FileAct!U$1,FALSE)/H45,"-")</f>
        <v>0.12582187686790197</v>
      </c>
      <c r="V45" s="315">
        <f>IF(I45&gt;0,VLOOKUP(A45,[3]BDD_ActiviteInf_HC!$1:$1048576,PsyInf_HC_FileAct!V$1,FALSE)/I45,"-")</f>
        <v>0.13180764774044032</v>
      </c>
      <c r="W45" s="317">
        <f>IF(E45&gt;0,VLOOKUP(A45,[3]BDD_ActiviteInf_HC!$1:$1048576,PsyInf_HC_FileAct!W$1,FALSE)/E45,"-")</f>
        <v>0</v>
      </c>
      <c r="X45" s="313">
        <f>IF(F45&gt;0,VLOOKUP(A45,[3]BDD_ActiviteInf_HC!$1:$1048576,PsyInf_HC_FileAct!X$1,FALSE)/F45,"-")</f>
        <v>2.9154518950437317E-3</v>
      </c>
      <c r="Y45" s="317">
        <f>IF(H45&gt;0,VLOOKUP(A45,[3]BDD_ActiviteInf_HC!$1:$1048576,PsyInf_HC_FileAct!Y$1,FALSE)/H45,"-")</f>
        <v>0</v>
      </c>
      <c r="Z45" s="318">
        <f>IF(I45&gt;0,VLOOKUP(A45,[3]BDD_ActiviteInf_HC!$1:$1048576,PsyInf_HC_FileAct!Z$1,FALSE)/I45,"-")</f>
        <v>1.4484356894553882E-4</v>
      </c>
      <c r="AA45" s="316">
        <f>IF(E45&gt;0,VLOOKUP(A45,[3]BDD_ActiviteInf_HC!$1:$1048576,PsyInf_HC_FileAct!AA$1,FALSE)/E45,"-")</f>
        <v>0.21153846153846154</v>
      </c>
      <c r="AB45" s="313">
        <f>IF(F45&gt;0,VLOOKUP(A45,[3]BDD_ActiviteInf_HC!$1:$1048576,PsyInf_HC_FileAct!AB$1,FALSE)/F45,"-")</f>
        <v>0.1924198250728863</v>
      </c>
      <c r="AC45" s="317">
        <f>IF(H45&gt;0,VLOOKUP(A45,[3]BDD_ActiviteInf_HC!$1:$1048576,PsyInf_HC_FileAct!AC$1,FALSE)/H45,"-")</f>
        <v>0.40466228332337117</v>
      </c>
      <c r="AD45" s="318">
        <f>IF(I45&gt;0,VLOOKUP(A45,[3]BDD_ActiviteInf_HC!$1:$1048576,PsyInf_HC_FileAct!AD$1,FALSE)/I45,"-")</f>
        <v>0.38977404403244498</v>
      </c>
      <c r="AE45" s="316">
        <f>IF(E45&gt;0,VLOOKUP(A45,[3]BDD_ActiviteInf_HC!$1:$1048576,PsyInf_HC_FileAct!AE$1,FALSE)/E45,"-")</f>
        <v>0</v>
      </c>
      <c r="AF45" s="313">
        <f>IF(F45&gt;0,VLOOKUP(A45,[3]BDD_ActiviteInf_HC!$1:$1048576,PsyInf_HC_FileAct!AF$1,FALSE)/F45,"-")</f>
        <v>0</v>
      </c>
      <c r="AG45" s="317">
        <f>IF(H45&gt;0,VLOOKUP(A45,[3]BDD_ActiviteInf_HC!$1:$1048576,PsyInf_HC_FileAct!AG$1,FALSE)/H45,"-")</f>
        <v>0</v>
      </c>
      <c r="AH45" s="318">
        <f>IF(I45&gt;0,VLOOKUP(A45,[3]BDD_ActiviteInf_HC!$1:$1048576,PsyInf_HC_FileAct!AH$1,FALSE)/I45,"-")</f>
        <v>0</v>
      </c>
      <c r="AI45" s="101"/>
      <c r="AJ45" s="101"/>
      <c r="AK45" s="101"/>
      <c r="AL45" s="101"/>
      <c r="AM45" s="101"/>
      <c r="AN45" s="101"/>
    </row>
    <row r="46" spans="1:40" x14ac:dyDescent="0.2">
      <c r="A46" s="31" t="s">
        <v>86</v>
      </c>
      <c r="B46" s="98"/>
      <c r="C46" s="310" t="s">
        <v>87</v>
      </c>
      <c r="D46" s="311"/>
      <c r="E46" s="442">
        <f>VLOOKUP(A46,[3]Activité_INF!$A$7:$L$56,8,FALSE)</f>
        <v>485</v>
      </c>
      <c r="F46" s="312">
        <f>VLOOKUP(A46,[3]Activité_INF!$A$7:$L$56,9,FALSE)</f>
        <v>456</v>
      </c>
      <c r="G46" s="313">
        <f>IF(E46=0,"-",F46/E46-1)</f>
        <v>-5.97938144329897E-2</v>
      </c>
      <c r="H46" s="241">
        <f>VLOOKUP(A46,[3]Activité_INF!$A$7:$L$68,5,FALSE)</f>
        <v>7878</v>
      </c>
      <c r="I46" s="314">
        <f>VLOOKUP(A46,[3]Activité_INF!$A$7:$L$68,6,FALSE)</f>
        <v>8558</v>
      </c>
      <c r="J46" s="315">
        <f>IF(H46=0,"-",I46/H46-1)</f>
        <v>8.631632394008637E-2</v>
      </c>
      <c r="K46" s="316">
        <f>IF($E46&gt;0,VLOOKUP($A46,[3]BDD_ActiviteInf_HC!$1:$1048576,PsyInf_HC_FileAct!K$1,FALSE)/$E46,"-")</f>
        <v>2.268041237113402E-2</v>
      </c>
      <c r="L46" s="313">
        <f>IF($F46&gt;0,VLOOKUP($A46,[3]BDD_ActiviteInf_HC!$1:$1048576,PsyInf_HC_FileAct!L$1,FALSE)/$F46,"-")</f>
        <v>5.0438596491228067E-2</v>
      </c>
      <c r="M46" s="317">
        <f>IF($H46&gt;0,VLOOKUP($A46,[3]BDD_ActiviteInf_HC!$1:$1048576,PsyInf_HC_FileAct!M$1,FALSE)/$H46,"-")</f>
        <v>2.1452145214521452E-2</v>
      </c>
      <c r="N46" s="313">
        <f>IF($I46&gt;0,VLOOKUP($A46,[3]BDD_ActiviteInf_HC!$1:$1048576,PsyInf_HC_FileAct!N$1,FALSE)/$I46,"-")</f>
        <v>3.1432577705071275E-2</v>
      </c>
      <c r="O46" s="549">
        <f>IF($E46&gt;0,VLOOKUP($A46,[3]BDD_ActiviteInf_HC!$1:$1048576,PsyInf_HC_FileAct!O$1,FALSE)/$E46,"-")</f>
        <v>0.8</v>
      </c>
      <c r="P46" s="313">
        <f>IF($F46&gt;0,VLOOKUP($A46,[3]BDD_ActiviteInf_HC!$1:$1048576,PsyInf_HC_FileAct!P$1,FALSE)/$F46,"-")</f>
        <v>0.74342105263157898</v>
      </c>
      <c r="Q46" s="317">
        <f>IF($H46&gt;0,VLOOKUP($A46,[3]BDD_ActiviteInf_HC!$1:$1048576,PsyInf_HC_FileAct!Q$1,FALSE)/$H46,"-")</f>
        <v>0.712998222899213</v>
      </c>
      <c r="R46" s="315">
        <f>IF($I46&gt;0,VLOOKUP($A46,[3]BDD_ActiviteInf_HC!$1:$1048576,PsyInf_HC_FileAct!R$1,FALSE)/$I46,"-")</f>
        <v>0.63776583313858382</v>
      </c>
      <c r="S46" s="317">
        <f>IF(E46&gt;0,VLOOKUP(A46,[3]BDD_ActiviteInf_HC!$1:$1048576,PsyInf_HC_FileAct!S$1,FALSE)/E46,"-")</f>
        <v>0.21855670103092784</v>
      </c>
      <c r="T46" s="313">
        <f>IF(F46&gt;0,VLOOKUP(A46,[3]BDD_ActiviteInf_HC!$1:$1048576,PsyInf_HC_FileAct!T$1,FALSE)/F46,"-")</f>
        <v>0.23684210526315788</v>
      </c>
      <c r="U46" s="317">
        <f>IF(H46&gt;0,VLOOKUP(A46,[3]BDD_ActiviteInf_HC!$1:$1048576,PsyInf_HC_FileAct!U$1,FALSE)/H46,"-")</f>
        <v>0.26554963188626557</v>
      </c>
      <c r="V46" s="315">
        <f>IF(I46&gt;0,VLOOKUP(A46,[3]BDD_ActiviteInf_HC!$1:$1048576,PsyInf_HC_FileAct!V$1,FALSE)/I46,"-")</f>
        <v>0.33080158915634494</v>
      </c>
      <c r="W46" s="317">
        <f>IF(E46&gt;0,VLOOKUP(A46,[3]BDD_ActiviteInf_HC!$1:$1048576,PsyInf_HC_FileAct!W$1,FALSE)/E46,"-")</f>
        <v>0</v>
      </c>
      <c r="X46" s="313">
        <f>IF(F46&gt;0,VLOOKUP(A46,[3]BDD_ActiviteInf_HC!$1:$1048576,PsyInf_HC_FileAct!X$1,FALSE)/F46,"-")</f>
        <v>0</v>
      </c>
      <c r="Y46" s="317">
        <f>IF(H46&gt;0,VLOOKUP(A46,[3]BDD_ActiviteInf_HC!$1:$1048576,PsyInf_HC_FileAct!Y$1,FALSE)/H46,"-")</f>
        <v>0</v>
      </c>
      <c r="Z46" s="318">
        <f>IF(I46&gt;0,VLOOKUP(A46,[3]BDD_ActiviteInf_HC!$1:$1048576,PsyInf_HC_FileAct!Z$1,FALSE)/I46,"-")</f>
        <v>0</v>
      </c>
      <c r="AA46" s="316">
        <f>IF(E46&gt;0,VLOOKUP(A46,[3]BDD_ActiviteInf_HC!$1:$1048576,PsyInf_HC_FileAct!AA$1,FALSE)/E46,"-")</f>
        <v>0.76494845360824737</v>
      </c>
      <c r="AB46" s="313">
        <f>IF(F46&gt;0,VLOOKUP(A46,[3]BDD_ActiviteInf_HC!$1:$1048576,PsyInf_HC_FileAct!AB$1,FALSE)/F46,"-")</f>
        <v>0.65789473684210531</v>
      </c>
      <c r="AC46" s="317">
        <f>IF(H46&gt;0,VLOOKUP(A46,[3]BDD_ActiviteInf_HC!$1:$1048576,PsyInf_HC_FileAct!AC$1,FALSE)/H46,"-")</f>
        <v>0.724041634932724</v>
      </c>
      <c r="AD46" s="318">
        <f>IF(I46&gt;0,VLOOKUP(A46,[3]BDD_ActiviteInf_HC!$1:$1048576,PsyInf_HC_FileAct!AD$1,FALSE)/I46,"-")</f>
        <v>0.74596868427202623</v>
      </c>
      <c r="AE46" s="316">
        <f>IF(E46&gt;0,VLOOKUP(A46,[3]BDD_ActiviteInf_HC!$1:$1048576,PsyInf_HC_FileAct!AE$1,FALSE)/E46,"-")</f>
        <v>0</v>
      </c>
      <c r="AF46" s="313">
        <f>IF(F46&gt;0,VLOOKUP(A46,[3]BDD_ActiviteInf_HC!$1:$1048576,PsyInf_HC_FileAct!AF$1,FALSE)/F46,"-")</f>
        <v>0</v>
      </c>
      <c r="AG46" s="317">
        <f>IF(H46&gt;0,VLOOKUP(A46,[3]BDD_ActiviteInf_HC!$1:$1048576,PsyInf_HC_FileAct!AG$1,FALSE)/H46,"-")</f>
        <v>0</v>
      </c>
      <c r="AH46" s="318">
        <f>IF(I46&gt;0,VLOOKUP(A46,[3]BDD_ActiviteInf_HC!$1:$1048576,PsyInf_HC_FileAct!AH$1,FALSE)/I46,"-")</f>
        <v>0</v>
      </c>
      <c r="AI46" s="101"/>
      <c r="AJ46" s="101"/>
      <c r="AK46" s="101"/>
      <c r="AL46" s="101"/>
      <c r="AM46" s="101"/>
      <c r="AN46" s="101"/>
    </row>
    <row r="47" spans="1:40" ht="13.8" thickBot="1" x14ac:dyDescent="0.25">
      <c r="A47" s="31" t="s">
        <v>88</v>
      </c>
      <c r="B47" s="98"/>
      <c r="C47" s="319" t="s">
        <v>89</v>
      </c>
      <c r="D47" s="320"/>
      <c r="E47" s="447">
        <f>VLOOKUP(A47,[3]Activité_INF!$A$7:$L$56,8,FALSE)</f>
        <v>208</v>
      </c>
      <c r="F47" s="321">
        <f>VLOOKUP(A47,[3]Activité_INF!$A$7:$L$56,9,FALSE)</f>
        <v>197</v>
      </c>
      <c r="G47" s="322">
        <f>IF(E47=0,"-",F47/E47-1)</f>
        <v>-5.2884615384615419E-2</v>
      </c>
      <c r="H47" s="323">
        <f>VLOOKUP(A47,[3]Activité_INF!$A$7:$L$68,5,FALSE)</f>
        <v>5120</v>
      </c>
      <c r="I47" s="324">
        <f>VLOOKUP(A47,[3]Activité_INF!$A$7:$L$68,6,FALSE)</f>
        <v>5705</v>
      </c>
      <c r="J47" s="325">
        <f>IF(H47=0,"-",I47/H47-1)</f>
        <v>0.1142578125</v>
      </c>
      <c r="K47" s="326">
        <f>IF($E47&gt;0,VLOOKUP($A47,[3]BDD_ActiviteInf_HC!$1:$1048576,PsyInf_HC_FileAct!K$1,FALSE)/$E47,"-")</f>
        <v>2.8846153846153848E-2</v>
      </c>
      <c r="L47" s="322">
        <f>IF($F47&gt;0,VLOOKUP($A47,[3]BDD_ActiviteInf_HC!$1:$1048576,PsyInf_HC_FileAct!L$1,FALSE)/$F47,"-")</f>
        <v>1.5228426395939087E-2</v>
      </c>
      <c r="M47" s="327">
        <f>IF($H47&gt;0,VLOOKUP($A47,[3]BDD_ActiviteInf_HC!$1:$1048576,PsyInf_HC_FileAct!M$1,FALSE)/$H47,"-")</f>
        <v>2.7734374999999999E-2</v>
      </c>
      <c r="N47" s="322">
        <f>IF($I47&gt;0,VLOOKUP($A47,[3]BDD_ActiviteInf_HC!$1:$1048576,PsyInf_HC_FileAct!N$1,FALSE)/$I47,"-")</f>
        <v>9.9912357581069238E-3</v>
      </c>
      <c r="O47" s="550">
        <f>IF($E47&gt;0,VLOOKUP($A47,[3]BDD_ActiviteInf_HC!$1:$1048576,PsyInf_HC_FileAct!O$1,FALSE)/$E47,"-")</f>
        <v>0.625</v>
      </c>
      <c r="P47" s="322">
        <f>IF($F47&gt;0,VLOOKUP($A47,[3]BDD_ActiviteInf_HC!$1:$1048576,PsyInf_HC_FileAct!P$1,FALSE)/$F47,"-")</f>
        <v>0.54822335025380708</v>
      </c>
      <c r="Q47" s="327">
        <f>IF($H47&gt;0,VLOOKUP($A47,[3]BDD_ActiviteInf_HC!$1:$1048576,PsyInf_HC_FileAct!Q$1,FALSE)/$H47,"-")</f>
        <v>0.6650390625</v>
      </c>
      <c r="R47" s="325">
        <f>IF($I47&gt;0,VLOOKUP($A47,[3]BDD_ActiviteInf_HC!$1:$1048576,PsyInf_HC_FileAct!R$1,FALSE)/$I47,"-")</f>
        <v>0.57528483786152496</v>
      </c>
      <c r="S47" s="327">
        <f>IF(E47&gt;0,VLOOKUP(A47,[3]BDD_ActiviteInf_HC!$1:$1048576,PsyInf_HC_FileAct!S$1,FALSE)/E47,"-")</f>
        <v>0.36057692307692307</v>
      </c>
      <c r="T47" s="322">
        <f>IF(F47&gt;0,VLOOKUP(A47,[3]BDD_ActiviteInf_HC!$1:$1048576,PsyInf_HC_FileAct!T$1,FALSE)/F47,"-")</f>
        <v>0.46700507614213199</v>
      </c>
      <c r="U47" s="327">
        <f>IF(H47&gt;0,VLOOKUP(A47,[3]BDD_ActiviteInf_HC!$1:$1048576,PsyInf_HC_FileAct!U$1,FALSE)/H47,"-")</f>
        <v>0.30722656250000002</v>
      </c>
      <c r="V47" s="325">
        <f>IF(I47&gt;0,VLOOKUP(A47,[3]BDD_ActiviteInf_HC!$1:$1048576,PsyInf_HC_FileAct!V$1,FALSE)/I47,"-")</f>
        <v>0.41349693251533742</v>
      </c>
      <c r="W47" s="327">
        <f>IF(E47&gt;0,VLOOKUP(A47,[3]BDD_ActiviteInf_HC!$1:$1048576,PsyInf_HC_FileAct!W$1,FALSE)/E47,"-")</f>
        <v>0</v>
      </c>
      <c r="X47" s="322">
        <f>IF(F47&gt;0,VLOOKUP(A47,[3]BDD_ActiviteInf_HC!$1:$1048576,PsyInf_HC_FileAct!X$1,FALSE)/F47,"-")</f>
        <v>5.076142131979695E-3</v>
      </c>
      <c r="Y47" s="327">
        <f>IF(H47&gt;0,VLOOKUP(A47,[3]BDD_ActiviteInf_HC!$1:$1048576,PsyInf_HC_FileAct!Y$1,FALSE)/H47,"-")</f>
        <v>0</v>
      </c>
      <c r="Z47" s="328">
        <f>IF(I47&gt;0,VLOOKUP(A47,[3]BDD_ActiviteInf_HC!$1:$1048576,PsyInf_HC_FileAct!Z$1,FALSE)/I47,"-")</f>
        <v>1.2269938650306749E-3</v>
      </c>
      <c r="AA47" s="326">
        <f>IF(E47&gt;0,VLOOKUP(A47,[3]BDD_ActiviteInf_HC!$1:$1048576,PsyInf_HC_FileAct!AA$1,FALSE)/E47,"-")</f>
        <v>2.403846153846154E-2</v>
      </c>
      <c r="AB47" s="322">
        <f>IF(F47&gt;0,VLOOKUP(A47,[3]BDD_ActiviteInf_HC!$1:$1048576,PsyInf_HC_FileAct!AB$1,FALSE)/F47,"-")</f>
        <v>4.5685279187817257E-2</v>
      </c>
      <c r="AC47" s="327">
        <f>IF(H47&gt;0,VLOOKUP(A47,[3]BDD_ActiviteInf_HC!$1:$1048576,PsyInf_HC_FileAct!AC$1,FALSE)/H47,"-")</f>
        <v>1.5429687500000001E-2</v>
      </c>
      <c r="AD47" s="328">
        <f>IF(I47&gt;0,VLOOKUP(A47,[3]BDD_ActiviteInf_HC!$1:$1048576,PsyInf_HC_FileAct!AD$1,FALSE)/I47,"-")</f>
        <v>1.9456617002629274E-2</v>
      </c>
      <c r="AE47" s="326">
        <f>IF(E47&gt;0,VLOOKUP(A47,[3]BDD_ActiviteInf_HC!$1:$1048576,PsyInf_HC_FileAct!AE$1,FALSE)/E47,"-")</f>
        <v>0</v>
      </c>
      <c r="AF47" s="322">
        <f>IF(F47&gt;0,VLOOKUP(A47,[3]BDD_ActiviteInf_HC!$1:$1048576,PsyInf_HC_FileAct!AF$1,FALSE)/F47,"-")</f>
        <v>0</v>
      </c>
      <c r="AG47" s="327">
        <f>IF(H47&gt;0,VLOOKUP(A47,[3]BDD_ActiviteInf_HC!$1:$1048576,PsyInf_HC_FileAct!AG$1,FALSE)/H47,"-")</f>
        <v>0</v>
      </c>
      <c r="AH47" s="328">
        <f>IF(I47&gt;0,VLOOKUP(A47,[3]BDD_ActiviteInf_HC!$1:$1048576,PsyInf_HC_FileAct!AH$1,FALSE)/I47,"-")</f>
        <v>0</v>
      </c>
      <c r="AI47" s="101"/>
      <c r="AJ47" s="101"/>
      <c r="AK47" s="101"/>
      <c r="AL47" s="101"/>
      <c r="AM47" s="101"/>
      <c r="AN47" s="101"/>
    </row>
    <row r="48" spans="1:40" ht="6.75" customHeight="1" thickBot="1" x14ac:dyDescent="0.25">
      <c r="A48" s="77"/>
      <c r="C48" s="329"/>
      <c r="D48" s="330"/>
      <c r="F48" s="196"/>
      <c r="G48" s="197"/>
      <c r="H48" s="510"/>
      <c r="I48" s="196"/>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01"/>
      <c r="AJ48" s="101"/>
      <c r="AK48" s="101"/>
      <c r="AL48" s="101"/>
      <c r="AM48" s="101"/>
      <c r="AN48" s="101"/>
    </row>
    <row r="49" spans="1:40" x14ac:dyDescent="0.2">
      <c r="A49" s="31" t="s">
        <v>90</v>
      </c>
      <c r="B49" s="98"/>
      <c r="C49" s="105" t="s">
        <v>91</v>
      </c>
      <c r="D49" s="106"/>
      <c r="E49" s="436">
        <f>VLOOKUP(A49,[3]Activité_INF!$A$7:$L$56,8,FALSE)</f>
        <v>364</v>
      </c>
      <c r="F49" s="303">
        <f>VLOOKUP(A49,[3]Activité_INF!$A$7:$L$56,9,FALSE)</f>
        <v>343</v>
      </c>
      <c r="G49" s="304">
        <f t="shared" ref="G49:G55" si="5">IF(E49=0,"-",F49/E49-1)</f>
        <v>-5.7692307692307709E-2</v>
      </c>
      <c r="H49" s="291">
        <f>VLOOKUP(A49,[3]Activité_INF!$A$7:$L$68,5,FALSE)</f>
        <v>6692</v>
      </c>
      <c r="I49" s="305">
        <f>VLOOKUP(A49,[3]Activité_INF!$A$7:$L$68,6,FALSE)</f>
        <v>6904</v>
      </c>
      <c r="J49" s="306">
        <f t="shared" ref="J49:J55" si="6">IF(H49=0,"-",I49/H49-1)</f>
        <v>3.1679617453675979E-2</v>
      </c>
      <c r="K49" s="307">
        <f>IF($E49&gt;0,VLOOKUP($A49,[3]BDD_ActiviteInf_HC!$1:$1048576,PsyInf_HC_FileAct!K$1,FALSE)/$E49,"-")</f>
        <v>0.11263736263736264</v>
      </c>
      <c r="L49" s="304">
        <f>IF($F49&gt;0,VLOOKUP($A49,[3]BDD_ActiviteInf_HC!$1:$1048576,PsyInf_HC_FileAct!L$1,FALSE)/$F49,"-")</f>
        <v>9.6209912536443148E-2</v>
      </c>
      <c r="M49" s="308">
        <f>IF($H49&gt;0,VLOOKUP($A49,[3]BDD_ActiviteInf_HC!$1:$1048576,PsyInf_HC_FileAct!M$1,FALSE)/$H49,"-")</f>
        <v>4.6622833233711893E-2</v>
      </c>
      <c r="N49" s="304">
        <f>IF($I49&gt;0,VLOOKUP($A49,[3]BDD_ActiviteInf_HC!$1:$1048576,PsyInf_HC_FileAct!N$1,FALSE)/$I49,"-")</f>
        <v>5.7068366164542292E-2</v>
      </c>
      <c r="O49" s="548">
        <f>IF($E49&gt;0,VLOOKUP($A49,[3]BDD_ActiviteInf_HC!$1:$1048576,PsyInf_HC_FileAct!O$1,FALSE)/$E49,"-")</f>
        <v>0.78021978021978022</v>
      </c>
      <c r="P49" s="304">
        <f>IF($F49&gt;0,VLOOKUP($A49,[3]BDD_ActiviteInf_HC!$1:$1048576,PsyInf_HC_FileAct!P$1,FALSE)/$F49,"-")</f>
        <v>0.81049562682215748</v>
      </c>
      <c r="Q49" s="308">
        <f>IF($H49&gt;0,VLOOKUP($A49,[3]BDD_ActiviteInf_HC!$1:$1048576,PsyInf_HC_FileAct!Q$1,FALSE)/$H49,"-")</f>
        <v>0.82755528989838611</v>
      </c>
      <c r="R49" s="306">
        <f>IF($I49&gt;0,VLOOKUP($A49,[3]BDD_ActiviteInf_HC!$1:$1048576,PsyInf_HC_FileAct!R$1,FALSE)/$I49,"-")</f>
        <v>0.81097914252607184</v>
      </c>
      <c r="S49" s="308">
        <f>IF(E49&gt;0,VLOOKUP(A49,[3]BDD_ActiviteInf_HC!$1:$1048576,PsyInf_HC_FileAct!S$1,FALSE)/E49,"-")</f>
        <v>0.12912087912087913</v>
      </c>
      <c r="T49" s="304">
        <f>IF(F49&gt;0,VLOOKUP(A49,[3]BDD_ActiviteInf_HC!$1:$1048576,PsyInf_HC_FileAct!T$1,FALSE)/F49,"-")</f>
        <v>0.119533527696793</v>
      </c>
      <c r="U49" s="308">
        <f>IF(H49&gt;0,VLOOKUP(A49,[3]BDD_ActiviteInf_HC!$1:$1048576,PsyInf_HC_FileAct!U$1,FALSE)/H49,"-")</f>
        <v>0.12582187686790197</v>
      </c>
      <c r="V49" s="306">
        <f>IF(I49&gt;0,VLOOKUP(A49,[3]BDD_ActiviteInf_HC!$1:$1048576,PsyInf_HC_FileAct!V$1,FALSE)/I49,"-")</f>
        <v>0.13180764774044032</v>
      </c>
      <c r="W49" s="308">
        <f>IF(E49&gt;0,VLOOKUP(A49,[3]BDD_ActiviteInf_HC!$1:$1048576,PsyInf_HC_FileAct!W$1,FALSE)/E49,"-")</f>
        <v>0</v>
      </c>
      <c r="X49" s="304">
        <f>IF(F49&gt;0,VLOOKUP(A49,[3]BDD_ActiviteInf_HC!$1:$1048576,PsyInf_HC_FileAct!X$1,FALSE)/F49,"-")</f>
        <v>2.9154518950437317E-3</v>
      </c>
      <c r="Y49" s="308">
        <f>IF(H49&gt;0,VLOOKUP(A49,[3]BDD_ActiviteInf_HC!$1:$1048576,PsyInf_HC_FileAct!Y$1,FALSE)/H49,"-")</f>
        <v>0</v>
      </c>
      <c r="Z49" s="309">
        <f>IF(I49&gt;0,VLOOKUP(A49,[3]BDD_ActiviteInf_HC!$1:$1048576,PsyInf_HC_FileAct!Z$1,FALSE)/I49,"-")</f>
        <v>1.4484356894553882E-4</v>
      </c>
      <c r="AA49" s="307">
        <f>IF(E49&gt;0,VLOOKUP(A49,[3]BDD_ActiviteInf_HC!$1:$1048576,PsyInf_HC_FileAct!AA$1,FALSE)/E49,"-")</f>
        <v>0.21153846153846154</v>
      </c>
      <c r="AB49" s="304">
        <f>IF(F49&gt;0,VLOOKUP(A49,[3]BDD_ActiviteInf_HC!$1:$1048576,PsyInf_HC_FileAct!AB$1,FALSE)/F49,"-")</f>
        <v>0.1924198250728863</v>
      </c>
      <c r="AC49" s="308">
        <f>IF(H49&gt;0,VLOOKUP(A49,[3]BDD_ActiviteInf_HC!$1:$1048576,PsyInf_HC_FileAct!AC$1,FALSE)/H49,"-")</f>
        <v>0.40466228332337117</v>
      </c>
      <c r="AD49" s="309">
        <f>IF(I49&gt;0,VLOOKUP(A49,[3]BDD_ActiviteInf_HC!$1:$1048576,PsyInf_HC_FileAct!AD$1,FALSE)/I49,"-")</f>
        <v>0.38977404403244498</v>
      </c>
      <c r="AE49" s="307">
        <f>IF(E49&gt;0,VLOOKUP(A49,[3]BDD_ActiviteInf_HC!$1:$1048576,PsyInf_HC_FileAct!AE$1,FALSE)/E49,"-")</f>
        <v>0</v>
      </c>
      <c r="AF49" s="304">
        <f>IF(F49&gt;0,VLOOKUP(A49,[3]BDD_ActiviteInf_HC!$1:$1048576,PsyInf_HC_FileAct!AF$1,FALSE)/F49,"-")</f>
        <v>0</v>
      </c>
      <c r="AG49" s="308">
        <f>IF(H49&gt;0,VLOOKUP(A49,[3]BDD_ActiviteInf_HC!$1:$1048576,PsyInf_HC_FileAct!AG$1,FALSE)/H49,"-")</f>
        <v>0</v>
      </c>
      <c r="AH49" s="309">
        <f>IF(I49&gt;0,VLOOKUP(A49,[3]BDD_ActiviteInf_HC!$1:$1048576,PsyInf_HC_FileAct!AH$1,FALSE)/I49,"-")</f>
        <v>0</v>
      </c>
      <c r="AI49" s="101"/>
      <c r="AJ49" s="101"/>
      <c r="AK49" s="101"/>
      <c r="AL49" s="101"/>
      <c r="AM49" s="101"/>
      <c r="AN49" s="101"/>
    </row>
    <row r="50" spans="1:40" x14ac:dyDescent="0.2">
      <c r="A50" s="31" t="s">
        <v>92</v>
      </c>
      <c r="B50" s="98"/>
      <c r="C50" s="121" t="s">
        <v>93</v>
      </c>
      <c r="D50" s="122"/>
      <c r="E50" s="442">
        <f>VLOOKUP(A50,[3]Activité_INF!$A$7:$L$56,8,FALSE)</f>
        <v>60</v>
      </c>
      <c r="F50" s="312">
        <f>VLOOKUP(A50,[3]Activité_INF!$A$7:$L$56,9,FALSE)</f>
        <v>52</v>
      </c>
      <c r="G50" s="313">
        <f t="shared" si="5"/>
        <v>-0.1333333333333333</v>
      </c>
      <c r="H50" s="241">
        <f>VLOOKUP(A50,[3]Activité_INF!$A$7:$L$68,5,FALSE)</f>
        <v>2170</v>
      </c>
      <c r="I50" s="314">
        <f>VLOOKUP(A50,[3]Activité_INF!$A$7:$L$68,6,FALSE)</f>
        <v>2607</v>
      </c>
      <c r="J50" s="315">
        <f t="shared" si="6"/>
        <v>0.20138248847926277</v>
      </c>
      <c r="K50" s="316">
        <f>IF($E50&gt;0,VLOOKUP($A50,[3]BDD_ActiviteInf_HC!$1:$1048576,PsyInf_HC_FileAct!K$1,FALSE)/$E50,"-")</f>
        <v>0.1</v>
      </c>
      <c r="L50" s="313">
        <f>IF($F50&gt;0,VLOOKUP($A50,[3]BDD_ActiviteInf_HC!$1:$1048576,PsyInf_HC_FileAct!L$1,FALSE)/$F50,"-")</f>
        <v>5.7692307692307696E-2</v>
      </c>
      <c r="M50" s="317">
        <f>IF($H50&gt;0,VLOOKUP($A50,[3]BDD_ActiviteInf_HC!$1:$1048576,PsyInf_HC_FileAct!M$1,FALSE)/$H50,"-")</f>
        <v>6.5437788018433182E-2</v>
      </c>
      <c r="N50" s="313">
        <f>IF($I50&gt;0,VLOOKUP($A50,[3]BDD_ActiviteInf_HC!$1:$1048576,PsyInf_HC_FileAct!N$1,FALSE)/$I50,"-")</f>
        <v>2.1864211737629459E-2</v>
      </c>
      <c r="O50" s="549">
        <f>IF($E50&gt;0,VLOOKUP($A50,[3]BDD_ActiviteInf_HC!$1:$1048576,PsyInf_HC_FileAct!O$1,FALSE)/$E50,"-")</f>
        <v>0.76666666666666672</v>
      </c>
      <c r="P50" s="313">
        <f>IF($F50&gt;0,VLOOKUP($A50,[3]BDD_ActiviteInf_HC!$1:$1048576,PsyInf_HC_FileAct!P$1,FALSE)/$F50,"-")</f>
        <v>0.69230769230769229</v>
      </c>
      <c r="Q50" s="317">
        <f>IF($H50&gt;0,VLOOKUP($A50,[3]BDD_ActiviteInf_HC!$1:$1048576,PsyInf_HC_FileAct!Q$1,FALSE)/$H50,"-")</f>
        <v>0.78110599078341014</v>
      </c>
      <c r="R50" s="315">
        <f>IF($I50&gt;0,VLOOKUP($A50,[3]BDD_ActiviteInf_HC!$1:$1048576,PsyInf_HC_FileAct!R$1,FALSE)/$I50,"-")</f>
        <v>0.62715765247410815</v>
      </c>
      <c r="S50" s="317">
        <f>IF(E50&gt;0,VLOOKUP(A50,[3]BDD_ActiviteInf_HC!$1:$1048576,PsyInf_HC_FileAct!S$1,FALSE)/E50,"-")</f>
        <v>0.18333333333333332</v>
      </c>
      <c r="T50" s="313">
        <f>IF(F50&gt;0,VLOOKUP(A50,[3]BDD_ActiviteInf_HC!$1:$1048576,PsyInf_HC_FileAct!T$1,FALSE)/F50,"-")</f>
        <v>0.28846153846153844</v>
      </c>
      <c r="U50" s="317">
        <f>IF(H50&gt;0,VLOOKUP(A50,[3]BDD_ActiviteInf_HC!$1:$1048576,PsyInf_HC_FileAct!U$1,FALSE)/H50,"-")</f>
        <v>0.15345622119815669</v>
      </c>
      <c r="V50" s="315">
        <f>IF(I50&gt;0,VLOOKUP(A50,[3]BDD_ActiviteInf_HC!$1:$1048576,PsyInf_HC_FileAct!V$1,FALSE)/I50,"-")</f>
        <v>0.35097813578826237</v>
      </c>
      <c r="W50" s="317">
        <f>IF(E50&gt;0,VLOOKUP(A50,[3]BDD_ActiviteInf_HC!$1:$1048576,PsyInf_HC_FileAct!W$1,FALSE)/E50,"-")</f>
        <v>0</v>
      </c>
      <c r="X50" s="313">
        <f>IF(F50&gt;0,VLOOKUP(A50,[3]BDD_ActiviteInf_HC!$1:$1048576,PsyInf_HC_FileAct!X$1,FALSE)/F50,"-")</f>
        <v>0</v>
      </c>
      <c r="Y50" s="317">
        <f>IF(H50&gt;0,VLOOKUP(A50,[3]BDD_ActiviteInf_HC!$1:$1048576,PsyInf_HC_FileAct!Y$1,FALSE)/H50,"-")</f>
        <v>0</v>
      </c>
      <c r="Z50" s="318">
        <f>IF(I50&gt;0,VLOOKUP(A50,[3]BDD_ActiviteInf_HC!$1:$1048576,PsyInf_HC_FileAct!Z$1,FALSE)/I50,"-")</f>
        <v>0</v>
      </c>
      <c r="AA50" s="316">
        <f>IF(E50&gt;0,VLOOKUP(A50,[3]BDD_ActiviteInf_HC!$1:$1048576,PsyInf_HC_FileAct!AA$1,FALSE)/E50,"-")</f>
        <v>0</v>
      </c>
      <c r="AB50" s="313">
        <f>IF(F50&gt;0,VLOOKUP(A50,[3]BDD_ActiviteInf_HC!$1:$1048576,PsyInf_HC_FileAct!AB$1,FALSE)/F50,"-")</f>
        <v>0</v>
      </c>
      <c r="AC50" s="317">
        <f>IF(H50&gt;0,VLOOKUP(A50,[3]BDD_ActiviteInf_HC!$1:$1048576,PsyInf_HC_FileAct!AC$1,FALSE)/H50,"-")</f>
        <v>0</v>
      </c>
      <c r="AD50" s="318">
        <f>IF(I50&gt;0,VLOOKUP(A50,[3]BDD_ActiviteInf_HC!$1:$1048576,PsyInf_HC_FileAct!AD$1,FALSE)/I50,"-")</f>
        <v>0</v>
      </c>
      <c r="AE50" s="316">
        <f>IF(E50&gt;0,VLOOKUP(A50,[3]BDD_ActiviteInf_HC!$1:$1048576,PsyInf_HC_FileAct!AE$1,FALSE)/E50,"-")</f>
        <v>0</v>
      </c>
      <c r="AF50" s="313">
        <f>IF(F50&gt;0,VLOOKUP(A50,[3]BDD_ActiviteInf_HC!$1:$1048576,PsyInf_HC_FileAct!AF$1,FALSE)/F50,"-")</f>
        <v>0</v>
      </c>
      <c r="AG50" s="317">
        <f>IF(H50&gt;0,VLOOKUP(A50,[3]BDD_ActiviteInf_HC!$1:$1048576,PsyInf_HC_FileAct!AG$1,FALSE)/H50,"-")</f>
        <v>0</v>
      </c>
      <c r="AH50" s="318">
        <f>IF(I50&gt;0,VLOOKUP(A50,[3]BDD_ActiviteInf_HC!$1:$1048576,PsyInf_HC_FileAct!AH$1,FALSE)/I50,"-")</f>
        <v>0</v>
      </c>
      <c r="AI50" s="101"/>
      <c r="AJ50" s="101"/>
      <c r="AK50" s="101"/>
      <c r="AL50" s="101"/>
      <c r="AM50" s="101"/>
      <c r="AN50" s="101"/>
    </row>
    <row r="51" spans="1:40" x14ac:dyDescent="0.2">
      <c r="A51" s="31" t="s">
        <v>94</v>
      </c>
      <c r="B51" s="98"/>
      <c r="C51" s="121" t="s">
        <v>95</v>
      </c>
      <c r="D51" s="122"/>
      <c r="E51" s="442">
        <f>VLOOKUP(A51,[3]Activité_INF!$A$7:$L$56,8,FALSE)</f>
        <v>149</v>
      </c>
      <c r="F51" s="312">
        <f>VLOOKUP(A51,[3]Activité_INF!$A$7:$L$56,9,FALSE)</f>
        <v>146</v>
      </c>
      <c r="G51" s="313">
        <f t="shared" si="5"/>
        <v>-2.0134228187919434E-2</v>
      </c>
      <c r="H51" s="241">
        <f>VLOOKUP(A51,[3]Activité_INF!$A$7:$L$68,5,FALSE)</f>
        <v>2950</v>
      </c>
      <c r="I51" s="314">
        <f>VLOOKUP(A51,[3]Activité_INF!$A$7:$L$68,6,FALSE)</f>
        <v>3098</v>
      </c>
      <c r="J51" s="315">
        <f t="shared" si="6"/>
        <v>5.0169491525423826E-2</v>
      </c>
      <c r="K51" s="316">
        <f>IF($E51&gt;0,VLOOKUP($A51,[3]BDD_ActiviteInf_HC!$1:$1048576,PsyInf_HC_FileAct!K$1,FALSE)/$E51,"-")</f>
        <v>0</v>
      </c>
      <c r="L51" s="313">
        <f>IF($F51&gt;0,VLOOKUP($A51,[3]BDD_ActiviteInf_HC!$1:$1048576,PsyInf_HC_FileAct!L$1,FALSE)/$F51,"-")</f>
        <v>0</v>
      </c>
      <c r="M51" s="317">
        <f>IF($H51&gt;0,VLOOKUP($A51,[3]BDD_ActiviteInf_HC!$1:$1048576,PsyInf_HC_FileAct!M$1,FALSE)/$H51,"-")</f>
        <v>0</v>
      </c>
      <c r="N51" s="313">
        <f>IF($I51&gt;0,VLOOKUP($A51,[3]BDD_ActiviteInf_HC!$1:$1048576,PsyInf_HC_FileAct!N$1,FALSE)/$I51,"-")</f>
        <v>0</v>
      </c>
      <c r="O51" s="549">
        <f>IF($E51&gt;0,VLOOKUP($A51,[3]BDD_ActiviteInf_HC!$1:$1048576,PsyInf_HC_FileAct!O$1,FALSE)/$E51,"-")</f>
        <v>0.57046979865771807</v>
      </c>
      <c r="P51" s="313">
        <f>IF($F51&gt;0,VLOOKUP($A51,[3]BDD_ActiviteInf_HC!$1:$1048576,PsyInf_HC_FileAct!P$1,FALSE)/$F51,"-")</f>
        <v>0.5</v>
      </c>
      <c r="Q51" s="317">
        <f>IF($H51&gt;0,VLOOKUP($A51,[3]BDD_ActiviteInf_HC!$1:$1048576,PsyInf_HC_FileAct!Q$1,FALSE)/$H51,"-")</f>
        <v>0.57966101694915251</v>
      </c>
      <c r="R51" s="315">
        <f>IF($I51&gt;0,VLOOKUP($A51,[3]BDD_ActiviteInf_HC!$1:$1048576,PsyInf_HC_FileAct!R$1,FALSE)/$I51,"-")</f>
        <v>0.53163331181407358</v>
      </c>
      <c r="S51" s="317">
        <f>IF(E51&gt;0,VLOOKUP(A51,[3]BDD_ActiviteInf_HC!$1:$1048576,PsyInf_HC_FileAct!S$1,FALSE)/E51,"-")</f>
        <v>0.42953020134228187</v>
      </c>
      <c r="T51" s="313">
        <f>IF(F51&gt;0,VLOOKUP(A51,[3]BDD_ActiviteInf_HC!$1:$1048576,PsyInf_HC_FileAct!T$1,FALSE)/F51,"-")</f>
        <v>0.5273972602739726</v>
      </c>
      <c r="U51" s="317">
        <f>IF(H51&gt;0,VLOOKUP(A51,[3]BDD_ActiviteInf_HC!$1:$1048576,PsyInf_HC_FileAct!U$1,FALSE)/H51,"-")</f>
        <v>0.42033898305084744</v>
      </c>
      <c r="V51" s="315">
        <f>IF(I51&gt;0,VLOOKUP(A51,[3]BDD_ActiviteInf_HC!$1:$1048576,PsyInf_HC_FileAct!V$1,FALSE)/I51,"-")</f>
        <v>0.46610716591349255</v>
      </c>
      <c r="W51" s="317">
        <f>IF(E51&gt;0,VLOOKUP(A51,[3]BDD_ActiviteInf_HC!$1:$1048576,PsyInf_HC_FileAct!W$1,FALSE)/E51,"-")</f>
        <v>0</v>
      </c>
      <c r="X51" s="313">
        <f>IF(F51&gt;0,VLOOKUP(A51,[3]BDD_ActiviteInf_HC!$1:$1048576,PsyInf_HC_FileAct!X$1,FALSE)/F51,"-")</f>
        <v>6.8493150684931503E-3</v>
      </c>
      <c r="Y51" s="317">
        <f>IF(H51&gt;0,VLOOKUP(A51,[3]BDD_ActiviteInf_HC!$1:$1048576,PsyInf_HC_FileAct!Y$1,FALSE)/H51,"-")</f>
        <v>0</v>
      </c>
      <c r="Z51" s="318">
        <f>IF(I51&gt;0,VLOOKUP(A51,[3]BDD_ActiviteInf_HC!$1:$1048576,PsyInf_HC_FileAct!Z$1,FALSE)/I51,"-")</f>
        <v>2.2595222724338285E-3</v>
      </c>
      <c r="AA51" s="316">
        <f>IF(E51&gt;0,VLOOKUP(A51,[3]BDD_ActiviteInf_HC!$1:$1048576,PsyInf_HC_FileAct!AA$1,FALSE)/E51,"-")</f>
        <v>3.3557046979865772E-2</v>
      </c>
      <c r="AB51" s="313">
        <f>IF(F51&gt;0,VLOOKUP(A51,[3]BDD_ActiviteInf_HC!$1:$1048576,PsyInf_HC_FileAct!AB$1,FALSE)/F51,"-")</f>
        <v>6.1643835616438353E-2</v>
      </c>
      <c r="AC51" s="317">
        <f>IF(H51&gt;0,VLOOKUP(A51,[3]BDD_ActiviteInf_HC!$1:$1048576,PsyInf_HC_FileAct!AC$1,FALSE)/H51,"-")</f>
        <v>2.6779661016949154E-2</v>
      </c>
      <c r="AD51" s="318">
        <f>IF(I51&gt;0,VLOOKUP(A51,[3]BDD_ActiviteInf_HC!$1:$1048576,PsyInf_HC_FileAct!AD$1,FALSE)/I51,"-")</f>
        <v>3.5829567462879276E-2</v>
      </c>
      <c r="AE51" s="316">
        <f>IF(E51&gt;0,VLOOKUP(A51,[3]BDD_ActiviteInf_HC!$1:$1048576,PsyInf_HC_FileAct!AE$1,FALSE)/E51,"-")</f>
        <v>0</v>
      </c>
      <c r="AF51" s="313">
        <f>IF(F51&gt;0,VLOOKUP(A51,[3]BDD_ActiviteInf_HC!$1:$1048576,PsyInf_HC_FileAct!AF$1,FALSE)/F51,"-")</f>
        <v>0</v>
      </c>
      <c r="AG51" s="317">
        <f>IF(H51&gt;0,VLOOKUP(A51,[3]BDD_ActiviteInf_HC!$1:$1048576,PsyInf_HC_FileAct!AG$1,FALSE)/H51,"-")</f>
        <v>0</v>
      </c>
      <c r="AH51" s="318">
        <f>IF(I51&gt;0,VLOOKUP(A51,[3]BDD_ActiviteInf_HC!$1:$1048576,PsyInf_HC_FileAct!AH$1,FALSE)/I51,"-")</f>
        <v>0</v>
      </c>
      <c r="AI51" s="101"/>
      <c r="AJ51" s="101"/>
      <c r="AK51" s="101"/>
      <c r="AL51" s="101"/>
      <c r="AM51" s="101"/>
      <c r="AN51" s="101"/>
    </row>
    <row r="52" spans="1:40" x14ac:dyDescent="0.2">
      <c r="A52" s="31" t="s">
        <v>96</v>
      </c>
      <c r="B52" s="98"/>
      <c r="C52" s="121" t="s">
        <v>97</v>
      </c>
      <c r="D52" s="122"/>
      <c r="E52" s="442">
        <f>VLOOKUP(A52,[3]Activité_INF!$A$7:$L$56,8,FALSE)</f>
        <v>370</v>
      </c>
      <c r="F52" s="312">
        <f>VLOOKUP(A52,[3]Activité_INF!$A$7:$L$56,9,FALSE)</f>
        <v>287</v>
      </c>
      <c r="G52" s="313">
        <f t="shared" si="5"/>
        <v>-0.22432432432432436</v>
      </c>
      <c r="H52" s="241">
        <f>VLOOKUP(A52,[3]Activité_INF!$A$7:$L$68,5,FALSE)</f>
        <v>5638</v>
      </c>
      <c r="I52" s="314">
        <f>VLOOKUP(A52,[3]Activité_INF!$A$7:$L$68,6,FALSE)</f>
        <v>5479</v>
      </c>
      <c r="J52" s="315">
        <f t="shared" si="6"/>
        <v>-2.8201489890031906E-2</v>
      </c>
      <c r="K52" s="316">
        <f>IF($E52&gt;0,VLOOKUP($A52,[3]BDD_ActiviteInf_HC!$1:$1048576,PsyInf_HC_FileAct!K$1,FALSE)/$E52,"-")</f>
        <v>2.1621621621621623E-2</v>
      </c>
      <c r="L52" s="313">
        <f>IF($F52&gt;0,VLOOKUP($A52,[3]BDD_ActiviteInf_HC!$1:$1048576,PsyInf_HC_FileAct!L$1,FALSE)/$F52,"-")</f>
        <v>6.2717770034843204E-2</v>
      </c>
      <c r="M52" s="317">
        <f>IF($H52&gt;0,VLOOKUP($A52,[3]BDD_ActiviteInf_HC!$1:$1048576,PsyInf_HC_FileAct!M$1,FALSE)/$H52,"-")</f>
        <v>2.1638879035118838E-2</v>
      </c>
      <c r="N52" s="313">
        <f>IF($I52&gt;0,VLOOKUP($A52,[3]BDD_ActiviteInf_HC!$1:$1048576,PsyInf_HC_FileAct!N$1,FALSE)/$I52,"-")</f>
        <v>3.8875707245847782E-2</v>
      </c>
      <c r="O52" s="549">
        <f>IF($E52&gt;0,VLOOKUP($A52,[3]BDD_ActiviteInf_HC!$1:$1048576,PsyInf_HC_FileAct!O$1,FALSE)/$E52,"-")</f>
        <v>0.7567567567567568</v>
      </c>
      <c r="P52" s="313">
        <f>IF($F52&gt;0,VLOOKUP($A52,[3]BDD_ActiviteInf_HC!$1:$1048576,PsyInf_HC_FileAct!P$1,FALSE)/$F52,"-")</f>
        <v>0.73170731707317072</v>
      </c>
      <c r="Q52" s="317">
        <f>IF($H52&gt;0,VLOOKUP($A52,[3]BDD_ActiviteInf_HC!$1:$1048576,PsyInf_HC_FileAct!Q$1,FALSE)/$H52,"-")</f>
        <v>0.63320326356864132</v>
      </c>
      <c r="R52" s="315">
        <f>IF($I52&gt;0,VLOOKUP($A52,[3]BDD_ActiviteInf_HC!$1:$1048576,PsyInf_HC_FileAct!R$1,FALSE)/$I52,"-")</f>
        <v>0.64172294214272674</v>
      </c>
      <c r="S52" s="317">
        <f>IF(E52&gt;0,VLOOKUP(A52,[3]BDD_ActiviteInf_HC!$1:$1048576,PsyInf_HC_FileAct!S$1,FALSE)/E52,"-")</f>
        <v>0.26486486486486488</v>
      </c>
      <c r="T52" s="313">
        <f>IF(F52&gt;0,VLOOKUP(A52,[3]BDD_ActiviteInf_HC!$1:$1048576,PsyInf_HC_FileAct!T$1,FALSE)/F52,"-")</f>
        <v>0.24390243902439024</v>
      </c>
      <c r="U52" s="317">
        <f>IF(H52&gt;0,VLOOKUP(A52,[3]BDD_ActiviteInf_HC!$1:$1048576,PsyInf_HC_FileAct!U$1,FALSE)/H52,"-")</f>
        <v>0.34515785739623978</v>
      </c>
      <c r="V52" s="315">
        <f>IF(I52&gt;0,VLOOKUP(A52,[3]BDD_ActiviteInf_HC!$1:$1048576,PsyInf_HC_FileAct!V$1,FALSE)/I52,"-")</f>
        <v>0.31940135061142544</v>
      </c>
      <c r="W52" s="317">
        <f>IF(E52&gt;0,VLOOKUP(A52,[3]BDD_ActiviteInf_HC!$1:$1048576,PsyInf_HC_FileAct!W$1,FALSE)/E52,"-")</f>
        <v>0</v>
      </c>
      <c r="X52" s="313">
        <f>IF(F52&gt;0,VLOOKUP(A52,[3]BDD_ActiviteInf_HC!$1:$1048576,PsyInf_HC_FileAct!X$1,FALSE)/F52,"-")</f>
        <v>0</v>
      </c>
      <c r="Y52" s="317">
        <f>IF(H52&gt;0,VLOOKUP(A52,[3]BDD_ActiviteInf_HC!$1:$1048576,PsyInf_HC_FileAct!Y$1,FALSE)/H52,"-")</f>
        <v>0</v>
      </c>
      <c r="Z52" s="318">
        <f>IF(I52&gt;0,VLOOKUP(A52,[3]BDD_ActiviteInf_HC!$1:$1048576,PsyInf_HC_FileAct!Z$1,FALSE)/I52,"-")</f>
        <v>0</v>
      </c>
      <c r="AA52" s="316">
        <f>IF(E52&gt;0,VLOOKUP(A52,[3]BDD_ActiviteInf_HC!$1:$1048576,PsyInf_HC_FileAct!AA$1,FALSE)/E52,"-")</f>
        <v>0.99189189189189186</v>
      </c>
      <c r="AB52" s="313">
        <f>IF(F52&gt;0,VLOOKUP(A52,[3]BDD_ActiviteInf_HC!$1:$1048576,PsyInf_HC_FileAct!AB$1,FALSE)/F52,"-")</f>
        <v>0.91637630662020908</v>
      </c>
      <c r="AC52" s="317">
        <f>IF(H52&gt;0,VLOOKUP(A52,[3]BDD_ActiviteInf_HC!$1:$1048576,PsyInf_HC_FileAct!AC$1,FALSE)/H52,"-")</f>
        <v>0.99787158566867684</v>
      </c>
      <c r="AD52" s="318">
        <f>IF(I52&gt;0,VLOOKUP(A52,[3]BDD_ActiviteInf_HC!$1:$1048576,PsyInf_HC_FileAct!AD$1,FALSE)/I52,"-")</f>
        <v>0.98923161160795769</v>
      </c>
      <c r="AE52" s="316">
        <f>IF(E52&gt;0,VLOOKUP(A52,[3]BDD_ActiviteInf_HC!$1:$1048576,PsyInf_HC_FileAct!AE$1,FALSE)/E52,"-")</f>
        <v>0</v>
      </c>
      <c r="AF52" s="313">
        <f>IF(F52&gt;0,VLOOKUP(A52,[3]BDD_ActiviteInf_HC!$1:$1048576,PsyInf_HC_FileAct!AF$1,FALSE)/F52,"-")</f>
        <v>0</v>
      </c>
      <c r="AG52" s="317">
        <f>IF(H52&gt;0,VLOOKUP(A52,[3]BDD_ActiviteInf_HC!$1:$1048576,PsyInf_HC_FileAct!AG$1,FALSE)/H52,"-")</f>
        <v>0</v>
      </c>
      <c r="AH52" s="318">
        <f>IF(I52&gt;0,VLOOKUP(A52,[3]BDD_ActiviteInf_HC!$1:$1048576,PsyInf_HC_FileAct!AH$1,FALSE)/I52,"-")</f>
        <v>0</v>
      </c>
      <c r="AI52" s="101"/>
      <c r="AJ52" s="101"/>
      <c r="AK52" s="101"/>
      <c r="AL52" s="101"/>
      <c r="AM52" s="101"/>
      <c r="AN52" s="101"/>
    </row>
    <row r="53" spans="1:40" x14ac:dyDescent="0.2">
      <c r="A53" s="31" t="s">
        <v>98</v>
      </c>
      <c r="B53" s="98"/>
      <c r="C53" s="121" t="s">
        <v>99</v>
      </c>
      <c r="D53" s="122"/>
      <c r="E53" s="442">
        <f>VLOOKUP(A53,[3]Activité_INF!$A$7:$L$56,8,FALSE)</f>
        <v>119</v>
      </c>
      <c r="F53" s="312">
        <f>VLOOKUP(A53,[3]Activité_INF!$A$7:$L$56,9,FALSE)</f>
        <v>169</v>
      </c>
      <c r="G53" s="313">
        <f t="shared" si="5"/>
        <v>0.42016806722689082</v>
      </c>
      <c r="H53" s="241">
        <f>VLOOKUP(A53,[3]Activité_INF!$A$7:$L$68,5,FALSE)</f>
        <v>2240</v>
      </c>
      <c r="I53" s="314">
        <f>VLOOKUP(A53,[3]Activité_INF!$A$7:$L$68,6,FALSE)</f>
        <v>3079</v>
      </c>
      <c r="J53" s="315">
        <f t="shared" si="6"/>
        <v>0.37455357142857149</v>
      </c>
      <c r="K53" s="316">
        <f>IF($E53&gt;0,VLOOKUP($A53,[3]BDD_ActiviteInf_HC!$1:$1048576,PsyInf_HC_FileAct!K$1,FALSE)/$E53,"-")</f>
        <v>2.5210084033613446E-2</v>
      </c>
      <c r="L53" s="313">
        <f>IF($F53&gt;0,VLOOKUP($A53,[3]BDD_ActiviteInf_HC!$1:$1048576,PsyInf_HC_FileAct!L$1,FALSE)/$F53,"-")</f>
        <v>2.9585798816568046E-2</v>
      </c>
      <c r="M53" s="317">
        <f>IF($H53&gt;0,VLOOKUP($A53,[3]BDD_ActiviteInf_HC!$1:$1048576,PsyInf_HC_FileAct!M$1,FALSE)/$H53,"-")</f>
        <v>2.0982142857142855E-2</v>
      </c>
      <c r="N53" s="313">
        <f>IF($I53&gt;0,VLOOKUP($A53,[3]BDD_ActiviteInf_HC!$1:$1048576,PsyInf_HC_FileAct!N$1,FALSE)/$I53,"-")</f>
        <v>1.8187723286781421E-2</v>
      </c>
      <c r="O53" s="549">
        <f>IF($E53&gt;0,VLOOKUP($A53,[3]BDD_ActiviteInf_HC!$1:$1048576,PsyInf_HC_FileAct!O$1,FALSE)/$E53,"-")</f>
        <v>0.92436974789915971</v>
      </c>
      <c r="P53" s="313">
        <f>IF($F53&gt;0,VLOOKUP($A53,[3]BDD_ActiviteInf_HC!$1:$1048576,PsyInf_HC_FileAct!P$1,FALSE)/$F53,"-")</f>
        <v>0.76331360946745563</v>
      </c>
      <c r="Q53" s="317">
        <f>IF($H53&gt;0,VLOOKUP($A53,[3]BDD_ActiviteInf_HC!$1:$1048576,PsyInf_HC_FileAct!Q$1,FALSE)/$H53,"-")</f>
        <v>0.91383928571428574</v>
      </c>
      <c r="R53" s="315">
        <f>IF($I53&gt;0,VLOOKUP($A53,[3]BDD_ActiviteInf_HC!$1:$1048576,PsyInf_HC_FileAct!R$1,FALSE)/$I53,"-")</f>
        <v>0.63072426112374147</v>
      </c>
      <c r="S53" s="317">
        <f>IF(E53&gt;0,VLOOKUP(A53,[3]BDD_ActiviteInf_HC!$1:$1048576,PsyInf_HC_FileAct!S$1,FALSE)/E53,"-")</f>
        <v>8.4033613445378158E-2</v>
      </c>
      <c r="T53" s="313">
        <f>IF(F53&gt;0,VLOOKUP(A53,[3]BDD_ActiviteInf_HC!$1:$1048576,PsyInf_HC_FileAct!T$1,FALSE)/F53,"-")</f>
        <v>0.22485207100591717</v>
      </c>
      <c r="U53" s="317">
        <f>IF(H53&gt;0,VLOOKUP(A53,[3]BDD_ActiviteInf_HC!$1:$1048576,PsyInf_HC_FileAct!U$1,FALSE)/H53,"-")</f>
        <v>6.5178571428571433E-2</v>
      </c>
      <c r="V53" s="315">
        <f>IF(I53&gt;0,VLOOKUP(A53,[3]BDD_ActiviteInf_HC!$1:$1048576,PsyInf_HC_FileAct!V$1,FALSE)/I53,"-")</f>
        <v>0.35108801558947711</v>
      </c>
      <c r="W53" s="317">
        <f>IF(E53&gt;0,VLOOKUP(A53,[3]BDD_ActiviteInf_HC!$1:$1048576,PsyInf_HC_FileAct!W$1,FALSE)/E53,"-")</f>
        <v>0</v>
      </c>
      <c r="X53" s="313">
        <f>IF(F53&gt;0,VLOOKUP(A53,[3]BDD_ActiviteInf_HC!$1:$1048576,PsyInf_HC_FileAct!X$1,FALSE)/F53,"-")</f>
        <v>0</v>
      </c>
      <c r="Y53" s="317">
        <f>IF(H53&gt;0,VLOOKUP(A53,[3]BDD_ActiviteInf_HC!$1:$1048576,PsyInf_HC_FileAct!Y$1,FALSE)/H53,"-")</f>
        <v>0</v>
      </c>
      <c r="Z53" s="318">
        <f>IF(I53&gt;0,VLOOKUP(A53,[3]BDD_ActiviteInf_HC!$1:$1048576,PsyInf_HC_FileAct!Z$1,FALSE)/I53,"-")</f>
        <v>0</v>
      </c>
      <c r="AA53" s="316">
        <f>IF(E53&gt;0,VLOOKUP(A53,[3]BDD_ActiviteInf_HC!$1:$1048576,PsyInf_HC_FileAct!AA$1,FALSE)/E53,"-")</f>
        <v>4.2016806722689079E-2</v>
      </c>
      <c r="AB53" s="313">
        <f>IF(F53&gt;0,VLOOKUP(A53,[3]BDD_ActiviteInf_HC!$1:$1048576,PsyInf_HC_FileAct!AB$1,FALSE)/F53,"-")</f>
        <v>0.21893491124260356</v>
      </c>
      <c r="AC53" s="317">
        <f>IF(H53&gt;0,VLOOKUP(A53,[3]BDD_ActiviteInf_HC!$1:$1048576,PsyInf_HC_FileAct!AC$1,FALSE)/H53,"-")</f>
        <v>3.4821428571428573E-2</v>
      </c>
      <c r="AD53" s="318">
        <f>IF(I53&gt;0,VLOOKUP(A53,[3]BDD_ActiviteInf_HC!$1:$1048576,PsyInf_HC_FileAct!AD$1,FALSE)/I53,"-")</f>
        <v>0.31308866515102307</v>
      </c>
      <c r="AE53" s="316">
        <f>IF(E53&gt;0,VLOOKUP(A53,[3]BDD_ActiviteInf_HC!$1:$1048576,PsyInf_HC_FileAct!AE$1,FALSE)/E53,"-")</f>
        <v>0</v>
      </c>
      <c r="AF53" s="313">
        <f>IF(F53&gt;0,VLOOKUP(A53,[3]BDD_ActiviteInf_HC!$1:$1048576,PsyInf_HC_FileAct!AF$1,FALSE)/F53,"-")</f>
        <v>0</v>
      </c>
      <c r="AG53" s="317">
        <f>IF(H53&gt;0,VLOOKUP(A53,[3]BDD_ActiviteInf_HC!$1:$1048576,PsyInf_HC_FileAct!AG$1,FALSE)/H53,"-")</f>
        <v>0</v>
      </c>
      <c r="AH53" s="318">
        <f>IF(I53&gt;0,VLOOKUP(A53,[3]BDD_ActiviteInf_HC!$1:$1048576,PsyInf_HC_FileAct!AH$1,FALSE)/I53,"-")</f>
        <v>0</v>
      </c>
      <c r="AI53" s="101"/>
      <c r="AJ53" s="101"/>
      <c r="AK53" s="101"/>
      <c r="AL53" s="101"/>
      <c r="AM53" s="101"/>
      <c r="AN53" s="101"/>
    </row>
    <row r="54" spans="1:40" x14ac:dyDescent="0.2">
      <c r="A54" s="31" t="s">
        <v>100</v>
      </c>
      <c r="B54" s="98"/>
      <c r="C54" s="121" t="s">
        <v>101</v>
      </c>
      <c r="D54" s="122"/>
      <c r="E54" s="442">
        <f>VLOOKUP(A54,[3]Activité_INF!$A$7:$L$56,8,FALSE)</f>
        <v>130</v>
      </c>
      <c r="F54" s="312">
        <f>VLOOKUP(A54,[3]Activité_INF!$A$7:$L$56,9,FALSE)</f>
        <v>140</v>
      </c>
      <c r="G54" s="313">
        <f t="shared" si="5"/>
        <v>7.6923076923076872E-2</v>
      </c>
      <c r="H54" s="241">
        <f>VLOOKUP(A54,[3]Activité_INF!$A$7:$L$68,5,FALSE)</f>
        <v>2619</v>
      </c>
      <c r="I54" s="314">
        <f>VLOOKUP(A54,[3]Activité_INF!$A$7:$L$68,6,FALSE)</f>
        <v>2232</v>
      </c>
      <c r="J54" s="315">
        <f t="shared" si="6"/>
        <v>-0.14776632302405501</v>
      </c>
      <c r="K54" s="316">
        <f>IF($E54&gt;0,VLOOKUP($A54,[3]BDD_ActiviteInf_HC!$1:$1048576,PsyInf_HC_FileAct!K$1,FALSE)/$E54,"-")</f>
        <v>2.3076923076923078E-2</v>
      </c>
      <c r="L54" s="313">
        <f>IF($F54&gt;0,VLOOKUP($A54,[3]BDD_ActiviteInf_HC!$1:$1048576,PsyInf_HC_FileAct!L$1,FALSE)/$F54,"-")</f>
        <v>0.14285714285714285</v>
      </c>
      <c r="M54" s="317">
        <f>IF($H54&gt;0,VLOOKUP($A54,[3]BDD_ActiviteInf_HC!$1:$1048576,PsyInf_HC_FileAct!M$1,FALSE)/$H54,"-")</f>
        <v>1.9854906452844597E-2</v>
      </c>
      <c r="N54" s="313">
        <f>IF($I54&gt;0,VLOOKUP($A54,[3]BDD_ActiviteInf_HC!$1:$1048576,PsyInf_HC_FileAct!N$1,FALSE)/$I54,"-")</f>
        <v>4.9731182795698922E-2</v>
      </c>
      <c r="O54" s="549">
        <f>IF($E54&gt;0,VLOOKUP($A54,[3]BDD_ActiviteInf_HC!$1:$1048576,PsyInf_HC_FileAct!O$1,FALSE)/$E54,"-")</f>
        <v>0.85384615384615381</v>
      </c>
      <c r="P54" s="313">
        <f>IF($F54&gt;0,VLOOKUP($A54,[3]BDD_ActiviteInf_HC!$1:$1048576,PsyInf_HC_FileAct!P$1,FALSE)/$F54,"-")</f>
        <v>0.75714285714285712</v>
      </c>
      <c r="Q54" s="317">
        <f>IF($H54&gt;0,VLOOKUP($A54,[3]BDD_ActiviteInf_HC!$1:$1048576,PsyInf_HC_FileAct!Q$1,FALSE)/$H54,"-")</f>
        <v>0.90263459335624285</v>
      </c>
      <c r="R54" s="315">
        <f>IF($I54&gt;0,VLOOKUP($A54,[3]BDD_ActiviteInf_HC!$1:$1048576,PsyInf_HC_FileAct!R$1,FALSE)/$I54,"-")</f>
        <v>0.83467741935483875</v>
      </c>
      <c r="S54" s="317">
        <f>IF(E54&gt;0,VLOOKUP(A54,[3]BDD_ActiviteInf_HC!$1:$1048576,PsyInf_HC_FileAct!S$1,FALSE)/E54,"-")</f>
        <v>0.13846153846153847</v>
      </c>
      <c r="T54" s="313">
        <f>IF(F54&gt;0,VLOOKUP(A54,[3]BDD_ActiviteInf_HC!$1:$1048576,PsyInf_HC_FileAct!T$1,FALSE)/F54,"-")</f>
        <v>0.10714285714285714</v>
      </c>
      <c r="U54" s="317">
        <f>IF(H54&gt;0,VLOOKUP(A54,[3]BDD_ActiviteInf_HC!$1:$1048576,PsyInf_HC_FileAct!U$1,FALSE)/H54,"-")</f>
        <v>7.751050019091256E-2</v>
      </c>
      <c r="V54" s="315">
        <f>IF(I54&gt;0,VLOOKUP(A54,[3]BDD_ActiviteInf_HC!$1:$1048576,PsyInf_HC_FileAct!V$1,FALSE)/I54,"-")</f>
        <v>0.11559139784946236</v>
      </c>
      <c r="W54" s="317">
        <f>IF(E54&gt;0,VLOOKUP(A54,[3]BDD_ActiviteInf_HC!$1:$1048576,PsyInf_HC_FileAct!W$1,FALSE)/E54,"-")</f>
        <v>0</v>
      </c>
      <c r="X54" s="313">
        <f>IF(F54&gt;0,VLOOKUP(A54,[3]BDD_ActiviteInf_HC!$1:$1048576,PsyInf_HC_FileAct!X$1,FALSE)/F54,"-")</f>
        <v>0</v>
      </c>
      <c r="Y54" s="317">
        <f>IF(H54&gt;0,VLOOKUP(A54,[3]BDD_ActiviteInf_HC!$1:$1048576,PsyInf_HC_FileAct!Y$1,FALSE)/H54,"-")</f>
        <v>0</v>
      </c>
      <c r="Z54" s="318">
        <f>IF(I54&gt;0,VLOOKUP(A54,[3]BDD_ActiviteInf_HC!$1:$1048576,PsyInf_HC_FileAct!Z$1,FALSE)/I54,"-")</f>
        <v>0</v>
      </c>
      <c r="AA54" s="316">
        <f>IF(E54&gt;0,VLOOKUP(A54,[3]BDD_ActiviteInf_HC!$1:$1048576,PsyInf_HC_FileAct!AA$1,FALSE)/E54,"-")</f>
        <v>0</v>
      </c>
      <c r="AB54" s="313">
        <f>IF(F54&gt;0,VLOOKUP(A54,[3]BDD_ActiviteInf_HC!$1:$1048576,PsyInf_HC_FileAct!AB$1,FALSE)/F54,"-")</f>
        <v>7.1428571428571426E-3</v>
      </c>
      <c r="AC54" s="317">
        <f>IF(H54&gt;0,VLOOKUP(A54,[3]BDD_ActiviteInf_HC!$1:$1048576,PsyInf_HC_FileAct!AC$1,FALSE)/H54,"-")</f>
        <v>0</v>
      </c>
      <c r="AD54" s="318">
        <f>IF(I54&gt;0,VLOOKUP(A54,[3]BDD_ActiviteInf_HC!$1:$1048576,PsyInf_HC_FileAct!AD$1,FALSE)/I54,"-")</f>
        <v>8.960573476702509E-4</v>
      </c>
      <c r="AE54" s="316">
        <f>IF(E54&gt;0,VLOOKUP(A54,[3]BDD_ActiviteInf_HC!$1:$1048576,PsyInf_HC_FileAct!AE$1,FALSE)/E54,"-")</f>
        <v>0</v>
      </c>
      <c r="AF54" s="313">
        <f>IF(F54&gt;0,VLOOKUP(A54,[3]BDD_ActiviteInf_HC!$1:$1048576,PsyInf_HC_FileAct!AF$1,FALSE)/F54,"-")</f>
        <v>0</v>
      </c>
      <c r="AG54" s="317">
        <f>IF(H54&gt;0,VLOOKUP(A54,[3]BDD_ActiviteInf_HC!$1:$1048576,PsyInf_HC_FileAct!AG$1,FALSE)/H54,"-")</f>
        <v>0</v>
      </c>
      <c r="AH54" s="318">
        <f>IF(I54&gt;0,VLOOKUP(A54,[3]BDD_ActiviteInf_HC!$1:$1048576,PsyInf_HC_FileAct!AH$1,FALSE)/I54,"-")</f>
        <v>0</v>
      </c>
      <c r="AI54" s="101"/>
      <c r="AJ54" s="101"/>
      <c r="AK54" s="101"/>
      <c r="AL54" s="101"/>
      <c r="AM54" s="101"/>
      <c r="AN54" s="101"/>
    </row>
    <row r="55" spans="1:40" ht="13.8" thickBot="1" x14ac:dyDescent="0.25">
      <c r="A55" s="31" t="s">
        <v>102</v>
      </c>
      <c r="B55" s="98"/>
      <c r="C55" s="130" t="s">
        <v>103</v>
      </c>
      <c r="D55" s="131"/>
      <c r="E55" s="447">
        <f>VLOOKUP(A55,[3]Activité_INF!$A$7:$L$56,8,FALSE)</f>
        <v>0</v>
      </c>
      <c r="F55" s="321">
        <f>VLOOKUP(A55,[3]Activité_INF!$A$7:$L$56,9,FALSE)</f>
        <v>0</v>
      </c>
      <c r="G55" s="322" t="str">
        <f t="shared" si="5"/>
        <v>-</v>
      </c>
      <c r="H55" s="323">
        <f>VLOOKUP(A55,[3]Activité_INF!$A$7:$L$68,5,FALSE)</f>
        <v>0</v>
      </c>
      <c r="I55" s="324">
        <f>VLOOKUP(A55,[3]Activité_INF!$A$7:$L$68,6,FALSE)</f>
        <v>0</v>
      </c>
      <c r="J55" s="325" t="str">
        <f t="shared" si="6"/>
        <v>-</v>
      </c>
      <c r="K55" s="326" t="str">
        <f>IF($E55&gt;0,VLOOKUP($A55,[3]BDD_ActiviteInf_HC!$1:$1048576,PsyInf_HC_FileAct!K$1,FALSE)/$E55,"-")</f>
        <v>-</v>
      </c>
      <c r="L55" s="322" t="str">
        <f>IF($F55&gt;0,VLOOKUP($A55,[3]BDD_ActiviteInf_HC!$1:$1048576,PsyInf_HC_FileAct!L$1,FALSE)/$F55,"-")</f>
        <v>-</v>
      </c>
      <c r="M55" s="327" t="str">
        <f>IF($H55&gt;0,VLOOKUP($A55,[3]BDD_ActiviteInf_HC!$1:$1048576,PsyInf_HC_FileAct!M$1,FALSE)/$H55,"-")</f>
        <v>-</v>
      </c>
      <c r="N55" s="322" t="str">
        <f>IF($I55&gt;0,VLOOKUP($A55,[3]BDD_ActiviteInf_HC!$1:$1048576,PsyInf_HC_FileAct!N$1,FALSE)/$I55,"-")</f>
        <v>-</v>
      </c>
      <c r="O55" s="550" t="str">
        <f>IF($E55&gt;0,VLOOKUP($A55,[3]BDD_ActiviteInf_HC!$1:$1048576,PsyInf_HC_FileAct!O$1,FALSE)/$E55,"-")</f>
        <v>-</v>
      </c>
      <c r="P55" s="322" t="str">
        <f>IF($F55&gt;0,VLOOKUP($A55,[3]BDD_ActiviteInf_HC!$1:$1048576,PsyInf_HC_FileAct!P$1,FALSE)/$F55,"-")</f>
        <v>-</v>
      </c>
      <c r="Q55" s="327" t="str">
        <f>IF($H55&gt;0,VLOOKUP($A55,[3]BDD_ActiviteInf_HC!$1:$1048576,PsyInf_HC_FileAct!Q$1,FALSE)/$H55,"-")</f>
        <v>-</v>
      </c>
      <c r="R55" s="325" t="str">
        <f>IF($I55&gt;0,VLOOKUP($A55,[3]BDD_ActiviteInf_HC!$1:$1048576,PsyInf_HC_FileAct!R$1,FALSE)/$I55,"-")</f>
        <v>-</v>
      </c>
      <c r="S55" s="327" t="str">
        <f>IF(E55&gt;0,VLOOKUP(A55,[3]BDD_ActiviteInf_HC!$1:$1048576,PsyInf_HC_FileAct!S$1,FALSE)/E55,"-")</f>
        <v>-</v>
      </c>
      <c r="T55" s="322" t="str">
        <f>IF(F55&gt;0,VLOOKUP(A55,[3]BDD_ActiviteInf_HC!$1:$1048576,PsyInf_HC_FileAct!T$1,FALSE)/F55,"-")</f>
        <v>-</v>
      </c>
      <c r="U55" s="327" t="str">
        <f>IF(H55&gt;0,VLOOKUP(A55,[3]BDD_ActiviteInf_HC!$1:$1048576,PsyInf_HC_FileAct!U$1,FALSE)/H55,"-")</f>
        <v>-</v>
      </c>
      <c r="V55" s="325" t="str">
        <f>IF(I55&gt;0,VLOOKUP(A55,[3]BDD_ActiviteInf_HC!$1:$1048576,PsyInf_HC_FileAct!V$1,FALSE)/I55,"-")</f>
        <v>-</v>
      </c>
      <c r="W55" s="327" t="str">
        <f>IF(E55&gt;0,VLOOKUP(A55,[3]BDD_ActiviteInf_HC!$1:$1048576,PsyInf_HC_FileAct!W$1,FALSE)/E55,"-")</f>
        <v>-</v>
      </c>
      <c r="X55" s="322" t="str">
        <f>IF(F55&gt;0,VLOOKUP(A55,[3]BDD_ActiviteInf_HC!$1:$1048576,PsyInf_HC_FileAct!X$1,FALSE)/F55,"-")</f>
        <v>-</v>
      </c>
      <c r="Y55" s="327" t="str">
        <f>IF(H55&gt;0,VLOOKUP(A55,[3]BDD_ActiviteInf_HC!$1:$1048576,PsyInf_HC_FileAct!Y$1,FALSE)/H55,"-")</f>
        <v>-</v>
      </c>
      <c r="Z55" s="328" t="str">
        <f>IF(I55&gt;0,VLOOKUP(A55,[3]BDD_ActiviteInf_HC!$1:$1048576,PsyInf_HC_FileAct!Z$1,FALSE)/I55,"-")</f>
        <v>-</v>
      </c>
      <c r="AA55" s="326" t="str">
        <f>IF(E55&gt;0,VLOOKUP(A55,[3]BDD_ActiviteInf_HC!$1:$1048576,PsyInf_HC_FileAct!AA$1,FALSE)/E55,"-")</f>
        <v>-</v>
      </c>
      <c r="AB55" s="322" t="str">
        <f>IF(F55&gt;0,VLOOKUP(A55,[3]BDD_ActiviteInf_HC!$1:$1048576,PsyInf_HC_FileAct!AB$1,FALSE)/F55,"-")</f>
        <v>-</v>
      </c>
      <c r="AC55" s="327" t="str">
        <f>IF(H55&gt;0,VLOOKUP(A55,[3]BDD_ActiviteInf_HC!$1:$1048576,PsyInf_HC_FileAct!AC$1,FALSE)/H55,"-")</f>
        <v>-</v>
      </c>
      <c r="AD55" s="328" t="str">
        <f>IF(I55&gt;0,VLOOKUP(A55,[3]BDD_ActiviteInf_HC!$1:$1048576,PsyInf_HC_FileAct!AD$1,FALSE)/I55,"-")</f>
        <v>-</v>
      </c>
      <c r="AE55" s="326" t="str">
        <f>IF(E55&gt;0,VLOOKUP(A55,[3]BDD_ActiviteInf_HC!$1:$1048576,PsyInf_HC_FileAct!AE$1,FALSE)/E55,"-")</f>
        <v>-</v>
      </c>
      <c r="AF55" s="322" t="str">
        <f>IF(F55&gt;0,VLOOKUP(A55,[3]BDD_ActiviteInf_HC!$1:$1048576,PsyInf_HC_FileAct!AF$1,FALSE)/F55,"-")</f>
        <v>-</v>
      </c>
      <c r="AG55" s="327" t="str">
        <f>IF(H55&gt;0,VLOOKUP(A55,[3]BDD_ActiviteInf_HC!$1:$1048576,PsyInf_HC_FileAct!AG$1,FALSE)/H55,"-")</f>
        <v>-</v>
      </c>
      <c r="AH55" s="328" t="str">
        <f>IF(I55&gt;0,VLOOKUP(A55,[3]BDD_ActiviteInf_HC!$1:$1048576,PsyInf_HC_FileAct!AH$1,FALSE)/I55,"-")</f>
        <v>-</v>
      </c>
      <c r="AI55" s="101"/>
      <c r="AJ55" s="101"/>
      <c r="AK55" s="101"/>
      <c r="AL55" s="101"/>
      <c r="AM55" s="101"/>
      <c r="AN55" s="101"/>
    </row>
    <row r="56" spans="1:40" ht="7.5" customHeight="1" thickBot="1" x14ac:dyDescent="0.25">
      <c r="A56" s="77"/>
      <c r="C56" s="331"/>
      <c r="D56" s="332"/>
      <c r="E56" s="453"/>
      <c r="F56" s="333"/>
      <c r="G56" s="197"/>
      <c r="H56" s="512"/>
      <c r="I56" s="551"/>
      <c r="J56" s="197"/>
      <c r="K56" s="336"/>
      <c r="L56" s="197"/>
      <c r="M56" s="197"/>
      <c r="N56" s="197"/>
      <c r="O56" s="336"/>
      <c r="P56" s="197"/>
      <c r="Q56" s="197"/>
      <c r="R56" s="197"/>
      <c r="S56" s="197"/>
      <c r="T56" s="197"/>
      <c r="U56" s="197"/>
      <c r="V56" s="197"/>
      <c r="W56" s="197"/>
      <c r="X56" s="197"/>
      <c r="Y56" s="197"/>
      <c r="Z56" s="197"/>
      <c r="AA56" s="197"/>
      <c r="AB56" s="197"/>
      <c r="AC56" s="197"/>
      <c r="AD56" s="197"/>
      <c r="AE56" s="197"/>
      <c r="AF56" s="197"/>
      <c r="AG56" s="197"/>
      <c r="AH56" s="197"/>
      <c r="AI56" s="101"/>
      <c r="AJ56" s="101"/>
      <c r="AK56" s="101"/>
      <c r="AL56" s="101"/>
      <c r="AM56" s="101"/>
      <c r="AN56" s="101"/>
    </row>
    <row r="57" spans="1:40" ht="13.8" thickBot="1" x14ac:dyDescent="0.25">
      <c r="A57" s="31" t="s">
        <v>104</v>
      </c>
      <c r="B57" s="98"/>
      <c r="C57" s="337" t="s">
        <v>105</v>
      </c>
      <c r="D57" s="146"/>
      <c r="E57" s="415">
        <f>VLOOKUP(A57,[3]Activité_INF!$A$7:$L$56,8,FALSE)</f>
        <v>1176</v>
      </c>
      <c r="F57" s="338">
        <f>VLOOKUP(A57,[3]Activité_INF!$A$7:$L$56,9,FALSE)</f>
        <v>1130</v>
      </c>
      <c r="G57" s="339">
        <f>IF(E57=0,"-",F57/E57-1)</f>
        <v>-3.9115646258503389E-2</v>
      </c>
      <c r="H57" s="275">
        <f>VLOOKUP(A57,[3]Activité_INF!$A$7:$L$68,5,FALSE)</f>
        <v>22309</v>
      </c>
      <c r="I57" s="340">
        <f>VLOOKUP(A57,[3]Activité_INF!$A$7:$L$68,6,FALSE)</f>
        <v>23399</v>
      </c>
      <c r="J57" s="341">
        <f>IF(H57=0,"-",I57/H57-1)</f>
        <v>4.8859204805235645E-2</v>
      </c>
      <c r="K57" s="342">
        <f>IF($E57&gt;0,VLOOKUP($A57,[3]BDD_ActiviteInf_HC!$1:$1048576,PsyInf_HC_FileAct!K$1,FALSE)/$E57,"-")</f>
        <v>5.187074829931973E-2</v>
      </c>
      <c r="L57" s="339">
        <f>IF($F57&gt;0,VLOOKUP($A57,[3]BDD_ActiviteInf_HC!$1:$1048576,PsyInf_HC_FileAct!L$1,FALSE)/$F57,"-")</f>
        <v>6.9911504424778767E-2</v>
      </c>
      <c r="M57" s="339">
        <f>IF($H57&gt;0,VLOOKUP($A57,[3]BDD_ActiviteInf_HC!$1:$1048576,PsyInf_HC_FileAct!M$1,FALSE)/$H57,"-")</f>
        <v>3.0256847012416512E-2</v>
      </c>
      <c r="N57" s="339">
        <f>IF($I57&gt;0,VLOOKUP($A57,[3]BDD_ActiviteInf_HC!$1:$1048576,PsyInf_HC_FileAct!N$1,FALSE)/$I57,"-")</f>
        <v>3.5514338219582033E-2</v>
      </c>
      <c r="O57" s="552">
        <f>IF($E57&gt;0,VLOOKUP($A57,[3]BDD_ActiviteInf_HC!$1:$1048576,PsyInf_HC_FileAct!O$1,FALSE)/$E57,"-")</f>
        <v>0.7678571428571429</v>
      </c>
      <c r="P57" s="339">
        <f>IF($F57&gt;0,VLOOKUP($A57,[3]BDD_ActiviteInf_HC!$1:$1048576,PsyInf_HC_FileAct!P$1,FALSE)/$F57,"-")</f>
        <v>0.731858407079646</v>
      </c>
      <c r="Q57" s="339">
        <f>IF($H57&gt;0,VLOOKUP($A57,[3]BDD_ActiviteInf_HC!$1:$1048576,PsyInf_HC_FileAct!Q$1,FALSE)/$H57,"-")</f>
        <v>0.75861759827872155</v>
      </c>
      <c r="R57" s="341">
        <f>IF($I57&gt;0,VLOOKUP($A57,[3]BDD_ActiviteInf_HC!$1:$1048576,PsyInf_HC_FileAct!R$1,FALSE)/$I57,"-")</f>
        <v>0.69242275310910728</v>
      </c>
      <c r="S57" s="343">
        <f>IF(E57&gt;0,VLOOKUP(A57,[3]BDD_ActiviteInf_HC!$1:$1048576,PsyInf_HC_FileAct!S$1,FALSE)/E57,"-")</f>
        <v>0.20918367346938777</v>
      </c>
      <c r="T57" s="339">
        <f>IF(F57&gt;0,VLOOKUP(A57,[3]BDD_ActiviteInf_HC!$1:$1048576,PsyInf_HC_FileAct!T$1,FALSE)/F57,"-")</f>
        <v>0.22566371681415928</v>
      </c>
      <c r="U57" s="339">
        <f>IF(H57&gt;0,VLOOKUP(A57,[3]BDD_ActiviteInf_HC!$1:$1048576,PsyInf_HC_FileAct!U$1,FALSE)/H57,"-")</f>
        <v>0.21112555470886191</v>
      </c>
      <c r="V57" s="341">
        <f>IF(I57&gt;0,VLOOKUP(A57,[3]BDD_ActiviteInf_HC!$1:$1048576,PsyInf_HC_FileAct!V$1,FALSE)/I57,"-")</f>
        <v>0.27172101371853496</v>
      </c>
      <c r="W57" s="343">
        <f>IF(E57&gt;0,VLOOKUP(A57,[3]BDD_ActiviteInf_HC!$1:$1048576,PsyInf_HC_FileAct!W$1,FALSE)/E57,"-")</f>
        <v>0</v>
      </c>
      <c r="X57" s="339">
        <f>IF(F57&gt;0,VLOOKUP(A57,[3]BDD_ActiviteInf_HC!$1:$1048576,PsyInf_HC_FileAct!X$1,FALSE)/F57,"-")</f>
        <v>1.7699115044247787E-3</v>
      </c>
      <c r="Y57" s="343">
        <f>IF(H57&gt;0,VLOOKUP(A57,[3]BDD_ActiviteInf_HC!$1:$1048576,PsyInf_HC_FileAct!Y$1,FALSE)/H57,"-")</f>
        <v>0</v>
      </c>
      <c r="Z57" s="344">
        <f>IF(I57&gt;0,VLOOKUP(A57,[3]BDD_ActiviteInf_HC!$1:$1048576,PsyInf_HC_FileAct!Z$1,FALSE)/I57,"-")</f>
        <v>3.4189495277575963E-4</v>
      </c>
      <c r="AA57" s="342">
        <f>IF(E57&gt;0,VLOOKUP(A57,[3]BDD_ActiviteInf_HC!$1:$1048576,PsyInf_HC_FileAct!AA$1,FALSE)/E57,"-")</f>
        <v>0.38520408163265307</v>
      </c>
      <c r="AB57" s="339">
        <f>IF(F57&gt;0,VLOOKUP(A57,[3]BDD_ActiviteInf_HC!$1:$1048576,PsyInf_HC_FileAct!AB$1,FALSE)/F57,"-")</f>
        <v>0.33185840707964603</v>
      </c>
      <c r="AC57" s="343">
        <f>IF(H57&gt;0,VLOOKUP(A57,[3]BDD_ActiviteInf_HC!$1:$1048576,PsyInf_HC_FileAct!AC$1,FALSE)/H57,"-")</f>
        <v>0.38060872293693127</v>
      </c>
      <c r="AD57" s="344">
        <f>IF(I57&gt;0,VLOOKUP(A57,[3]BDD_ActiviteInf_HC!$1:$1048576,PsyInf_HC_FileAct!AD$1,FALSE)/I57,"-")</f>
        <v>0.39266635326295996</v>
      </c>
      <c r="AE57" s="342">
        <f>IF(E57&gt;0,VLOOKUP(A57,[3]BDD_ActiviteInf_HC!$1:$1048576,PsyInf_HC_FileAct!AE$1,FALSE)/E57,"-")</f>
        <v>0</v>
      </c>
      <c r="AF57" s="339">
        <f>IF(F57&gt;0,VLOOKUP(A57,[3]BDD_ActiviteInf_HC!$1:$1048576,PsyInf_HC_FileAct!AF$1,FALSE)/F57,"-")</f>
        <v>0</v>
      </c>
      <c r="AG57" s="343">
        <f>IF(H57&gt;0,VLOOKUP(A57,[3]BDD_ActiviteInf_HC!$1:$1048576,PsyInf_HC_FileAct!AG$1,FALSE)/H57,"-")</f>
        <v>0</v>
      </c>
      <c r="AH57" s="344">
        <f>IF(I57&gt;0,VLOOKUP(A57,[3]BDD_ActiviteInf_HC!$1:$1048576,PsyInf_HC_FileAct!AH$1,FALSE)/I57,"-")</f>
        <v>0</v>
      </c>
      <c r="AI57" s="101"/>
      <c r="AJ57" s="101"/>
      <c r="AK57" s="101"/>
      <c r="AL57" s="101"/>
      <c r="AM57" s="101"/>
      <c r="AN57" s="101"/>
    </row>
    <row r="58" spans="1:40" ht="7.5" customHeight="1" thickBot="1" x14ac:dyDescent="0.25">
      <c r="A58" s="77"/>
      <c r="C58" s="345"/>
      <c r="D58" s="346"/>
      <c r="F58" s="553"/>
      <c r="G58" s="515" t="e">
        <f>VLOOKUP(A58,[3]Activité_INF!$A$7:$L$68,10,FALSE)</f>
        <v>#N/A</v>
      </c>
      <c r="H58" s="513"/>
      <c r="I58" s="554" t="e">
        <f>VLOOKUP(A58,[3]Activité_INF!$A$7:$L$68,6,FALSE)</f>
        <v>#N/A</v>
      </c>
      <c r="J58" s="515" t="e">
        <f>VLOOKUP(A58,[3]Activité_INF!$A$7:$L$68,7,FALSE)</f>
        <v>#N/A</v>
      </c>
      <c r="K58" s="515" t="str">
        <f>IF($E58&gt;0,VLOOKUP($A58,[3]BDD_ActiviteInf_HC!$1:$1048576,PsyInf_HC_FileAct!K$1,FALSE)/$E58,"-")</f>
        <v>-</v>
      </c>
      <c r="L58" s="515"/>
      <c r="M58" s="515" t="str">
        <f>IF($H58&gt;0,VLOOKUP($A58,[3]BDD_ActiviteInf_HC!$1:$1048576,PsyInf_HC_FileAct!M$1,FALSE)/$H58,"-")</f>
        <v>-</v>
      </c>
      <c r="N58" s="515" t="e">
        <f>IF($I58&gt;0,VLOOKUP($A58,[3]BDD_ActiviteInf_HC!$1:$1048576,PsyInf_HC_FileAct!N$1,FALSE)/$I58,"-")</f>
        <v>#N/A</v>
      </c>
      <c r="O58" s="515" t="str">
        <f>IF($E58&gt;0,VLOOKUP($A58,[3]BDD_ActiviteInf_HC!$1:$1048576,PsyInf_HC_FileAct!O$1,FALSE)/$E58,"-")</f>
        <v>-</v>
      </c>
      <c r="P58" s="515" t="str">
        <f>IF($F58&gt;0,VLOOKUP($A58,[3]BDD_ActiviteInf_HC!$1:$1048576,PsyInf_HC_FileAct!P$1,FALSE)/$F58,"-")</f>
        <v>-</v>
      </c>
      <c r="Q58" s="515" t="str">
        <f>IF($H58&gt;0,VLOOKUP($A58,[3]BDD_ActiviteInf_HC!$1:$1048576,PsyInf_HC_FileAct!Q$1,FALSE)/$H58,"-")</f>
        <v>-</v>
      </c>
      <c r="R58" s="515" t="e">
        <f>IF($I58&gt;0,VLOOKUP($A58,[3]BDD_ActiviteInf_HC!$1:$1048576,PsyInf_HC_FileAct!R$1,FALSE)/$I58,"-")</f>
        <v>#N/A</v>
      </c>
      <c r="S58" s="515" t="str">
        <f>IF(E58&gt;0,VLOOKUP(A58,[3]BDD_ActiviteInf_HC!$1:$1048576,PsyInf_HC_FileAct!S$1,FALSE)/E58,"-")</f>
        <v>-</v>
      </c>
      <c r="T58" s="515" t="str">
        <f>IF(F58&gt;0,VLOOKUP(A58,[3]BDD_ActiviteInf_HC!$1:$1048576,PsyInf_HC_FileAct!T$1,FALSE)/F58,"-")</f>
        <v>-</v>
      </c>
      <c r="U58" s="515" t="str">
        <f>IF(H58&gt;0,VLOOKUP(A58,[3]BDD_ActiviteInf_HC!$1:$1048576,PsyInf_HC_FileAct!U$1,FALSE)/H58,"-")</f>
        <v>-</v>
      </c>
      <c r="V58" s="515" t="e">
        <f>IF(I58&gt;0,VLOOKUP(A58,[3]BDD_ActiviteInf_HC!$1:$1048576,PsyInf_HC_FileAct!V$1,FALSE)/I58,"-")</f>
        <v>#N/A</v>
      </c>
      <c r="W58" s="515" t="str">
        <f>IF(E58&gt;0,VLOOKUP(A58,[3]BDD_ActiviteInf_HC!$1:$1048576,PsyInf_HC_FileAct!W$1,FALSE)/E58,"-")</f>
        <v>-</v>
      </c>
      <c r="X58" s="515" t="str">
        <f>IF(F58&gt;0,VLOOKUP(A58,[3]BDD_ActiviteInf_HC!$1:$1048576,PsyInf_HC_FileAct!X$1,FALSE)/F58,"-")</f>
        <v>-</v>
      </c>
      <c r="Y58" s="515" t="str">
        <f>IF(H58&gt;0,VLOOKUP(A58,[3]BDD_ActiviteInf_HC!$1:$1048576,PsyInf_HC_FileAct!Y$1,FALSE)/H58,"-")</f>
        <v>-</v>
      </c>
      <c r="Z58" s="515" t="e">
        <f>IF(I58&gt;0,VLOOKUP(A58,[3]BDD_ActiviteInf_HC!$1:$1048576,PsyInf_HC_FileAct!Z$1,FALSE)/I58,"-")</f>
        <v>#N/A</v>
      </c>
      <c r="AA58" s="515" t="str">
        <f>IF(E58&gt;0,VLOOKUP(A58,[3]BDD_ActiviteInf_HC!$1:$1048576,PsyInf_HC_FileAct!AA$1,FALSE)/E58,"-")</f>
        <v>-</v>
      </c>
      <c r="AB58" s="515" t="str">
        <f>IF(F58&gt;0,VLOOKUP(A58,[3]BDD_ActiviteInf_HC!$1:$1048576,PsyInf_HC_FileAct!AB$1,FALSE)/F58,"-")</f>
        <v>-</v>
      </c>
      <c r="AC58" s="515" t="str">
        <f>IF(H58&gt;0,VLOOKUP(A58,[3]BDD_ActiviteInf_HC!$1:$1048576,PsyInf_HC_FileAct!AC$1,FALSE)/H58,"-")</f>
        <v>-</v>
      </c>
      <c r="AD58" s="515" t="e">
        <f>IF(I58&gt;0,VLOOKUP(A58,[3]BDD_ActiviteInf_HC!$1:$1048576,PsyInf_HC_FileAct!AD$1,FALSE)/I58,"-")</f>
        <v>#N/A</v>
      </c>
      <c r="AE58" s="515" t="str">
        <f>IF(E58&gt;0,VLOOKUP(A58,[3]BDD_ActiviteInf_HC!$1:$1048576,PsyInf_HC_FileAct!AE$1,FALSE)/E58,"-")</f>
        <v>-</v>
      </c>
      <c r="AF58" s="515" t="str">
        <f>IF(F58&gt;0,VLOOKUP(A58,[3]BDD_ActiviteInf_HC!$1:$1048576,PsyInf_HC_FileAct!AF$1,FALSE)/F58,"-")</f>
        <v>-</v>
      </c>
      <c r="AG58" s="515" t="str">
        <f>IF(H58&gt;0,VLOOKUP(A58,[3]BDD_ActiviteInf_HC!$1:$1048576,PsyInf_HC_FileAct!AG$1,FALSE)/H58,"-")</f>
        <v>-</v>
      </c>
      <c r="AH58" s="515" t="e">
        <f>IF(I58&gt;0,VLOOKUP(A58,[3]BDD_ActiviteInf_HC!$1:$1048576,PsyInf_HC_FileAct!AH$1,FALSE)/I58,"-")</f>
        <v>#N/A</v>
      </c>
      <c r="AI58" s="101"/>
      <c r="AJ58" s="101"/>
      <c r="AK58" s="101"/>
      <c r="AL58" s="101"/>
      <c r="AM58" s="101"/>
      <c r="AN58" s="101"/>
    </row>
    <row r="59" spans="1:40" x14ac:dyDescent="0.2">
      <c r="A59" s="31" t="s">
        <v>106</v>
      </c>
      <c r="B59" s="98"/>
      <c r="C59" s="350" t="s">
        <v>107</v>
      </c>
      <c r="D59" s="160"/>
      <c r="E59" s="465">
        <f>VLOOKUP(A59,[3]Activité_INF!$A$7:$L$56,8,FALSE)</f>
        <v>17450</v>
      </c>
      <c r="F59" s="351">
        <f>VLOOKUP(A59,[3]Activité_INF!$A$7:$L$56,9,FALSE)</f>
        <v>18635</v>
      </c>
      <c r="G59" s="352">
        <f>IF(E59=0,"-",F59/E59-1)</f>
        <v>6.7908309455587457E-2</v>
      </c>
      <c r="H59" s="353">
        <f>VLOOKUP(A59,[3]Activité_INF!$A$7:$L$68,5,FALSE)</f>
        <v>688485</v>
      </c>
      <c r="I59" s="354">
        <f>VLOOKUP(A59,[3]Activité_INF!$A$7:$L$68,6,FALSE)</f>
        <v>677864</v>
      </c>
      <c r="J59" s="355">
        <f>IF(H59=0,"-",I59/H59-1)</f>
        <v>-1.5426625126182869E-2</v>
      </c>
      <c r="K59" s="356">
        <f>IF($E59&gt;0,VLOOKUP($A59,[3]BDD_ActiviteInf_HC!$1:$1048576,PsyInf_HC_FileAct!K$1,FALSE)/$E59,"-")</f>
        <v>8.7163323782234958E-2</v>
      </c>
      <c r="L59" s="352">
        <f>IF($F59&gt;0,VLOOKUP($A59,[3]BDD_ActiviteInf_HC!$1:$1048576,PsyInf_HC_FileAct!L$1,FALSE)/$F59,"-")</f>
        <v>9.6860745908237192E-2</v>
      </c>
      <c r="M59" s="357">
        <f>IF($H59&gt;0,VLOOKUP($A59,[3]BDD_ActiviteInf_HC!$1:$1048576,PsyInf_HC_FileAct!M$1,FALSE)/$H59,"-")</f>
        <v>0.10382869634051577</v>
      </c>
      <c r="N59" s="352">
        <f>IF($I59&gt;0,VLOOKUP($A59,[3]BDD_ActiviteInf_HC!$1:$1048576,PsyInf_HC_FileAct!N$1,FALSE)/$I59,"-")</f>
        <v>9.3564490812316339E-2</v>
      </c>
      <c r="O59" s="555">
        <f>IF($E59&gt;0,VLOOKUP($A59,[3]BDD_ActiviteInf_HC!$1:$1048576,PsyInf_HC_FileAct!O$1,FALSE)/$E59,"-")</f>
        <v>0.58429799426934093</v>
      </c>
      <c r="P59" s="352">
        <f>IF($F59&gt;0,VLOOKUP($A59,[3]BDD_ActiviteInf_HC!$1:$1048576,PsyInf_HC_FileAct!P$1,FALSE)/$F59,"-")</f>
        <v>0.58186208746981483</v>
      </c>
      <c r="Q59" s="357">
        <f>IF($H59&gt;0,VLOOKUP($A59,[3]BDD_ActiviteInf_HC!$1:$1048576,PsyInf_HC_FileAct!Q$1,FALSE)/$H59,"-")</f>
        <v>0.51982105637740839</v>
      </c>
      <c r="R59" s="355">
        <f>IF($I59&gt;0,VLOOKUP($A59,[3]BDD_ActiviteInf_HC!$1:$1048576,PsyInf_HC_FileAct!R$1,FALSE)/$I59,"-")</f>
        <v>0.52765303954775589</v>
      </c>
      <c r="S59" s="357">
        <f>IF(E59&gt;0,VLOOKUP(A59,[3]BDD_ActiviteInf_HC!$1:$1048576,PsyInf_HC_FileAct!S$1,FALSE)/E59,"-")</f>
        <v>0.27633237822349571</v>
      </c>
      <c r="T59" s="352">
        <f>IF(F59&gt;0,VLOOKUP(A59,[3]BDD_ActiviteInf_HC!$1:$1048576,PsyInf_HC_FileAct!T$1,FALSE)/F59,"-")</f>
        <v>0.28376710491011536</v>
      </c>
      <c r="U59" s="357">
        <f>IF(H59&gt;0,VLOOKUP(A59,[3]BDD_ActiviteInf_HC!$1:$1048576,PsyInf_HC_FileAct!U$1,FALSE)/H59,"-")</f>
        <v>0.25047604522974359</v>
      </c>
      <c r="V59" s="355">
        <f>IF(I59&gt;0,VLOOKUP(A59,[3]BDD_ActiviteInf_HC!$1:$1048576,PsyInf_HC_FileAct!V$1,FALSE)/I59,"-")</f>
        <v>0.26788559357039171</v>
      </c>
      <c r="W59" s="357">
        <f>IF(E59&gt;0,VLOOKUP(A59,[3]BDD_ActiviteInf_HC!$1:$1048576,PsyInf_HC_FileAct!W$1,FALSE)/E59,"-")</f>
        <v>8.8710601719197701E-2</v>
      </c>
      <c r="X59" s="352">
        <f>IF(F59&gt;0,VLOOKUP(A59,[3]BDD_ActiviteInf_HC!$1:$1048576,PsyInf_HC_FileAct!X$1,FALSE)/F59,"-")</f>
        <v>7.2176012878991141E-2</v>
      </c>
      <c r="Y59" s="357">
        <f>IF(H59&gt;0,VLOOKUP(A59,[3]BDD_ActiviteInf_HC!$1:$1048576,PsyInf_HC_FileAct!Y$1,FALSE)/H59,"-")</f>
        <v>0.1258742020523323</v>
      </c>
      <c r="Z59" s="358">
        <f>IF(I59&gt;0,VLOOKUP(A59,[3]BDD_ActiviteInf_HC!$1:$1048576,PsyInf_HC_FileAct!Z$1,FALSE)/I59,"-")</f>
        <v>0.11089687606953608</v>
      </c>
      <c r="AA59" s="356">
        <f>IF(E59&gt;0,VLOOKUP(A59,[3]BDD_ActiviteInf_HC!$1:$1048576,PsyInf_HC_FileAct!AA$1,FALSE)/E59,"-")</f>
        <v>0.23272206303724929</v>
      </c>
      <c r="AB59" s="352">
        <f>IF(F59&gt;0,VLOOKUP(A59,[3]BDD_ActiviteInf_HC!$1:$1048576,PsyInf_HC_FileAct!AB$1,FALSE)/F59,"-")</f>
        <v>0.22640193184867186</v>
      </c>
      <c r="AC59" s="357">
        <f>IF(H59&gt;0,VLOOKUP(A59,[3]BDD_ActiviteInf_HC!$1:$1048576,PsyInf_HC_FileAct!AC$1,FALSE)/H59,"-")</f>
        <v>0.15354292395622271</v>
      </c>
      <c r="AD59" s="358">
        <f>IF(I59&gt;0,VLOOKUP(A59,[3]BDD_ActiviteInf_HC!$1:$1048576,PsyInf_HC_FileAct!AD$1,FALSE)/I59,"-")</f>
        <v>0.15429643704341875</v>
      </c>
      <c r="AE59" s="356">
        <f>IF(E59&gt;0,VLOOKUP(A59,[3]BDD_ActiviteInf_HC!$1:$1048576,PsyInf_HC_FileAct!AE$1,FALSE)/E59,"-")</f>
        <v>0</v>
      </c>
      <c r="AF59" s="352">
        <f>IF(F59&gt;0,VLOOKUP(A59,[3]BDD_ActiviteInf_HC!$1:$1048576,PsyInf_HC_FileAct!AF$1,FALSE)/F59,"-")</f>
        <v>0</v>
      </c>
      <c r="AG59" s="357">
        <f>IF(H59&gt;0,VLOOKUP(A59,[3]BDD_ActiviteInf_HC!$1:$1048576,PsyInf_HC_FileAct!AG$1,FALSE)/H59,"-")</f>
        <v>0</v>
      </c>
      <c r="AH59" s="358">
        <f>IF(I59&gt;0,VLOOKUP(A59,[3]BDD_ActiviteInf_HC!$1:$1048576,PsyInf_HC_FileAct!AH$1,FALSE)/I59,"-")</f>
        <v>0</v>
      </c>
      <c r="AI59" s="101"/>
      <c r="AJ59" s="101"/>
      <c r="AK59" s="101"/>
      <c r="AL59" s="101"/>
      <c r="AM59" s="101"/>
      <c r="AN59" s="101"/>
    </row>
    <row r="60" spans="1:40" s="65" customFormat="1" ht="12.75" customHeight="1" x14ac:dyDescent="0.2">
      <c r="A60" s="172" t="s">
        <v>108</v>
      </c>
      <c r="C60" s="359" t="s">
        <v>59</v>
      </c>
      <c r="D60" s="360"/>
      <c r="E60" s="471">
        <f>VLOOKUP(A60,[3]Activité_INF!$A$7:$L$68,8,FALSE)</f>
        <v>16002</v>
      </c>
      <c r="F60" s="361">
        <f>VLOOKUP(A60,[3]Activité_INF!$A$7:$L$68,9,FALSE)</f>
        <v>17062</v>
      </c>
      <c r="G60" s="362">
        <f>IF(E60=0,"-",F60/E60-1)</f>
        <v>6.6241719785026909E-2</v>
      </c>
      <c r="H60" s="363">
        <f>VLOOKUP(A60,[3]Activité_INF!$A$7:$L$68,5,FALSE)</f>
        <v>601469</v>
      </c>
      <c r="I60" s="364">
        <f>VLOOKUP(A60,[3]Activité_INF!$A$7:$L$68,6,FALSE)</f>
        <v>584816</v>
      </c>
      <c r="J60" s="365">
        <f>IF(H60=0,"-",I60/H60-1)</f>
        <v>-2.768721247479089E-2</v>
      </c>
      <c r="K60" s="366">
        <f>IF($E60&gt;0,VLOOKUP($A60,[3]BDD_ActiviteInf_HC!$1:$1048576,PsyInf_HC_FileAct!K$1,FALSE)/$E60,"-")</f>
        <v>9.3363329583802029E-2</v>
      </c>
      <c r="L60" s="362">
        <f>IF($F60&gt;0,VLOOKUP($A60,[3]BDD_ActiviteInf_HC!$1:$1048576,PsyInf_HC_FileAct!L$1,FALSE)/$F60,"-")</f>
        <v>0.10327042550697456</v>
      </c>
      <c r="M60" s="367">
        <f>IF($H60&gt;0,VLOOKUP($A60,[3]BDD_ActiviteInf_HC!$1:$1048576,PsyInf_HC_FileAct!M$1,FALSE)/$H60,"-")</f>
        <v>0.11673502707537711</v>
      </c>
      <c r="N60" s="362">
        <f>IF($I60&gt;0,VLOOKUP($A60,[3]BDD_ActiviteInf_HC!$1:$1048576,PsyInf_HC_FileAct!N$1,FALSE)/$I60,"-")</f>
        <v>0.1057529205767284</v>
      </c>
      <c r="O60" s="556">
        <f>IF($E60&gt;0,VLOOKUP($A60,[3]BDD_ActiviteInf_HC!$1:$1048576,PsyInf_HC_FileAct!O$1,FALSE)/$E60,"-")</f>
        <v>0.58261467316585425</v>
      </c>
      <c r="P60" s="362">
        <f>IF($F60&gt;0,VLOOKUP($A60,[3]BDD_ActiviteInf_HC!$1:$1048576,PsyInf_HC_FileAct!P$1,FALSE)/$F60,"-")</f>
        <v>0.57970929551049111</v>
      </c>
      <c r="Q60" s="367">
        <f>IF($H60&gt;0,VLOOKUP($A60,[3]BDD_ActiviteInf_HC!$1:$1048576,PsyInf_HC_FileAct!Q$1,FALSE)/$H60,"-")</f>
        <v>0.51506893954634403</v>
      </c>
      <c r="R60" s="365">
        <f>IF($I60&gt;0,VLOOKUP($A60,[3]BDD_ActiviteInf_HC!$1:$1048576,PsyInf_HC_FileAct!R$1,FALSE)/$I60,"-")</f>
        <v>0.52326372739459937</v>
      </c>
      <c r="S60" s="367">
        <f>IF(E60&gt;0,VLOOKUP(A60,[3]BDD_ActiviteInf_HC!$1:$1048576,PsyInf_HC_FileAct!S$1,FALSE)/E60,"-")</f>
        <v>0.26190476190476192</v>
      </c>
      <c r="T60" s="362">
        <f>IF(F60&gt;0,VLOOKUP(A60,[3]BDD_ActiviteInf_HC!$1:$1048576,PsyInf_HC_FileAct!T$1,FALSE)/F60,"-")</f>
        <v>0.27048411675067402</v>
      </c>
      <c r="U60" s="367">
        <f>IF(H60&gt;0,VLOOKUP(A60,[3]BDD_ActiviteInf_HC!$1:$1048576,PsyInf_HC_FileAct!U$1,FALSE)/H60,"-")</f>
        <v>0.22411130083179681</v>
      </c>
      <c r="V60" s="365">
        <f>IF(I60&gt;0,VLOOKUP(A60,[3]BDD_ActiviteInf_HC!$1:$1048576,PsyInf_HC_FileAct!V$1,FALSE)/I60,"-")</f>
        <v>0.24244206724850209</v>
      </c>
      <c r="W60" s="367">
        <f>IF(E60&gt;0,VLOOKUP(A60,[3]BDD_ActiviteInf_HC!$1:$1048576,PsyInf_HC_FileAct!W$1,FALSE)/E60,"-")</f>
        <v>9.6737907761529809E-2</v>
      </c>
      <c r="X60" s="362">
        <f>IF(F60&gt;0,VLOOKUP(A60,[3]BDD_ActiviteInf_HC!$1:$1048576,PsyInf_HC_FileAct!X$1,FALSE)/F60,"-")</f>
        <v>7.8830148868831315E-2</v>
      </c>
      <c r="Y60" s="367">
        <f>IF(H60&gt;0,VLOOKUP(A60,[3]BDD_ActiviteInf_HC!$1:$1048576,PsyInf_HC_FileAct!Y$1,FALSE)/H60,"-")</f>
        <v>0.14408473254648202</v>
      </c>
      <c r="Z60" s="368">
        <f>IF(I60&gt;0,VLOOKUP(A60,[3]BDD_ActiviteInf_HC!$1:$1048576,PsyInf_HC_FileAct!Z$1,FALSE)/I60,"-")</f>
        <v>0.12854128478017018</v>
      </c>
      <c r="AA60" s="366">
        <f>IF(E60&gt;0,VLOOKUP(A60,[3]BDD_ActiviteInf_HC!$1:$1048576,PsyInf_HC_FileAct!AA$1,FALSE)/E60,"-")</f>
        <v>0.25378077740282462</v>
      </c>
      <c r="AB60" s="362">
        <f>IF(F60&gt;0,VLOOKUP(A60,[3]BDD_ActiviteInf_HC!$1:$1048576,PsyInf_HC_FileAct!AB$1,FALSE)/F60,"-")</f>
        <v>0.24727464541085453</v>
      </c>
      <c r="AC60" s="367">
        <f>IF(H60&gt;0,VLOOKUP(A60,[3]BDD_ActiviteInf_HC!$1:$1048576,PsyInf_HC_FileAct!AC$1,FALSE)/H60,"-")</f>
        <v>0.17575635652045243</v>
      </c>
      <c r="AD60" s="368">
        <f>IF(I60&gt;0,VLOOKUP(A60,[3]BDD_ActiviteInf_HC!$1:$1048576,PsyInf_HC_FileAct!AD$1,FALSE)/I60,"-")</f>
        <v>0.17884599600558124</v>
      </c>
      <c r="AE60" s="366">
        <f>IF(E60&gt;0,VLOOKUP(A60,[3]BDD_ActiviteInf_HC!$1:$1048576,PsyInf_HC_FileAct!AE$1,FALSE)/E60,"-")</f>
        <v>0</v>
      </c>
      <c r="AF60" s="362">
        <f>IF(F60&gt;0,VLOOKUP(A60,[3]BDD_ActiviteInf_HC!$1:$1048576,PsyInf_HC_FileAct!AF$1,FALSE)/F60,"-")</f>
        <v>0</v>
      </c>
      <c r="AG60" s="367">
        <f>IF(H60&gt;0,VLOOKUP(A60,[3]BDD_ActiviteInf_HC!$1:$1048576,PsyInf_HC_FileAct!AG$1,FALSE)/H60,"-")</f>
        <v>0</v>
      </c>
      <c r="AH60" s="368">
        <f>IF(I60&gt;0,VLOOKUP(A60,[3]BDD_ActiviteInf_HC!$1:$1048576,PsyInf_HC_FileAct!AH$1,FALSE)/I60,"-")</f>
        <v>0</v>
      </c>
      <c r="AK60" s="545"/>
    </row>
    <row r="61" spans="1:40" s="101" customFormat="1" ht="13.5" customHeight="1" thickBot="1" x14ac:dyDescent="0.25">
      <c r="A61" s="172" t="s">
        <v>109</v>
      </c>
      <c r="C61" s="369" t="s">
        <v>81</v>
      </c>
      <c r="D61" s="369"/>
      <c r="E61" s="478">
        <f>VLOOKUP(A61,[3]Activité_INF!$A$7:$L$68,8,FALSE)</f>
        <v>1703</v>
      </c>
      <c r="F61" s="370">
        <f>VLOOKUP(A61,[3]Activité_INF!$A$7:$L$68,9,FALSE)</f>
        <v>1846</v>
      </c>
      <c r="G61" s="371">
        <f>IF(E61=0,"-",F61/E61-1)</f>
        <v>8.3969465648854991E-2</v>
      </c>
      <c r="H61" s="372">
        <f>VLOOKUP(A61,[3]Activité_INF!$A$7:$L$68,5,FALSE)</f>
        <v>87016</v>
      </c>
      <c r="I61" s="373">
        <f>VLOOKUP(A61,[3]Activité_INF!$A$7:$L$68,6,FALSE)</f>
        <v>93048</v>
      </c>
      <c r="J61" s="374">
        <f>IF(H61=0,"-",I61/H61-1)</f>
        <v>6.9320584720051537E-2</v>
      </c>
      <c r="K61" s="375">
        <f>IF($E61&gt;0,VLOOKUP($A61,[3]BDD_ActiviteInf_HC!$1:$1048576,PsyInf_HC_FileAct!K$1,FALSE)/$E61,"-")</f>
        <v>1.6441573693482089E-2</v>
      </c>
      <c r="L61" s="371">
        <f>IF($F61&gt;0,VLOOKUP($A61,[3]BDD_ActiviteInf_HC!$1:$1048576,PsyInf_HC_FileAct!L$1,FALSE)/$F61,"-")</f>
        <v>2.3293607800650054E-2</v>
      </c>
      <c r="M61" s="376">
        <f>IF($H61&gt;0,VLOOKUP($A61,[3]BDD_ActiviteInf_HC!$1:$1048576,PsyInf_HC_FileAct!M$1,FALSE)/$H61,"-")</f>
        <v>1.461800128711961E-2</v>
      </c>
      <c r="N61" s="371">
        <f>IF($I61&gt;0,VLOOKUP($A61,[3]BDD_ActiviteInf_HC!$1:$1048576,PsyInf_HC_FileAct!N$1,FALSE)/$I61,"-")</f>
        <v>1.6958988908950218E-2</v>
      </c>
      <c r="O61" s="557">
        <f>IF($E61&gt;0,VLOOKUP($A61,[3]BDD_ActiviteInf_HC!$1:$1048576,PsyInf_HC_FileAct!O$1,FALSE)/$E61,"-")</f>
        <v>0.56958308866705809</v>
      </c>
      <c r="P61" s="371">
        <f>IF($F61&gt;0,VLOOKUP($A61,[3]BDD_ActiviteInf_HC!$1:$1048576,PsyInf_HC_FileAct!P$1,FALSE)/$F61,"-")</f>
        <v>0.59263271939328277</v>
      </c>
      <c r="Q61" s="376">
        <f>IF($H61&gt;0,VLOOKUP($A61,[3]BDD_ActiviteInf_HC!$1:$1048576,PsyInf_HC_FileAct!Q$1,FALSE)/$H61,"-")</f>
        <v>0.55266847476326197</v>
      </c>
      <c r="R61" s="374">
        <f>IF($I61&gt;0,VLOOKUP($A61,[3]BDD_ActiviteInf_HC!$1:$1048576,PsyInf_HC_FileAct!R$1,FALSE)/$I61,"-")</f>
        <v>0.5552403060785831</v>
      </c>
      <c r="S61" s="376">
        <f>IF(E61&gt;0,VLOOKUP(A61,[3]BDD_ActiviteInf_HC!$1:$1048576,PsyInf_HC_FileAct!S$1,FALSE)/E61,"-")</f>
        <v>0.4509688784497945</v>
      </c>
      <c r="T61" s="371">
        <f>IF(F61&gt;0,VLOOKUP(A61,[3]BDD_ActiviteInf_HC!$1:$1048576,PsyInf_HC_FileAct!T$1,FALSE)/F61,"-")</f>
        <v>0.42253521126760563</v>
      </c>
      <c r="U61" s="376">
        <f>IF(H61&gt;0,VLOOKUP(A61,[3]BDD_ActiviteInf_HC!$1:$1048576,PsyInf_HC_FileAct!U$1,FALSE)/H61,"-")</f>
        <v>0.43271352394961848</v>
      </c>
      <c r="V61" s="374">
        <f>IF(I61&gt;0,VLOOKUP(A61,[3]BDD_ActiviteInf_HC!$1:$1048576,PsyInf_HC_FileAct!V$1,FALSE)/I61,"-")</f>
        <v>0.4278007050124667</v>
      </c>
      <c r="W61" s="376">
        <f>IF(E61&gt;0,VLOOKUP(A61,[3]BDD_ActiviteInf_HC!$1:$1048576,PsyInf_HC_FileAct!W$1,FALSE)/E61,"-")</f>
        <v>0</v>
      </c>
      <c r="X61" s="371">
        <f>IF(F61&gt;0,VLOOKUP(A61,[3]BDD_ActiviteInf_HC!$1:$1048576,PsyInf_HC_FileAct!X$1,FALSE)/F61,"-")</f>
        <v>0</v>
      </c>
      <c r="Y61" s="376">
        <f>IF(H61&gt;0,VLOOKUP(A61,[3]BDD_ActiviteInf_HC!$1:$1048576,PsyInf_HC_FileAct!Y$1,FALSE)/H61,"-")</f>
        <v>0</v>
      </c>
      <c r="Z61" s="377">
        <f>IF(I61&gt;0,VLOOKUP(A61,[3]BDD_ActiviteInf_HC!$1:$1048576,PsyInf_HC_FileAct!Z$1,FALSE)/I61,"-")</f>
        <v>0</v>
      </c>
      <c r="AA61" s="375">
        <f>IF(E61&gt;0,VLOOKUP(A61,[3]BDD_ActiviteInf_HC!$1:$1048576,PsyInf_HC_FileAct!AA$1,FALSE)/E61,"-")</f>
        <v>0</v>
      </c>
      <c r="AB61" s="371">
        <f>IF(F61&gt;0,VLOOKUP(A61,[3]BDD_ActiviteInf_HC!$1:$1048576,PsyInf_HC_FileAct!AB$1,FALSE)/F61,"-")</f>
        <v>0</v>
      </c>
      <c r="AC61" s="376">
        <f>IF(H61&gt;0,VLOOKUP(A61,[3]BDD_ActiviteInf_HC!$1:$1048576,PsyInf_HC_FileAct!AC$1,FALSE)/H61,"-")</f>
        <v>0</v>
      </c>
      <c r="AD61" s="377">
        <f>IF(I61&gt;0,VLOOKUP(A61,[3]BDD_ActiviteInf_HC!$1:$1048576,PsyInf_HC_FileAct!AD$1,FALSE)/I61,"-")</f>
        <v>0</v>
      </c>
      <c r="AE61" s="375">
        <f>IF(E61&gt;0,VLOOKUP(A61,[3]BDD_ActiviteInf_HC!$1:$1048576,PsyInf_HC_FileAct!AE$1,FALSE)/E61,"-")</f>
        <v>0</v>
      </c>
      <c r="AF61" s="371">
        <f>IF(F61&gt;0,VLOOKUP(A61,[3]BDD_ActiviteInf_HC!$1:$1048576,PsyInf_HC_FileAct!AF$1,FALSE)/F61,"-")</f>
        <v>0</v>
      </c>
      <c r="AG61" s="376">
        <f>IF(H61&gt;0,VLOOKUP(A61,[3]BDD_ActiviteInf_HC!$1:$1048576,PsyInf_HC_FileAct!AG$1,FALSE)/H61,"-")</f>
        <v>0</v>
      </c>
      <c r="AH61" s="377">
        <f>IF(I61&gt;0,VLOOKUP(A61,[3]BDD_ActiviteInf_HC!$1:$1048576,PsyInf_HC_FileAct!AH$1,FALSE)/I61,"-")</f>
        <v>0</v>
      </c>
    </row>
    <row r="62" spans="1:40" ht="8.25" customHeight="1" x14ac:dyDescent="0.25">
      <c r="AI62" s="101"/>
      <c r="AJ62" s="101"/>
      <c r="AK62" s="101"/>
      <c r="AL62" s="101"/>
      <c r="AM62" s="101"/>
      <c r="AN62" s="101"/>
    </row>
    <row r="63" spans="1:40" ht="14.4" x14ac:dyDescent="0.25">
      <c r="C63" s="65" t="s">
        <v>110</v>
      </c>
      <c r="D63" s="201" t="str">
        <f>CONCATENATE(" RIMP ",[3]Onglet_OutilAnnexe!$B$3," - ",[3]Onglet_OutilAnnexe!$B$2,)</f>
        <v xml:space="preserve"> RIMP 2021 - 2022</v>
      </c>
      <c r="E63" s="98"/>
      <c r="F63" s="202" t="s">
        <v>111</v>
      </c>
      <c r="G63" s="101"/>
      <c r="H63" s="98"/>
      <c r="I63" s="193"/>
      <c r="J63" s="523">
        <v>61</v>
      </c>
      <c r="K63" s="523">
        <v>831</v>
      </c>
      <c r="L63" s="524">
        <f>J63/F57</f>
        <v>5.3982300884955751E-2</v>
      </c>
      <c r="M63" s="524">
        <f>K63/I57</f>
        <v>3.5514338219582033E-2</v>
      </c>
      <c r="N63" s="98"/>
      <c r="O63" s="98"/>
      <c r="P63" s="98"/>
      <c r="Q63" s="98"/>
      <c r="R63" s="98"/>
      <c r="S63" s="98"/>
      <c r="T63" s="193"/>
      <c r="U63" s="193"/>
      <c r="V63" s="204"/>
      <c r="W63" s="193"/>
      <c r="X63" s="193"/>
      <c r="AI63" s="101"/>
      <c r="AJ63" s="101"/>
      <c r="AK63" s="101"/>
      <c r="AL63" s="101"/>
      <c r="AM63" s="101"/>
      <c r="AN63" s="101"/>
    </row>
    <row r="64" spans="1:40" x14ac:dyDescent="0.25">
      <c r="C64" s="65"/>
      <c r="D64" s="201"/>
      <c r="E64" s="98"/>
      <c r="F64" s="205" t="s">
        <v>112</v>
      </c>
      <c r="G64" s="193"/>
      <c r="H64" s="98"/>
      <c r="I64" s="98"/>
      <c r="J64" s="98"/>
      <c r="K64" s="98"/>
      <c r="L64" s="98"/>
      <c r="M64" s="203"/>
      <c r="N64" s="98"/>
      <c r="O64" s="98"/>
      <c r="P64" s="98"/>
      <c r="Q64" s="98"/>
      <c r="R64" s="98"/>
      <c r="S64" s="98"/>
      <c r="T64" s="193"/>
      <c r="U64" s="193"/>
      <c r="V64" s="204"/>
      <c r="W64" s="193"/>
      <c r="X64" s="193"/>
      <c r="AI64" s="101"/>
      <c r="AJ64" s="101"/>
      <c r="AK64" s="101"/>
      <c r="AL64" s="101"/>
      <c r="AM64" s="101"/>
      <c r="AN64" s="101"/>
    </row>
    <row r="65" spans="3:40" x14ac:dyDescent="0.25">
      <c r="C65" s="65"/>
      <c r="D65" s="201"/>
      <c r="E65" s="98"/>
      <c r="F65" s="205" t="s">
        <v>113</v>
      </c>
      <c r="G65" s="193"/>
      <c r="H65" s="98"/>
      <c r="I65" s="98"/>
      <c r="J65" s="98"/>
      <c r="K65" s="98"/>
      <c r="L65" s="98"/>
      <c r="M65" s="203"/>
      <c r="N65" s="98"/>
      <c r="O65" s="98"/>
      <c r="P65" s="98"/>
      <c r="Q65" s="98"/>
      <c r="R65" s="98"/>
      <c r="S65" s="98"/>
      <c r="T65" s="193"/>
      <c r="U65" s="193"/>
      <c r="V65" s="204"/>
      <c r="W65" s="193"/>
      <c r="X65" s="193"/>
      <c r="AI65" s="101"/>
      <c r="AJ65" s="101"/>
      <c r="AK65" s="101"/>
      <c r="AL65" s="101"/>
      <c r="AM65" s="101"/>
      <c r="AN65" s="101"/>
    </row>
    <row r="66" spans="3:40" ht="25.5" customHeight="1" x14ac:dyDescent="0.25">
      <c r="C66" s="1083" t="s">
        <v>114</v>
      </c>
      <c r="D66" s="1083"/>
      <c r="E66" s="1083"/>
      <c r="F66" s="1083"/>
      <c r="G66" s="1083"/>
      <c r="H66" s="1083"/>
      <c r="I66" s="1083"/>
      <c r="J66" s="1083"/>
      <c r="K66" s="1083"/>
      <c r="L66" s="1083"/>
      <c r="M66" s="1083"/>
      <c r="N66" s="1083"/>
      <c r="O66" s="1083"/>
      <c r="P66" s="1083"/>
      <c r="Q66" s="1083"/>
      <c r="R66" s="1083"/>
      <c r="S66" s="1083"/>
      <c r="T66" s="1083"/>
      <c r="U66" s="1083"/>
      <c r="V66" s="1083"/>
      <c r="W66" s="1083"/>
      <c r="X66" s="1083"/>
    </row>
    <row r="67" spans="3:40" ht="9.75" customHeight="1" x14ac:dyDescent="0.25">
      <c r="C67" s="1084" t="s">
        <v>178</v>
      </c>
      <c r="D67" s="1084"/>
      <c r="E67" s="1084"/>
      <c r="F67" s="1084"/>
      <c r="G67" s="1084"/>
      <c r="H67" s="1084"/>
      <c r="I67" s="1084"/>
      <c r="J67" s="1084"/>
      <c r="K67" s="1084"/>
      <c r="L67" s="1084"/>
      <c r="M67" s="1084"/>
      <c r="N67" s="1084"/>
      <c r="O67" s="1084"/>
      <c r="P67" s="1084"/>
      <c r="Q67" s="1084"/>
      <c r="R67" s="1084"/>
      <c r="S67" s="1084"/>
      <c r="T67" s="1084"/>
      <c r="U67" s="1084"/>
      <c r="V67" s="1084"/>
      <c r="W67" s="1084"/>
      <c r="X67" s="1084"/>
    </row>
    <row r="68" spans="3:40" x14ac:dyDescent="0.25">
      <c r="C68" s="382" t="s">
        <v>132</v>
      </c>
      <c r="D68" s="558"/>
      <c r="E68" s="558"/>
      <c r="F68" s="558"/>
      <c r="G68" s="558"/>
      <c r="H68" s="558"/>
      <c r="I68" s="558"/>
      <c r="J68" s="558"/>
      <c r="K68" s="558"/>
      <c r="L68" s="558"/>
      <c r="M68" s="558"/>
      <c r="N68" s="558"/>
      <c r="O68" s="558"/>
      <c r="P68" s="558"/>
      <c r="Q68" s="558"/>
      <c r="R68" s="558"/>
      <c r="S68" s="558"/>
      <c r="T68" s="558"/>
      <c r="U68" s="558"/>
      <c r="V68" s="558"/>
      <c r="W68" s="558"/>
      <c r="X68" s="558"/>
    </row>
    <row r="69" spans="3:40" x14ac:dyDescent="0.25">
      <c r="E69" s="193"/>
      <c r="F69" s="213"/>
      <c r="G69" s="193"/>
      <c r="H69" s="193"/>
      <c r="I69" s="193"/>
      <c r="J69" s="193"/>
      <c r="K69" s="193"/>
      <c r="L69" s="193"/>
      <c r="M69" s="193"/>
      <c r="N69" s="193"/>
      <c r="Q69" s="193"/>
      <c r="R69" s="193"/>
      <c r="S69" s="193"/>
      <c r="T69" s="193"/>
      <c r="U69" s="193"/>
      <c r="V69" s="204"/>
      <c r="W69" s="193"/>
      <c r="X69" s="193"/>
    </row>
    <row r="70" spans="3:40" x14ac:dyDescent="0.25">
      <c r="C70" s="214"/>
      <c r="E70" s="193"/>
      <c r="F70" s="213"/>
      <c r="G70" s="193"/>
      <c r="H70" s="193"/>
      <c r="I70" s="193"/>
      <c r="J70" s="193"/>
      <c r="K70" s="193"/>
      <c r="L70" s="193"/>
      <c r="M70" s="193"/>
      <c r="N70" s="193"/>
      <c r="Q70" s="193"/>
      <c r="R70" s="193"/>
      <c r="S70" s="193"/>
      <c r="T70" s="193"/>
      <c r="U70" s="193"/>
      <c r="V70" s="204"/>
      <c r="W70" s="193"/>
      <c r="X70" s="193"/>
    </row>
    <row r="71" spans="3:40" x14ac:dyDescent="0.25">
      <c r="C71" s="193"/>
    </row>
  </sheetData>
  <mergeCells count="28">
    <mergeCell ref="C66:X66"/>
    <mergeCell ref="C67:X67"/>
    <mergeCell ref="AA6:AB6"/>
    <mergeCell ref="AC6:AD6"/>
    <mergeCell ref="AE6:AF6"/>
    <mergeCell ref="C8:AH8"/>
    <mergeCell ref="C19:AH19"/>
    <mergeCell ref="S5:V5"/>
    <mergeCell ref="W5:Z5"/>
    <mergeCell ref="K6:L6"/>
    <mergeCell ref="M6:N6"/>
    <mergeCell ref="O6:P6"/>
    <mergeCell ref="Q6:R6"/>
    <mergeCell ref="S6:T6"/>
    <mergeCell ref="U6:V6"/>
    <mergeCell ref="W6:X6"/>
    <mergeCell ref="Y6:Z6"/>
    <mergeCell ref="C2:AH2"/>
    <mergeCell ref="C4:C7"/>
    <mergeCell ref="D4:D7"/>
    <mergeCell ref="F4:G6"/>
    <mergeCell ref="I4:J6"/>
    <mergeCell ref="K4:Z4"/>
    <mergeCell ref="AA4:AD5"/>
    <mergeCell ref="AE4:AH5"/>
    <mergeCell ref="K5:N5"/>
    <mergeCell ref="O5:R5"/>
    <mergeCell ref="AG6:AH6"/>
  </mergeCells>
  <pageMargins left="0.19685039370078741" right="0.15748031496062992" top="0.19685039370078741" bottom="0.51181102362204722" header="0.31496062992125984" footer="0.27559055118110237"/>
  <pageSetup paperSize="9" scale="59" orientation="landscape" r:id="rId1"/>
  <headerFooter alignWithMargins="0">
    <oddFooter>&amp;L&amp;"Arial,Italique"&amp;7
&amp;CPsychiatrie (RIM-P) – Bilan PMSI 2022</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53"/>
  <sheetViews>
    <sheetView showZeros="0" tabSelected="1" view="pageBreakPreview" topLeftCell="D2" zoomScale="92" zoomScaleNormal="100" zoomScaleSheetLayoutView="92" workbookViewId="0">
      <selection activeCell="N12" sqref="N12"/>
    </sheetView>
  </sheetViews>
  <sheetFormatPr baseColWidth="10" defaultColWidth="11.5546875" defaultRowHeight="13.2" x14ac:dyDescent="0.25"/>
  <cols>
    <col min="1" max="1" width="11.21875" style="570" hidden="1" customWidth="1"/>
    <col min="2" max="2" width="11.21875" style="98" hidden="1" customWidth="1"/>
    <col min="3" max="3" width="9.44140625" style="1417" customWidth="1"/>
    <col min="4" max="4" width="21.77734375" style="101" customWidth="1"/>
    <col min="5" max="5" width="4" style="1418" hidden="1" customWidth="1"/>
    <col min="6" max="6" width="4.77734375" style="1418" hidden="1" customWidth="1"/>
    <col min="7" max="7" width="8.77734375" style="1418" hidden="1" customWidth="1"/>
    <col min="8" max="8" width="10.21875" style="101" customWidth="1"/>
    <col min="9" max="10" width="10.21875" style="1419" customWidth="1"/>
    <col min="11" max="11" width="10.21875" style="1420" customWidth="1"/>
    <col min="12" max="14" width="10.21875" style="1419" customWidth="1"/>
    <col min="15" max="15" width="10.21875" style="1420" customWidth="1"/>
    <col min="16" max="18" width="10.21875" style="1419" customWidth="1"/>
    <col min="19" max="19" width="10.21875" style="1420" customWidth="1"/>
    <col min="20" max="20" width="10.21875" style="1419" customWidth="1"/>
    <col min="21" max="16384" width="11.5546875" style="98"/>
  </cols>
  <sheetData>
    <row r="1" spans="1:26" s="1257" customFormat="1" hidden="1" x14ac:dyDescent="0.25">
      <c r="A1" s="1421"/>
      <c r="C1" s="1422"/>
      <c r="D1" s="1423"/>
      <c r="E1" s="1424">
        <v>9</v>
      </c>
      <c r="F1" s="1424">
        <f>E1+11</f>
        <v>20</v>
      </c>
      <c r="G1" s="1424">
        <f>F1+11</f>
        <v>31</v>
      </c>
      <c r="H1" s="1424">
        <f>G1+11</f>
        <v>42</v>
      </c>
      <c r="I1" s="1419">
        <f t="shared" ref="I1:T1" si="0">E1+1</f>
        <v>10</v>
      </c>
      <c r="J1" s="1419">
        <f t="shared" si="0"/>
        <v>21</v>
      </c>
      <c r="K1" s="1419">
        <f t="shared" si="0"/>
        <v>32</v>
      </c>
      <c r="L1" s="1419">
        <f t="shared" si="0"/>
        <v>43</v>
      </c>
      <c r="M1" s="1419">
        <f t="shared" si="0"/>
        <v>11</v>
      </c>
      <c r="N1" s="1419">
        <f t="shared" si="0"/>
        <v>22</v>
      </c>
      <c r="O1" s="1419">
        <f t="shared" si="0"/>
        <v>33</v>
      </c>
      <c r="P1" s="1419">
        <f t="shared" si="0"/>
        <v>44</v>
      </c>
      <c r="Q1" s="1419">
        <f t="shared" si="0"/>
        <v>12</v>
      </c>
      <c r="R1" s="1419">
        <f t="shared" si="0"/>
        <v>23</v>
      </c>
      <c r="S1" s="1419">
        <f t="shared" si="0"/>
        <v>34</v>
      </c>
      <c r="T1" s="1419">
        <f t="shared" si="0"/>
        <v>45</v>
      </c>
    </row>
    <row r="2" spans="1:26" s="1257" customFormat="1" ht="15.6" x14ac:dyDescent="0.25">
      <c r="A2" s="1421"/>
      <c r="C2" s="1087" t="s">
        <v>366</v>
      </c>
      <c r="D2" s="1087"/>
      <c r="E2" s="1087"/>
      <c r="F2" s="1087"/>
      <c r="G2" s="1087"/>
      <c r="H2" s="1087"/>
      <c r="I2" s="1087"/>
      <c r="J2" s="1087"/>
      <c r="K2" s="1087"/>
      <c r="L2" s="1087"/>
      <c r="M2" s="1087"/>
      <c r="N2" s="1087"/>
      <c r="O2" s="1087"/>
      <c r="P2" s="1087"/>
      <c r="Q2" s="1087"/>
      <c r="R2" s="1087"/>
      <c r="S2" s="1087"/>
      <c r="T2" s="1087"/>
      <c r="U2" s="221"/>
      <c r="V2" s="221"/>
      <c r="W2" s="221"/>
      <c r="X2" s="221"/>
      <c r="Y2" s="221"/>
      <c r="Z2" s="221"/>
    </row>
    <row r="3" spans="1:26" s="1257" customFormat="1" ht="13.8" thickBot="1" x14ac:dyDescent="0.3">
      <c r="A3" s="1421"/>
      <c r="C3" s="1422"/>
      <c r="D3" s="1423"/>
      <c r="E3" s="1424"/>
      <c r="F3" s="1424"/>
      <c r="G3" s="1424"/>
      <c r="H3" s="1423"/>
      <c r="I3" s="1419"/>
      <c r="J3" s="1419"/>
      <c r="K3" s="1419"/>
      <c r="L3" s="1419"/>
      <c r="M3" s="1419"/>
      <c r="N3" s="1419"/>
      <c r="O3" s="1419"/>
      <c r="P3" s="1419"/>
      <c r="Q3" s="1419"/>
      <c r="R3" s="1419"/>
      <c r="S3" s="1419"/>
      <c r="T3" s="1419"/>
    </row>
    <row r="4" spans="1:26" s="14" customFormat="1" ht="16.5" customHeight="1" x14ac:dyDescent="0.25">
      <c r="A4" s="13"/>
      <c r="C4" s="1088" t="s">
        <v>3</v>
      </c>
      <c r="D4" s="1263" t="s">
        <v>4</v>
      </c>
      <c r="E4" s="1264" t="s">
        <v>367</v>
      </c>
      <c r="F4" s="1265"/>
      <c r="G4" s="1246"/>
      <c r="H4" s="1266"/>
      <c r="I4" s="1425" t="s">
        <v>368</v>
      </c>
      <c r="J4" s="1426"/>
      <c r="K4" s="1427"/>
      <c r="L4" s="1428"/>
      <c r="M4" s="1425" t="s">
        <v>369</v>
      </c>
      <c r="N4" s="1426"/>
      <c r="O4" s="1427"/>
      <c r="P4" s="1428"/>
      <c r="Q4" s="1425" t="s">
        <v>360</v>
      </c>
      <c r="R4" s="1426"/>
      <c r="S4" s="1427"/>
      <c r="T4" s="1428"/>
    </row>
    <row r="5" spans="1:26" s="14" customFormat="1" ht="16.5" customHeight="1" x14ac:dyDescent="0.25">
      <c r="A5" s="13"/>
      <c r="C5" s="1089"/>
      <c r="D5" s="1272"/>
      <c r="E5" s="1273"/>
      <c r="F5" s="1274"/>
      <c r="G5" s="1275"/>
      <c r="H5" s="1276"/>
      <c r="I5" s="1429"/>
      <c r="J5" s="1430"/>
      <c r="K5" s="1431"/>
      <c r="L5" s="1432"/>
      <c r="M5" s="1429"/>
      <c r="N5" s="1430"/>
      <c r="O5" s="1431"/>
      <c r="P5" s="1432"/>
      <c r="Q5" s="1429"/>
      <c r="R5" s="1430"/>
      <c r="S5" s="1431"/>
      <c r="T5" s="1432"/>
    </row>
    <row r="6" spans="1:26" s="14" customFormat="1" ht="16.5" customHeight="1" thickBot="1" x14ac:dyDescent="0.3">
      <c r="A6" s="13"/>
      <c r="C6" s="1282"/>
      <c r="D6" s="1283"/>
      <c r="E6" s="1284" t="str">
        <f>[3]Onglet_OutilAnnexe!$B$5</f>
        <v>2019</v>
      </c>
      <c r="F6" s="1284" t="str">
        <f>[3]Onglet_OutilAnnexe!$B$4</f>
        <v>2020</v>
      </c>
      <c r="G6" s="1284" t="str">
        <f>[3]Onglet_OutilAnnexe!$B$3</f>
        <v>2021</v>
      </c>
      <c r="H6" s="1287" t="str">
        <f>[3]Onglet_OutilAnnexe!$B$2</f>
        <v>2022</v>
      </c>
      <c r="I6" s="1284" t="str">
        <f>[3]Onglet_OutilAnnexe!$B$5</f>
        <v>2019</v>
      </c>
      <c r="J6" s="1284" t="str">
        <f>[3]Onglet_OutilAnnexe!$B$4</f>
        <v>2020</v>
      </c>
      <c r="K6" s="1284" t="str">
        <f>[3]Onglet_OutilAnnexe!$B$3</f>
        <v>2021</v>
      </c>
      <c r="L6" s="1287" t="str">
        <f>[3]Onglet_OutilAnnexe!$B$2</f>
        <v>2022</v>
      </c>
      <c r="M6" s="1284" t="str">
        <f>[3]Onglet_OutilAnnexe!$B$5</f>
        <v>2019</v>
      </c>
      <c r="N6" s="1284" t="str">
        <f>[3]Onglet_OutilAnnexe!$B$4</f>
        <v>2020</v>
      </c>
      <c r="O6" s="1284" t="str">
        <f>[3]Onglet_OutilAnnexe!$B$3</f>
        <v>2021</v>
      </c>
      <c r="P6" s="1287" t="str">
        <f>[3]Onglet_OutilAnnexe!$B$2</f>
        <v>2022</v>
      </c>
      <c r="Q6" s="1284" t="str">
        <f>[3]Onglet_OutilAnnexe!$B$5</f>
        <v>2019</v>
      </c>
      <c r="R6" s="1284" t="str">
        <f>[3]Onglet_OutilAnnexe!$B$4</f>
        <v>2020</v>
      </c>
      <c r="S6" s="1284" t="str">
        <f>[3]Onglet_OutilAnnexe!$B$3</f>
        <v>2021</v>
      </c>
      <c r="T6" s="1287" t="str">
        <f>[3]Onglet_OutilAnnexe!$B$2</f>
        <v>2022</v>
      </c>
    </row>
    <row r="7" spans="1:26" s="32" customFormat="1" ht="14.1" customHeight="1" x14ac:dyDescent="0.2">
      <c r="A7" s="31" t="s">
        <v>18</v>
      </c>
      <c r="C7" s="33" t="s">
        <v>18</v>
      </c>
      <c r="D7" s="34" t="s">
        <v>19</v>
      </c>
      <c r="E7" s="1433">
        <f>IF(ISNA(VLOOKUP($A7,[3]BDD_K!$1:$1048576,E$1,FALSE))=TRUE,"-",VLOOKUP($A7,[3]BDD_K!$1:$1048576,E$1,FALSE))</f>
        <v>90651</v>
      </c>
      <c r="F7" s="1434">
        <f>IF(ISNA(VLOOKUP($A7,[3]BDD_K!$1:$1048576,F$1,FALSE))=TRUE,"-",VLOOKUP($A7,[3]BDD_K!$1:$1048576,F$1,FALSE))</f>
        <v>96164</v>
      </c>
      <c r="G7" s="1434">
        <f>IF(ISNA(VLOOKUP($A7,[3]BDD_K!$1:$1048576,G$1,FALSE))=TRUE,"-",VLOOKUP($A7,[3]BDD_K!$1:$1048576,G$1,FALSE))</f>
        <v>91894</v>
      </c>
      <c r="H7" s="1435">
        <f>IF(ISNA(VLOOKUP($A7,[3]BDD_K!$1:$1048576,H$1,FALSE))=TRUE,"-",VLOOKUP($A7,[3]BDD_K!$1:$1048576,H$1,FALSE))</f>
        <v>95647</v>
      </c>
      <c r="I7" s="1436">
        <f>IF($E7=0,"-",VLOOKUP($A7,[3]BDD_K!$1:$1048576,I$1,FALSE)/$E7)</f>
        <v>0.8892565994859406</v>
      </c>
      <c r="J7" s="1437">
        <f>IF($G7=0,"-",VLOOKUP($A7,[3]BDD_K!$1:$1048576,J$1,FALSE)/$G7)</f>
        <v>1.523494461009424E-4</v>
      </c>
      <c r="K7" s="1437">
        <f>IF($G7=0,"-",VLOOKUP($A7,[3]BDD_K!$1:$1048576,K$1,FALSE)/$G7)</f>
        <v>0</v>
      </c>
      <c r="L7" s="1438">
        <f>IF($H7=0,"-",VLOOKUP($A7,[3]BDD_K!$1:$1048576,L$1,FALSE)/$H7)</f>
        <v>0</v>
      </c>
      <c r="M7" s="1437">
        <f>IF($H7=0,"-",VLOOKUP($A7,[3]BDD_K!$1:$1048576,M$1,FALSE)/E7)</f>
        <v>2.9784558361187408E-4</v>
      </c>
      <c r="N7" s="1437">
        <f>IF($H7=0,"-",VLOOKUP($A7,[3]BDD_K!$1:$1048576,N$1,FALSE)/F7)</f>
        <v>1.3518572438750469E-4</v>
      </c>
      <c r="O7" s="1437">
        <f>IF($H7=0,"-",VLOOKUP($A7,[3]BDD_K!$1:$1048576,O$1,FALSE)/G7)</f>
        <v>0</v>
      </c>
      <c r="P7" s="1438">
        <f>IF($H7=0,"-",VLOOKUP($A7,[3]BDD_K!$1:$1048576,P$1,FALSE)/$H7)</f>
        <v>0</v>
      </c>
      <c r="Q7" s="1296">
        <f>IF($E7=0,"-",VLOOKUP($A7,[3]BDD_K!$1:$1048576,Q$1,FALSE)/$E7)</f>
        <v>0.4673086893691189</v>
      </c>
      <c r="R7" s="1297">
        <f>IF($G7=0,"-",VLOOKUP($A7,[3]BDD_K!$1:$1048576,R$1,FALSE)/$G7)</f>
        <v>0.50186083966309003</v>
      </c>
      <c r="S7" s="1297">
        <f>IF($G7=0,"-",VLOOKUP($A7,[3]BDD_K!$1:$1048576,S$1,FALSE)/$G7)</f>
        <v>0.45761420767405925</v>
      </c>
      <c r="T7" s="1298">
        <f>IF($H7=0,"-",VLOOKUP($A7,[3]BDD_K!$1:$1048576,T$1,FALSE)/$H7)</f>
        <v>0.51080535719886666</v>
      </c>
    </row>
    <row r="8" spans="1:26" s="32" customFormat="1" ht="14.1" customHeight="1" x14ac:dyDescent="0.25">
      <c r="A8" s="44" t="s">
        <v>20</v>
      </c>
      <c r="C8" s="45" t="s">
        <v>20</v>
      </c>
      <c r="D8" s="34" t="s">
        <v>21</v>
      </c>
      <c r="E8" s="1433">
        <f>IF(ISNA(VLOOKUP($A8,[3]BDD_K!$1:$1048576,E$1,FALSE))=TRUE,"-",VLOOKUP($A8,[3]BDD_K!$1:$1048576,E$1,FALSE))</f>
        <v>105671</v>
      </c>
      <c r="F8" s="1434">
        <f>IF(ISNA(VLOOKUP($A8,[3]BDD_K!$1:$1048576,F$1,FALSE))=TRUE,"-",VLOOKUP($A8,[3]BDD_K!$1:$1048576,F$1,FALSE))</f>
        <v>101237</v>
      </c>
      <c r="G8" s="1434">
        <f>IF(ISNA(VLOOKUP($A8,[3]BDD_K!$1:$1048576,G$1,FALSE))=TRUE,"-",VLOOKUP($A8,[3]BDD_K!$1:$1048576,G$1,FALSE))</f>
        <v>121537</v>
      </c>
      <c r="H8" s="1435">
        <f>IF(ISNA(VLOOKUP($A8,[3]BDD_K!$1:$1048576,H$1,FALSE))=TRUE,"-",VLOOKUP($A8,[3]BDD_K!$1:$1048576,H$1,FALSE))</f>
        <v>115152</v>
      </c>
      <c r="I8" s="1436">
        <f>IF($E8=0,"-",VLOOKUP($A8,[3]BDD_K!$1:$1048576,I$1,FALSE)/$E8)</f>
        <v>0.80900152359682409</v>
      </c>
      <c r="J8" s="1437">
        <f>IF($G8=0,"-",VLOOKUP($A8,[3]BDD_K!$1:$1048576,J$1,FALSE)/$G8)</f>
        <v>5.9422233558504817E-2</v>
      </c>
      <c r="K8" s="1437">
        <f>IF($G8=0,"-",VLOOKUP($A8,[3]BDD_K!$1:$1048576,K$1,FALSE)/$G8)</f>
        <v>7.2150867637015892E-2</v>
      </c>
      <c r="L8" s="1438">
        <f>IF($H8=0,"-",VLOOKUP($A8,[3]BDD_K!$1:$1048576,L$1,FALSE)/$H8)</f>
        <v>6.4089203834931219E-2</v>
      </c>
      <c r="M8" s="1437">
        <f>IF($H8=0,"-",VLOOKUP($A8,[3]BDD_K!$1:$1048576,M$1,FALSE)/E8)</f>
        <v>8.3570705302306217E-2</v>
      </c>
      <c r="N8" s="1437">
        <f>IF($H8=0,"-",VLOOKUP($A8,[3]BDD_K!$1:$1048576,N$1,FALSE)/F8)</f>
        <v>7.1337554451435733E-2</v>
      </c>
      <c r="O8" s="1437">
        <f>IF($H8=0,"-",VLOOKUP($A8,[3]BDD_K!$1:$1048576,O$1,FALSE)/G8)</f>
        <v>7.214263968997095E-2</v>
      </c>
      <c r="P8" s="1438">
        <f>IF($H8=0,"-",VLOOKUP($A8,[3]BDD_K!$1:$1048576,P$1,FALSE)/$H8)</f>
        <v>6.4089203834931219E-2</v>
      </c>
      <c r="Q8" s="1296">
        <f>IF($E8=0,"-",VLOOKUP($A8,[3]BDD_K!$1:$1048576,Q$1,FALSE)/$E8)</f>
        <v>0.27070814130650794</v>
      </c>
      <c r="R8" s="1297">
        <f>IF($G8=0,"-",VLOOKUP($A8,[3]BDD_K!$1:$1048576,R$1,FALSE)/$G8)</f>
        <v>0.33431794432971029</v>
      </c>
      <c r="S8" s="1297">
        <f>IF($G8=0,"-",VLOOKUP($A8,[3]BDD_K!$1:$1048576,S$1,FALSE)/$G8)</f>
        <v>0.30859738186725028</v>
      </c>
      <c r="T8" s="1298">
        <f>IF($H8=0,"-",VLOOKUP($A8,[3]BDD_K!$1:$1048576,T$1,FALSE)/$H8)</f>
        <v>0.2808375017368348</v>
      </c>
    </row>
    <row r="9" spans="1:26" s="32" customFormat="1" ht="14.1" customHeight="1" x14ac:dyDescent="0.2">
      <c r="A9" s="46" t="s">
        <v>22</v>
      </c>
      <c r="C9" s="47" t="s">
        <v>22</v>
      </c>
      <c r="D9" s="48" t="s">
        <v>23</v>
      </c>
      <c r="E9" s="1439">
        <f>IF(ISNA(VLOOKUP($A9,[3]BDD_K!$1:$1048576,E$1,FALSE))=TRUE,"-",VLOOKUP($A9,[3]BDD_K!$1:$1048576,E$1,FALSE))</f>
        <v>96518</v>
      </c>
      <c r="F9" s="1440">
        <f>IF(ISNA(VLOOKUP($A9,[3]BDD_K!$1:$1048576,F$1,FALSE))=TRUE,"-",VLOOKUP($A9,[3]BDD_K!$1:$1048576,F$1,FALSE))</f>
        <v>93303</v>
      </c>
      <c r="G9" s="1440">
        <f>IF(ISNA(VLOOKUP($A9,[3]BDD_K!$1:$1048576,G$1,FALSE))=TRUE,"-",VLOOKUP($A9,[3]BDD_K!$1:$1048576,G$1,FALSE))</f>
        <v>101229</v>
      </c>
      <c r="H9" s="1441">
        <f>IF(ISNA(VLOOKUP($A9,[3]BDD_K!$1:$1048576,H$1,FALSE))=TRUE,"-",VLOOKUP($A9,[3]BDD_K!$1:$1048576,H$1,FALSE))</f>
        <v>89041</v>
      </c>
      <c r="I9" s="1442">
        <f>IF($E9=0,"-",VLOOKUP($A9,[3]BDD_K!$1:$1048576,I$1,FALSE)/$E9)</f>
        <v>0.94293292442860399</v>
      </c>
      <c r="J9" s="1443">
        <f>IF($G9=0,"-",VLOOKUP($A9,[3]BDD_K!$1:$1048576,J$1,FALSE)/$G9)</f>
        <v>0.14723053670390895</v>
      </c>
      <c r="K9" s="1443">
        <f>IF($G9=0,"-",VLOOKUP($A9,[3]BDD_K!$1:$1048576,K$1,FALSE)/$G9)</f>
        <v>0.16770885813353881</v>
      </c>
      <c r="L9" s="1444">
        <f>IF($H9=0,"-",VLOOKUP($A9,[3]BDD_K!$1:$1048576,L$1,FALSE)/$H9)</f>
        <v>9.5719949236868412E-2</v>
      </c>
      <c r="M9" s="1437">
        <f>IF($H9=0,"-",VLOOKUP($A9,[3]BDD_K!$1:$1048576,M$1,FALSE)/E9)</f>
        <v>0.16455997844961562</v>
      </c>
      <c r="N9" s="1443">
        <f>IF($H9=0,"-",VLOOKUP($A9,[3]BDD_K!$1:$1048576,N$1,FALSE)/F9)</f>
        <v>0.15963045132525214</v>
      </c>
      <c r="O9" s="1443">
        <f>IF($H9=0,"-",VLOOKUP($A9,[3]BDD_K!$1:$1048576,O$1,FALSE)/G9)</f>
        <v>0.1676891009493327</v>
      </c>
      <c r="P9" s="1444">
        <f>IF($H9=0,"-",VLOOKUP($A9,[3]BDD_K!$1:$1048576,P$1,FALSE)/$H9)</f>
        <v>9.5405487359755611E-2</v>
      </c>
      <c r="Q9" s="1307">
        <f>IF($E9=0,"-",VLOOKUP($A9,[3]BDD_K!$1:$1048576,Q$1,FALSE)/$E9)</f>
        <v>0.2615677904639549</v>
      </c>
      <c r="R9" s="1308">
        <f>IF($G9=0,"-",VLOOKUP($A9,[3]BDD_K!$1:$1048576,R$1,FALSE)/$G9)</f>
        <v>0.31818945163935236</v>
      </c>
      <c r="S9" s="1308">
        <f>IF($G9=0,"-",VLOOKUP($A9,[3]BDD_K!$1:$1048576,S$1,FALSE)/$G9)</f>
        <v>0.21953195230615732</v>
      </c>
      <c r="T9" s="1309">
        <f>IF($H9=0,"-",VLOOKUP($A9,[3]BDD_K!$1:$1048576,T$1,FALSE)/$H9)</f>
        <v>0.2723239855796768</v>
      </c>
    </row>
    <row r="10" spans="1:26" s="32" customFormat="1" ht="14.1" customHeight="1" x14ac:dyDescent="0.2">
      <c r="A10" s="46" t="s">
        <v>24</v>
      </c>
      <c r="C10" s="33" t="s">
        <v>24</v>
      </c>
      <c r="D10" s="34" t="s">
        <v>25</v>
      </c>
      <c r="E10" s="1439">
        <f>IF(ISNA(VLOOKUP($A10,[3]BDD_K!$1:$1048576,E$1,FALSE))=TRUE,"-",VLOOKUP($A10,[3]BDD_K!$1:$1048576,E$1,FALSE))</f>
        <v>88250</v>
      </c>
      <c r="F10" s="1440">
        <f>IF(ISNA(VLOOKUP($A10,[3]BDD_K!$1:$1048576,F$1,FALSE))=TRUE,"-",VLOOKUP($A10,[3]BDD_K!$1:$1048576,F$1,FALSE))</f>
        <v>92535</v>
      </c>
      <c r="G10" s="1440">
        <f>IF(ISNA(VLOOKUP($A10,[3]BDD_K!$1:$1048576,G$1,FALSE))=TRUE,"-",VLOOKUP($A10,[3]BDD_K!$1:$1048576,G$1,FALSE))</f>
        <v>108393</v>
      </c>
      <c r="H10" s="1441">
        <f>IF(ISNA(VLOOKUP($A10,[3]BDD_K!$1:$1048576,H$1,FALSE))=TRUE,"-",VLOOKUP($A10,[3]BDD_K!$1:$1048576,H$1,FALSE))</f>
        <v>109894</v>
      </c>
      <c r="I10" s="1442">
        <f>IF($E10=0,"-",VLOOKUP($A10,[3]BDD_K!$1:$1048576,I$1,FALSE)/$E10)</f>
        <v>1.3597733711048158E-4</v>
      </c>
      <c r="J10" s="1443">
        <f>IF($G10=0,"-",VLOOKUP($A10,[3]BDD_K!$1:$1048576,J$1,FALSE)/$G10)</f>
        <v>4.6128440028415116E-5</v>
      </c>
      <c r="K10" s="1443">
        <f>IF($G10=0,"-",VLOOKUP($A10,[3]BDD_K!$1:$1048576,K$1,FALSE)/$G10)</f>
        <v>0</v>
      </c>
      <c r="L10" s="1444">
        <f>IF($H10=0,"-",VLOOKUP($A10,[3]BDD_K!$1:$1048576,L$1,FALSE)/$H10)</f>
        <v>0</v>
      </c>
      <c r="M10" s="1437">
        <f>IF($H10=0,"-",VLOOKUP($A10,[3]BDD_K!$1:$1048576,M$1,FALSE)/E10)</f>
        <v>0</v>
      </c>
      <c r="N10" s="1443">
        <f>IF($H10=0,"-",VLOOKUP($A10,[3]BDD_K!$1:$1048576,N$1,FALSE)/F10)</f>
        <v>0</v>
      </c>
      <c r="O10" s="1443">
        <f>IF($H10=0,"-",VLOOKUP($A10,[3]BDD_K!$1:$1048576,O$1,FALSE)/G10)</f>
        <v>0</v>
      </c>
      <c r="P10" s="1444">
        <f>IF($H10=0,"-",VLOOKUP($A10,[3]BDD_K!$1:$1048576,P$1,FALSE)/$H10)</f>
        <v>0</v>
      </c>
      <c r="Q10" s="1307">
        <f>IF($E10=0,"-",VLOOKUP($A10,[3]BDD_K!$1:$1048576,Q$1,FALSE)/$E10)</f>
        <v>0.49066288951841358</v>
      </c>
      <c r="R10" s="1308">
        <f>IF($G10=0,"-",VLOOKUP($A10,[3]BDD_K!$1:$1048576,R$1,FALSE)/$G10)</f>
        <v>0.54176930244572985</v>
      </c>
      <c r="S10" s="1308">
        <f>IF($G10=0,"-",VLOOKUP($A10,[3]BDD_K!$1:$1048576,S$1,FALSE)/$G10)</f>
        <v>0.83131752050409158</v>
      </c>
      <c r="T10" s="1309">
        <f>IF($H10=0,"-",VLOOKUP($A10,[3]BDD_K!$1:$1048576,T$1,FALSE)/$H10)</f>
        <v>0.99157369829108044</v>
      </c>
    </row>
    <row r="11" spans="1:26" s="32" customFormat="1" ht="14.1" customHeight="1" x14ac:dyDescent="0.2">
      <c r="A11" s="31" t="s">
        <v>26</v>
      </c>
      <c r="C11" s="33" t="s">
        <v>26</v>
      </c>
      <c r="D11" s="34" t="s">
        <v>27</v>
      </c>
      <c r="E11" s="1439">
        <f>IF(ISNA(VLOOKUP($A11,[3]BDD_K!$1:$1048576,E$1,FALSE))=TRUE,"-",VLOOKUP($A11,[3]BDD_K!$1:$1048576,E$1,FALSE))</f>
        <v>27836</v>
      </c>
      <c r="F11" s="1440">
        <f>IF(ISNA(VLOOKUP($A11,[3]BDD_K!$1:$1048576,F$1,FALSE))=TRUE,"-",VLOOKUP($A11,[3]BDD_K!$1:$1048576,F$1,FALSE))</f>
        <v>25715</v>
      </c>
      <c r="G11" s="1440">
        <f>IF(ISNA(VLOOKUP($A11,[3]BDD_K!$1:$1048576,G$1,FALSE))=TRUE,"-",VLOOKUP($A11,[3]BDD_K!$1:$1048576,G$1,FALSE))</f>
        <v>27329</v>
      </c>
      <c r="H11" s="1441">
        <f>IF(ISNA(VLOOKUP($A11,[3]BDD_K!$1:$1048576,H$1,FALSE))=TRUE,"-",VLOOKUP($A11,[3]BDD_K!$1:$1048576,H$1,FALSE))</f>
        <v>28526</v>
      </c>
      <c r="I11" s="1442">
        <f>IF($E11=0,"-",VLOOKUP($A11,[3]BDD_K!$1:$1048576,I$1,FALSE)/$E11)</f>
        <v>1.2717344446041098E-2</v>
      </c>
      <c r="J11" s="1443">
        <f>IF($G11=0,"-",VLOOKUP($A11,[3]BDD_K!$1:$1048576,J$1,FALSE)/$G11)</f>
        <v>1.8844450949540782E-2</v>
      </c>
      <c r="K11" s="1443">
        <f>IF($G11=0,"-",VLOOKUP($A11,[3]BDD_K!$1:$1048576,K$1,FALSE)/$G11)</f>
        <v>0.26627392147535583</v>
      </c>
      <c r="L11" s="1444">
        <f>IF($H11=0,"-",VLOOKUP($A11,[3]BDD_K!$1:$1048576,L$1,FALSE)/$H11)</f>
        <v>2.254083993549744E-2</v>
      </c>
      <c r="M11" s="1437">
        <f>IF($H11=0,"-",VLOOKUP($A11,[3]BDD_K!$1:$1048576,M$1,FALSE)/E11)</f>
        <v>6.9693921540451217E-3</v>
      </c>
      <c r="N11" s="1443">
        <f>IF($H11=0,"-",VLOOKUP($A11,[3]BDD_K!$1:$1048576,N$1,FALSE)/F11)</f>
        <v>6.8831421349406958E-3</v>
      </c>
      <c r="O11" s="1443">
        <f>IF($H11=0,"-",VLOOKUP($A11,[3]BDD_K!$1:$1048576,O$1,FALSE)/G11)</f>
        <v>1.416078158732482E-2</v>
      </c>
      <c r="P11" s="1444">
        <f>IF($H11=0,"-",VLOOKUP($A11,[3]BDD_K!$1:$1048576,P$1,FALSE)/$H11)</f>
        <v>1.0446610110075019E-2</v>
      </c>
      <c r="Q11" s="1307">
        <f>IF($E11=0,"-",VLOOKUP($A11,[3]BDD_K!$1:$1048576,Q$1,FALSE)/$E11)</f>
        <v>0.45257939359103322</v>
      </c>
      <c r="R11" s="1308">
        <f>IF($G11=0,"-",VLOOKUP($A11,[3]BDD_K!$1:$1048576,R$1,FALSE)/$G11)</f>
        <v>0.43752058253137693</v>
      </c>
      <c r="S11" s="1308">
        <f>IF($G11=0,"-",VLOOKUP($A11,[3]BDD_K!$1:$1048576,S$1,FALSE)/$G11)</f>
        <v>0.49072413919279884</v>
      </c>
      <c r="T11" s="1309">
        <f>IF($H11=0,"-",VLOOKUP($A11,[3]BDD_K!$1:$1048576,T$1,FALSE)/$H11)</f>
        <v>0.49386524574072777</v>
      </c>
    </row>
    <row r="12" spans="1:26" s="32" customFormat="1" ht="14.1" customHeight="1" x14ac:dyDescent="0.2">
      <c r="A12" s="31" t="s">
        <v>28</v>
      </c>
      <c r="C12" s="33" t="s">
        <v>28</v>
      </c>
      <c r="D12" s="34" t="s">
        <v>29</v>
      </c>
      <c r="E12" s="1439">
        <f>IF(ISNA(VLOOKUP($A12,[3]BDD_K!$1:$1048576,E$1,FALSE))=TRUE,"-",VLOOKUP($A12,[3]BDD_K!$1:$1048576,E$1,FALSE))</f>
        <v>138133</v>
      </c>
      <c r="F12" s="1440">
        <f>IF(ISNA(VLOOKUP($A12,[3]BDD_K!$1:$1048576,F$1,FALSE))=TRUE,"-",VLOOKUP($A12,[3]BDD_K!$1:$1048576,F$1,FALSE))</f>
        <v>126535</v>
      </c>
      <c r="G12" s="1440">
        <f>IF(ISNA(VLOOKUP($A12,[3]BDD_K!$1:$1048576,G$1,FALSE))=TRUE,"-",VLOOKUP($A12,[3]BDD_K!$1:$1048576,G$1,FALSE))</f>
        <v>147619</v>
      </c>
      <c r="H12" s="1441">
        <f>IF(ISNA(VLOOKUP($A12,[3]BDD_K!$1:$1048576,H$1,FALSE))=TRUE,"-",VLOOKUP($A12,[3]BDD_K!$1:$1048576,H$1,FALSE))</f>
        <v>140870</v>
      </c>
      <c r="I12" s="1442">
        <f>IF($E12=0,"-",VLOOKUP($A12,[3]BDD_K!$1:$1048576,I$1,FALSE)/$E12)</f>
        <v>1.0410256781507678E-2</v>
      </c>
      <c r="J12" s="1443">
        <f>IF($G12=0,"-",VLOOKUP($A12,[3]BDD_K!$1:$1048576,J$1,FALSE)/$G12)</f>
        <v>1.078451960790955E-2</v>
      </c>
      <c r="K12" s="1443">
        <f>IF($G12=0,"-",VLOOKUP($A12,[3]BDD_K!$1:$1048576,K$1,FALSE)/$G12)</f>
        <v>1.823613491488223E-2</v>
      </c>
      <c r="L12" s="1444">
        <f>IF($H12=0,"-",VLOOKUP($A12,[3]BDD_K!$1:$1048576,L$1,FALSE)/$H12)</f>
        <v>2.3574927237878896E-2</v>
      </c>
      <c r="M12" s="1437">
        <f>IF($H12=0,"-",VLOOKUP($A12,[3]BDD_K!$1:$1048576,M$1,FALSE)/E12)</f>
        <v>1.0410256781507678E-2</v>
      </c>
      <c r="N12" s="1443">
        <f>IF($H12=0,"-",VLOOKUP($A12,[3]BDD_K!$1:$1048576,N$1,FALSE)/F12)</f>
        <v>1.2581499189947446E-2</v>
      </c>
      <c r="O12" s="1443">
        <f>IF($H12=0,"-",VLOOKUP($A12,[3]BDD_K!$1:$1048576,O$1,FALSE)/G12)</f>
        <v>1.823613491488223E-2</v>
      </c>
      <c r="P12" s="1444">
        <f>IF($H12=0,"-",VLOOKUP($A12,[3]BDD_K!$1:$1048576,P$1,FALSE)/$H12)</f>
        <v>2.3574927237878896E-2</v>
      </c>
      <c r="Q12" s="1307">
        <f>IF($E12=0,"-",VLOOKUP($A12,[3]BDD_K!$1:$1048576,Q$1,FALSE)/$E12)</f>
        <v>0.51259293579376397</v>
      </c>
      <c r="R12" s="1308">
        <f>IF($G12=0,"-",VLOOKUP($A12,[3]BDD_K!$1:$1048576,R$1,FALSE)/$G12)</f>
        <v>0.58655728598622126</v>
      </c>
      <c r="S12" s="1308">
        <f>IF($G12=0,"-",VLOOKUP($A12,[3]BDD_K!$1:$1048576,S$1,FALSE)/$G12)</f>
        <v>0.60004470969184187</v>
      </c>
      <c r="T12" s="1309">
        <f>IF($H12=0,"-",VLOOKUP($A12,[3]BDD_K!$1:$1048576,T$1,FALSE)/$H12)</f>
        <v>0.72563356285937386</v>
      </c>
    </row>
    <row r="13" spans="1:26" s="32" customFormat="1" ht="14.1" customHeight="1" x14ac:dyDescent="0.2">
      <c r="A13" s="31" t="s">
        <v>30</v>
      </c>
      <c r="C13" s="45" t="s">
        <v>30</v>
      </c>
      <c r="D13" s="34" t="s">
        <v>31</v>
      </c>
      <c r="E13" s="1439">
        <f>IF(ISNA(VLOOKUP($A13,[3]BDD_K!$1:$1048576,E$1,FALSE))=TRUE,"-",VLOOKUP($A13,[3]BDD_K!$1:$1048576,E$1,FALSE))</f>
        <v>2382</v>
      </c>
      <c r="F13" s="1440">
        <f>IF(ISNA(VLOOKUP($A13,[3]BDD_K!$1:$1048576,F$1,FALSE))=TRUE,"-",VLOOKUP($A13,[3]BDD_K!$1:$1048576,F$1,FALSE))</f>
        <v>2907</v>
      </c>
      <c r="G13" s="1440">
        <f>IF(ISNA(VLOOKUP($A13,[3]BDD_K!$1:$1048576,G$1,FALSE))=TRUE,"-",VLOOKUP($A13,[3]BDD_K!$1:$1048576,G$1,FALSE))</f>
        <v>2451</v>
      </c>
      <c r="H13" s="1441">
        <f>IF(ISNA(VLOOKUP($A13,[3]BDD_K!$1:$1048576,H$1,FALSE))=TRUE,"-",VLOOKUP($A13,[3]BDD_K!$1:$1048576,H$1,FALSE))</f>
        <v>1173</v>
      </c>
      <c r="I13" s="1442">
        <f>IF($E13=0,"-",VLOOKUP($A13,[3]BDD_K!$1:$1048576,I$1,FALSE)/$E13)</f>
        <v>0.62846347607052899</v>
      </c>
      <c r="J13" s="1443">
        <f>IF($G13=0,"-",VLOOKUP($A13,[3]BDD_K!$1:$1048576,J$1,FALSE)/$G13)</f>
        <v>0.74581803345573239</v>
      </c>
      <c r="K13" s="1443">
        <f>IF($G13=0,"-",VLOOKUP($A13,[3]BDD_K!$1:$1048576,K$1,FALSE)/$G13)</f>
        <v>0.60587515299877603</v>
      </c>
      <c r="L13" s="1444">
        <f>IF($H13=0,"-",VLOOKUP($A13,[3]BDD_K!$1:$1048576,L$1,FALSE)/$H13)</f>
        <v>0.5899403239556692</v>
      </c>
      <c r="M13" s="1437">
        <f>IF($H13=0,"-",VLOOKUP($A13,[3]BDD_K!$1:$1048576,M$1,FALSE)/E13)</f>
        <v>0</v>
      </c>
      <c r="N13" s="1443">
        <f>IF($H13=0,"-",VLOOKUP($A13,[3]BDD_K!$1:$1048576,N$1,FALSE)/F13)</f>
        <v>0</v>
      </c>
      <c r="O13" s="1443">
        <f>IF($H13=0,"-",VLOOKUP($A13,[3]BDD_K!$1:$1048576,O$1,FALSE)/G13)</f>
        <v>0</v>
      </c>
      <c r="P13" s="1444">
        <f>IF($H13=0,"-",VLOOKUP($A13,[3]BDD_K!$1:$1048576,P$1,FALSE)/$H13)</f>
        <v>0</v>
      </c>
      <c r="Q13" s="1307">
        <f>IF($E13=0,"-",VLOOKUP($A13,[3]BDD_K!$1:$1048576,Q$1,FALSE)/$E13)</f>
        <v>0.72837951301427373</v>
      </c>
      <c r="R13" s="1308">
        <f>IF($G13=0,"-",VLOOKUP($A13,[3]BDD_K!$1:$1048576,R$1,FALSE)/$G13)</f>
        <v>0.77641778865769073</v>
      </c>
      <c r="S13" s="1308">
        <f>IF($G13=0,"-",VLOOKUP($A13,[3]BDD_K!$1:$1048576,S$1,FALSE)/$G13)</f>
        <v>0.64953080375356997</v>
      </c>
      <c r="T13" s="1309">
        <f>IF($H13=0,"-",VLOOKUP($A13,[3]BDD_K!$1:$1048576,T$1,FALSE)/$H13)</f>
        <v>0.59079283887468026</v>
      </c>
    </row>
    <row r="14" spans="1:26" s="32" customFormat="1" ht="14.1" customHeight="1" x14ac:dyDescent="0.2">
      <c r="A14" s="31" t="s">
        <v>32</v>
      </c>
      <c r="C14" s="33" t="s">
        <v>32</v>
      </c>
      <c r="D14" s="34" t="s">
        <v>33</v>
      </c>
      <c r="E14" s="1439">
        <f>IF(ISNA(VLOOKUP($A14,[3]BDD_K!$1:$1048576,E$1,FALSE))=TRUE,"-",VLOOKUP($A14,[3]BDD_K!$1:$1048576,E$1,FALSE))</f>
        <v>618</v>
      </c>
      <c r="F14" s="1440">
        <f>IF(ISNA(VLOOKUP($A14,[3]BDD_K!$1:$1048576,F$1,FALSE))=TRUE,"-",VLOOKUP($A14,[3]BDD_K!$1:$1048576,F$1,FALSE))</f>
        <v>296</v>
      </c>
      <c r="G14" s="1440">
        <f>IF(ISNA(VLOOKUP($A14,[3]BDD_K!$1:$1048576,G$1,FALSE))=TRUE,"-",VLOOKUP($A14,[3]BDD_K!$1:$1048576,G$1,FALSE))</f>
        <v>302</v>
      </c>
      <c r="H14" s="1441">
        <f>IF(ISNA(VLOOKUP($A14,[3]BDD_K!$1:$1048576,H$1,FALSE))=TRUE,"-",VLOOKUP($A14,[3]BDD_K!$1:$1048576,H$1,FALSE))</f>
        <v>305</v>
      </c>
      <c r="I14" s="1442">
        <f>IF($E14=0,"-",VLOOKUP($A14,[3]BDD_K!$1:$1048576,I$1,FALSE)/$E14)</f>
        <v>0</v>
      </c>
      <c r="J14" s="1443">
        <f>IF($G14=0,"-",VLOOKUP($A14,[3]BDD_K!$1:$1048576,J$1,FALSE)/$G14)</f>
        <v>0</v>
      </c>
      <c r="K14" s="1443">
        <f>IF($G14=0,"-",VLOOKUP($A14,[3]BDD_K!$1:$1048576,K$1,FALSE)/$G14)</f>
        <v>0</v>
      </c>
      <c r="L14" s="1444">
        <f>IF($H14=0,"-",VLOOKUP($A14,[3]BDD_K!$1:$1048576,L$1,FALSE)/$H14)</f>
        <v>0</v>
      </c>
      <c r="M14" s="1437">
        <f>IF($H14=0,"-",VLOOKUP($A14,[3]BDD_K!$1:$1048576,M$1,FALSE)/E14)</f>
        <v>0</v>
      </c>
      <c r="N14" s="1443">
        <f>IF($H14=0,"-",VLOOKUP($A14,[3]BDD_K!$1:$1048576,N$1,FALSE)/F14)</f>
        <v>0</v>
      </c>
      <c r="O14" s="1443">
        <f>IF($H14=0,"-",VLOOKUP($A14,[3]BDD_K!$1:$1048576,O$1,FALSE)/G14)</f>
        <v>0</v>
      </c>
      <c r="P14" s="1444">
        <f>IF($H14=0,"-",VLOOKUP($A14,[3]BDD_K!$1:$1048576,P$1,FALSE)/$H14)</f>
        <v>0</v>
      </c>
      <c r="Q14" s="1307">
        <f>IF($E14=0,"-",VLOOKUP($A14,[3]BDD_K!$1:$1048576,Q$1,FALSE)/$E14)</f>
        <v>0</v>
      </c>
      <c r="R14" s="1308">
        <f>IF($G14=0,"-",VLOOKUP($A14,[3]BDD_K!$1:$1048576,R$1,FALSE)/$G14)</f>
        <v>0</v>
      </c>
      <c r="S14" s="1308">
        <f>IF($G14=0,"-",VLOOKUP($A14,[3]BDD_K!$1:$1048576,S$1,FALSE)/$G14)</f>
        <v>3.3112582781456954E-3</v>
      </c>
      <c r="T14" s="1309">
        <f>IF($H14=0,"-",VLOOKUP($A14,[3]BDD_K!$1:$1048576,T$1,FALSE)/$H14)</f>
        <v>9.8360655737704927E-3</v>
      </c>
    </row>
    <row r="15" spans="1:26" s="32" customFormat="1" ht="14.1" customHeight="1" x14ac:dyDescent="0.2">
      <c r="A15" s="31" t="s">
        <v>34</v>
      </c>
      <c r="C15" s="33" t="s">
        <v>34</v>
      </c>
      <c r="D15" s="34" t="s">
        <v>35</v>
      </c>
      <c r="E15" s="1439">
        <f>IF(ISNA(VLOOKUP($A15,[3]BDD_K!$1:$1048576,E$1,FALSE))=TRUE,"-",VLOOKUP($A15,[3]BDD_K!$1:$1048576,E$1,FALSE))</f>
        <v>71263</v>
      </c>
      <c r="F15" s="1440">
        <f>IF(ISNA(VLOOKUP($A15,[3]BDD_K!$1:$1048576,F$1,FALSE))=TRUE,"-",VLOOKUP($A15,[3]BDD_K!$1:$1048576,F$1,FALSE))</f>
        <v>69413</v>
      </c>
      <c r="G15" s="1440">
        <f>IF(ISNA(VLOOKUP($A15,[3]BDD_K!$1:$1048576,G$1,FALSE))=TRUE,"-",VLOOKUP($A15,[3]BDD_K!$1:$1048576,G$1,FALSE))</f>
        <v>69032</v>
      </c>
      <c r="H15" s="1441">
        <f>IF(ISNA(VLOOKUP($A15,[3]BDD_K!$1:$1048576,H$1,FALSE))=TRUE,"-",VLOOKUP($A15,[3]BDD_K!$1:$1048576,H$1,FALSE))</f>
        <v>67602</v>
      </c>
      <c r="I15" s="1442">
        <f>IF($E15=0,"-",VLOOKUP($A15,[3]BDD_K!$1:$1048576,I$1,FALSE)/$E15)</f>
        <v>1.4032527398509746E-5</v>
      </c>
      <c r="J15" s="1443">
        <f>IF($G15=0,"-",VLOOKUP($A15,[3]BDD_K!$1:$1048576,J$1,FALSE)/$G15)</f>
        <v>3.4129099548035696E-2</v>
      </c>
      <c r="K15" s="1443">
        <f>IF($G15=0,"-",VLOOKUP($A15,[3]BDD_K!$1:$1048576,K$1,FALSE)/$G15)</f>
        <v>2.4901494958859658E-2</v>
      </c>
      <c r="L15" s="1444">
        <f>IF($H15=0,"-",VLOOKUP($A15,[3]BDD_K!$1:$1048576,L$1,FALSE)/$H15)</f>
        <v>8.0766841217715449E-3</v>
      </c>
      <c r="M15" s="1437">
        <f>IF($H15=0,"-",VLOOKUP($A15,[3]BDD_K!$1:$1048576,M$1,FALSE)/E15)</f>
        <v>0</v>
      </c>
      <c r="N15" s="1443">
        <f>IF($H15=0,"-",VLOOKUP($A15,[3]BDD_K!$1:$1048576,N$1,FALSE)/F15)</f>
        <v>0</v>
      </c>
      <c r="O15" s="1443">
        <f>IF($H15=0,"-",VLOOKUP($A15,[3]BDD_K!$1:$1048576,O$1,FALSE)/G15)</f>
        <v>0</v>
      </c>
      <c r="P15" s="1444">
        <f>IF($H15=0,"-",VLOOKUP($A15,[3]BDD_K!$1:$1048576,P$1,FALSE)/$H15)</f>
        <v>8.0766841217715449E-3</v>
      </c>
      <c r="Q15" s="1307">
        <f>IF($E15=0,"-",VLOOKUP($A15,[3]BDD_K!$1:$1048576,Q$1,FALSE)/$E15)</f>
        <v>0.43642563462105161</v>
      </c>
      <c r="R15" s="1308">
        <f>IF($G15=0,"-",VLOOKUP($A15,[3]BDD_K!$1:$1048576,R$1,FALSE)/$G15)</f>
        <v>0.74291632865917256</v>
      </c>
      <c r="S15" s="1308">
        <f>IF($G15=0,"-",VLOOKUP($A15,[3]BDD_K!$1:$1048576,S$1,FALSE)/$G15)</f>
        <v>0.71700081121798587</v>
      </c>
      <c r="T15" s="1309">
        <f>IF($H15=0,"-",VLOOKUP($A15,[3]BDD_K!$1:$1048576,T$1,FALSE)/$H15)</f>
        <v>0.69097068134078876</v>
      </c>
    </row>
    <row r="16" spans="1:26" s="32" customFormat="1" ht="14.1" customHeight="1" x14ac:dyDescent="0.25">
      <c r="A16" s="49" t="s">
        <v>36</v>
      </c>
      <c r="C16" s="33" t="s">
        <v>36</v>
      </c>
      <c r="D16" s="34" t="s">
        <v>37</v>
      </c>
      <c r="E16" s="1439">
        <f>IF(ISNA(VLOOKUP($A16,[3]BDD_K!$1:$1048576,E$1,FALSE))=TRUE,"-",VLOOKUP($A16,[3]BDD_K!$1:$1048576,E$1,FALSE))</f>
        <v>69530</v>
      </c>
      <c r="F16" s="1440">
        <f>IF(ISNA(VLOOKUP($A16,[3]BDD_K!$1:$1048576,F$1,FALSE))=TRUE,"-",VLOOKUP($A16,[3]BDD_K!$1:$1048576,F$1,FALSE))</f>
        <v>61870</v>
      </c>
      <c r="G16" s="1440">
        <f>IF(ISNA(VLOOKUP($A16,[3]BDD_K!$1:$1048576,G$1,FALSE))=TRUE,"-",VLOOKUP($A16,[3]BDD_K!$1:$1048576,G$1,FALSE))</f>
        <v>66080</v>
      </c>
      <c r="H16" s="1441">
        <f>IF(ISNA(VLOOKUP($A16,[3]BDD_K!$1:$1048576,H$1,FALSE))=TRUE,"-",VLOOKUP($A16,[3]BDD_K!$1:$1048576,H$1,FALSE))</f>
        <v>65075</v>
      </c>
      <c r="I16" s="1442">
        <f>IF($E16=0,"-",VLOOKUP($A16,[3]BDD_K!$1:$1048576,I$1,FALSE)/$E16)</f>
        <v>0</v>
      </c>
      <c r="J16" s="1443">
        <f>IF($G16=0,"-",VLOOKUP($A16,[3]BDD_K!$1:$1048576,J$1,FALSE)/$G16)</f>
        <v>0</v>
      </c>
      <c r="K16" s="1443">
        <f>IF($G16=0,"-",VLOOKUP($A16,[3]BDD_K!$1:$1048576,K$1,FALSE)/$G16)</f>
        <v>3.3898305084745762E-3</v>
      </c>
      <c r="L16" s="1444">
        <f>IF($H16=0,"-",VLOOKUP($A16,[3]BDD_K!$1:$1048576,L$1,FALSE)/$H16)</f>
        <v>0</v>
      </c>
      <c r="M16" s="1437">
        <f>IF($H16=0,"-",VLOOKUP($A16,[3]BDD_K!$1:$1048576,M$1,FALSE)/E16)</f>
        <v>0</v>
      </c>
      <c r="N16" s="1443">
        <f>IF($H16=0,"-",VLOOKUP($A16,[3]BDD_K!$1:$1048576,N$1,FALSE)/F16)</f>
        <v>0</v>
      </c>
      <c r="O16" s="1443">
        <f>IF($H16=0,"-",VLOOKUP($A16,[3]BDD_K!$1:$1048576,O$1,FALSE)/G16)</f>
        <v>0</v>
      </c>
      <c r="P16" s="1444">
        <f>IF($H16=0,"-",VLOOKUP($A16,[3]BDD_K!$1:$1048576,P$1,FALSE)/$H16)</f>
        <v>0</v>
      </c>
      <c r="Q16" s="1307">
        <f>IF($E16=0,"-",VLOOKUP($A16,[3]BDD_K!$1:$1048576,Q$1,FALSE)/$E16)</f>
        <v>0.44011218179203221</v>
      </c>
      <c r="R16" s="1308">
        <f>IF($G16=0,"-",VLOOKUP($A16,[3]BDD_K!$1:$1048576,R$1,FALSE)/$G16)</f>
        <v>0.54617130750605325</v>
      </c>
      <c r="S16" s="1308">
        <f>IF($G16=0,"-",VLOOKUP($A16,[3]BDD_K!$1:$1048576,S$1,FALSE)/$G16)</f>
        <v>0.48177966101694913</v>
      </c>
      <c r="T16" s="1309">
        <f>IF($H16=0,"-",VLOOKUP($A16,[3]BDD_K!$1:$1048576,T$1,FALSE)/$H16)</f>
        <v>0.43234729158663082</v>
      </c>
    </row>
    <row r="17" spans="1:24" s="32" customFormat="1" ht="14.1" customHeight="1" x14ac:dyDescent="0.2">
      <c r="A17" s="31" t="s">
        <v>38</v>
      </c>
      <c r="C17" s="33" t="s">
        <v>38</v>
      </c>
      <c r="D17" s="34" t="s">
        <v>39</v>
      </c>
      <c r="E17" s="1439">
        <f>IF(ISNA(VLOOKUP($A17,[3]BDD_K!$1:$1048576,E$1,FALSE))=TRUE,"-",VLOOKUP($A17,[3]BDD_K!$1:$1048576,E$1,FALSE))</f>
        <v>19450</v>
      </c>
      <c r="F17" s="1440">
        <f>IF(ISNA(VLOOKUP($A17,[3]BDD_K!$1:$1048576,F$1,FALSE))=TRUE,"-",VLOOKUP($A17,[3]BDD_K!$1:$1048576,F$1,FALSE))</f>
        <v>16026</v>
      </c>
      <c r="G17" s="1440">
        <f>IF(ISNA(VLOOKUP($A17,[3]BDD_K!$1:$1048576,G$1,FALSE))=TRUE,"-",VLOOKUP($A17,[3]BDD_K!$1:$1048576,G$1,FALSE))</f>
        <v>16336</v>
      </c>
      <c r="H17" s="1441">
        <f>IF(ISNA(VLOOKUP($A17,[3]BDD_K!$1:$1048576,H$1,FALSE))=TRUE,"-",VLOOKUP($A17,[3]BDD_K!$1:$1048576,H$1,FALSE))</f>
        <v>17495</v>
      </c>
      <c r="I17" s="1442">
        <f>IF($E17=0,"-",VLOOKUP($A17,[3]BDD_K!$1:$1048576,I$1,FALSE)/$E17)</f>
        <v>0</v>
      </c>
      <c r="J17" s="1443">
        <f>IF($G17=0,"-",VLOOKUP($A17,[3]BDD_K!$1:$1048576,J$1,FALSE)/$G17)</f>
        <v>1.8364348677766894E-4</v>
      </c>
      <c r="K17" s="1443">
        <f>IF($G17=0,"-",VLOOKUP($A17,[3]BDD_K!$1:$1048576,K$1,FALSE)/$G17)</f>
        <v>2.877081292850147E-3</v>
      </c>
      <c r="L17" s="1444">
        <f>IF($H17=0,"-",VLOOKUP($A17,[3]BDD_K!$1:$1048576,L$1,FALSE)/$H17)</f>
        <v>0</v>
      </c>
      <c r="M17" s="1437">
        <f>IF($H17=0,"-",VLOOKUP($A17,[3]BDD_K!$1:$1048576,M$1,FALSE)/E17)</f>
        <v>0</v>
      </c>
      <c r="N17" s="1443">
        <f>IF($H17=0,"-",VLOOKUP($A17,[3]BDD_K!$1:$1048576,N$1,FALSE)/F17)</f>
        <v>1.8719580681392738E-4</v>
      </c>
      <c r="O17" s="1443">
        <f>IF($H17=0,"-",VLOOKUP($A17,[3]BDD_K!$1:$1048576,O$1,FALSE)/G17)</f>
        <v>2.877081292850147E-3</v>
      </c>
      <c r="P17" s="1444">
        <f>IF($H17=0,"-",VLOOKUP($A17,[3]BDD_K!$1:$1048576,P$1,FALSE)/$H17)</f>
        <v>0</v>
      </c>
      <c r="Q17" s="1307">
        <f>IF($E17=0,"-",VLOOKUP($A17,[3]BDD_K!$1:$1048576,Q$1,FALSE)/$E17)</f>
        <v>0.22771208226221079</v>
      </c>
      <c r="R17" s="1308">
        <f>IF($G17=0,"-",VLOOKUP($A17,[3]BDD_K!$1:$1048576,R$1,FALSE)/$G17)</f>
        <v>0.20800685602350635</v>
      </c>
      <c r="S17" s="1308">
        <f>IF($G17=0,"-",VLOOKUP($A17,[3]BDD_K!$1:$1048576,S$1,FALSE)/$G17)</f>
        <v>0.12114348677766895</v>
      </c>
      <c r="T17" s="1309">
        <f>IF($H17=0,"-",VLOOKUP($A17,[3]BDD_K!$1:$1048576,T$1,FALSE)/$H17)</f>
        <v>0.10774507002000572</v>
      </c>
    </row>
    <row r="18" spans="1:24" s="32" customFormat="1" ht="14.1" customHeight="1" x14ac:dyDescent="0.2">
      <c r="A18" s="31" t="s">
        <v>40</v>
      </c>
      <c r="C18" s="33" t="s">
        <v>40</v>
      </c>
      <c r="D18" s="34" t="s">
        <v>41</v>
      </c>
      <c r="E18" s="1439">
        <f>IF(ISNA(VLOOKUP($A18,[3]BDD_K!$1:$1048576,E$1,FALSE))=TRUE,"-",VLOOKUP($A18,[3]BDD_K!$1:$1048576,E$1,FALSE))</f>
        <v>312540</v>
      </c>
      <c r="F18" s="1440">
        <f>IF(ISNA(VLOOKUP($A18,[3]BDD_K!$1:$1048576,F$1,FALSE))=TRUE,"-",VLOOKUP($A18,[3]BDD_K!$1:$1048576,F$1,FALSE))</f>
        <v>319767</v>
      </c>
      <c r="G18" s="1440">
        <f>IF(ISNA(VLOOKUP($A18,[3]BDD_K!$1:$1048576,G$1,FALSE))=TRUE,"-",VLOOKUP($A18,[3]BDD_K!$1:$1048576,G$1,FALSE))</f>
        <v>326443</v>
      </c>
      <c r="H18" s="1441">
        <f>IF(ISNA(VLOOKUP($A18,[3]BDD_K!$1:$1048576,H$1,FALSE))=TRUE,"-",VLOOKUP($A18,[3]BDD_K!$1:$1048576,H$1,FALSE))</f>
        <v>307904</v>
      </c>
      <c r="I18" s="1442">
        <f>IF($E18=0,"-",VLOOKUP($A18,[3]BDD_K!$1:$1048576,I$1,FALSE)/$E18)</f>
        <v>3.7857554233058172E-2</v>
      </c>
      <c r="J18" s="1443">
        <f>IF($G18=0,"-",VLOOKUP($A18,[3]BDD_K!$1:$1048576,J$1,FALSE)/$G18)</f>
        <v>3.5261898708197147E-2</v>
      </c>
      <c r="K18" s="1443">
        <f>IF($G18=0,"-",VLOOKUP($A18,[3]BDD_K!$1:$1048576,K$1,FALSE)/$G18)</f>
        <v>5.9777664094497356E-2</v>
      </c>
      <c r="L18" s="1444">
        <f>IF($H18=0,"-",VLOOKUP($A18,[3]BDD_K!$1:$1048576,L$1,FALSE)/$H18)</f>
        <v>9.2307992101434214E-2</v>
      </c>
      <c r="M18" s="1437">
        <f>IF($H18=0,"-",VLOOKUP($A18,[3]BDD_K!$1:$1048576,M$1,FALSE)/E18)</f>
        <v>3.6187368016893838E-2</v>
      </c>
      <c r="N18" s="1443">
        <f>IF($H18=0,"-",VLOOKUP($A18,[3]BDD_K!$1:$1048576,N$1,FALSE)/F18)</f>
        <v>3.4891030031241499E-2</v>
      </c>
      <c r="O18" s="1443">
        <f>IF($H18=0,"-",VLOOKUP($A18,[3]BDD_K!$1:$1048576,O$1,FALSE)/G18)</f>
        <v>5.6904268126441677E-2</v>
      </c>
      <c r="P18" s="1444">
        <f>IF($H18=0,"-",VLOOKUP($A18,[3]BDD_K!$1:$1048576,P$1,FALSE)/$H18)</f>
        <v>9.2298248804822278E-2</v>
      </c>
      <c r="Q18" s="1307">
        <f>IF($E18=0,"-",VLOOKUP($A18,[3]BDD_K!$1:$1048576,Q$1,FALSE)/$E18)</f>
        <v>2.7020541370704549E-2</v>
      </c>
      <c r="R18" s="1308">
        <f>IF($G18=0,"-",VLOOKUP($A18,[3]BDD_K!$1:$1048576,R$1,FALSE)/$G18)</f>
        <v>0.20019727793213515</v>
      </c>
      <c r="S18" s="1308">
        <f>IF($G18=0,"-",VLOOKUP($A18,[3]BDD_K!$1:$1048576,S$1,FALSE)/$G18)</f>
        <v>5.0731674442398823E-2</v>
      </c>
      <c r="T18" s="1309">
        <f>IF($H18=0,"-",VLOOKUP($A18,[3]BDD_K!$1:$1048576,T$1,FALSE)/$H18)</f>
        <v>2.1181926834337974E-2</v>
      </c>
    </row>
    <row r="19" spans="1:24" s="32" customFormat="1" ht="14.1" customHeight="1" x14ac:dyDescent="0.2">
      <c r="A19" s="46" t="s">
        <v>245</v>
      </c>
      <c r="C19" s="45" t="s">
        <v>245</v>
      </c>
      <c r="D19" s="34" t="s">
        <v>244</v>
      </c>
      <c r="E19" s="1439">
        <f>IF(ISNA(VLOOKUP($A19,[3]BDD_K!$1:$1048576,E$1,FALSE))=TRUE,"-",VLOOKUP($A19,[3]BDD_K!$1:$1048576,E$1,FALSE))</f>
        <v>0</v>
      </c>
      <c r="F19" s="1440">
        <f>IF(ISNA(VLOOKUP($A19,[3]BDD_K!$1:$1048576,F$1,FALSE))=TRUE,"-",VLOOKUP($A19,[3]BDD_K!$1:$1048576,F$1,FALSE))</f>
        <v>0</v>
      </c>
      <c r="G19" s="1440">
        <f>IF(ISNA(VLOOKUP($A19,[3]BDD_K!$1:$1048576,G$1,FALSE))=TRUE,"-",VLOOKUP($A19,[3]BDD_K!$1:$1048576,G$1,FALSE))</f>
        <v>0</v>
      </c>
      <c r="H19" s="1441">
        <f>IF(ISNA(VLOOKUP($A19,[3]BDD_K!$1:$1048576,H$1,FALSE))=TRUE,"-",VLOOKUP($A19,[3]BDD_K!$1:$1048576,H$1,FALSE))</f>
        <v>0</v>
      </c>
      <c r="I19" s="1442" t="str">
        <f>IF($E19=0,"-",VLOOKUP($A19,[3]BDD_K!$1:$1048576,I$1,FALSE)/$E19)</f>
        <v>-</v>
      </c>
      <c r="J19" s="1443" t="str">
        <f>IF($G19=0,"-",VLOOKUP($A19,[3]BDD_K!$1:$1048576,J$1,FALSE)/$G19)</f>
        <v>-</v>
      </c>
      <c r="K19" s="1443" t="str">
        <f>IF($G19=0,"-",VLOOKUP($A19,[3]BDD_K!$1:$1048576,K$1,FALSE)/$G19)</f>
        <v>-</v>
      </c>
      <c r="L19" s="1444" t="str">
        <f>IF($H19=0,"-",VLOOKUP($A19,[3]BDD_K!$1:$1048576,L$1,FALSE)/$H19)</f>
        <v>-</v>
      </c>
      <c r="M19" s="1437" t="str">
        <f>IF($H19=0,"-",VLOOKUP($A19,[3]BDD_K!$1:$1048576,M$1,FALSE)/E19)</f>
        <v>-</v>
      </c>
      <c r="N19" s="1443" t="str">
        <f>IF($H19=0,"-",VLOOKUP($A19,[3]BDD_K!$1:$1048576,N$1,FALSE)/F19)</f>
        <v>-</v>
      </c>
      <c r="O19" s="1443" t="str">
        <f>IF($H19=0,"-",VLOOKUP($A19,[3]BDD_K!$1:$1048576,O$1,FALSE)/G19)</f>
        <v>-</v>
      </c>
      <c r="P19" s="1444" t="str">
        <f>IF($H19=0,"-",VLOOKUP($A19,[3]BDD_K!$1:$1048576,P$1,FALSE)/$H19)</f>
        <v>-</v>
      </c>
      <c r="Q19" s="1307" t="str">
        <f>IF($E19=0,"-",VLOOKUP($A19,[3]BDD_K!$1:$1048576,Q$1,FALSE)/$E19)</f>
        <v>-</v>
      </c>
      <c r="R19" s="1308" t="str">
        <f>IF($G19=0,"-",VLOOKUP($A19,[3]BDD_K!$1:$1048576,R$1,FALSE)/$G19)</f>
        <v>-</v>
      </c>
      <c r="S19" s="1308" t="str">
        <f>IF($G19=0,"-",VLOOKUP($A19,[3]BDD_K!$1:$1048576,S$1,FALSE)/$G19)</f>
        <v>-</v>
      </c>
      <c r="T19" s="1309" t="str">
        <f>IF($H19=0,"-",VLOOKUP($A19,[3]BDD_K!$1:$1048576,T$1,FALSE)/$H19)</f>
        <v>-</v>
      </c>
    </row>
    <row r="20" spans="1:24" s="32" customFormat="1" ht="14.1" customHeight="1" x14ac:dyDescent="0.2">
      <c r="A20" s="31" t="s">
        <v>42</v>
      </c>
      <c r="C20" s="33" t="s">
        <v>42</v>
      </c>
      <c r="D20" s="34" t="s">
        <v>43</v>
      </c>
      <c r="E20" s="1439">
        <f>IF(ISNA(VLOOKUP($A20,[3]BDD_K!$1:$1048576,E$1,FALSE))=TRUE,"-",VLOOKUP($A20,[3]BDD_K!$1:$1048576,E$1,FALSE))</f>
        <v>0</v>
      </c>
      <c r="F20" s="1440">
        <f>IF(ISNA(VLOOKUP($A20,[3]BDD_K!$1:$1048576,F$1,FALSE))=TRUE,"-",VLOOKUP($A20,[3]BDD_K!$1:$1048576,F$1,FALSE))</f>
        <v>787</v>
      </c>
      <c r="G20" s="1440">
        <f>IF(ISNA(VLOOKUP($A20,[3]BDD_K!$1:$1048576,G$1,FALSE))=TRUE,"-",VLOOKUP($A20,[3]BDD_K!$1:$1048576,G$1,FALSE))</f>
        <v>0</v>
      </c>
      <c r="H20" s="1441">
        <f>IF(ISNA(VLOOKUP($A20,[3]BDD_K!$1:$1048576,H$1,FALSE))=TRUE,"-",VLOOKUP($A20,[3]BDD_K!$1:$1048576,H$1,FALSE))</f>
        <v>0</v>
      </c>
      <c r="I20" s="1442" t="str">
        <f>IF($E20=0,"-",VLOOKUP($A20,[3]BDD_K!$1:$1048576,I$1,FALSE)/$E20)</f>
        <v>-</v>
      </c>
      <c r="J20" s="1443" t="str">
        <f>IF($G20=0,"-",VLOOKUP($A20,[3]BDD_K!$1:$1048576,J$1,FALSE)/$G20)</f>
        <v>-</v>
      </c>
      <c r="K20" s="1443" t="str">
        <f>IF($G20=0,"-",VLOOKUP($A20,[3]BDD_K!$1:$1048576,K$1,FALSE)/$G20)</f>
        <v>-</v>
      </c>
      <c r="L20" s="1444" t="str">
        <f>IF($H20=0,"-",VLOOKUP($A20,[3]BDD_K!$1:$1048576,L$1,FALSE)/$H20)</f>
        <v>-</v>
      </c>
      <c r="M20" s="1437" t="str">
        <f>IF($H20=0,"-",VLOOKUP($A20,[3]BDD_K!$1:$1048576,M$1,FALSE)/E20)</f>
        <v>-</v>
      </c>
      <c r="N20" s="1443" t="str">
        <f>IF($H20=0,"-",VLOOKUP($A20,[3]BDD_K!$1:$1048576,N$1,FALSE)/F20)</f>
        <v>-</v>
      </c>
      <c r="O20" s="1443" t="str">
        <f>IF($H20=0,"-",VLOOKUP($A20,[3]BDD_K!$1:$1048576,O$1,FALSE)/G20)</f>
        <v>-</v>
      </c>
      <c r="P20" s="1444" t="str">
        <f>IF($H20=0,"-",VLOOKUP($A20,[3]BDD_K!$1:$1048576,P$1,FALSE)/$H20)</f>
        <v>-</v>
      </c>
      <c r="Q20" s="1307" t="str">
        <f>IF($E20=0,"-",VLOOKUP($A20,[3]BDD_K!$1:$1048576,Q$1,FALSE)/$E20)</f>
        <v>-</v>
      </c>
      <c r="R20" s="1308" t="str">
        <f>IF($G20=0,"-",VLOOKUP($A20,[3]BDD_K!$1:$1048576,R$1,FALSE)/$G20)</f>
        <v>-</v>
      </c>
      <c r="S20" s="1308" t="str">
        <f>IF($G20=0,"-",VLOOKUP($A20,[3]BDD_K!$1:$1048576,S$1,FALSE)/$G20)</f>
        <v>-</v>
      </c>
      <c r="T20" s="1309" t="str">
        <f>IF($H20=0,"-",VLOOKUP($A20,[3]BDD_K!$1:$1048576,T$1,FALSE)/$H20)</f>
        <v>-</v>
      </c>
    </row>
    <row r="21" spans="1:24" s="32" customFormat="1" ht="14.1" customHeight="1" x14ac:dyDescent="0.25">
      <c r="A21" s="49" t="s">
        <v>44</v>
      </c>
      <c r="C21" s="33" t="s">
        <v>44</v>
      </c>
      <c r="D21" s="34" t="s">
        <v>45</v>
      </c>
      <c r="E21" s="1439">
        <f>IF(ISNA(VLOOKUP($A21,[3]BDD_K!$1:$1048576,E$1,FALSE))=TRUE,"-",VLOOKUP($A21,[3]BDD_K!$1:$1048576,E$1,FALSE))</f>
        <v>1059</v>
      </c>
      <c r="F21" s="1440">
        <f>IF(ISNA(VLOOKUP($A21,[3]BDD_K!$1:$1048576,F$1,FALSE))=TRUE,"-",VLOOKUP($A21,[3]BDD_K!$1:$1048576,F$1,FALSE))</f>
        <v>1647</v>
      </c>
      <c r="G21" s="1440">
        <f>IF(ISNA(VLOOKUP($A21,[3]BDD_K!$1:$1048576,G$1,FALSE))=TRUE,"-",VLOOKUP($A21,[3]BDD_K!$1:$1048576,G$1,FALSE))</f>
        <v>860</v>
      </c>
      <c r="H21" s="1441">
        <f>IF(ISNA(VLOOKUP($A21,[3]BDD_K!$1:$1048576,H$1,FALSE))=TRUE,"-",VLOOKUP($A21,[3]BDD_K!$1:$1048576,H$1,FALSE))</f>
        <v>1073</v>
      </c>
      <c r="I21" s="1442">
        <f>IF($E21=0,"-",VLOOKUP($A21,[3]BDD_K!$1:$1048576,I$1,FALSE)/$E21)</f>
        <v>0</v>
      </c>
      <c r="J21" s="1445">
        <f>IF($G21=0,"-",VLOOKUP($A21,[3]BDD_K!$1:$1048576,J$1,FALSE)/$G21)</f>
        <v>0</v>
      </c>
      <c r="K21" s="1445">
        <f>IF($G21=0,"-",VLOOKUP($A21,[3]BDD_K!$1:$1048576,K$1,FALSE)/$G21)</f>
        <v>0</v>
      </c>
      <c r="L21" s="1444">
        <f>IF($H21=0,"-",VLOOKUP($A21,[3]BDD_K!$1:$1048576,L$1,FALSE)/$H21)</f>
        <v>0</v>
      </c>
      <c r="M21" s="1437">
        <f>IF($H21=0,"-",VLOOKUP($A21,[3]BDD_K!$1:$1048576,M$1,FALSE)/E21)</f>
        <v>0</v>
      </c>
      <c r="N21" s="1445">
        <f>IF($H21=0,"-",VLOOKUP($A21,[3]BDD_K!$1:$1048576,N$1,FALSE)/F21)</f>
        <v>0</v>
      </c>
      <c r="O21" s="1445">
        <f>IF($H21=0,"-",VLOOKUP($A21,[3]BDD_K!$1:$1048576,O$1,FALSE)/G21)</f>
        <v>0</v>
      </c>
      <c r="P21" s="1444">
        <f>IF($H21=0,"-",VLOOKUP($A21,[3]BDD_K!$1:$1048576,P$1,FALSE)/$H21)</f>
        <v>0</v>
      </c>
      <c r="Q21" s="1307">
        <f>IF($E21=0,"-",VLOOKUP($A21,[3]BDD_K!$1:$1048576,Q$1,FALSE)/$E21)</f>
        <v>3.6827195467422094E-2</v>
      </c>
      <c r="R21" s="1313">
        <f>IF($G21=0,"-",VLOOKUP($A21,[3]BDD_K!$1:$1048576,R$1,FALSE)/$G21)</f>
        <v>0.66627906976744189</v>
      </c>
      <c r="S21" s="1313">
        <f>IF($G21=0,"-",VLOOKUP($A21,[3]BDD_K!$1:$1048576,S$1,FALSE)/$G21)</f>
        <v>8.8372093023255813E-2</v>
      </c>
      <c r="T21" s="1309">
        <f>IF($H21=0,"-",VLOOKUP($A21,[3]BDD_K!$1:$1048576,T$1,FALSE)/$H21)</f>
        <v>7.6421248835041936E-2</v>
      </c>
    </row>
    <row r="22" spans="1:24" s="32" customFormat="1" ht="14.1" customHeight="1" x14ac:dyDescent="0.2">
      <c r="A22" s="31" t="s">
        <v>152</v>
      </c>
      <c r="C22" s="33" t="s">
        <v>152</v>
      </c>
      <c r="D22" s="34" t="s">
        <v>153</v>
      </c>
      <c r="E22" s="1439">
        <f>IF(ISNA(VLOOKUP($A22,[3]BDD_K!$1:$1048576,E$1,FALSE))=TRUE,"-",VLOOKUP($A22,[3]BDD_K!$1:$1048576,E$1,FALSE))</f>
        <v>2126</v>
      </c>
      <c r="F22" s="1440">
        <f>IF(ISNA(VLOOKUP($A22,[3]BDD_K!$1:$1048576,F$1,FALSE))=TRUE,"-",VLOOKUP($A22,[3]BDD_K!$1:$1048576,F$1,FALSE))</f>
        <v>1707</v>
      </c>
      <c r="G22" s="1440">
        <f>IF(ISNA(VLOOKUP($A22,[3]BDD_K!$1:$1048576,G$1,FALSE))=TRUE,"-",VLOOKUP($A22,[3]BDD_K!$1:$1048576,G$1,FALSE))</f>
        <v>397</v>
      </c>
      <c r="H22" s="1441">
        <f>IF(ISNA(VLOOKUP($A22,[3]BDD_K!$1:$1048576,H$1,FALSE))=TRUE,"-",VLOOKUP($A22,[3]BDD_K!$1:$1048576,H$1,FALSE))</f>
        <v>0</v>
      </c>
      <c r="I22" s="1446">
        <f>IF($E22=0,"-",VLOOKUP($A22,[3]BDD_K!$1:$1048576,I$1,FALSE)/$E22)</f>
        <v>0</v>
      </c>
      <c r="J22" s="1445">
        <f>IF($G22=0,"-",VLOOKUP($A22,[3]BDD_K!$1:$1048576,J$1,FALSE)/$G22)</f>
        <v>4.2821158690176324E-2</v>
      </c>
      <c r="K22" s="1445">
        <f>IF($G22=0,"-",VLOOKUP($A22,[3]BDD_K!$1:$1048576,K$1,FALSE)/$G22)</f>
        <v>4.7858942065491183E-2</v>
      </c>
      <c r="L22" s="1447" t="str">
        <f>IF($H22=0,"-",VLOOKUP($A22,[3]BDD_K!$1:$1048576,L$1,FALSE)/$H22)</f>
        <v>-</v>
      </c>
      <c r="M22" s="1437" t="str">
        <f>IF($H22=0,"-",VLOOKUP($A22,[3]BDD_K!$1:$1048576,M$1,FALSE)/E22)</f>
        <v>-</v>
      </c>
      <c r="N22" s="1445" t="str">
        <f>IF($H22=0,"-",VLOOKUP($A22,[3]BDD_K!$1:$1048576,N$1,FALSE)/F22)</f>
        <v>-</v>
      </c>
      <c r="O22" s="1445" t="str">
        <f>IF($H22=0,"-",VLOOKUP($A22,[3]BDD_K!$1:$1048576,O$1,FALSE)/G22)</f>
        <v>-</v>
      </c>
      <c r="P22" s="1447" t="str">
        <f>IF($H22=0,"-",VLOOKUP($A22,[3]BDD_K!$1:$1048576,P$1,FALSE)/$H22)</f>
        <v>-</v>
      </c>
      <c r="Q22" s="1316">
        <f>IF($E22=0,"-",VLOOKUP($A22,[3]BDD_K!$1:$1048576,Q$1,FALSE)/$E22)</f>
        <v>1.1288805268109126E-2</v>
      </c>
      <c r="R22" s="1313">
        <f>IF($G22=0,"-",VLOOKUP($A22,[3]BDD_K!$1:$1048576,R$1,FALSE)/$G22)</f>
        <v>0.12594458438287154</v>
      </c>
      <c r="S22" s="1313">
        <f>IF($G22=0,"-",VLOOKUP($A22,[3]BDD_K!$1:$1048576,S$1,FALSE)/$G22)</f>
        <v>3.5264483627204031E-2</v>
      </c>
      <c r="T22" s="1317" t="str">
        <f>IF($H22=0,"-",VLOOKUP($A22,[3]BDD_K!$1:$1048576,T$1,FALSE)/$H22)</f>
        <v>-</v>
      </c>
    </row>
    <row r="23" spans="1:24" s="32" customFormat="1" ht="14.1" customHeight="1" x14ac:dyDescent="0.2">
      <c r="A23" s="31" t="s">
        <v>46</v>
      </c>
      <c r="C23" s="33" t="s">
        <v>46</v>
      </c>
      <c r="D23" s="34" t="s">
        <v>47</v>
      </c>
      <c r="E23" s="1439">
        <f>IF(ISNA(VLOOKUP($A23,[3]BDD_K!$1:$1048576,E$1,FALSE))=TRUE,"-",VLOOKUP($A23,[3]BDD_K!$1:$1048576,E$1,FALSE))</f>
        <v>170944</v>
      </c>
      <c r="F23" s="1440">
        <f>IF(ISNA(VLOOKUP($A23,[3]BDD_K!$1:$1048576,F$1,FALSE))=TRUE,"-",VLOOKUP($A23,[3]BDD_K!$1:$1048576,F$1,FALSE))</f>
        <v>172656</v>
      </c>
      <c r="G23" s="1440">
        <f>IF(ISNA(VLOOKUP($A23,[3]BDD_K!$1:$1048576,G$1,FALSE))=TRUE,"-",VLOOKUP($A23,[3]BDD_K!$1:$1048576,G$1,FALSE))</f>
        <v>168659</v>
      </c>
      <c r="H23" s="1441">
        <f>IF(ISNA(VLOOKUP($A23,[3]BDD_K!$1:$1048576,H$1,FALSE))=TRUE,"-",VLOOKUP($A23,[3]BDD_K!$1:$1048576,H$1,FALSE))</f>
        <v>175576</v>
      </c>
      <c r="I23" s="1446">
        <f>IF($E23=0,"-",VLOOKUP($A23,[3]BDD_K!$1:$1048576,I$1,FALSE)/$E23)</f>
        <v>4.4581851366529389E-2</v>
      </c>
      <c r="J23" s="1445">
        <f>IF($G23=0,"-",VLOOKUP($A23,[3]BDD_K!$1:$1048576,J$1,FALSE)/$G23)</f>
        <v>2.6266016044207544E-2</v>
      </c>
      <c r="K23" s="1445">
        <f>IF($G23=0,"-",VLOOKUP($A23,[3]BDD_K!$1:$1048576,K$1,FALSE)/$G23)</f>
        <v>2.4522853805607765E-2</v>
      </c>
      <c r="L23" s="1447">
        <f>IF($H23=0,"-",VLOOKUP($A23,[3]BDD_K!$1:$1048576,L$1,FALSE)/$H23)</f>
        <v>2.8870688476784982E-2</v>
      </c>
      <c r="M23" s="1437">
        <f>IF($H23=0,"-",VLOOKUP($A23,[3]BDD_K!$1:$1048576,M$1,FALSE)/E23)</f>
        <v>4.4581851366529389E-2</v>
      </c>
      <c r="N23" s="1445">
        <f>IF($H23=0,"-",VLOOKUP($A23,[3]BDD_K!$1:$1048576,N$1,FALSE)/F23)</f>
        <v>2.5657955703827263E-2</v>
      </c>
      <c r="O23" s="1445">
        <f>IF($H23=0,"-",VLOOKUP($A23,[3]BDD_K!$1:$1048576,O$1,FALSE)/G23)</f>
        <v>2.4522853805607765E-2</v>
      </c>
      <c r="P23" s="1447">
        <f>IF($H23=0,"-",VLOOKUP($A23,[3]BDD_K!$1:$1048576,P$1,FALSE)/$H23)</f>
        <v>2.8870688476784982E-2</v>
      </c>
      <c r="Q23" s="1316">
        <f>IF($E23=0,"-",VLOOKUP($A23,[3]BDD_K!$1:$1048576,Q$1,FALSE)/$E23)</f>
        <v>0.39158437850992139</v>
      </c>
      <c r="R23" s="1313">
        <f>IF($G23=0,"-",VLOOKUP($A23,[3]BDD_K!$1:$1048576,R$1,FALSE)/$G23)</f>
        <v>1.053142731784251</v>
      </c>
      <c r="S23" s="1313">
        <f>IF($G23=0,"-",VLOOKUP($A23,[3]BDD_K!$1:$1048576,S$1,FALSE)/$G23)</f>
        <v>0.6551325455504895</v>
      </c>
      <c r="T23" s="1317">
        <f>IF($H23=0,"-",VLOOKUP($A23,[3]BDD_K!$1:$1048576,T$1,FALSE)/$H23)</f>
        <v>0.49314826627785119</v>
      </c>
    </row>
    <row r="24" spans="1:24" s="32" customFormat="1" ht="14.1" customHeight="1" x14ac:dyDescent="0.2">
      <c r="A24" s="31" t="s">
        <v>48</v>
      </c>
      <c r="C24" s="33" t="s">
        <v>48</v>
      </c>
      <c r="D24" s="34" t="s">
        <v>49</v>
      </c>
      <c r="E24" s="1439">
        <f>IF(ISNA(VLOOKUP($A24,[3]BDD_K!$1:$1048576,E$1,FALSE))=TRUE,"-",VLOOKUP($A24,[3]BDD_K!$1:$1048576,E$1,FALSE))</f>
        <v>100056</v>
      </c>
      <c r="F24" s="1440">
        <f>IF(ISNA(VLOOKUP($A24,[3]BDD_K!$1:$1048576,F$1,FALSE))=TRUE,"-",VLOOKUP($A24,[3]BDD_K!$1:$1048576,F$1,FALSE))</f>
        <v>98225</v>
      </c>
      <c r="G24" s="1440">
        <f>IF(ISNA(VLOOKUP($A24,[3]BDD_K!$1:$1048576,G$1,FALSE))=TRUE,"-",VLOOKUP($A24,[3]BDD_K!$1:$1048576,G$1,FALSE))</f>
        <v>102001</v>
      </c>
      <c r="H24" s="1441">
        <f>IF(ISNA(VLOOKUP($A24,[3]BDD_K!$1:$1048576,H$1,FALSE))=TRUE,"-",VLOOKUP($A24,[3]BDD_K!$1:$1048576,H$1,FALSE))</f>
        <v>106688</v>
      </c>
      <c r="I24" s="1442">
        <f>IF($E24=0,"-",VLOOKUP($A24,[3]BDD_K!$1:$1048576,I$1,FALSE)/$E24)</f>
        <v>6.0166306868153836E-2</v>
      </c>
      <c r="J24" s="1443">
        <f>IF($G24=0,"-",VLOOKUP($A24,[3]BDD_K!$1:$1048576,J$1,FALSE)/$G24)</f>
        <v>6.9067950314212603E-2</v>
      </c>
      <c r="K24" s="1443">
        <f>IF($G24=0,"-",VLOOKUP($A24,[3]BDD_K!$1:$1048576,K$1,FALSE)/$G24)</f>
        <v>6.6509151871060088E-2</v>
      </c>
      <c r="L24" s="1444">
        <f>IF($H24=0,"-",VLOOKUP($A24,[3]BDD_K!$1:$1048576,L$1,FALSE)/$H24)</f>
        <v>6.6558563287342526E-2</v>
      </c>
      <c r="M24" s="1437">
        <f>IF($H24=0,"-",VLOOKUP($A24,[3]BDD_K!$1:$1048576,M$1,FALSE)/E24)</f>
        <v>6.0166306868153836E-2</v>
      </c>
      <c r="N24" s="1443">
        <f>IF($H24=0,"-",VLOOKUP($A24,[3]BDD_K!$1:$1048576,N$1,FALSE)/F24)</f>
        <v>7.0918808857215576E-2</v>
      </c>
      <c r="O24" s="1443">
        <f>IF($H24=0,"-",VLOOKUP($A24,[3]BDD_K!$1:$1048576,O$1,FALSE)/G24)</f>
        <v>6.6411113616533166E-2</v>
      </c>
      <c r="P24" s="1444">
        <f>IF($H24=0,"-",VLOOKUP($A24,[3]BDD_K!$1:$1048576,P$1,FALSE)/$H24)</f>
        <v>6.6558563287342526E-2</v>
      </c>
      <c r="Q24" s="1307">
        <f>IF($E24=0,"-",VLOOKUP($A24,[3]BDD_K!$1:$1048576,Q$1,FALSE)/$E24)</f>
        <v>0.12587950747581356</v>
      </c>
      <c r="R24" s="1308">
        <f>IF($G24=0,"-",VLOOKUP($A24,[3]BDD_K!$1:$1048576,R$1,FALSE)/$G24)</f>
        <v>0.16599837256497485</v>
      </c>
      <c r="S24" s="1308">
        <f>IF($G24=0,"-",VLOOKUP($A24,[3]BDD_K!$1:$1048576,S$1,FALSE)/$G24)</f>
        <v>0.13490063822903697</v>
      </c>
      <c r="T24" s="1309">
        <f>IF($H24=0,"-",VLOOKUP($A24,[3]BDD_K!$1:$1048576,T$1,FALSE)/$H24)</f>
        <v>0.1357134823035393</v>
      </c>
    </row>
    <row r="25" spans="1:24" s="32" customFormat="1" ht="14.1" customHeight="1" x14ac:dyDescent="0.25">
      <c r="A25" s="49" t="s">
        <v>50</v>
      </c>
      <c r="C25" s="33" t="s">
        <v>50</v>
      </c>
      <c r="D25" s="34" t="s">
        <v>51</v>
      </c>
      <c r="E25" s="1439">
        <f>IF(ISNA(VLOOKUP($A25,[3]BDD_K!$1:$1048576,E$1,FALSE))=TRUE,"-",VLOOKUP($A25,[3]BDD_K!$1:$1048576,E$1,FALSE))</f>
        <v>1228</v>
      </c>
      <c r="F25" s="1440">
        <f>IF(ISNA(VLOOKUP($A25,[3]BDD_K!$1:$1048576,F$1,FALSE))=TRUE,"-",VLOOKUP($A25,[3]BDD_K!$1:$1048576,F$1,FALSE))</f>
        <v>1876</v>
      </c>
      <c r="G25" s="1440">
        <f>IF(ISNA(VLOOKUP($A25,[3]BDD_K!$1:$1048576,G$1,FALSE))=TRUE,"-",VLOOKUP($A25,[3]BDD_K!$1:$1048576,G$1,FALSE))</f>
        <v>1478</v>
      </c>
      <c r="H25" s="1441">
        <f>IF(ISNA(VLOOKUP($A25,[3]BDD_K!$1:$1048576,H$1,FALSE))=TRUE,"-",VLOOKUP($A25,[3]BDD_K!$1:$1048576,H$1,FALSE))</f>
        <v>560</v>
      </c>
      <c r="I25" s="1442">
        <f>IF($E25=0,"-",VLOOKUP($A25,[3]BDD_K!$1:$1048576,I$1,FALSE)/$E25)</f>
        <v>3.2573289902280132E-3</v>
      </c>
      <c r="J25" s="1443">
        <f>IF($G25=0,"-",VLOOKUP($A25,[3]BDD_K!$1:$1048576,J$1,FALSE)/$G25)</f>
        <v>2.7063599458728013E-3</v>
      </c>
      <c r="K25" s="1443">
        <f>IF($G25=0,"-",VLOOKUP($A25,[3]BDD_K!$1:$1048576,K$1,FALSE)/$G25)</f>
        <v>1</v>
      </c>
      <c r="L25" s="1444">
        <f>IF($H25=0,"-",VLOOKUP($A25,[3]BDD_K!$1:$1048576,L$1,FALSE)/$H25)</f>
        <v>1</v>
      </c>
      <c r="M25" s="1437">
        <f>IF($H25=0,"-",VLOOKUP($A25,[3]BDD_K!$1:$1048576,M$1,FALSE)/E25)</f>
        <v>3.2573289902280132E-3</v>
      </c>
      <c r="N25" s="1443">
        <f>IF($H25=0,"-",VLOOKUP($A25,[3]BDD_K!$1:$1048576,N$1,FALSE)/F25)</f>
        <v>2.1321961620469083E-3</v>
      </c>
      <c r="O25" s="1443">
        <f>IF($H25=0,"-",VLOOKUP($A25,[3]BDD_K!$1:$1048576,O$1,FALSE)/G25)</f>
        <v>2.3680649526387008E-2</v>
      </c>
      <c r="P25" s="1444">
        <f>IF($H25=0,"-",VLOOKUP($A25,[3]BDD_K!$1:$1048576,P$1,FALSE)/$H25)</f>
        <v>1.7857142857142856E-2</v>
      </c>
      <c r="Q25" s="1307">
        <f>IF($E25=0,"-",VLOOKUP($A25,[3]BDD_K!$1:$1048576,Q$1,FALSE)/$E25)</f>
        <v>0.44951140065146578</v>
      </c>
      <c r="R25" s="1308">
        <f>IF($G25=0,"-",VLOOKUP($A25,[3]BDD_K!$1:$1048576,R$1,FALSE)/$G25)</f>
        <v>0.80514208389715836</v>
      </c>
      <c r="S25" s="1308">
        <f>IF($G25=0,"-",VLOOKUP($A25,[3]BDD_K!$1:$1048576,S$1,FALSE)/$G25)</f>
        <v>0.52909336941813256</v>
      </c>
      <c r="T25" s="1309">
        <f>IF($H25=0,"-",VLOOKUP($A25,[3]BDD_K!$1:$1048576,T$1,FALSE)/$H25)</f>
        <v>0.57499999999999996</v>
      </c>
    </row>
    <row r="26" spans="1:24" s="32" customFormat="1" ht="14.1" customHeight="1" x14ac:dyDescent="0.2">
      <c r="A26" s="31" t="s">
        <v>52</v>
      </c>
      <c r="C26" s="33" t="s">
        <v>52</v>
      </c>
      <c r="D26" s="34" t="s">
        <v>53</v>
      </c>
      <c r="E26" s="1439">
        <f>IF(ISNA(VLOOKUP($A26,[3]BDD_K!$1:$1048576,E$1,FALSE))=TRUE,"-",VLOOKUP($A26,[3]BDD_K!$1:$1048576,E$1,FALSE))</f>
        <v>0</v>
      </c>
      <c r="F26" s="1440">
        <f>IF(ISNA(VLOOKUP($A26,[3]BDD_K!$1:$1048576,F$1,FALSE))=TRUE,"-",VLOOKUP($A26,[3]BDD_K!$1:$1048576,F$1,FALSE))</f>
        <v>270</v>
      </c>
      <c r="G26" s="1440">
        <f>IF(ISNA(VLOOKUP($A26,[3]BDD_K!$1:$1048576,G$1,FALSE))=TRUE,"-",VLOOKUP($A26,[3]BDD_K!$1:$1048576,G$1,FALSE))</f>
        <v>0</v>
      </c>
      <c r="H26" s="1441">
        <f>IF(ISNA(VLOOKUP($A26,[3]BDD_K!$1:$1048576,H$1,FALSE))=TRUE,"-",VLOOKUP($A26,[3]BDD_K!$1:$1048576,H$1,FALSE))</f>
        <v>0</v>
      </c>
      <c r="I26" s="1442" t="str">
        <f>IF($E26=0,"-",VLOOKUP($A26,[3]BDD_K!$1:$1048576,I$1,FALSE)/$E26)</f>
        <v>-</v>
      </c>
      <c r="J26" s="1443" t="str">
        <f>IF($G26=0,"-",VLOOKUP($A26,[3]BDD_K!$1:$1048576,J$1,FALSE)/$G26)</f>
        <v>-</v>
      </c>
      <c r="K26" s="1443" t="str">
        <f>IF($G26=0,"-",VLOOKUP($A26,[3]BDD_K!$1:$1048576,K$1,FALSE)/$G26)</f>
        <v>-</v>
      </c>
      <c r="L26" s="1444" t="str">
        <f>IF($H26=0,"-",VLOOKUP($A26,[3]BDD_K!$1:$1048576,L$1,FALSE)/$H26)</f>
        <v>-</v>
      </c>
      <c r="M26" s="1437" t="str">
        <f>IF($H26=0,"-",VLOOKUP($A26,[3]BDD_K!$1:$1048576,M$1,FALSE)/E26)</f>
        <v>-</v>
      </c>
      <c r="N26" s="1443" t="str">
        <f>IF($H26=0,"-",VLOOKUP($A26,[3]BDD_K!$1:$1048576,N$1,FALSE)/F26)</f>
        <v>-</v>
      </c>
      <c r="O26" s="1443" t="str">
        <f>IF($H26=0,"-",VLOOKUP($A26,[3]BDD_K!$1:$1048576,O$1,FALSE)/G26)</f>
        <v>-</v>
      </c>
      <c r="P26" s="1444" t="str">
        <f>IF($H26=0,"-",VLOOKUP($A26,[3]BDD_K!$1:$1048576,P$1,FALSE)/$H26)</f>
        <v>-</v>
      </c>
      <c r="Q26" s="1307" t="str">
        <f>IF($E26=0,"-",VLOOKUP($A26,[3]BDD_K!$1:$1048576,Q$1,FALSE)/$E26)</f>
        <v>-</v>
      </c>
      <c r="R26" s="1308" t="str">
        <f>IF($G26=0,"-",VLOOKUP($A26,[3]BDD_K!$1:$1048576,R$1,FALSE)/$G26)</f>
        <v>-</v>
      </c>
      <c r="S26" s="1308" t="str">
        <f>IF($G26=0,"-",VLOOKUP($A26,[3]BDD_K!$1:$1048576,S$1,FALSE)/$G26)</f>
        <v>-</v>
      </c>
      <c r="T26" s="1309" t="str">
        <f>IF($H26=0,"-",VLOOKUP($A26,[3]BDD_K!$1:$1048576,T$1,FALSE)/$H26)</f>
        <v>-</v>
      </c>
    </row>
    <row r="27" spans="1:24" s="32" customFormat="1" ht="14.1" customHeight="1" x14ac:dyDescent="0.2">
      <c r="A27" s="46" t="s">
        <v>54</v>
      </c>
      <c r="C27" s="52" t="s">
        <v>54</v>
      </c>
      <c r="D27" s="53" t="s">
        <v>55</v>
      </c>
      <c r="E27" s="1439">
        <f>IF(ISNA(VLOOKUP($A27,[3]BDD_K!$1:$1048576,E$1,FALSE))=TRUE,"-",VLOOKUP($A27,[3]BDD_K!$1:$1048576,E$1,FALSE))</f>
        <v>16822</v>
      </c>
      <c r="F27" s="1440">
        <f>IF(ISNA(VLOOKUP($A27,[3]BDD_K!$1:$1048576,F$1,FALSE))=TRUE,"-",VLOOKUP($A27,[3]BDD_K!$1:$1048576,F$1,FALSE))</f>
        <v>16437</v>
      </c>
      <c r="G27" s="1440">
        <f>IF(ISNA(VLOOKUP($A27,[3]BDD_K!$1:$1048576,G$1,FALSE))=TRUE,"-",VLOOKUP($A27,[3]BDD_K!$1:$1048576,G$1,FALSE))</f>
        <v>16075</v>
      </c>
      <c r="H27" s="1441">
        <f>IF(ISNA(VLOOKUP($A27,[3]BDD_K!$1:$1048576,H$1,FALSE))=TRUE,"-",VLOOKUP($A27,[3]BDD_K!$1:$1048576,H$1,FALSE))</f>
        <v>17760</v>
      </c>
      <c r="I27" s="1442">
        <f>IF($E27=0,"-",VLOOKUP($A27,[3]BDD_K!$1:$1048576,I$1,FALSE)/$E27)</f>
        <v>0.12329092854595174</v>
      </c>
      <c r="J27" s="1443">
        <f>IF($G27=0,"-",VLOOKUP($A27,[3]BDD_K!$1:$1048576,J$1,FALSE)/$G27)</f>
        <v>5.2379471228615866E-2</v>
      </c>
      <c r="K27" s="1443">
        <f>IF($G27=0,"-",VLOOKUP($A27,[3]BDD_K!$1:$1048576,K$1,FALSE)/$G27)</f>
        <v>1.5552099533437014E-3</v>
      </c>
      <c r="L27" s="1444">
        <f>IF($H27=0,"-",VLOOKUP($A27,[3]BDD_K!$1:$1048576,L$1,FALSE)/$H27)</f>
        <v>1.6216216216216217E-2</v>
      </c>
      <c r="M27" s="1437">
        <f>IF($H27=0,"-",VLOOKUP($A27,[3]BDD_K!$1:$1048576,M$1,FALSE)/E27)</f>
        <v>0.12329092854595174</v>
      </c>
      <c r="N27" s="1443">
        <f>IF($H27=0,"-",VLOOKUP($A27,[3]BDD_K!$1:$1048576,N$1,FALSE)/F27)</f>
        <v>5.12258928028229E-2</v>
      </c>
      <c r="O27" s="1443">
        <f>IF($H27=0,"-",VLOOKUP($A27,[3]BDD_K!$1:$1048576,O$1,FALSE)/G27)</f>
        <v>1.5552099533437014E-3</v>
      </c>
      <c r="P27" s="1444">
        <f>IF($H27=0,"-",VLOOKUP($A27,[3]BDD_K!$1:$1048576,P$1,FALSE)/$H27)</f>
        <v>1.6216216216216217E-2</v>
      </c>
      <c r="Q27" s="1307">
        <f>IF($E27=0,"-",VLOOKUP($A27,[3]BDD_K!$1:$1048576,Q$1,FALSE)/$E27)</f>
        <v>0.62822494352633451</v>
      </c>
      <c r="R27" s="1308">
        <f>IF($G27=0,"-",VLOOKUP($A27,[3]BDD_K!$1:$1048576,R$1,FALSE)/$G27)</f>
        <v>0.36080870917573871</v>
      </c>
      <c r="S27" s="1308">
        <f>IF($G27=0,"-",VLOOKUP($A27,[3]BDD_K!$1:$1048576,S$1,FALSE)/$G27)</f>
        <v>0.31744945567651633</v>
      </c>
      <c r="T27" s="1309">
        <f>IF($H27=0,"-",VLOOKUP($A27,[3]BDD_K!$1:$1048576,T$1,FALSE)/$H27)</f>
        <v>0.50140765765765771</v>
      </c>
    </row>
    <row r="28" spans="1:24" s="32" customFormat="1" ht="14.1" customHeight="1" thickBot="1" x14ac:dyDescent="0.25">
      <c r="A28" s="31" t="s">
        <v>56</v>
      </c>
      <c r="C28" s="54" t="s">
        <v>56</v>
      </c>
      <c r="D28" s="55" t="s">
        <v>57</v>
      </c>
      <c r="E28" s="1448">
        <f>IF(ISNA(VLOOKUP($A28,[3]BDD_K!$1:$1048576,E$1,FALSE))=TRUE,"-",VLOOKUP($A28,[3]BDD_K!$1:$1048576,E$1,FALSE))</f>
        <v>0</v>
      </c>
      <c r="F28" s="1449">
        <f>IF(ISNA(VLOOKUP($A28,[3]BDD_K!$1:$1048576,F$1,FALSE))=TRUE,"-",VLOOKUP($A28,[3]BDD_K!$1:$1048576,F$1,FALSE))</f>
        <v>409</v>
      </c>
      <c r="G28" s="1449">
        <f>IF(ISNA(VLOOKUP($A28,[3]BDD_K!$1:$1048576,G$1,FALSE))=TRUE,"-",VLOOKUP($A28,[3]BDD_K!$1:$1048576,G$1,FALSE))</f>
        <v>0</v>
      </c>
      <c r="H28" s="1450">
        <f>IF(ISNA(VLOOKUP($A28,[3]BDD_K!$1:$1048576,H$1,FALSE))=TRUE,"-",VLOOKUP($A28,[3]BDD_K!$1:$1048576,H$1,FALSE))</f>
        <v>0</v>
      </c>
      <c r="I28" s="1451" t="str">
        <f>IF($E28=0,"-",VLOOKUP($A28,[3]BDD_K!$1:$1048576,I$1,FALSE)/$E28)</f>
        <v>-</v>
      </c>
      <c r="J28" s="1452" t="str">
        <f>IF($G28=0,"-",VLOOKUP($A28,[3]BDD_K!$1:$1048576,J$1,FALSE)/$G28)</f>
        <v>-</v>
      </c>
      <c r="K28" s="1452" t="str">
        <f>IF($G28=0,"-",VLOOKUP($A28,[3]BDD_K!$1:$1048576,K$1,FALSE)/$G28)</f>
        <v>-</v>
      </c>
      <c r="L28" s="1453" t="str">
        <f>IF($H28=0,"-",VLOOKUP($A28,[3]BDD_K!$1:$1048576,L$1,FALSE)/$H28)</f>
        <v>-</v>
      </c>
      <c r="M28" s="1437" t="str">
        <f>IF($H28=0,"-",VLOOKUP($A28,[3]BDD_K!$1:$1048576,M$1,FALSE)/E28)</f>
        <v>-</v>
      </c>
      <c r="N28" s="1452" t="str">
        <f>IF($H28=0,"-",VLOOKUP($A28,[3]BDD_K!$1:$1048576,N$1,FALSE)/F28)</f>
        <v>-</v>
      </c>
      <c r="O28" s="1452" t="str">
        <f>IF($H28=0,"-",VLOOKUP($A28,[3]BDD_K!$1:$1048576,O$1,FALSE)/G28)</f>
        <v>-</v>
      </c>
      <c r="P28" s="1453" t="str">
        <f>IF($H28=0,"-",VLOOKUP($A28,[3]BDD_K!$1:$1048576,P$1,FALSE)/$H28)</f>
        <v>-</v>
      </c>
      <c r="Q28" s="1326" t="str">
        <f>IF($E28=0,"-",VLOOKUP($A28,[3]BDD_K!$1:$1048576,Q$1,FALSE)/$E28)</f>
        <v>-</v>
      </c>
      <c r="R28" s="1327" t="str">
        <f>IF($G28=0,"-",VLOOKUP($A28,[3]BDD_K!$1:$1048576,R$1,FALSE)/$G28)</f>
        <v>-</v>
      </c>
      <c r="S28" s="1327" t="str">
        <f>IF($G28=0,"-",VLOOKUP($A28,[3]BDD_K!$1:$1048576,S$1,FALSE)/$G28)</f>
        <v>-</v>
      </c>
      <c r="T28" s="1328" t="str">
        <f>IF($H28=0,"-",VLOOKUP($A28,[3]BDD_K!$1:$1048576,T$1,FALSE)/$H28)</f>
        <v>-</v>
      </c>
    </row>
    <row r="29" spans="1:24" s="65" customFormat="1" ht="14.1" customHeight="1" thickBot="1" x14ac:dyDescent="0.3">
      <c r="A29" t="s">
        <v>58</v>
      </c>
      <c r="C29" s="102" t="s">
        <v>59</v>
      </c>
      <c r="D29" s="103"/>
      <c r="E29" s="1454">
        <f>IF(ISNA(VLOOKUP($A29,[3]BDD_K!$1:$1048576,E$1,FALSE))=TRUE,"-",VLOOKUP($A29,[3]BDD_K!$1:$1048576,E$1,FALSE))</f>
        <v>1315077</v>
      </c>
      <c r="F29" s="1455">
        <f>IF(ISNA(VLOOKUP($A29,[3]BDD_K!$1:$1048576,F$1,FALSE))=TRUE,"-",VLOOKUP($A29,[3]BDD_K!$1:$1048576,F$1,FALSE))</f>
        <v>1299782</v>
      </c>
      <c r="G29" s="1455">
        <f>IF(ISNA(VLOOKUP($A29,[3]BDD_K!$1:$1048576,G$1,FALSE))=TRUE,"-",VLOOKUP($A29,[3]BDD_K!$1:$1048576,G$1,FALSE))</f>
        <v>1368115</v>
      </c>
      <c r="H29" s="1456">
        <f>IF(ISNA(VLOOKUP($A29,[3]BDD_K!$1:$1048576,H$1,FALSE))=TRUE,"-",VLOOKUP($A29,[3]BDD_K!$1:$1048576,H$1,FALSE))</f>
        <v>1340341</v>
      </c>
      <c r="I29" s="1457">
        <f>IF($E29=0,"-",VLOOKUP($A29,[3]BDD_K!$1:$1048576,I$1,FALSE)/$E29)</f>
        <v>0.21897044811824706</v>
      </c>
      <c r="J29" s="1458">
        <f>IF($G29=0,"-",VLOOKUP($A29,[3]BDD_K!$1:$1048576,J$1,FALSE)/$G29)</f>
        <v>3.8219009366902638E-2</v>
      </c>
      <c r="K29" s="1458">
        <f>IF($G29=0,"-",VLOOKUP($A29,[3]BDD_K!$1:$1048576,K$1,FALSE)/$G29)</f>
        <v>5.2002938349480853E-2</v>
      </c>
      <c r="L29" s="1459">
        <f>IF($H29=0,"-",VLOOKUP($A29,[3]BDD_K!$1:$1048576,L$1,FALSE)/$H29)</f>
        <v>4.666349831871143E-2</v>
      </c>
      <c r="M29" s="1458">
        <f>IF($H29=0,"-",VLOOKUP($A29,[3]BDD_K!$1:$1048576,M$1,FALSE)/E29)</f>
        <v>4.0607508153514965E-2</v>
      </c>
      <c r="N29" s="1458">
        <f>IF($H29=0,"-",VLOOKUP($A29,[3]BDD_K!$1:$1048576,N$1,FALSE)/F29)</f>
        <v>3.6390717828066556E-2</v>
      </c>
      <c r="O29" s="1458">
        <f>IF($H29=0,"-",VLOOKUP($A29,[3]BDD_K!$1:$1048576,O$1,FALSE)/G29)</f>
        <v>4.2697434060733196E-2</v>
      </c>
      <c r="P29" s="1459">
        <f>IF($H29=0,"-",VLOOKUP($A29,[3]BDD_K!$1:$1048576,P$1,FALSE)/$H29)</f>
        <v>4.5456342826191244E-2</v>
      </c>
      <c r="Q29" s="1337">
        <f>IF($E29=0,"-",VLOOKUP($A29,[3]BDD_K!$1:$1048576,Q$1,FALSE)/$E29)</f>
        <v>0.29652027980110668</v>
      </c>
      <c r="R29" s="1338">
        <f>IF($G29=0,"-",VLOOKUP($A29,[3]BDD_K!$1:$1048576,R$1,FALSE)/$G29)</f>
        <v>0.46615452648351929</v>
      </c>
      <c r="S29" s="1338">
        <f>IF($G29=0,"-",VLOOKUP($A29,[3]BDD_K!$1:$1048576,S$1,FALSE)/$G29)</f>
        <v>0.38415849544811659</v>
      </c>
      <c r="T29" s="1339">
        <f>IF($H29=0,"-",VLOOKUP($A29,[3]BDD_K!$1:$1048576,T$1,FALSE)/$H29)</f>
        <v>0.39172270340159704</v>
      </c>
      <c r="V29" s="32"/>
      <c r="W29" s="32"/>
      <c r="X29" s="32"/>
    </row>
    <row r="30" spans="1:24" s="287" customFormat="1" ht="7.5" customHeight="1" thickBot="1" x14ac:dyDescent="0.25">
      <c r="A30" s="1341"/>
      <c r="C30" s="282"/>
      <c r="D30" s="282"/>
      <c r="E30" s="1460"/>
      <c r="F30" s="1460"/>
      <c r="G30" s="1460"/>
      <c r="H30" s="283"/>
      <c r="I30" s="284"/>
      <c r="J30" s="284"/>
      <c r="K30" s="284"/>
      <c r="L30" s="284"/>
      <c r="M30" s="284"/>
      <c r="N30" s="284"/>
      <c r="O30" s="284"/>
      <c r="P30" s="284"/>
      <c r="Q30" s="1345"/>
      <c r="R30" s="1345"/>
      <c r="S30" s="1345"/>
      <c r="T30" s="1345"/>
      <c r="V30" s="32"/>
      <c r="W30" s="32"/>
      <c r="X30" s="32"/>
    </row>
    <row r="31" spans="1:24" s="84" customFormat="1" ht="14.1" customHeight="1" x14ac:dyDescent="0.2">
      <c r="A31" s="31" t="s">
        <v>60</v>
      </c>
      <c r="C31" s="85" t="s">
        <v>60</v>
      </c>
      <c r="D31" s="86" t="s">
        <v>61</v>
      </c>
      <c r="E31" s="1461"/>
      <c r="F31" s="1462"/>
      <c r="G31" s="1462"/>
      <c r="H31" s="1463"/>
      <c r="I31" s="1464"/>
      <c r="J31" s="1465"/>
      <c r="K31" s="1465"/>
      <c r="L31" s="1466"/>
      <c r="M31" s="1464"/>
      <c r="N31" s="1465"/>
      <c r="O31" s="1465"/>
      <c r="P31" s="1466"/>
      <c r="Q31" s="1354"/>
      <c r="R31" s="1355"/>
      <c r="S31" s="1355"/>
      <c r="T31" s="1356"/>
      <c r="V31" s="1467"/>
      <c r="W31" s="1467"/>
      <c r="X31" s="1467"/>
    </row>
    <row r="32" spans="1:24" ht="14.1" customHeight="1" x14ac:dyDescent="0.2">
      <c r="A32" s="31" t="s">
        <v>62</v>
      </c>
      <c r="C32" s="33" t="s">
        <v>62</v>
      </c>
      <c r="D32" s="34" t="s">
        <v>63</v>
      </c>
      <c r="E32" s="1439"/>
      <c r="F32" s="1440"/>
      <c r="G32" s="1440"/>
      <c r="H32" s="1441"/>
      <c r="I32" s="1442"/>
      <c r="J32" s="1443"/>
      <c r="K32" s="1443"/>
      <c r="L32" s="1444"/>
      <c r="M32" s="1442"/>
      <c r="N32" s="1443"/>
      <c r="O32" s="1443"/>
      <c r="P32" s="1444"/>
      <c r="Q32" s="1307"/>
      <c r="R32" s="1308"/>
      <c r="S32" s="1308"/>
      <c r="T32" s="1309"/>
      <c r="V32" s="32">
        <f t="shared" ref="V32:V41" si="1">E32*M32</f>
        <v>0</v>
      </c>
      <c r="W32" s="32">
        <f t="shared" ref="W32:X41" si="2">G32*O32</f>
        <v>0</v>
      </c>
      <c r="X32" s="32">
        <f t="shared" si="2"/>
        <v>0</v>
      </c>
    </row>
    <row r="33" spans="1:24" ht="14.1" customHeight="1" x14ac:dyDescent="0.25">
      <c r="A33" s="49" t="s">
        <v>64</v>
      </c>
      <c r="C33" s="33" t="s">
        <v>64</v>
      </c>
      <c r="D33" s="34" t="s">
        <v>65</v>
      </c>
      <c r="E33" s="1439"/>
      <c r="F33" s="1440"/>
      <c r="G33" s="1440"/>
      <c r="H33" s="1441"/>
      <c r="I33" s="1442"/>
      <c r="J33" s="1443"/>
      <c r="K33" s="1443"/>
      <c r="L33" s="1444"/>
      <c r="M33" s="1442"/>
      <c r="N33" s="1443"/>
      <c r="O33" s="1443"/>
      <c r="P33" s="1444"/>
      <c r="Q33" s="1307"/>
      <c r="R33" s="1308"/>
      <c r="S33" s="1308"/>
      <c r="T33" s="1309"/>
      <c r="V33" s="32">
        <f t="shared" si="1"/>
        <v>0</v>
      </c>
      <c r="W33" s="32">
        <f t="shared" si="2"/>
        <v>0</v>
      </c>
      <c r="X33" s="32">
        <f t="shared" si="2"/>
        <v>0</v>
      </c>
    </row>
    <row r="34" spans="1:24" s="101" customFormat="1" ht="14.1" customHeight="1" x14ac:dyDescent="0.2">
      <c r="A34" s="31" t="s">
        <v>66</v>
      </c>
      <c r="C34" s="33" t="s">
        <v>66</v>
      </c>
      <c r="D34" s="34" t="s">
        <v>67</v>
      </c>
      <c r="E34" s="1439"/>
      <c r="F34" s="1440"/>
      <c r="G34" s="1440"/>
      <c r="H34" s="1441"/>
      <c r="I34" s="1442"/>
      <c r="J34" s="1443"/>
      <c r="K34" s="1443"/>
      <c r="L34" s="1444"/>
      <c r="M34" s="1442"/>
      <c r="N34" s="1443"/>
      <c r="O34" s="1443"/>
      <c r="P34" s="1444"/>
      <c r="Q34" s="1307"/>
      <c r="R34" s="1308"/>
      <c r="S34" s="1308"/>
      <c r="T34" s="1309"/>
      <c r="V34" s="32">
        <f t="shared" si="1"/>
        <v>0</v>
      </c>
      <c r="W34" s="32">
        <f t="shared" si="2"/>
        <v>0</v>
      </c>
      <c r="X34" s="32">
        <f t="shared" si="2"/>
        <v>0</v>
      </c>
    </row>
    <row r="35" spans="1:24" s="101" customFormat="1" ht="14.1" customHeight="1" x14ac:dyDescent="0.2">
      <c r="A35" s="31" t="s">
        <v>68</v>
      </c>
      <c r="C35" s="33" t="s">
        <v>68</v>
      </c>
      <c r="D35" s="34" t="s">
        <v>69</v>
      </c>
      <c r="E35" s="1439"/>
      <c r="F35" s="1440"/>
      <c r="G35" s="1440"/>
      <c r="H35" s="1441"/>
      <c r="I35" s="1442"/>
      <c r="J35" s="1443"/>
      <c r="K35" s="1443"/>
      <c r="L35" s="1444"/>
      <c r="M35" s="1442"/>
      <c r="N35" s="1443"/>
      <c r="O35" s="1443"/>
      <c r="P35" s="1444"/>
      <c r="Q35" s="1307"/>
      <c r="R35" s="1308"/>
      <c r="S35" s="1308"/>
      <c r="T35" s="1309"/>
      <c r="V35" s="32">
        <f t="shared" si="1"/>
        <v>0</v>
      </c>
      <c r="W35" s="32">
        <f t="shared" si="2"/>
        <v>0</v>
      </c>
      <c r="X35" s="32">
        <f t="shared" si="2"/>
        <v>0</v>
      </c>
    </row>
    <row r="36" spans="1:24" s="101" customFormat="1" ht="14.1" customHeight="1" x14ac:dyDescent="0.2">
      <c r="A36" s="31" t="s">
        <v>70</v>
      </c>
      <c r="C36" s="33" t="s">
        <v>70</v>
      </c>
      <c r="D36" s="34" t="s">
        <v>71</v>
      </c>
      <c r="E36" s="1439"/>
      <c r="F36" s="1440"/>
      <c r="G36" s="1440"/>
      <c r="H36" s="1441"/>
      <c r="I36" s="1442"/>
      <c r="J36" s="1443"/>
      <c r="K36" s="1443"/>
      <c r="L36" s="1444"/>
      <c r="M36" s="1442"/>
      <c r="N36" s="1443"/>
      <c r="O36" s="1443"/>
      <c r="P36" s="1444"/>
      <c r="Q36" s="1307"/>
      <c r="R36" s="1308"/>
      <c r="S36" s="1308"/>
      <c r="T36" s="1309"/>
      <c r="V36" s="32">
        <f t="shared" si="1"/>
        <v>0</v>
      </c>
      <c r="W36" s="32">
        <f t="shared" si="2"/>
        <v>0</v>
      </c>
      <c r="X36" s="32">
        <f t="shared" si="2"/>
        <v>0</v>
      </c>
    </row>
    <row r="37" spans="1:24" s="101" customFormat="1" ht="14.1" customHeight="1" x14ac:dyDescent="0.2">
      <c r="A37" s="31" t="s">
        <v>72</v>
      </c>
      <c r="C37" s="33" t="s">
        <v>72</v>
      </c>
      <c r="D37" s="34" t="s">
        <v>73</v>
      </c>
      <c r="E37" s="1439"/>
      <c r="F37" s="1440"/>
      <c r="G37" s="1440"/>
      <c r="H37" s="1441"/>
      <c r="I37" s="1442"/>
      <c r="J37" s="1443"/>
      <c r="K37" s="1443"/>
      <c r="L37" s="1444"/>
      <c r="M37" s="1442"/>
      <c r="N37" s="1443"/>
      <c r="O37" s="1443"/>
      <c r="P37" s="1444"/>
      <c r="Q37" s="1307"/>
      <c r="R37" s="1308"/>
      <c r="S37" s="1308"/>
      <c r="T37" s="1309"/>
      <c r="V37" s="32">
        <f t="shared" si="1"/>
        <v>0</v>
      </c>
      <c r="W37" s="32">
        <f t="shared" si="2"/>
        <v>0</v>
      </c>
      <c r="X37" s="32">
        <f t="shared" si="2"/>
        <v>0</v>
      </c>
    </row>
    <row r="38" spans="1:24" s="101" customFormat="1" ht="14.1" hidden="1" customHeight="1" x14ac:dyDescent="0.25">
      <c r="A38" s="49" t="s">
        <v>74</v>
      </c>
      <c r="C38" s="33" t="s">
        <v>74</v>
      </c>
      <c r="D38" s="34" t="s">
        <v>75</v>
      </c>
      <c r="E38" s="1439"/>
      <c r="F38" s="1440"/>
      <c r="G38" s="1440"/>
      <c r="H38" s="1441"/>
      <c r="I38" s="1442"/>
      <c r="J38" s="1443"/>
      <c r="K38" s="1443"/>
      <c r="L38" s="1444"/>
      <c r="M38" s="1442"/>
      <c r="N38" s="1443"/>
      <c r="O38" s="1443"/>
      <c r="P38" s="1444"/>
      <c r="Q38" s="1307"/>
      <c r="R38" s="1308"/>
      <c r="S38" s="1308"/>
      <c r="T38" s="1309"/>
      <c r="V38" s="32">
        <f t="shared" si="1"/>
        <v>0</v>
      </c>
      <c r="W38" s="32">
        <f t="shared" si="2"/>
        <v>0</v>
      </c>
      <c r="X38" s="32">
        <f t="shared" si="2"/>
        <v>0</v>
      </c>
    </row>
    <row r="39" spans="1:24" s="101" customFormat="1" ht="14.1" customHeight="1" x14ac:dyDescent="0.2">
      <c r="A39" s="31" t="s">
        <v>76</v>
      </c>
      <c r="C39" s="33" t="s">
        <v>76</v>
      </c>
      <c r="D39" s="34" t="s">
        <v>77</v>
      </c>
      <c r="E39" s="1439"/>
      <c r="F39" s="1440"/>
      <c r="G39" s="1440"/>
      <c r="H39" s="1441"/>
      <c r="I39" s="1442"/>
      <c r="J39" s="1443"/>
      <c r="K39" s="1443"/>
      <c r="L39" s="1444"/>
      <c r="M39" s="1442"/>
      <c r="N39" s="1443"/>
      <c r="O39" s="1443"/>
      <c r="P39" s="1444"/>
      <c r="Q39" s="1307"/>
      <c r="R39" s="1308"/>
      <c r="S39" s="1308"/>
      <c r="T39" s="1309"/>
      <c r="V39" s="32">
        <f t="shared" si="1"/>
        <v>0</v>
      </c>
      <c r="W39" s="32">
        <f t="shared" si="2"/>
        <v>0</v>
      </c>
      <c r="X39" s="32">
        <f t="shared" si="2"/>
        <v>0</v>
      </c>
    </row>
    <row r="40" spans="1:24" s="101" customFormat="1" ht="14.1" customHeight="1" x14ac:dyDescent="0.2">
      <c r="A40" s="31" t="s">
        <v>78</v>
      </c>
      <c r="C40" s="33" t="s">
        <v>78</v>
      </c>
      <c r="D40" s="34" t="s">
        <v>79</v>
      </c>
      <c r="E40" s="1439"/>
      <c r="F40" s="1440"/>
      <c r="G40" s="1440"/>
      <c r="H40" s="1441"/>
      <c r="I40" s="1442"/>
      <c r="J40" s="1443"/>
      <c r="K40" s="1443"/>
      <c r="L40" s="1444"/>
      <c r="M40" s="1442"/>
      <c r="N40" s="1443"/>
      <c r="O40" s="1443"/>
      <c r="P40" s="1444"/>
      <c r="Q40" s="1307"/>
      <c r="R40" s="1308"/>
      <c r="S40" s="1308"/>
      <c r="T40" s="1309"/>
      <c r="V40" s="32">
        <f t="shared" si="1"/>
        <v>0</v>
      </c>
      <c r="W40" s="32">
        <f t="shared" si="2"/>
        <v>0</v>
      </c>
      <c r="X40" s="32">
        <f t="shared" si="2"/>
        <v>0</v>
      </c>
    </row>
    <row r="41" spans="1:24" s="101" customFormat="1" ht="13.5" customHeight="1" thickBot="1" x14ac:dyDescent="0.25">
      <c r="A41" s="31" t="s">
        <v>80</v>
      </c>
      <c r="C41" s="319" t="s">
        <v>81</v>
      </c>
      <c r="D41" s="319"/>
      <c r="E41" s="1468"/>
      <c r="F41" s="1469"/>
      <c r="G41" s="1469"/>
      <c r="H41" s="1470"/>
      <c r="I41" s="1471"/>
      <c r="J41" s="1472"/>
      <c r="K41" s="1472"/>
      <c r="L41" s="1473"/>
      <c r="M41" s="1471"/>
      <c r="N41" s="1472"/>
      <c r="O41" s="1472"/>
      <c r="P41" s="1473"/>
      <c r="Q41" s="1365"/>
      <c r="R41" s="1366"/>
      <c r="S41" s="1366"/>
      <c r="T41" s="1367"/>
      <c r="V41" s="32">
        <f t="shared" si="1"/>
        <v>0</v>
      </c>
      <c r="W41" s="32">
        <f t="shared" si="2"/>
        <v>0</v>
      </c>
      <c r="X41" s="32">
        <f t="shared" si="2"/>
        <v>0</v>
      </c>
    </row>
    <row r="42" spans="1:24" s="193" customFormat="1" ht="7.5" customHeight="1" thickBot="1" x14ac:dyDescent="0.3">
      <c r="A42" s="49"/>
      <c r="C42" s="331"/>
      <c r="D42" s="332"/>
      <c r="E42" s="1474"/>
      <c r="F42" s="1474"/>
      <c r="G42" s="1474"/>
      <c r="H42" s="333"/>
      <c r="I42" s="197"/>
      <c r="J42" s="197"/>
      <c r="K42" s="197"/>
      <c r="L42" s="197"/>
      <c r="M42" s="197"/>
      <c r="N42" s="197"/>
      <c r="O42" s="197"/>
      <c r="P42" s="197"/>
      <c r="Q42" s="1370"/>
      <c r="R42" s="1370"/>
      <c r="S42" s="1370"/>
      <c r="T42" s="1370"/>
    </row>
    <row r="43" spans="1:24" ht="13.8" thickBot="1" x14ac:dyDescent="0.25">
      <c r="A43" s="31" t="s">
        <v>104</v>
      </c>
      <c r="C43" s="337" t="s">
        <v>105</v>
      </c>
      <c r="D43" s="801"/>
      <c r="E43" s="1475">
        <f>IF(ISNA(VLOOKUP($A43,[3]BDD_K!$1:$1048576,E$1,FALSE))=TRUE,"-",VLOOKUP($A43,[3]BDD_K!$1:$1048576,E$1,FALSE))</f>
        <v>1315077</v>
      </c>
      <c r="F43" s="1476">
        <f>IF(ISNA(VLOOKUP($A43,[3]BDD_K!$1:$1048576,F$1,FALSE))=TRUE,"-",VLOOKUP($A43,[3]BDD_K!$1:$1048576,F$1,FALSE))</f>
        <v>1299782</v>
      </c>
      <c r="G43" s="1476">
        <f>IF(ISNA(VLOOKUP($A43,[3]BDD_K!$1:$1048576,G$1,FALSE))=TRUE,"-",VLOOKUP($A43,[3]BDD_K!$1:$1048576,G$1,FALSE))</f>
        <v>1368115</v>
      </c>
      <c r="H43" s="1477">
        <f>IF(ISNA(VLOOKUP($A43,[3]BDD_K!$1:$1048576,H$1,FALSE))=TRUE,"-",VLOOKUP($A43,[3]BDD_K!$1:$1048576,H$1,FALSE))</f>
        <v>1340341</v>
      </c>
      <c r="I43" s="1478">
        <f>IF($E43=0,"-",VLOOKUP($A43,[3]BDD_K!$1:$1048576,I$1,FALSE)/$E43)</f>
        <v>0.21897044811824706</v>
      </c>
      <c r="J43" s="1479">
        <f>IF($G43=0,"-",VLOOKUP($A43,[3]BDD_K!$1:$1048576,J$1,FALSE)/$G43)</f>
        <v>3.8219009366902638E-2</v>
      </c>
      <c r="K43" s="1479">
        <f>IF($G43=0,"-",VLOOKUP($A43,[3]BDD_K!$1:$1048576,K$1,FALSE)/$G43)</f>
        <v>5.2002938349480853E-2</v>
      </c>
      <c r="L43" s="1480">
        <f>IF($H43=0,"-",VLOOKUP($A43,[3]BDD_K!$1:$1048576,L$1,FALSE)/$H43)</f>
        <v>4.666349831871143E-2</v>
      </c>
      <c r="M43" s="1479">
        <f>IF($H43=0,"-",VLOOKUP($A43,[3]BDD_K!$1:$1048576,M$1,FALSE)/E43)</f>
        <v>4.0607508153514965E-2</v>
      </c>
      <c r="N43" s="1479">
        <f>IF($H43=0,"-",VLOOKUP($A43,[3]BDD_K!$1:$1048576,N$1,FALSE)/F43)</f>
        <v>3.6390717828066556E-2</v>
      </c>
      <c r="O43" s="1479">
        <f>IF($H43=0,"-",VLOOKUP($A43,[3]BDD_K!$1:$1048576,O$1,FALSE)/G43)</f>
        <v>4.2697434060733196E-2</v>
      </c>
      <c r="P43" s="1480">
        <f>IF($H43=0,"-",VLOOKUP($A43,[3]BDD_K!$1:$1048576,P$1,FALSE)/$H43)</f>
        <v>4.5456342826191244E-2</v>
      </c>
      <c r="Q43" s="1378">
        <f>IF($E43=0,"-",VLOOKUP($A43,[3]BDD_K!$1:$1048576,Q$1,FALSE)/$E43)</f>
        <v>0.29652027980110668</v>
      </c>
      <c r="R43" s="1379">
        <f>IF($G43=0,"-",VLOOKUP($A43,[3]BDD_K!$1:$1048576,R$1,FALSE)/$G43)</f>
        <v>0.46615452648351929</v>
      </c>
      <c r="S43" s="1379">
        <f>IF($G43=0,"-",VLOOKUP($A43,[3]BDD_K!$1:$1048576,S$1,FALSE)/$G43)</f>
        <v>0.38415849544811659</v>
      </c>
      <c r="T43" s="1380">
        <f>IF($H43=0,"-",VLOOKUP($A43,[3]BDD_K!$1:$1048576,T$1,FALSE)/$H43)</f>
        <v>0.39172270340159704</v>
      </c>
    </row>
    <row r="44" spans="1:24" s="193" customFormat="1" ht="4.5" customHeight="1" thickBot="1" x14ac:dyDescent="0.3">
      <c r="A44" s="49"/>
      <c r="C44" s="345"/>
      <c r="D44" s="330"/>
      <c r="E44" s="1481"/>
      <c r="F44" s="1481"/>
      <c r="G44" s="1481"/>
      <c r="H44" s="298"/>
      <c r="I44" s="197"/>
      <c r="J44" s="197"/>
      <c r="K44" s="197"/>
      <c r="L44" s="197"/>
      <c r="M44" s="197"/>
      <c r="N44" s="197"/>
      <c r="O44" s="197"/>
      <c r="P44" s="197"/>
      <c r="Q44" s="1370"/>
      <c r="R44" s="1370"/>
      <c r="S44" s="1370"/>
      <c r="T44" s="1370"/>
    </row>
    <row r="45" spans="1:24" x14ac:dyDescent="0.2">
      <c r="A45" s="31" t="s">
        <v>106</v>
      </c>
      <c r="B45" s="1482"/>
      <c r="C45" s="350" t="s">
        <v>107</v>
      </c>
      <c r="D45" s="464"/>
      <c r="E45" s="1483">
        <f>IF(ISNA(VLOOKUP($A45,[3]BDD_K!$1:$1048576,E$1,FALSE))=TRUE,"-",VLOOKUP($A45,[3]BDD_K!$1:$1048576,E$1,FALSE))</f>
        <v>21856881</v>
      </c>
      <c r="F45" s="1484">
        <f>IF(ISNA(VLOOKUP($A45,[3]BDD_K!$1:$1048576,F$1,FALSE))=TRUE,"-",VLOOKUP($A45,[3]BDD_K!$1:$1048576,F$1,FALSE))</f>
        <v>20911281</v>
      </c>
      <c r="G45" s="1484">
        <f>IF(ISNA(VLOOKUP($A45,[3]BDD_K!$1:$1048576,G$1,FALSE))=TRUE,"-",VLOOKUP($A45,[3]BDD_K!$1:$1048576,G$1,FALSE))</f>
        <v>22178332</v>
      </c>
      <c r="H45" s="1485">
        <f>IF(ISNA(VLOOKUP($A45,[3]BDD_K!$1:$1048576,H$1,FALSE))=TRUE,"-",VLOOKUP($A45,[3]BDD_K!$1:$1048576,H$1,FALSE))</f>
        <v>21752801</v>
      </c>
      <c r="I45" s="1486">
        <f>IF($E45=0,"-",VLOOKUP($A45,[3]BDD_K!$1:$1048576,I$1,FALSE)/$E45)</f>
        <v>0.16870078580745348</v>
      </c>
      <c r="J45" s="1487">
        <f>IF($G45=0,"-",VLOOKUP($A45,[3]BDD_K!$1:$1048576,J$1,FALSE)/$G45)</f>
        <v>9.718102335198156E-2</v>
      </c>
      <c r="K45" s="1487">
        <f>IF($G45=0,"-",VLOOKUP($A45,[3]BDD_K!$1:$1048576,K$1,FALSE)/$G45)</f>
        <v>0.11307559107691237</v>
      </c>
      <c r="L45" s="1488">
        <f>IF($H45=0,"-",VLOOKUP($A45,[3]BDD_K!$1:$1048576,L$1,FALSE)/$H45)</f>
        <v>9.1363912169287992E-2</v>
      </c>
      <c r="M45" s="1487">
        <f>IF($H45=0,"-",VLOOKUP($A45,[3]BDD_K!$1:$1048576,M$1,FALSE)/E45)</f>
        <v>7.4594174713217318E-2</v>
      </c>
      <c r="N45" s="1487">
        <f>IF($H45=0,"-",VLOOKUP($A45,[3]BDD_K!$1:$1048576,N$1,FALSE)/F45)</f>
        <v>7.4002496547198621E-2</v>
      </c>
      <c r="O45" s="1487">
        <f>IF($H45=0,"-",VLOOKUP($A45,[3]BDD_K!$1:$1048576,O$1,FALSE)/G45)</f>
        <v>7.5075528673662198E-2</v>
      </c>
      <c r="P45" s="1488">
        <f>IF($H45=0,"-",VLOOKUP($A45,[3]BDD_K!$1:$1048576,P$1,FALSE)/$H45)</f>
        <v>7.4192882102861138E-2</v>
      </c>
      <c r="Q45" s="1391">
        <f>IF($E45=0,"-",VLOOKUP($A45,[3]BDD_K!$1:$1048576,Q$1,FALSE)/$E45)</f>
        <v>0.41769468388467684</v>
      </c>
      <c r="R45" s="1392">
        <f>IF($G45=0,"-",VLOOKUP($A45,[3]BDD_K!$1:$1048576,R$1,FALSE)/$G45)</f>
        <v>0.51259612309888769</v>
      </c>
      <c r="S45" s="1392">
        <f>IF($G45=0,"-",VLOOKUP($A45,[3]BDD_K!$1:$1048576,S$1,FALSE)/$G45)</f>
        <v>0.49767403608170352</v>
      </c>
      <c r="T45" s="1393">
        <f>IF($H45=0,"-",VLOOKUP($A45,[3]BDD_K!$1:$1048576,T$1,FALSE)/$H45)</f>
        <v>0.51972925233858391</v>
      </c>
    </row>
    <row r="46" spans="1:24" x14ac:dyDescent="0.2">
      <c r="A46" s="31" t="s">
        <v>108</v>
      </c>
      <c r="B46" s="1489"/>
      <c r="C46" s="1395" t="s">
        <v>59</v>
      </c>
      <c r="D46" s="1396"/>
      <c r="E46" s="1490">
        <f>IF(ISNA(VLOOKUP($A46,[3]BDD_K!$1:$1048576,E$1,FALSE))=TRUE,"-",VLOOKUP($A46,[3]BDD_K!$1:$1048576,E$1,FALSE))</f>
        <v>21856881</v>
      </c>
      <c r="F46" s="1491">
        <f>IF(ISNA(VLOOKUP($A46,[3]BDD_K!$1:$1048576,F$1,FALSE))=TRUE,"-",VLOOKUP($A46,[3]BDD_K!$1:$1048576,F$1,FALSE))</f>
        <v>20911281</v>
      </c>
      <c r="G46" s="1491">
        <f>IF(ISNA(VLOOKUP($A46,[3]BDD_K!$1:$1048576,G$1,FALSE))=TRUE,"-",VLOOKUP($A46,[3]BDD_K!$1:$1048576,G$1,FALSE))</f>
        <v>22178332</v>
      </c>
      <c r="H46" s="1492">
        <f>IF(ISNA(VLOOKUP($A46,[3]BDD_K!$1:$1048576,H$1,FALSE))=TRUE,"-",VLOOKUP($A46,[3]BDD_K!$1:$1048576,H$1,FALSE))</f>
        <v>21752801</v>
      </c>
      <c r="I46" s="1493">
        <f>IF($E46=0,"-",VLOOKUP($A46,[3]BDD_K!$1:$1048576,I$1,FALSE)/$E46)</f>
        <v>0.16870078580745348</v>
      </c>
      <c r="J46" s="1494">
        <f>IF($G46=0,"-",VLOOKUP($A46,[3]BDD_K!$1:$1048576,J$1,FALSE)/$G46)</f>
        <v>9.718102335198156E-2</v>
      </c>
      <c r="K46" s="1494">
        <f>IF($G46=0,"-",VLOOKUP($A46,[3]BDD_K!$1:$1048576,K$1,FALSE)/$G46)</f>
        <v>0.11307559107691237</v>
      </c>
      <c r="L46" s="1495">
        <f>IF($H46=0,"-",VLOOKUP($A46,[3]BDD_K!$1:$1048576,L$1,FALSE)/$H46)</f>
        <v>9.1363912169287992E-2</v>
      </c>
      <c r="M46" s="1493">
        <f>IF($H46="-","-",VLOOKUP($A46,[3]BDD_K!$1:$1048576,M$1,FALSE)/E46)</f>
        <v>7.4594174713217318E-2</v>
      </c>
      <c r="N46" s="1494">
        <f>IF($H46=0,"-",VLOOKUP($A46,[3]BDD_K!$1:$1048576,N$1,FALSE)/F46)</f>
        <v>7.4002496547198621E-2</v>
      </c>
      <c r="O46" s="1494">
        <f>IF($H46=0,"-",VLOOKUP($A46,[3]BDD_K!$1:$1048576,O$1,FALSE)/G46)</f>
        <v>7.5075528673662198E-2</v>
      </c>
      <c r="P46" s="1495">
        <f>IF($H46=0,"-",VLOOKUP($A46,[3]BDD_K!$1:$1048576,P$1,FALSE)/$H46)</f>
        <v>7.4192882102861138E-2</v>
      </c>
      <c r="Q46" s="1404">
        <f>IF($E46=0,"-",VLOOKUP($A46,[3]BDD_K!$1:$1048576,Q$1,FALSE)/$E46)</f>
        <v>0.41769468388467684</v>
      </c>
      <c r="R46" s="1405">
        <f>IF($G46=0,"-",VLOOKUP($A46,[3]BDD_K!$1:$1048576,R$1,FALSE)/$G46)</f>
        <v>0.51259612309888769</v>
      </c>
      <c r="S46" s="1405">
        <f>IF($G46=0,"-",VLOOKUP($A46,[3]BDD_K!$1:$1048576,S$1,FALSE)/$G46)</f>
        <v>0.49767403608170352</v>
      </c>
      <c r="T46" s="1406">
        <f>IF($H46=0,"-",VLOOKUP($A46,[3]BDD_K!$1:$1048576,T$1,FALSE)/$H46)</f>
        <v>0.51972925233858391</v>
      </c>
    </row>
    <row r="47" spans="1:24" ht="13.8" thickBot="1" x14ac:dyDescent="0.25">
      <c r="A47" s="31" t="s">
        <v>370</v>
      </c>
      <c r="B47" s="1496"/>
      <c r="C47" s="1408" t="s">
        <v>81</v>
      </c>
      <c r="D47" s="1408"/>
      <c r="E47" s="1497"/>
      <c r="F47" s="1498"/>
      <c r="G47" s="1498"/>
      <c r="H47" s="1492" t="str">
        <f>IF(ISNA(VLOOKUP($A47,[3]BDD_K!$1:$1048576,H$1,FALSE))=TRUE,"-",VLOOKUP($A47,[3]BDD_K!$1:$1048576,H$1,FALSE))</f>
        <v>-</v>
      </c>
      <c r="I47" s="1493" t="str">
        <f>IF($E47=0,"-",VLOOKUP($A47,[3]BDD_K!$1:$1048576,I$1,FALSE)/$E47)</f>
        <v>-</v>
      </c>
      <c r="J47" s="1494" t="str">
        <f>IF($G47=0,"-",VLOOKUP($A47,[3]BDD_K!$1:$1048576,J$1,FALSE)/$G47)</f>
        <v>-</v>
      </c>
      <c r="K47" s="1494" t="str">
        <f>IF($G47=0,"-",VLOOKUP($A47,[3]BDD_K!$1:$1048576,K$1,FALSE)/$G47)</f>
        <v>-</v>
      </c>
      <c r="L47" s="1495"/>
      <c r="M47" s="1493" t="str">
        <f>IF($H47="-","-",VLOOKUP($A47,[3]BDD_K!$1:$1048576,M$1,FALSE)/E47)</f>
        <v>-</v>
      </c>
      <c r="N47" s="1494" t="str">
        <f>IF($H47="-","-",VLOOKUP($A47,[3]BDD_K!$1:$1048576,N$1,FALSE)/F47)</f>
        <v>-</v>
      </c>
      <c r="O47" s="1494" t="str">
        <f>IF($H47="-","-",VLOOKUP($A47,[3]BDD_K!$1:$1048576,O$1,FALSE)/G47)</f>
        <v>-</v>
      </c>
      <c r="P47" s="1495" t="str">
        <f>IF($H47="-","-",VLOOKUP($A47,[3]BDD_K!$1:$1048576,P$1,FALSE)/H47)</f>
        <v>-</v>
      </c>
      <c r="Q47" s="1404" t="str">
        <f>IF($E47=0,"-",VLOOKUP($A47,[3]BDD_K!$1:$1048576,Q$1,FALSE)/$E47)</f>
        <v>-</v>
      </c>
      <c r="R47" s="1405" t="str">
        <f>IF($G47=0,"-",VLOOKUP($A47,[3]BDD_K!$1:$1048576,R$1,FALSE)/$G47)</f>
        <v>-</v>
      </c>
      <c r="S47" s="1405" t="str">
        <f>IF($G47=0,"-",VLOOKUP($A47,[3]BDD_K!$1:$1048576,S$1,FALSE)/$G47)</f>
        <v>-</v>
      </c>
      <c r="T47" s="1406"/>
    </row>
    <row r="48" spans="1:24" ht="8.25" customHeight="1" x14ac:dyDescent="0.25"/>
    <row r="49" spans="3:21" x14ac:dyDescent="0.25">
      <c r="C49" s="65" t="s">
        <v>110</v>
      </c>
      <c r="D49" s="201" t="str">
        <f>CONCATENATE(" RIMP de ",[3]Onglet_OutilAnnexe!B4," à ",[3]Onglet_OutilAnnexe!B2)</f>
        <v xml:space="preserve"> RIMP de 2020 à 2022</v>
      </c>
      <c r="E49" s="98"/>
      <c r="F49" s="98"/>
      <c r="G49" s="98"/>
      <c r="H49" s="98"/>
      <c r="I49" s="98"/>
      <c r="J49" s="98"/>
      <c r="K49" s="98"/>
      <c r="L49" s="98"/>
      <c r="M49" s="203"/>
      <c r="N49" s="203"/>
      <c r="O49" s="98"/>
      <c r="P49" s="98"/>
      <c r="Q49" s="98"/>
      <c r="R49" s="98"/>
      <c r="S49" s="98"/>
      <c r="T49" s="98"/>
    </row>
    <row r="50" spans="3:21" x14ac:dyDescent="0.25">
      <c r="C50" s="201" t="s">
        <v>371</v>
      </c>
      <c r="D50" s="201"/>
      <c r="E50" s="206"/>
      <c r="F50" s="206"/>
      <c r="G50" s="206"/>
      <c r="H50" s="206"/>
      <c r="I50" s="206"/>
      <c r="J50" s="206"/>
      <c r="K50" s="206"/>
      <c r="L50" s="206"/>
      <c r="M50" s="207"/>
      <c r="N50" s="207"/>
      <c r="O50" s="206"/>
      <c r="P50" s="206"/>
      <c r="Q50" s="206"/>
      <c r="R50" s="206"/>
      <c r="S50" s="206"/>
      <c r="T50" s="206"/>
      <c r="U50" s="206"/>
    </row>
    <row r="51" spans="3:21" x14ac:dyDescent="0.25">
      <c r="C51" s="201" t="s">
        <v>365</v>
      </c>
      <c r="U51" s="1419"/>
    </row>
    <row r="53" spans="3:21" x14ac:dyDescent="0.25">
      <c r="C53" s="329"/>
    </row>
  </sheetData>
  <mergeCells count="7">
    <mergeCell ref="C2:T2"/>
    <mergeCell ref="C4:C6"/>
    <mergeCell ref="D4:D6"/>
    <mergeCell ref="E4:H5"/>
    <mergeCell ref="I4:L5"/>
    <mergeCell ref="M4:P5"/>
    <mergeCell ref="Q4:T5"/>
  </mergeCells>
  <conditionalFormatting sqref="M7:P18 M20:P29">
    <cfRule type="cellIs" dxfId="3" priority="4" operator="greaterThan">
      <formula>0.05</formula>
    </cfRule>
  </conditionalFormatting>
  <conditionalFormatting sqref="I7:L18 I20:L29">
    <cfRule type="cellIs" dxfId="2" priority="3" operator="greaterThan">
      <formula>0.05</formula>
    </cfRule>
  </conditionalFormatting>
  <conditionalFormatting sqref="M19:P19">
    <cfRule type="cellIs" dxfId="1" priority="2" operator="greaterThan">
      <formula>0.05</formula>
    </cfRule>
  </conditionalFormatting>
  <conditionalFormatting sqref="I19:L19">
    <cfRule type="cellIs" dxfId="0" priority="1" operator="greaterThan">
      <formula>0.05</formula>
    </cfRule>
  </conditionalFormatting>
  <pageMargins left="0.19685039370078741" right="0.15748031496062992" top="0.19685039370078741" bottom="0.51181102362204722" header="0.31496062992125984" footer="0.27559055118110237"/>
  <pageSetup paperSize="9" scale="87" orientation="landscape" r:id="rId1"/>
  <headerFooter alignWithMargins="0">
    <oddFooter>&amp;L&amp;"Arial,Italique"&amp;7
&amp;CPsychiatrie (RIM-P) – Bilan PMSI 2022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67"/>
  <sheetViews>
    <sheetView showZeros="0" view="pageBreakPreview" topLeftCell="C2" zoomScale="60" zoomScaleNormal="100" workbookViewId="0">
      <selection sqref="A1:AA63"/>
    </sheetView>
  </sheetViews>
  <sheetFormatPr baseColWidth="10" defaultColWidth="11.5546875" defaultRowHeight="13.2" x14ac:dyDescent="0.25"/>
  <cols>
    <col min="1" max="1" width="8.77734375" style="49" hidden="1" customWidth="1"/>
    <col min="2" max="2" width="3.77734375" style="193" hidden="1" customWidth="1"/>
    <col min="3" max="3" width="9.44140625" style="194" customWidth="1"/>
    <col min="4" max="4" width="21.77734375" style="195" customWidth="1"/>
    <col min="5" max="5" width="7" style="195" hidden="1" customWidth="1"/>
    <col min="6" max="6" width="12" style="193" customWidth="1"/>
    <col min="7" max="7" width="12" style="379" customWidth="1"/>
    <col min="8" max="8" width="10.44140625" style="379" customWidth="1"/>
    <col min="9" max="9" width="12" style="379" customWidth="1"/>
    <col min="10" max="21" width="12" style="381" customWidth="1"/>
    <col min="22" max="22" width="11.5546875" style="193"/>
    <col min="23" max="23" width="27.21875" style="193" bestFit="1" customWidth="1"/>
    <col min="24" max="16384" width="11.5546875" style="193"/>
  </cols>
  <sheetData>
    <row r="1" spans="1:36" s="506" customFormat="1" hidden="1" x14ac:dyDescent="0.25">
      <c r="A1" s="505"/>
      <c r="C1" s="507"/>
      <c r="D1" s="508"/>
      <c r="E1" s="508"/>
      <c r="G1" s="509"/>
      <c r="H1" s="509">
        <v>14</v>
      </c>
      <c r="I1" s="509">
        <f>H1+28</f>
        <v>42</v>
      </c>
      <c r="J1" s="509">
        <f>H1+1</f>
        <v>15</v>
      </c>
      <c r="K1" s="509">
        <f>I1+1</f>
        <v>43</v>
      </c>
      <c r="L1" s="509">
        <f t="shared" ref="L1:U1" si="0">J1+1</f>
        <v>16</v>
      </c>
      <c r="M1" s="509">
        <f t="shared" si="0"/>
        <v>44</v>
      </c>
      <c r="N1" s="509">
        <f t="shared" si="0"/>
        <v>17</v>
      </c>
      <c r="O1" s="509">
        <f t="shared" si="0"/>
        <v>45</v>
      </c>
      <c r="P1" s="509">
        <f t="shared" si="0"/>
        <v>18</v>
      </c>
      <c r="Q1" s="509">
        <f t="shared" si="0"/>
        <v>46</v>
      </c>
      <c r="R1" s="509">
        <f t="shared" si="0"/>
        <v>19</v>
      </c>
      <c r="S1" s="509">
        <f t="shared" si="0"/>
        <v>47</v>
      </c>
      <c r="T1" s="509">
        <f t="shared" si="0"/>
        <v>20</v>
      </c>
      <c r="U1" s="509">
        <f t="shared" si="0"/>
        <v>48</v>
      </c>
    </row>
    <row r="2" spans="1:36" s="10" customFormat="1" ht="30" customHeight="1" x14ac:dyDescent="0.25">
      <c r="A2" s="9"/>
      <c r="C2" s="1087" t="s">
        <v>187</v>
      </c>
      <c r="D2" s="1087"/>
      <c r="E2" s="1087"/>
      <c r="F2" s="1087"/>
      <c r="G2" s="1087"/>
      <c r="H2" s="1087"/>
      <c r="I2" s="1087"/>
      <c r="J2" s="1087"/>
      <c r="K2" s="1087"/>
      <c r="L2" s="1087"/>
      <c r="M2" s="1087"/>
      <c r="N2" s="1087"/>
      <c r="O2" s="1087"/>
      <c r="P2" s="1087"/>
      <c r="Q2" s="1087"/>
      <c r="R2" s="1087"/>
      <c r="S2" s="1087"/>
      <c r="T2" s="1087"/>
      <c r="U2" s="1087"/>
      <c r="V2" s="221"/>
      <c r="W2" s="221"/>
      <c r="X2" s="221"/>
      <c r="Y2" s="221"/>
      <c r="Z2" s="221"/>
      <c r="AA2" s="221"/>
      <c r="AB2" s="221"/>
      <c r="AC2" s="221"/>
      <c r="AD2" s="221"/>
      <c r="AE2" s="221"/>
      <c r="AF2" s="221"/>
      <c r="AG2" s="221"/>
      <c r="AH2" s="221"/>
      <c r="AI2" s="221"/>
      <c r="AJ2" s="221"/>
    </row>
    <row r="3" spans="1:36" s="12" customFormat="1" ht="7.5" customHeight="1" thickBot="1" x14ac:dyDescent="0.3">
      <c r="A3" s="11"/>
      <c r="C3" s="386"/>
      <c r="D3" s="222"/>
      <c r="E3" s="222"/>
      <c r="F3" s="387"/>
      <c r="G3" s="223"/>
      <c r="H3" s="223"/>
      <c r="I3" s="223"/>
      <c r="J3" s="223"/>
      <c r="K3" s="223"/>
      <c r="L3" s="388"/>
      <c r="M3" s="223"/>
      <c r="N3" s="223"/>
      <c r="O3" s="388"/>
      <c r="P3" s="223"/>
      <c r="Q3" s="223"/>
      <c r="R3" s="388"/>
      <c r="S3" s="223"/>
      <c r="T3" s="223"/>
      <c r="U3" s="223"/>
      <c r="V3" s="223"/>
      <c r="W3" s="388"/>
      <c r="X3" s="223"/>
      <c r="Y3" s="223"/>
      <c r="Z3" s="223"/>
      <c r="AA3" s="223"/>
      <c r="AB3" s="223"/>
      <c r="AC3" s="223"/>
    </row>
    <row r="4" spans="1:36" s="14" customFormat="1" ht="21.75" customHeight="1" x14ac:dyDescent="0.25">
      <c r="A4" s="13"/>
      <c r="C4" s="1088" t="s">
        <v>3</v>
      </c>
      <c r="D4" s="1090" t="s">
        <v>4</v>
      </c>
      <c r="E4" s="225"/>
      <c r="F4" s="1094" t="s">
        <v>5</v>
      </c>
      <c r="G4" s="1095"/>
      <c r="H4" s="1095"/>
      <c r="I4" s="1095"/>
      <c r="J4" s="1095"/>
      <c r="K4" s="1095"/>
      <c r="L4" s="1095"/>
      <c r="M4" s="1095"/>
      <c r="N4" s="1095"/>
      <c r="O4" s="1095"/>
      <c r="P4" s="1095"/>
      <c r="Q4" s="1095"/>
      <c r="R4" s="1095"/>
      <c r="S4" s="1095"/>
      <c r="T4" s="1095"/>
      <c r="U4" s="1096"/>
    </row>
    <row r="5" spans="1:36" s="14" customFormat="1" ht="37.5" customHeight="1" x14ac:dyDescent="0.25">
      <c r="A5" s="13"/>
      <c r="C5" s="1089"/>
      <c r="D5" s="1091"/>
      <c r="E5" s="228"/>
      <c r="F5" s="1077" t="s">
        <v>8</v>
      </c>
      <c r="G5" s="1078"/>
      <c r="H5" s="1085" t="s">
        <v>188</v>
      </c>
      <c r="I5" s="1086"/>
      <c r="J5" s="1085" t="s">
        <v>189</v>
      </c>
      <c r="K5" s="1086"/>
      <c r="L5" s="1085" t="s">
        <v>190</v>
      </c>
      <c r="M5" s="1086"/>
      <c r="N5" s="1085" t="s">
        <v>191</v>
      </c>
      <c r="O5" s="1086"/>
      <c r="P5" s="1085" t="s">
        <v>192</v>
      </c>
      <c r="Q5" s="1086"/>
      <c r="R5" s="1085" t="s">
        <v>193</v>
      </c>
      <c r="S5" s="1086"/>
      <c r="T5" s="1085" t="s">
        <v>194</v>
      </c>
      <c r="U5" s="1174"/>
    </row>
    <row r="6" spans="1:36" s="14" customFormat="1" ht="20.25" customHeight="1" x14ac:dyDescent="0.25">
      <c r="A6" s="13"/>
      <c r="C6" s="1089"/>
      <c r="D6" s="1091"/>
      <c r="E6" s="230" t="str">
        <f>[3]Onglet_OutilAnnexe!$B$3</f>
        <v>2021</v>
      </c>
      <c r="F6" s="22" t="str">
        <f>[3]Onglet_OutilAnnexe!$B$2</f>
        <v>2022</v>
      </c>
      <c r="G6" s="23" t="str">
        <f>CONCATENATE("Evol. / ",[3]Onglet_OutilAnnexe!$B$3)</f>
        <v>Evol. / 2021</v>
      </c>
      <c r="H6" s="25" t="str">
        <f>[3]Onglet_OutilAnnexe!$B$3</f>
        <v>2021</v>
      </c>
      <c r="I6" s="23" t="str">
        <f>[3]Onglet_OutilAnnexe!$B$2</f>
        <v>2022</v>
      </c>
      <c r="J6" s="25" t="str">
        <f>[3]Onglet_OutilAnnexe!$B$3</f>
        <v>2021</v>
      </c>
      <c r="K6" s="23" t="str">
        <f>[3]Onglet_OutilAnnexe!$B$2</f>
        <v>2022</v>
      </c>
      <c r="L6" s="25" t="str">
        <f>[3]Onglet_OutilAnnexe!$B$3</f>
        <v>2021</v>
      </c>
      <c r="M6" s="23" t="str">
        <f>[3]Onglet_OutilAnnexe!$B$2</f>
        <v>2022</v>
      </c>
      <c r="N6" s="25" t="str">
        <f>[3]Onglet_OutilAnnexe!$B$3</f>
        <v>2021</v>
      </c>
      <c r="O6" s="23" t="str">
        <f>[3]Onglet_OutilAnnexe!$B$2</f>
        <v>2022</v>
      </c>
      <c r="P6" s="25" t="str">
        <f>[3]Onglet_OutilAnnexe!$B$3</f>
        <v>2021</v>
      </c>
      <c r="Q6" s="23" t="str">
        <f>[3]Onglet_OutilAnnexe!$B$2</f>
        <v>2022</v>
      </c>
      <c r="R6" s="25" t="str">
        <f>[3]Onglet_OutilAnnexe!$B$3</f>
        <v>2021</v>
      </c>
      <c r="S6" s="23" t="str">
        <f>[3]Onglet_OutilAnnexe!$B$2</f>
        <v>2022</v>
      </c>
      <c r="T6" s="25" t="str">
        <f>[3]Onglet_OutilAnnexe!$B$3</f>
        <v>2021</v>
      </c>
      <c r="U6" s="30" t="str">
        <f>[3]Onglet_OutilAnnexe!$B$2</f>
        <v>2022</v>
      </c>
    </row>
    <row r="7" spans="1:36" s="32" customFormat="1" ht="14.1" customHeight="1" x14ac:dyDescent="0.2">
      <c r="A7" s="31" t="s">
        <v>18</v>
      </c>
      <c r="C7" s="33" t="s">
        <v>18</v>
      </c>
      <c r="D7" s="34" t="s">
        <v>19</v>
      </c>
      <c r="E7" s="241">
        <f>VLOOKUP(A7,[3]Activité_INF!$A$7:$L$56,5,FALSE)</f>
        <v>0</v>
      </c>
      <c r="F7" s="36">
        <f>VLOOKUP(A7,[3]Activité_INF!$A$7:$L$56,6,FALSE)</f>
        <v>0</v>
      </c>
      <c r="G7" s="37" t="str">
        <f>IF(E7=0,"-",F7/E7-1)</f>
        <v>-</v>
      </c>
      <c r="H7" s="38" t="str">
        <f>IF(E7&gt;0,VLOOKUP(A7,[3]BDD_ActiviteInf_HC!$1:$1048576,H$1,FALSE)/E7,"-")</f>
        <v>-</v>
      </c>
      <c r="I7" s="37" t="str">
        <f>IF(F7&gt;0,VLOOKUP(A7,[3]BDD_ActiviteInf_HC!$1:$1048576,I$1,FALSE)/F7,"-")</f>
        <v>-</v>
      </c>
      <c r="J7" s="38" t="str">
        <f>IF(E7&gt;0,VLOOKUP(A7,[3]BDD_ActiviteInf_HC!$1:$1048576,J$1,FALSE)/E7,"-")</f>
        <v>-</v>
      </c>
      <c r="K7" s="37" t="str">
        <f>IF(F7&gt;0,VLOOKUP(A7,[3]BDD_ActiviteInf_HC!$1:$1048576,K$1,FALSE)/F7,"-")</f>
        <v>-</v>
      </c>
      <c r="L7" s="38" t="str">
        <f>IF(E7&gt;0,VLOOKUP(A7,[3]BDD_ActiviteInf_HC!$1:$1048576,L$1,FALSE)/E7,"-")</f>
        <v>-</v>
      </c>
      <c r="M7" s="37" t="str">
        <f>IF(F7&gt;0,VLOOKUP(A7,[3]BDD_ActiviteInf_HC!$1:$1048576,M$1,FALSE)/F7,"-")</f>
        <v>-</v>
      </c>
      <c r="N7" s="38" t="str">
        <f>IF(E7&gt;0,VLOOKUP(A7,[3]BDD_ActiviteInf_HC!$1:$1048576,N$1,FALSE)/E7,"-")</f>
        <v>-</v>
      </c>
      <c r="O7" s="37" t="str">
        <f>IF(F7&gt;0,VLOOKUP(A7,[3]BDD_ActiviteInf_HC!$1:$1048576,O$1,FALSE)/F7,"-")</f>
        <v>-</v>
      </c>
      <c r="P7" s="38" t="str">
        <f>IF(E7&gt;0,VLOOKUP(A7,[3]BDD_ActiviteInf_HC!$1:$1048576,P$1,FALSE)/E7,"-")</f>
        <v>-</v>
      </c>
      <c r="Q7" s="37" t="str">
        <f>IF(F7&gt;0,VLOOKUP(A7,[3]BDD_ActiviteInf_HC!$1:$1048576,Q$1,FALSE)/F7,"-")</f>
        <v>-</v>
      </c>
      <c r="R7" s="38" t="str">
        <f>IF(E7&gt;0,VLOOKUP(A7,[3]BDD_ActiviteInf_HC!$1:$1048576,R$1,FALSE)/E7,"-")</f>
        <v>-</v>
      </c>
      <c r="S7" s="37" t="str">
        <f>IF(F7&gt;0,VLOOKUP(A7,[3]BDD_ActiviteInf_HC!$1:$1048576,S$1,FALSE)/F7,"-")</f>
        <v>-</v>
      </c>
      <c r="T7" s="38" t="str">
        <f>IF(E7&gt;0,VLOOKUP(A7,[3]BDD_ActiviteInf_HC!$1:$1048576,T$1,FALSE)/E7,"-")</f>
        <v>-</v>
      </c>
      <c r="U7" s="43" t="str">
        <f>IF(F7&gt;0,VLOOKUP(A7,[3]BDD_ActiviteInf_HC!$1:$1048576,U$1,FALSE)/F7,"-")</f>
        <v>-</v>
      </c>
    </row>
    <row r="8" spans="1:36" s="32" customFormat="1" ht="14.1" customHeight="1" x14ac:dyDescent="0.25">
      <c r="A8" s="44" t="s">
        <v>20</v>
      </c>
      <c r="C8" s="45" t="s">
        <v>20</v>
      </c>
      <c r="D8" s="34" t="s">
        <v>21</v>
      </c>
      <c r="E8" s="241">
        <f>VLOOKUP(A8,[3]Activité_INF!$A$7:$L$56,5,FALSE)</f>
        <v>0</v>
      </c>
      <c r="F8" s="36">
        <f>VLOOKUP(A8,[3]Activité_INF!$A$7:$L$56,6,FALSE)</f>
        <v>2</v>
      </c>
      <c r="G8" s="37" t="str">
        <f t="shared" ref="G8:G27" si="1">IF(E8=0,"-",F8/E8-1)</f>
        <v>-</v>
      </c>
      <c r="H8" s="38" t="str">
        <f>IF(E8&gt;0,VLOOKUP(A8,[3]BDD_ActiviteInf_HC!$1:$1048576,H$1,FALSE)/E8,"-")</f>
        <v>-</v>
      </c>
      <c r="I8" s="37">
        <f>IF(F8&gt;0,VLOOKUP(A8,[3]BDD_ActiviteInf_HC!$1:$1048576,I$1,FALSE)/F8,"-")</f>
        <v>1</v>
      </c>
      <c r="J8" s="38" t="str">
        <f>IF(E8&gt;0,VLOOKUP(A8,[3]BDD_ActiviteInf_HC!$1:$1048576,J$1,FALSE)/E8,"-")</f>
        <v>-</v>
      </c>
      <c r="K8" s="37">
        <f>IF(F8&gt;0,VLOOKUP(A8,[3]BDD_ActiviteInf_HC!$1:$1048576,K$1,FALSE)/F8,"-")</f>
        <v>0</v>
      </c>
      <c r="L8" s="38" t="str">
        <f>IF(E8&gt;0,VLOOKUP(A8,[3]BDD_ActiviteInf_HC!$1:$1048576,L$1,FALSE)/E8,"-")</f>
        <v>-</v>
      </c>
      <c r="M8" s="37">
        <f>IF(F8&gt;0,VLOOKUP(A8,[3]BDD_ActiviteInf_HC!$1:$1048576,M$1,FALSE)/F8,"-")</f>
        <v>0</v>
      </c>
      <c r="N8" s="38" t="str">
        <f>IF(E8&gt;0,VLOOKUP(A8,[3]BDD_ActiviteInf_HC!$1:$1048576,N$1,FALSE)/E8,"-")</f>
        <v>-</v>
      </c>
      <c r="O8" s="37">
        <f>IF(F8&gt;0,VLOOKUP(A8,[3]BDD_ActiviteInf_HC!$1:$1048576,O$1,FALSE)/F8,"-")</f>
        <v>0</v>
      </c>
      <c r="P8" s="38" t="str">
        <f>IF(E8&gt;0,VLOOKUP(A8,[3]BDD_ActiviteInf_HC!$1:$1048576,P$1,FALSE)/E8,"-")</f>
        <v>-</v>
      </c>
      <c r="Q8" s="37">
        <f>IF(F8&gt;0,VLOOKUP(A8,[3]BDD_ActiviteInf_HC!$1:$1048576,Q$1,FALSE)/F8,"-")</f>
        <v>0</v>
      </c>
      <c r="R8" s="38" t="str">
        <f>IF(E8&gt;0,VLOOKUP(A8,[3]BDD_ActiviteInf_HC!$1:$1048576,R$1,FALSE)/E8,"-")</f>
        <v>-</v>
      </c>
      <c r="S8" s="37">
        <f>IF(F8&gt;0,VLOOKUP(A8,[3]BDD_ActiviteInf_HC!$1:$1048576,S$1,FALSE)/F8,"-")</f>
        <v>0</v>
      </c>
      <c r="T8" s="38" t="str">
        <f>IF(E8&gt;0,VLOOKUP(A8,[3]BDD_ActiviteInf_HC!$1:$1048576,T$1,FALSE)/E8,"-")</f>
        <v>-</v>
      </c>
      <c r="U8" s="43">
        <f>IF(F8&gt;0,VLOOKUP(A8,[3]BDD_ActiviteInf_HC!$1:$1048576,U$1,FALSE)/F8,"-")</f>
        <v>0</v>
      </c>
    </row>
    <row r="9" spans="1:36" s="32" customFormat="1" ht="14.1" customHeight="1" x14ac:dyDescent="0.2">
      <c r="A9" s="46" t="s">
        <v>22</v>
      </c>
      <c r="C9" s="47" t="s">
        <v>22</v>
      </c>
      <c r="D9" s="48" t="s">
        <v>23</v>
      </c>
      <c r="E9" s="241">
        <f>VLOOKUP(A9,[3]Activité_INF!$A$7:$L$56,5,FALSE)</f>
        <v>2619</v>
      </c>
      <c r="F9" s="36">
        <f>VLOOKUP(A9,[3]Activité_INF!$A$7:$L$56,6,FALSE)</f>
        <v>2230</v>
      </c>
      <c r="G9" s="37">
        <f t="shared" si="1"/>
        <v>-0.14852997327224127</v>
      </c>
      <c r="H9" s="38">
        <f>IF(E9&gt;0,VLOOKUP(A9,[3]BDD_ActiviteInf_HC!$1:$1048576,H$1,FALSE)/E9,"-")</f>
        <v>1</v>
      </c>
      <c r="I9" s="37">
        <f>IF(F9&gt;0,VLOOKUP(A9,[3]BDD_ActiviteInf_HC!$1:$1048576,I$1,FALSE)/F9,"-")</f>
        <v>0.98654708520179368</v>
      </c>
      <c r="J9" s="38">
        <f>IF(E9&gt;0,VLOOKUP(A9,[3]BDD_ActiviteInf_HC!$1:$1048576,J$1,FALSE)/E9,"-")</f>
        <v>0</v>
      </c>
      <c r="K9" s="37">
        <f>IF(F9&gt;0,VLOOKUP(A9,[3]BDD_ActiviteInf_HC!$1:$1048576,K$1,FALSE)/F9,"-")</f>
        <v>0</v>
      </c>
      <c r="L9" s="38">
        <f>IF(E9&gt;0,VLOOKUP(A9,[3]BDD_ActiviteInf_HC!$1:$1048576,L$1,FALSE)/E9,"-")</f>
        <v>0</v>
      </c>
      <c r="M9" s="37">
        <f>IF(F9&gt;0,VLOOKUP(A9,[3]BDD_ActiviteInf_HC!$1:$1048576,M$1,FALSE)/F9,"-")</f>
        <v>0</v>
      </c>
      <c r="N9" s="38">
        <f>IF(E9&gt;0,VLOOKUP(A9,[3]BDD_ActiviteInf_HC!$1:$1048576,N$1,FALSE)/E9,"-")</f>
        <v>0</v>
      </c>
      <c r="O9" s="37">
        <f>IF(F9&gt;0,VLOOKUP(A9,[3]BDD_ActiviteInf_HC!$1:$1048576,O$1,FALSE)/F9,"-")</f>
        <v>0</v>
      </c>
      <c r="P9" s="38">
        <f>IF(E9&gt;0,VLOOKUP(A9,[3]BDD_ActiviteInf_HC!$1:$1048576,P$1,FALSE)/E9,"-")</f>
        <v>0</v>
      </c>
      <c r="Q9" s="37">
        <f>IF(F9&gt;0,VLOOKUP(A9,[3]BDD_ActiviteInf_HC!$1:$1048576,Q$1,FALSE)/F9,"-")</f>
        <v>0</v>
      </c>
      <c r="R9" s="38">
        <f>IF(E9&gt;0,VLOOKUP(A9,[3]BDD_ActiviteInf_HC!$1:$1048576,R$1,FALSE)/E9,"-")</f>
        <v>0</v>
      </c>
      <c r="S9" s="37">
        <f>IF(F9&gt;0,VLOOKUP(A9,[3]BDD_ActiviteInf_HC!$1:$1048576,S$1,FALSE)/F9,"-")</f>
        <v>0</v>
      </c>
      <c r="T9" s="38">
        <f>IF(E9&gt;0,VLOOKUP(A9,[3]BDD_ActiviteInf_HC!$1:$1048576,T$1,FALSE)/E9,"-")</f>
        <v>0</v>
      </c>
      <c r="U9" s="43">
        <f>IF(F9&gt;0,VLOOKUP(A9,[3]BDD_ActiviteInf_HC!$1:$1048576,U$1,FALSE)/F9,"-")</f>
        <v>1.3452914798206279E-2</v>
      </c>
    </row>
    <row r="10" spans="1:36" s="32" customFormat="1" ht="14.1" customHeight="1" x14ac:dyDescent="0.2">
      <c r="A10" s="46" t="s">
        <v>24</v>
      </c>
      <c r="C10" s="33" t="s">
        <v>24</v>
      </c>
      <c r="D10" s="34" t="s">
        <v>25</v>
      </c>
      <c r="E10" s="241">
        <f>VLOOKUP(A10,[3]Activité_INF!$A$7:$L$56,5,FALSE)</f>
        <v>2156</v>
      </c>
      <c r="F10" s="36">
        <f>VLOOKUP(A10,[3]Activité_INF!$A$7:$L$56,6,FALSE)</f>
        <v>2411</v>
      </c>
      <c r="G10" s="37">
        <f t="shared" si="1"/>
        <v>0.11827458256029688</v>
      </c>
      <c r="H10" s="38">
        <f>IF(E10&gt;0,VLOOKUP(A10,[3]BDD_ActiviteInf_HC!$1:$1048576,H$1,FALSE)/E10,"-")</f>
        <v>0.99721706864564008</v>
      </c>
      <c r="I10" s="37">
        <f>IF(F10&gt;0,VLOOKUP(A10,[3]BDD_ActiviteInf_HC!$1:$1048576,I$1,FALSE)/F10,"-")</f>
        <v>1</v>
      </c>
      <c r="J10" s="38">
        <f>IF(E10&gt;0,VLOOKUP(A10,[3]BDD_ActiviteInf_HC!$1:$1048576,J$1,FALSE)/E10,"-")</f>
        <v>0</v>
      </c>
      <c r="K10" s="37">
        <f>IF(F10&gt;0,VLOOKUP(A10,[3]BDD_ActiviteInf_HC!$1:$1048576,K$1,FALSE)/F10,"-")</f>
        <v>0</v>
      </c>
      <c r="L10" s="38">
        <f>IF(E10&gt;0,VLOOKUP(A10,[3]BDD_ActiviteInf_HC!$1:$1048576,L$1,FALSE)/E10,"-")</f>
        <v>0</v>
      </c>
      <c r="M10" s="37">
        <f>IF(F10&gt;0,VLOOKUP(A10,[3]BDD_ActiviteInf_HC!$1:$1048576,M$1,FALSE)/F10,"-")</f>
        <v>0</v>
      </c>
      <c r="N10" s="38">
        <f>IF(E10&gt;0,VLOOKUP(A10,[3]BDD_ActiviteInf_HC!$1:$1048576,N$1,FALSE)/E10,"-")</f>
        <v>0</v>
      </c>
      <c r="O10" s="37">
        <f>IF(F10&gt;0,VLOOKUP(A10,[3]BDD_ActiviteInf_HC!$1:$1048576,O$1,FALSE)/F10,"-")</f>
        <v>0</v>
      </c>
      <c r="P10" s="38">
        <f>IF(E10&gt;0,VLOOKUP(A10,[3]BDD_ActiviteInf_HC!$1:$1048576,P$1,FALSE)/E10,"-")</f>
        <v>0</v>
      </c>
      <c r="Q10" s="37">
        <f>IF(F10&gt;0,VLOOKUP(A10,[3]BDD_ActiviteInf_HC!$1:$1048576,Q$1,FALSE)/F10,"-")</f>
        <v>0</v>
      </c>
      <c r="R10" s="38">
        <f>IF(E10&gt;0,VLOOKUP(A10,[3]BDD_ActiviteInf_HC!$1:$1048576,R$1,FALSE)/E10,"-")</f>
        <v>0</v>
      </c>
      <c r="S10" s="37">
        <f>IF(F10&gt;0,VLOOKUP(A10,[3]BDD_ActiviteInf_HC!$1:$1048576,S$1,FALSE)/F10,"-")</f>
        <v>0</v>
      </c>
      <c r="T10" s="38">
        <f>IF(E10&gt;0,VLOOKUP(A10,[3]BDD_ActiviteInf_HC!$1:$1048576,T$1,FALSE)/E10,"-")</f>
        <v>2.7829313543599257E-3</v>
      </c>
      <c r="U10" s="43">
        <f>IF(F10&gt;0,VLOOKUP(A10,[3]BDD_ActiviteInf_HC!$1:$1048576,U$1,FALSE)/F10,"-")</f>
        <v>0</v>
      </c>
    </row>
    <row r="11" spans="1:36" s="32" customFormat="1" ht="14.1" customHeight="1" x14ac:dyDescent="0.2">
      <c r="A11" s="31" t="s">
        <v>26</v>
      </c>
      <c r="C11" s="33" t="s">
        <v>26</v>
      </c>
      <c r="D11" s="34" t="s">
        <v>27</v>
      </c>
      <c r="E11" s="241">
        <f>VLOOKUP(A11,[3]Activité_INF!$A$7:$L$56,5,FALSE)</f>
        <v>0</v>
      </c>
      <c r="F11" s="36">
        <f>VLOOKUP(A11,[3]Activité_INF!$A$7:$L$56,6,FALSE)</f>
        <v>0</v>
      </c>
      <c r="G11" s="37" t="str">
        <f t="shared" si="1"/>
        <v>-</v>
      </c>
      <c r="H11" s="38" t="str">
        <f>IF(E11&gt;0,VLOOKUP(A11,[3]BDD_ActiviteInf_HC!$1:$1048576,H$1,FALSE)/E11,"-")</f>
        <v>-</v>
      </c>
      <c r="I11" s="37" t="str">
        <f>IF(F11&gt;0,VLOOKUP(A11,[3]BDD_ActiviteInf_HC!$1:$1048576,I$1,FALSE)/F11,"-")</f>
        <v>-</v>
      </c>
      <c r="J11" s="38" t="str">
        <f>IF(E11&gt;0,VLOOKUP(A11,[3]BDD_ActiviteInf_HC!$1:$1048576,J$1,FALSE)/E11,"-")</f>
        <v>-</v>
      </c>
      <c r="K11" s="37" t="str">
        <f>IF(F11&gt;0,VLOOKUP(A11,[3]BDD_ActiviteInf_HC!$1:$1048576,K$1,FALSE)/F11,"-")</f>
        <v>-</v>
      </c>
      <c r="L11" s="38" t="str">
        <f>IF(E11&gt;0,VLOOKUP(A11,[3]BDD_ActiviteInf_HC!$1:$1048576,L$1,FALSE)/E11,"-")</f>
        <v>-</v>
      </c>
      <c r="M11" s="37" t="str">
        <f>IF(F11&gt;0,VLOOKUP(A11,[3]BDD_ActiviteInf_HC!$1:$1048576,M$1,FALSE)/F11,"-")</f>
        <v>-</v>
      </c>
      <c r="N11" s="38" t="str">
        <f>IF(E11&gt;0,VLOOKUP(A11,[3]BDD_ActiviteInf_HC!$1:$1048576,N$1,FALSE)/E11,"-")</f>
        <v>-</v>
      </c>
      <c r="O11" s="37" t="str">
        <f>IF(F11&gt;0,VLOOKUP(A11,[3]BDD_ActiviteInf_HC!$1:$1048576,O$1,FALSE)/F11,"-")</f>
        <v>-</v>
      </c>
      <c r="P11" s="38" t="str">
        <f>IF(E11&gt;0,VLOOKUP(A11,[3]BDD_ActiviteInf_HC!$1:$1048576,P$1,FALSE)/E11,"-")</f>
        <v>-</v>
      </c>
      <c r="Q11" s="37" t="str">
        <f>IF(F11&gt;0,VLOOKUP(A11,[3]BDD_ActiviteInf_HC!$1:$1048576,Q$1,FALSE)/F11,"-")</f>
        <v>-</v>
      </c>
      <c r="R11" s="38" t="str">
        <f>IF(E11&gt;0,VLOOKUP(A11,[3]BDD_ActiviteInf_HC!$1:$1048576,R$1,FALSE)/E11,"-")</f>
        <v>-</v>
      </c>
      <c r="S11" s="37" t="str">
        <f>IF(F11&gt;0,VLOOKUP(A11,[3]BDD_ActiviteInf_HC!$1:$1048576,S$1,FALSE)/F11,"-")</f>
        <v>-</v>
      </c>
      <c r="T11" s="38" t="str">
        <f>IF(E11&gt;0,VLOOKUP(A11,[3]BDD_ActiviteInf_HC!$1:$1048576,T$1,FALSE)/E11,"-")</f>
        <v>-</v>
      </c>
      <c r="U11" s="43" t="str">
        <f>IF(F11&gt;0,VLOOKUP(A11,[3]BDD_ActiviteInf_HC!$1:$1048576,U$1,FALSE)/F11,"-")</f>
        <v>-</v>
      </c>
    </row>
    <row r="12" spans="1:36" s="32" customFormat="1" ht="14.1" customHeight="1" x14ac:dyDescent="0.2">
      <c r="A12" s="31" t="s">
        <v>28</v>
      </c>
      <c r="C12" s="33" t="s">
        <v>28</v>
      </c>
      <c r="D12" s="34" t="s">
        <v>29</v>
      </c>
      <c r="E12" s="241">
        <f>VLOOKUP(A12,[3]Activité_INF!$A$7:$L$56,5,FALSE)</f>
        <v>2567</v>
      </c>
      <c r="F12" s="36">
        <f>VLOOKUP(A12,[3]Activité_INF!$A$7:$L$56,6,FALSE)</f>
        <v>2527</v>
      </c>
      <c r="G12" s="37">
        <f t="shared" si="1"/>
        <v>-1.5582391897156267E-2</v>
      </c>
      <c r="H12" s="38">
        <f>IF(E12&gt;0,VLOOKUP(A12,[3]BDD_ActiviteInf_HC!$1:$1048576,H$1,FALSE)/E12,"-")</f>
        <v>0.9968835216205687</v>
      </c>
      <c r="I12" s="37">
        <f>IF(F12&gt;0,VLOOKUP(A12,[3]BDD_ActiviteInf_HC!$1:$1048576,I$1,FALSE)/F12,"-")</f>
        <v>0.998417095370004</v>
      </c>
      <c r="J12" s="38">
        <f>IF(E12&gt;0,VLOOKUP(A12,[3]BDD_ActiviteInf_HC!$1:$1048576,J$1,FALSE)/E12,"-")</f>
        <v>0</v>
      </c>
      <c r="K12" s="37">
        <f>IF(F12&gt;0,VLOOKUP(A12,[3]BDD_ActiviteInf_HC!$1:$1048576,K$1,FALSE)/F12,"-")</f>
        <v>0</v>
      </c>
      <c r="L12" s="38">
        <f>IF(E12&gt;0,VLOOKUP(A12,[3]BDD_ActiviteInf_HC!$1:$1048576,L$1,FALSE)/E12,"-")</f>
        <v>0</v>
      </c>
      <c r="M12" s="37">
        <f>IF(F12&gt;0,VLOOKUP(A12,[3]BDD_ActiviteInf_HC!$1:$1048576,M$1,FALSE)/F12,"-")</f>
        <v>0</v>
      </c>
      <c r="N12" s="38">
        <f>IF(E12&gt;0,VLOOKUP(A12,[3]BDD_ActiviteInf_HC!$1:$1048576,N$1,FALSE)/E12,"-")</f>
        <v>0</v>
      </c>
      <c r="O12" s="37">
        <f>IF(F12&gt;0,VLOOKUP(A12,[3]BDD_ActiviteInf_HC!$1:$1048576,O$1,FALSE)/F12,"-")</f>
        <v>0</v>
      </c>
      <c r="P12" s="38">
        <f>IF(E12&gt;0,VLOOKUP(A12,[3]BDD_ActiviteInf_HC!$1:$1048576,P$1,FALSE)/E12,"-")</f>
        <v>0</v>
      </c>
      <c r="Q12" s="37">
        <f>IF(F12&gt;0,VLOOKUP(A12,[3]BDD_ActiviteInf_HC!$1:$1048576,Q$1,FALSE)/F12,"-")</f>
        <v>0</v>
      </c>
      <c r="R12" s="38">
        <f>IF(E12&gt;0,VLOOKUP(A12,[3]BDD_ActiviteInf_HC!$1:$1048576,R$1,FALSE)/E12,"-")</f>
        <v>0</v>
      </c>
      <c r="S12" s="37">
        <f>IF(F12&gt;0,VLOOKUP(A12,[3]BDD_ActiviteInf_HC!$1:$1048576,S$1,FALSE)/F12,"-")</f>
        <v>0</v>
      </c>
      <c r="T12" s="38">
        <f>IF(E12&gt;0,VLOOKUP(A12,[3]BDD_ActiviteInf_HC!$1:$1048576,T$1,FALSE)/E12,"-")</f>
        <v>3.1164783794312427E-3</v>
      </c>
      <c r="U12" s="43">
        <f>IF(F12&gt;0,VLOOKUP(A12,[3]BDD_ActiviteInf_HC!$1:$1048576,U$1,FALSE)/F12,"-")</f>
        <v>1.5829046299960427E-3</v>
      </c>
    </row>
    <row r="13" spans="1:36" s="32" customFormat="1" ht="14.1" customHeight="1" x14ac:dyDescent="0.2">
      <c r="A13" s="31" t="s">
        <v>30</v>
      </c>
      <c r="C13" s="45" t="s">
        <v>30</v>
      </c>
      <c r="D13" s="34" t="s">
        <v>31</v>
      </c>
      <c r="E13" s="241">
        <f>VLOOKUP(A13,[3]Activité_INF!$A$7:$L$56,5,FALSE)</f>
        <v>0</v>
      </c>
      <c r="F13" s="36">
        <f>VLOOKUP(A13,[3]Activité_INF!$A$7:$L$56,6,FALSE)</f>
        <v>0</v>
      </c>
      <c r="G13" s="37" t="str">
        <f t="shared" si="1"/>
        <v>-</v>
      </c>
      <c r="H13" s="38" t="str">
        <f>IF(E13&gt;0,VLOOKUP(A13,[3]BDD_ActiviteInf_HC!$1:$1048576,H$1,FALSE)/E13,"-")</f>
        <v>-</v>
      </c>
      <c r="I13" s="37" t="str">
        <f>IF(F13&gt;0,VLOOKUP(A13,[3]BDD_ActiviteInf_HC!$1:$1048576,I$1,FALSE)/F13,"-")</f>
        <v>-</v>
      </c>
      <c r="J13" s="38" t="str">
        <f>IF(E13&gt;0,VLOOKUP(A13,[3]BDD_ActiviteInf_HC!$1:$1048576,J$1,FALSE)/E13,"-")</f>
        <v>-</v>
      </c>
      <c r="K13" s="37" t="str">
        <f>IF(F13&gt;0,VLOOKUP(A13,[3]BDD_ActiviteInf_HC!$1:$1048576,K$1,FALSE)/F13,"-")</f>
        <v>-</v>
      </c>
      <c r="L13" s="38" t="str">
        <f>IF(E13&gt;0,VLOOKUP(A13,[3]BDD_ActiviteInf_HC!$1:$1048576,L$1,FALSE)/E13,"-")</f>
        <v>-</v>
      </c>
      <c r="M13" s="37" t="str">
        <f>IF(F13&gt;0,VLOOKUP(A13,[3]BDD_ActiviteInf_HC!$1:$1048576,M$1,FALSE)/F13,"-")</f>
        <v>-</v>
      </c>
      <c r="N13" s="38" t="str">
        <f>IF(E13&gt;0,VLOOKUP(A13,[3]BDD_ActiviteInf_HC!$1:$1048576,N$1,FALSE)/E13,"-")</f>
        <v>-</v>
      </c>
      <c r="O13" s="37" t="str">
        <f>IF(F13&gt;0,VLOOKUP(A13,[3]BDD_ActiviteInf_HC!$1:$1048576,O$1,FALSE)/F13,"-")</f>
        <v>-</v>
      </c>
      <c r="P13" s="38" t="str">
        <f>IF(E13&gt;0,VLOOKUP(A13,[3]BDD_ActiviteInf_HC!$1:$1048576,P$1,FALSE)/E13,"-")</f>
        <v>-</v>
      </c>
      <c r="Q13" s="37" t="str">
        <f>IF(F13&gt;0,VLOOKUP(A13,[3]BDD_ActiviteInf_HC!$1:$1048576,Q$1,FALSE)/F13,"-")</f>
        <v>-</v>
      </c>
      <c r="R13" s="38" t="str">
        <f>IF(E13&gt;0,VLOOKUP(A13,[3]BDD_ActiviteInf_HC!$1:$1048576,R$1,FALSE)/E13,"-")</f>
        <v>-</v>
      </c>
      <c r="S13" s="37" t="str">
        <f>IF(F13&gt;0,VLOOKUP(A13,[3]BDD_ActiviteInf_HC!$1:$1048576,S$1,FALSE)/F13,"-")</f>
        <v>-</v>
      </c>
      <c r="T13" s="38" t="str">
        <f>IF(E13&gt;0,VLOOKUP(A13,[3]BDD_ActiviteInf_HC!$1:$1048576,T$1,FALSE)/E13,"-")</f>
        <v>-</v>
      </c>
      <c r="U13" s="43" t="str">
        <f>IF(F13&gt;0,VLOOKUP(A13,[3]BDD_ActiviteInf_HC!$1:$1048576,U$1,FALSE)/F13,"-")</f>
        <v>-</v>
      </c>
    </row>
    <row r="14" spans="1:36" s="32" customFormat="1" ht="14.1" customHeight="1" x14ac:dyDescent="0.2">
      <c r="A14" s="31" t="s">
        <v>32</v>
      </c>
      <c r="C14" s="33" t="s">
        <v>32</v>
      </c>
      <c r="D14" s="34" t="s">
        <v>33</v>
      </c>
      <c r="E14" s="241">
        <f>VLOOKUP(A14,[3]Activité_INF!$A$7:$L$56,5,FALSE)</f>
        <v>0</v>
      </c>
      <c r="F14" s="36">
        <f>VLOOKUP(A14,[3]Activité_INF!$A$7:$L$56,6,FALSE)</f>
        <v>0</v>
      </c>
      <c r="G14" s="37" t="str">
        <f t="shared" si="1"/>
        <v>-</v>
      </c>
      <c r="H14" s="38" t="str">
        <f>IF(E14&gt;0,VLOOKUP(A14,[3]BDD_ActiviteInf_HC!$1:$1048576,H$1,FALSE)/E14,"-")</f>
        <v>-</v>
      </c>
      <c r="I14" s="37" t="str">
        <f>IF(F14&gt;0,VLOOKUP(A14,[3]BDD_ActiviteInf_HC!$1:$1048576,I$1,FALSE)/F14,"-")</f>
        <v>-</v>
      </c>
      <c r="J14" s="38" t="str">
        <f>IF(E14&gt;0,VLOOKUP(A14,[3]BDD_ActiviteInf_HC!$1:$1048576,J$1,FALSE)/E14,"-")</f>
        <v>-</v>
      </c>
      <c r="K14" s="37" t="str">
        <f>IF(F14&gt;0,VLOOKUP(A14,[3]BDD_ActiviteInf_HC!$1:$1048576,K$1,FALSE)/F14,"-")</f>
        <v>-</v>
      </c>
      <c r="L14" s="38" t="str">
        <f>IF(E14&gt;0,VLOOKUP(A14,[3]BDD_ActiviteInf_HC!$1:$1048576,L$1,FALSE)/E14,"-")</f>
        <v>-</v>
      </c>
      <c r="M14" s="37" t="str">
        <f>IF(F14&gt;0,VLOOKUP(A14,[3]BDD_ActiviteInf_HC!$1:$1048576,M$1,FALSE)/F14,"-")</f>
        <v>-</v>
      </c>
      <c r="N14" s="38" t="str">
        <f>IF(E14&gt;0,VLOOKUP(A14,[3]BDD_ActiviteInf_HC!$1:$1048576,N$1,FALSE)/E14,"-")</f>
        <v>-</v>
      </c>
      <c r="O14" s="37" t="str">
        <f>IF(F14&gt;0,VLOOKUP(A14,[3]BDD_ActiviteInf_HC!$1:$1048576,O$1,FALSE)/F14,"-")</f>
        <v>-</v>
      </c>
      <c r="P14" s="38" t="str">
        <f>IF(E14&gt;0,VLOOKUP(A14,[3]BDD_ActiviteInf_HC!$1:$1048576,P$1,FALSE)/E14,"-")</f>
        <v>-</v>
      </c>
      <c r="Q14" s="37" t="str">
        <f>IF(F14&gt;0,VLOOKUP(A14,[3]BDD_ActiviteInf_HC!$1:$1048576,Q$1,FALSE)/F14,"-")</f>
        <v>-</v>
      </c>
      <c r="R14" s="38" t="str">
        <f>IF(E14&gt;0,VLOOKUP(A14,[3]BDD_ActiviteInf_HC!$1:$1048576,R$1,FALSE)/E14,"-")</f>
        <v>-</v>
      </c>
      <c r="S14" s="37" t="str">
        <f>IF(F14&gt;0,VLOOKUP(A14,[3]BDD_ActiviteInf_HC!$1:$1048576,S$1,FALSE)/F14,"-")</f>
        <v>-</v>
      </c>
      <c r="T14" s="38" t="str">
        <f>IF(E14&gt;0,VLOOKUP(A14,[3]BDD_ActiviteInf_HC!$1:$1048576,T$1,FALSE)/E14,"-")</f>
        <v>-</v>
      </c>
      <c r="U14" s="43" t="str">
        <f>IF(F14&gt;0,VLOOKUP(A14,[3]BDD_ActiviteInf_HC!$1:$1048576,U$1,FALSE)/F14,"-")</f>
        <v>-</v>
      </c>
    </row>
    <row r="15" spans="1:36" s="32" customFormat="1" ht="14.1" customHeight="1" x14ac:dyDescent="0.2">
      <c r="A15" s="31" t="s">
        <v>34</v>
      </c>
      <c r="C15" s="33" t="s">
        <v>34</v>
      </c>
      <c r="D15" s="34" t="s">
        <v>35</v>
      </c>
      <c r="E15" s="241">
        <f>VLOOKUP(A15,[3]Activité_INF!$A$7:$L$56,5,FALSE)</f>
        <v>1961</v>
      </c>
      <c r="F15" s="36">
        <f>VLOOKUP(A15,[3]Activité_INF!$A$7:$L$56,6,FALSE)</f>
        <v>1936</v>
      </c>
      <c r="G15" s="37">
        <f t="shared" si="1"/>
        <v>-1.2748597654258065E-2</v>
      </c>
      <c r="H15" s="38">
        <f>IF(E15&gt;0,VLOOKUP(A15,[3]BDD_ActiviteInf_HC!$1:$1048576,H$1,FALSE)/E15,"-")</f>
        <v>1</v>
      </c>
      <c r="I15" s="37">
        <f>IF(F15&gt;0,VLOOKUP(A15,[3]BDD_ActiviteInf_HC!$1:$1048576,I$1,FALSE)/F15,"-")</f>
        <v>1</v>
      </c>
      <c r="J15" s="38">
        <f>IF(E15&gt;0,VLOOKUP(A15,[3]BDD_ActiviteInf_HC!$1:$1048576,J$1,FALSE)/E15,"-")</f>
        <v>0</v>
      </c>
      <c r="K15" s="37">
        <f>IF(F15&gt;0,VLOOKUP(A15,[3]BDD_ActiviteInf_HC!$1:$1048576,K$1,FALSE)/F15,"-")</f>
        <v>0</v>
      </c>
      <c r="L15" s="38">
        <f>IF(E15&gt;0,VLOOKUP(A15,[3]BDD_ActiviteInf_HC!$1:$1048576,L$1,FALSE)/E15,"-")</f>
        <v>0</v>
      </c>
      <c r="M15" s="37">
        <f>IF(F15&gt;0,VLOOKUP(A15,[3]BDD_ActiviteInf_HC!$1:$1048576,M$1,FALSE)/F15,"-")</f>
        <v>0</v>
      </c>
      <c r="N15" s="38">
        <f>IF(E15&gt;0,VLOOKUP(A15,[3]BDD_ActiviteInf_HC!$1:$1048576,N$1,FALSE)/E15,"-")</f>
        <v>0</v>
      </c>
      <c r="O15" s="37">
        <f>IF(F15&gt;0,VLOOKUP(A15,[3]BDD_ActiviteInf_HC!$1:$1048576,O$1,FALSE)/F15,"-")</f>
        <v>0</v>
      </c>
      <c r="P15" s="38">
        <f>IF(E15&gt;0,VLOOKUP(A15,[3]BDD_ActiviteInf_HC!$1:$1048576,P$1,FALSE)/E15,"-")</f>
        <v>0</v>
      </c>
      <c r="Q15" s="37">
        <f>IF(F15&gt;0,VLOOKUP(A15,[3]BDD_ActiviteInf_HC!$1:$1048576,Q$1,FALSE)/F15,"-")</f>
        <v>0</v>
      </c>
      <c r="R15" s="38">
        <f>IF(E15&gt;0,VLOOKUP(A15,[3]BDD_ActiviteInf_HC!$1:$1048576,R$1,FALSE)/E15,"-")</f>
        <v>0</v>
      </c>
      <c r="S15" s="37">
        <f>IF(F15&gt;0,VLOOKUP(A15,[3]BDD_ActiviteInf_HC!$1:$1048576,S$1,FALSE)/F15,"-")</f>
        <v>0</v>
      </c>
      <c r="T15" s="38">
        <f>IF(E15&gt;0,VLOOKUP(A15,[3]BDD_ActiviteInf_HC!$1:$1048576,T$1,FALSE)/E15,"-")</f>
        <v>0</v>
      </c>
      <c r="U15" s="43">
        <f>IF(F15&gt;0,VLOOKUP(A15,[3]BDD_ActiviteInf_HC!$1:$1048576,U$1,FALSE)/F15,"-")</f>
        <v>0</v>
      </c>
    </row>
    <row r="16" spans="1:36" s="32" customFormat="1" ht="14.1" customHeight="1" x14ac:dyDescent="0.25">
      <c r="A16" s="49" t="s">
        <v>36</v>
      </c>
      <c r="C16" s="33" t="s">
        <v>36</v>
      </c>
      <c r="D16" s="34" t="s">
        <v>37</v>
      </c>
      <c r="E16" s="241">
        <f>VLOOKUP(A16,[3]Activité_INF!$A$7:$L$56,5,FALSE)</f>
        <v>2240</v>
      </c>
      <c r="F16" s="36">
        <f>VLOOKUP(A16,[3]Activité_INF!$A$7:$L$68,6,FALSE)</f>
        <v>3079</v>
      </c>
      <c r="G16" s="37">
        <f t="shared" si="1"/>
        <v>0.37455357142857149</v>
      </c>
      <c r="H16" s="38">
        <f>IF(E16&gt;0,VLOOKUP(A16,[3]BDD_ActiviteInf_HC!$1:$1048576,H$1,FALSE)/E16,"-")</f>
        <v>1</v>
      </c>
      <c r="I16" s="37">
        <f>IF(F16&gt;0,VLOOKUP(A16,[3]BDD_ActiviteInf_HC!$1:$1048576,I$1,FALSE)/F16,"-")</f>
        <v>0.99740175381617413</v>
      </c>
      <c r="J16" s="38">
        <f>IF(E16&gt;0,VLOOKUP(A16,[3]BDD_ActiviteInf_HC!$1:$1048576,J$1,FALSE)/E16,"-")</f>
        <v>0</v>
      </c>
      <c r="K16" s="37">
        <f>IF(F16&gt;0,VLOOKUP(A16,[3]BDD_ActiviteInf_HC!$1:$1048576,K$1,FALSE)/F16,"-")</f>
        <v>0</v>
      </c>
      <c r="L16" s="38">
        <f>IF(E16&gt;0,VLOOKUP(A16,[3]BDD_ActiviteInf_HC!$1:$1048576,L$1,FALSE)/E16,"-")</f>
        <v>0</v>
      </c>
      <c r="M16" s="37">
        <f>IF(F16&gt;0,VLOOKUP(A16,[3]BDD_ActiviteInf_HC!$1:$1048576,M$1,FALSE)/F16,"-")</f>
        <v>0</v>
      </c>
      <c r="N16" s="38">
        <f>IF(E16&gt;0,VLOOKUP(A16,[3]BDD_ActiviteInf_HC!$1:$1048576,N$1,FALSE)/E16,"-")</f>
        <v>0</v>
      </c>
      <c r="O16" s="37">
        <f>IF(F16&gt;0,VLOOKUP(A16,[3]BDD_ActiviteInf_HC!$1:$1048576,O$1,FALSE)/F16,"-")</f>
        <v>0</v>
      </c>
      <c r="P16" s="38">
        <f>IF(E16&gt;0,VLOOKUP(A16,[3]BDD_ActiviteInf_HC!$1:$1048576,P$1,FALSE)/E16,"-")</f>
        <v>0</v>
      </c>
      <c r="Q16" s="37">
        <f>IF(F16&gt;0,VLOOKUP(A16,[3]BDD_ActiviteInf_HC!$1:$1048576,Q$1,FALSE)/F16,"-")</f>
        <v>0</v>
      </c>
      <c r="R16" s="38">
        <f>IF(E16&gt;0,VLOOKUP(A16,[3]BDD_ActiviteInf_HC!$1:$1048576,R$1,FALSE)/E16,"-")</f>
        <v>0</v>
      </c>
      <c r="S16" s="37">
        <f>IF(F16&gt;0,VLOOKUP(A16,[3]BDD_ActiviteInf_HC!$1:$1048576,S$1,FALSE)/F16,"-")</f>
        <v>0</v>
      </c>
      <c r="T16" s="38">
        <f>IF(E16&gt;0,VLOOKUP(A16,[3]BDD_ActiviteInf_HC!$1:$1048576,T$1,FALSE)/E16,"-")</f>
        <v>0</v>
      </c>
      <c r="U16" s="43">
        <f>IF(F16&gt;0,VLOOKUP(A16,[3]BDD_ActiviteInf_HC!$1:$1048576,U$1,FALSE)/F16,"-")</f>
        <v>2.5982461838259174E-3</v>
      </c>
    </row>
    <row r="17" spans="1:21" s="32" customFormat="1" ht="14.1" customHeight="1" x14ac:dyDescent="0.2">
      <c r="A17" s="31" t="s">
        <v>38</v>
      </c>
      <c r="C17" s="33" t="s">
        <v>38</v>
      </c>
      <c r="D17" s="34" t="s">
        <v>39</v>
      </c>
      <c r="E17" s="241">
        <f>VLOOKUP(A17,[3]Activité_INF!$A$7:$L$56,5,FALSE)</f>
        <v>0</v>
      </c>
      <c r="F17" s="36">
        <f>VLOOKUP(A17,[3]Activité_INF!$A$7:$L$56,6,FALSE)</f>
        <v>0</v>
      </c>
      <c r="G17" s="37" t="str">
        <f t="shared" si="1"/>
        <v>-</v>
      </c>
      <c r="H17" s="38" t="str">
        <f>IF(E17&gt;0,VLOOKUP(A17,[3]BDD_ActiviteInf_HC!$1:$1048576,H$1,FALSE)/E17,"-")</f>
        <v>-</v>
      </c>
      <c r="I17" s="37" t="str">
        <f>IF(F17&gt;0,VLOOKUP(A17,[3]BDD_ActiviteInf_HC!$1:$1048576,I$1,FALSE)/F17,"-")</f>
        <v>-</v>
      </c>
      <c r="J17" s="38" t="str">
        <f>IF(E17&gt;0,VLOOKUP(A17,[3]BDD_ActiviteInf_HC!$1:$1048576,J$1,FALSE)/E17,"-")</f>
        <v>-</v>
      </c>
      <c r="K17" s="37" t="str">
        <f>IF(F17&gt;0,VLOOKUP(A17,[3]BDD_ActiviteInf_HC!$1:$1048576,K$1,FALSE)/F17,"-")</f>
        <v>-</v>
      </c>
      <c r="L17" s="38" t="str">
        <f>IF(E17&gt;0,VLOOKUP(A17,[3]BDD_ActiviteInf_HC!$1:$1048576,L$1,FALSE)/E17,"-")</f>
        <v>-</v>
      </c>
      <c r="M17" s="37" t="str">
        <f>IF(F17&gt;0,VLOOKUP(A17,[3]BDD_ActiviteInf_HC!$1:$1048576,M$1,FALSE)/F17,"-")</f>
        <v>-</v>
      </c>
      <c r="N17" s="38" t="str">
        <f>IF(E17&gt;0,VLOOKUP(A17,[3]BDD_ActiviteInf_HC!$1:$1048576,N$1,FALSE)/E17,"-")</f>
        <v>-</v>
      </c>
      <c r="O17" s="37" t="str">
        <f>IF(F17&gt;0,VLOOKUP(A17,[3]BDD_ActiviteInf_HC!$1:$1048576,O$1,FALSE)/F17,"-")</f>
        <v>-</v>
      </c>
      <c r="P17" s="38" t="str">
        <f>IF(E17&gt;0,VLOOKUP(A17,[3]BDD_ActiviteInf_HC!$1:$1048576,P$1,FALSE)/E17,"-")</f>
        <v>-</v>
      </c>
      <c r="Q17" s="37" t="str">
        <f>IF(F17&gt;0,VLOOKUP(A17,[3]BDD_ActiviteInf_HC!$1:$1048576,Q$1,FALSE)/F17,"-")</f>
        <v>-</v>
      </c>
      <c r="R17" s="38" t="str">
        <f>IF(E17&gt;0,VLOOKUP(A17,[3]BDD_ActiviteInf_HC!$1:$1048576,R$1,FALSE)/E17,"-")</f>
        <v>-</v>
      </c>
      <c r="S17" s="37" t="str">
        <f>IF(F17&gt;0,VLOOKUP(A17,[3]BDD_ActiviteInf_HC!$1:$1048576,S$1,FALSE)/F17,"-")</f>
        <v>-</v>
      </c>
      <c r="T17" s="38" t="str">
        <f>IF(E17&gt;0,VLOOKUP(A17,[3]BDD_ActiviteInf_HC!$1:$1048576,T$1,FALSE)/E17,"-")</f>
        <v>-</v>
      </c>
      <c r="U17" s="43" t="str">
        <f>IF(F17&gt;0,VLOOKUP(A17,[3]BDD_ActiviteInf_HC!$1:$1048576,U$1,FALSE)/F17,"-")</f>
        <v>-</v>
      </c>
    </row>
    <row r="18" spans="1:21" s="32" customFormat="1" ht="14.1" customHeight="1" x14ac:dyDescent="0.2">
      <c r="A18" s="31" t="s">
        <v>40</v>
      </c>
      <c r="C18" s="33" t="s">
        <v>40</v>
      </c>
      <c r="D18" s="34" t="s">
        <v>41</v>
      </c>
      <c r="E18" s="241">
        <f>VLOOKUP(A18,[3]Activité_INF!$A$7:$L$56,5,FALSE)</f>
        <v>5626</v>
      </c>
      <c r="F18" s="36">
        <f>VLOOKUP(A18,[3]Activité_INF!$A$7:$L$56,6,FALSE)</f>
        <v>5479</v>
      </c>
      <c r="G18" s="37">
        <f t="shared" si="1"/>
        <v>-2.6128688233203023E-2</v>
      </c>
      <c r="H18" s="38">
        <f>IF(E18&gt;0,VLOOKUP(A18,[3]BDD_ActiviteInf_HC!$1:$1048576,H$1,FALSE)/E18,"-")</f>
        <v>1</v>
      </c>
      <c r="I18" s="37">
        <f>IF(F18&gt;0,VLOOKUP(A18,[3]BDD_ActiviteInf_HC!$1:$1048576,I$1,FALSE)/F18,"-")</f>
        <v>0.98923161160795769</v>
      </c>
      <c r="J18" s="38">
        <f>IF(E18&gt;0,VLOOKUP(A18,[3]BDD_ActiviteInf_HC!$1:$1048576,J$1,FALSE)/E18,"-")</f>
        <v>0</v>
      </c>
      <c r="K18" s="37">
        <f>IF(F18&gt;0,VLOOKUP(A18,[3]BDD_ActiviteInf_HC!$1:$1048576,K$1,FALSE)/F18,"-")</f>
        <v>0</v>
      </c>
      <c r="L18" s="38">
        <f>IF(E18&gt;0,VLOOKUP(A18,[3]BDD_ActiviteInf_HC!$1:$1048576,L$1,FALSE)/E18,"-")</f>
        <v>0</v>
      </c>
      <c r="M18" s="37">
        <f>IF(F18&gt;0,VLOOKUP(A18,[3]BDD_ActiviteInf_HC!$1:$1048576,M$1,FALSE)/F18,"-")</f>
        <v>0</v>
      </c>
      <c r="N18" s="38">
        <f>IF(E18&gt;0,VLOOKUP(A18,[3]BDD_ActiviteInf_HC!$1:$1048576,N$1,FALSE)/E18,"-")</f>
        <v>0</v>
      </c>
      <c r="O18" s="37">
        <f>IF(F18&gt;0,VLOOKUP(A18,[3]BDD_ActiviteInf_HC!$1:$1048576,O$1,FALSE)/F18,"-")</f>
        <v>0</v>
      </c>
      <c r="P18" s="38">
        <f>IF(E18&gt;0,VLOOKUP(A18,[3]BDD_ActiviteInf_HC!$1:$1048576,P$1,FALSE)/E18,"-")</f>
        <v>0</v>
      </c>
      <c r="Q18" s="37">
        <f>IF(F18&gt;0,VLOOKUP(A18,[3]BDD_ActiviteInf_HC!$1:$1048576,Q$1,FALSE)/F18,"-")</f>
        <v>0</v>
      </c>
      <c r="R18" s="38">
        <f>IF(E18&gt;0,VLOOKUP(A18,[3]BDD_ActiviteInf_HC!$1:$1048576,R$1,FALSE)/E18,"-")</f>
        <v>0</v>
      </c>
      <c r="S18" s="37">
        <f>IF(F18&gt;0,VLOOKUP(A18,[3]BDD_ActiviteInf_HC!$1:$1048576,S$1,FALSE)/F18,"-")</f>
        <v>0</v>
      </c>
      <c r="T18" s="38">
        <f>IF(E18&gt;0,VLOOKUP(A18,[3]BDD_ActiviteInf_HC!$1:$1048576,T$1,FALSE)/E18,"-")</f>
        <v>0</v>
      </c>
      <c r="U18" s="43">
        <f>IF(F18&gt;0,VLOOKUP(A18,[3]BDD_ActiviteInf_HC!$1:$1048576,U$1,FALSE)/F18,"-")</f>
        <v>1.0768388392042343E-2</v>
      </c>
    </row>
    <row r="19" spans="1:21" s="32" customFormat="1" ht="14.1" customHeight="1" x14ac:dyDescent="0.2">
      <c r="A19" s="31" t="s">
        <v>42</v>
      </c>
      <c r="C19" s="33" t="s">
        <v>42</v>
      </c>
      <c r="D19" s="34" t="s">
        <v>43</v>
      </c>
      <c r="E19" s="241">
        <f>VLOOKUP(A19,[3]Activité_INF!$A$7:$L$56,5,FALSE)</f>
        <v>12</v>
      </c>
      <c r="F19" s="36">
        <f>VLOOKUP(A19,[3]Activité_INF!$A$7:$L$56,6,FALSE)</f>
        <v>0</v>
      </c>
      <c r="G19" s="37">
        <f t="shared" si="1"/>
        <v>-1</v>
      </c>
      <c r="H19" s="38">
        <f>IF(E19&gt;0,VLOOKUP(A19,[3]BDD_ActiviteInf_HC!$1:$1048576,H$1,FALSE)/E19,"-")</f>
        <v>1</v>
      </c>
      <c r="I19" s="37" t="str">
        <f>IF(F19&gt;0,VLOOKUP(A19,[3]BDD_ActiviteInf_HC!$1:$1048576,I$1,FALSE)/F19,"-")</f>
        <v>-</v>
      </c>
      <c r="J19" s="38">
        <f>IF(E19&gt;0,VLOOKUP(A19,[3]BDD_ActiviteInf_HC!$1:$1048576,J$1,FALSE)/E19,"-")</f>
        <v>0</v>
      </c>
      <c r="K19" s="37" t="str">
        <f>IF(F19&gt;0,VLOOKUP(A19,[3]BDD_ActiviteInf_HC!$1:$1048576,K$1,FALSE)/F19,"-")</f>
        <v>-</v>
      </c>
      <c r="L19" s="38">
        <f>IF(E19&gt;0,VLOOKUP(A19,[3]BDD_ActiviteInf_HC!$1:$1048576,L$1,FALSE)/E19,"-")</f>
        <v>0</v>
      </c>
      <c r="M19" s="37" t="str">
        <f>IF(F19&gt;0,VLOOKUP(A19,[3]BDD_ActiviteInf_HC!$1:$1048576,M$1,FALSE)/F19,"-")</f>
        <v>-</v>
      </c>
      <c r="N19" s="38">
        <f>IF(E19&gt;0,VLOOKUP(A19,[3]BDD_ActiviteInf_HC!$1:$1048576,N$1,FALSE)/E19,"-")</f>
        <v>0</v>
      </c>
      <c r="O19" s="37" t="str">
        <f>IF(F19&gt;0,VLOOKUP(A19,[3]BDD_ActiviteInf_HC!$1:$1048576,O$1,FALSE)/F19,"-")</f>
        <v>-</v>
      </c>
      <c r="P19" s="38">
        <f>IF(E19&gt;0,VLOOKUP(A19,[3]BDD_ActiviteInf_HC!$1:$1048576,P$1,FALSE)/E19,"-")</f>
        <v>0</v>
      </c>
      <c r="Q19" s="37" t="str">
        <f>IF(F19&gt;0,VLOOKUP(A19,[3]BDD_ActiviteInf_HC!$1:$1048576,Q$1,FALSE)/F19,"-")</f>
        <v>-</v>
      </c>
      <c r="R19" s="38">
        <f>IF(E19&gt;0,VLOOKUP(A19,[3]BDD_ActiviteInf_HC!$1:$1048576,R$1,FALSE)/E19,"-")</f>
        <v>0</v>
      </c>
      <c r="S19" s="37" t="str">
        <f>IF(F19&gt;0,VLOOKUP(A19,[3]BDD_ActiviteInf_HC!$1:$1048576,S$1,FALSE)/F19,"-")</f>
        <v>-</v>
      </c>
      <c r="T19" s="38">
        <f>IF(E19&gt;0,VLOOKUP(A19,[3]BDD_ActiviteInf_HC!$1:$1048576,T$1,FALSE)/E19,"-")</f>
        <v>0</v>
      </c>
      <c r="U19" s="43" t="str">
        <f>IF(F19&gt;0,VLOOKUP(A19,[3]BDD_ActiviteInf_HC!$1:$1048576,U$1,FALSE)/F19,"-")</f>
        <v>-</v>
      </c>
    </row>
    <row r="20" spans="1:21" s="32" customFormat="1" ht="14.1" customHeight="1" x14ac:dyDescent="0.25">
      <c r="A20" s="49" t="s">
        <v>44</v>
      </c>
      <c r="C20" s="33" t="s">
        <v>44</v>
      </c>
      <c r="D20" s="34" t="s">
        <v>45</v>
      </c>
      <c r="E20" s="252">
        <f>VLOOKUP(A20,[3]Activité_INF!$A$7:$L$56,5,FALSE)</f>
        <v>0</v>
      </c>
      <c r="F20" s="494">
        <f>VLOOKUP(A20,[3]Activité_INF!$A$7:$L$56,6,FALSE)</f>
        <v>0</v>
      </c>
      <c r="G20" s="37" t="str">
        <f t="shared" si="1"/>
        <v>-</v>
      </c>
      <c r="H20" s="495" t="str">
        <f>IF(E20&gt;0,VLOOKUP(A20,[3]BDD_ActiviteInf_HC!$1:$1048576,H$1,FALSE)/E20,"-")</f>
        <v>-</v>
      </c>
      <c r="I20" s="496" t="str">
        <f>IF(F20&gt;0,VLOOKUP(A20,[3]BDD_ActiviteInf_HC!$1:$1048576,I$1,FALSE)/F20,"-")</f>
        <v>-</v>
      </c>
      <c r="J20" s="495" t="str">
        <f>IF(E20&gt;0,VLOOKUP(A20,[3]BDD_ActiviteInf_HC!$1:$1048576,J$1,FALSE)/E20,"-")</f>
        <v>-</v>
      </c>
      <c r="K20" s="496" t="str">
        <f>IF(F20&gt;0,VLOOKUP(A20,[3]BDD_ActiviteInf_HC!$1:$1048576,K$1,FALSE)/F20,"-")</f>
        <v>-</v>
      </c>
      <c r="L20" s="495" t="str">
        <f>IF(E20&gt;0,VLOOKUP(A20,[3]BDD_ActiviteInf_HC!$1:$1048576,L$1,FALSE)/E20,"-")</f>
        <v>-</v>
      </c>
      <c r="M20" s="496" t="str">
        <f>IF(F20&gt;0,VLOOKUP(A20,[3]BDD_ActiviteInf_HC!$1:$1048576,M$1,FALSE)/F20,"-")</f>
        <v>-</v>
      </c>
      <c r="N20" s="495" t="str">
        <f>IF(E20&gt;0,VLOOKUP(A20,[3]BDD_ActiviteInf_HC!$1:$1048576,N$1,FALSE)/E20,"-")</f>
        <v>-</v>
      </c>
      <c r="O20" s="496" t="str">
        <f>IF(F20&gt;0,VLOOKUP(A20,[3]BDD_ActiviteInf_HC!$1:$1048576,O$1,FALSE)/F20,"-")</f>
        <v>-</v>
      </c>
      <c r="P20" s="495" t="str">
        <f>IF(E20&gt;0,VLOOKUP(A20,[3]BDD_ActiviteInf_HC!$1:$1048576,P$1,FALSE)/E20,"-")</f>
        <v>-</v>
      </c>
      <c r="Q20" s="496" t="str">
        <f>IF(F20&gt;0,VLOOKUP(A20,[3]BDD_ActiviteInf_HC!$1:$1048576,Q$1,FALSE)/F20,"-")</f>
        <v>-</v>
      </c>
      <c r="R20" s="495" t="str">
        <f>IF(E20&gt;0,VLOOKUP(A20,[3]BDD_ActiviteInf_HC!$1:$1048576,R$1,FALSE)/E20,"-")</f>
        <v>-</v>
      </c>
      <c r="S20" s="496" t="str">
        <f>IF(F20&gt;0,VLOOKUP(A20,[3]BDD_ActiviteInf_HC!$1:$1048576,S$1,FALSE)/F20,"-")</f>
        <v>-</v>
      </c>
      <c r="T20" s="495" t="str">
        <f>IF(E20&gt;0,VLOOKUP(A20,[3]BDD_ActiviteInf_HC!$1:$1048576,T$1,FALSE)/E20,"-")</f>
        <v>-</v>
      </c>
      <c r="U20" s="497" t="str">
        <f>IF(F20&gt;0,VLOOKUP(A20,[3]BDD_ActiviteInf_HC!$1:$1048576,U$1,FALSE)/F20,"-")</f>
        <v>-</v>
      </c>
    </row>
    <row r="21" spans="1:21" s="32" customFormat="1" ht="14.1" customHeight="1" x14ac:dyDescent="0.2">
      <c r="A21" s="31" t="s">
        <v>46</v>
      </c>
      <c r="C21" s="33" t="s">
        <v>46</v>
      </c>
      <c r="D21" s="34" t="s">
        <v>47</v>
      </c>
      <c r="E21" s="252">
        <f>VLOOKUP(A21,[3]Activité_INF!$A$7:$L$56,5,FALSE)</f>
        <v>2950</v>
      </c>
      <c r="F21" s="494">
        <f>VLOOKUP(A21,[3]Activité_INF!$A$7:$L$56,6,FALSE)</f>
        <v>3098</v>
      </c>
      <c r="G21" s="496">
        <f t="shared" si="1"/>
        <v>5.0169491525423826E-2</v>
      </c>
      <c r="H21" s="495">
        <f>IF(E21&gt;0,VLOOKUP(A21,[3]BDD_ActiviteInf_HC!$1:$1048576,H$1,FALSE)/E21,"-")</f>
        <v>1</v>
      </c>
      <c r="I21" s="496">
        <f>IF(F21&gt;0,VLOOKUP(A21,[3]BDD_ActiviteInf_HC!$1:$1048576,I$1,FALSE)/F21,"-")</f>
        <v>1</v>
      </c>
      <c r="J21" s="495">
        <f>IF(E21&gt;0,VLOOKUP(A21,[3]BDD_ActiviteInf_HC!$1:$1048576,J$1,FALSE)/E21,"-")</f>
        <v>0</v>
      </c>
      <c r="K21" s="496">
        <f>IF(F21&gt;0,VLOOKUP(A21,[3]BDD_ActiviteInf_HC!$1:$1048576,K$1,FALSE)/F21,"-")</f>
        <v>0</v>
      </c>
      <c r="L21" s="495">
        <f>IF(E21&gt;0,VLOOKUP(A21,[3]BDD_ActiviteInf_HC!$1:$1048576,L$1,FALSE)/E21,"-")</f>
        <v>0</v>
      </c>
      <c r="M21" s="496">
        <f>IF(F21&gt;0,VLOOKUP(A21,[3]BDD_ActiviteInf_HC!$1:$1048576,M$1,FALSE)/F21,"-")</f>
        <v>0</v>
      </c>
      <c r="N21" s="495">
        <f>IF(E21&gt;0,VLOOKUP(A21,[3]BDD_ActiviteInf_HC!$1:$1048576,N$1,FALSE)/E21,"-")</f>
        <v>0</v>
      </c>
      <c r="O21" s="496">
        <f>IF(F21&gt;0,VLOOKUP(A21,[3]BDD_ActiviteInf_HC!$1:$1048576,O$1,FALSE)/F21,"-")</f>
        <v>0</v>
      </c>
      <c r="P21" s="495">
        <f>IF(E21&gt;0,VLOOKUP(A21,[3]BDD_ActiviteInf_HC!$1:$1048576,P$1,FALSE)/E21,"-")</f>
        <v>0</v>
      </c>
      <c r="Q21" s="496">
        <f>IF(F21&gt;0,VLOOKUP(A21,[3]BDD_ActiviteInf_HC!$1:$1048576,Q$1,FALSE)/F21,"-")</f>
        <v>0</v>
      </c>
      <c r="R21" s="495">
        <f>IF(E21&gt;0,VLOOKUP(A21,[3]BDD_ActiviteInf_HC!$1:$1048576,R$1,FALSE)/E21,"-")</f>
        <v>0</v>
      </c>
      <c r="S21" s="496">
        <f>IF(F21&gt;0,VLOOKUP(A21,[3]BDD_ActiviteInf_HC!$1:$1048576,S$1,FALSE)/F21,"-")</f>
        <v>0</v>
      </c>
      <c r="T21" s="495">
        <f>IF(E21&gt;0,VLOOKUP(A21,[3]BDD_ActiviteInf_HC!$1:$1048576,T$1,FALSE)/E21,"-")</f>
        <v>0</v>
      </c>
      <c r="U21" s="497">
        <f>IF(F21&gt;0,VLOOKUP(A21,[3]BDD_ActiviteInf_HC!$1:$1048576,U$1,FALSE)/F21,"-")</f>
        <v>0</v>
      </c>
    </row>
    <row r="22" spans="1:21" s="32" customFormat="1" ht="14.1" customHeight="1" x14ac:dyDescent="0.2">
      <c r="A22" s="31" t="s">
        <v>48</v>
      </c>
      <c r="C22" s="33" t="s">
        <v>48</v>
      </c>
      <c r="D22" s="34" t="s">
        <v>49</v>
      </c>
      <c r="E22" s="241">
        <f>VLOOKUP(A22,[3]Activité_INF!$A$7:$L$56,5,FALSE)</f>
        <v>2145</v>
      </c>
      <c r="F22" s="36">
        <f>VLOOKUP(A22,[3]Activité_INF!$A$7:$L$56,6,FALSE)</f>
        <v>2607</v>
      </c>
      <c r="G22" s="37">
        <f t="shared" si="1"/>
        <v>0.21538461538461529</v>
      </c>
      <c r="H22" s="38">
        <f>IF(E22&gt;0,VLOOKUP(A22,[3]BDD_ActiviteInf_HC!$1:$1048576,H$1,FALSE)/E22,"-")</f>
        <v>1</v>
      </c>
      <c r="I22" s="37">
        <f>IF(F22&gt;0,VLOOKUP(A22,[3]BDD_ActiviteInf_HC!$1:$1048576,I$1,FALSE)/F22,"-")</f>
        <v>1</v>
      </c>
      <c r="J22" s="38">
        <f>IF(E22&gt;0,VLOOKUP(A22,[3]BDD_ActiviteInf_HC!$1:$1048576,J$1,FALSE)/E22,"-")</f>
        <v>0</v>
      </c>
      <c r="K22" s="37">
        <f>IF(F22&gt;0,VLOOKUP(A22,[3]BDD_ActiviteInf_HC!$1:$1048576,K$1,FALSE)/F22,"-")</f>
        <v>0</v>
      </c>
      <c r="L22" s="38">
        <f>IF(E22&gt;0,VLOOKUP(A22,[3]BDD_ActiviteInf_HC!$1:$1048576,L$1,FALSE)/E22,"-")</f>
        <v>0</v>
      </c>
      <c r="M22" s="37">
        <f>IF(F22&gt;0,VLOOKUP(A22,[3]BDD_ActiviteInf_HC!$1:$1048576,M$1,FALSE)/F22,"-")</f>
        <v>0</v>
      </c>
      <c r="N22" s="38">
        <f>IF(E22&gt;0,VLOOKUP(A22,[3]BDD_ActiviteInf_HC!$1:$1048576,N$1,FALSE)/E22,"-")</f>
        <v>0</v>
      </c>
      <c r="O22" s="37">
        <f>IF(F22&gt;0,VLOOKUP(A22,[3]BDD_ActiviteInf_HC!$1:$1048576,O$1,FALSE)/F22,"-")</f>
        <v>0</v>
      </c>
      <c r="P22" s="38">
        <f>IF(E22&gt;0,VLOOKUP(A22,[3]BDD_ActiviteInf_HC!$1:$1048576,P$1,FALSE)/E22,"-")</f>
        <v>0</v>
      </c>
      <c r="Q22" s="37">
        <f>IF(F22&gt;0,VLOOKUP(A22,[3]BDD_ActiviteInf_HC!$1:$1048576,Q$1,FALSE)/F22,"-")</f>
        <v>0</v>
      </c>
      <c r="R22" s="38">
        <f>IF(E22&gt;0,VLOOKUP(A22,[3]BDD_ActiviteInf_HC!$1:$1048576,R$1,FALSE)/E22,"-")</f>
        <v>0</v>
      </c>
      <c r="S22" s="37">
        <f>IF(F22&gt;0,VLOOKUP(A22,[3]BDD_ActiviteInf_HC!$1:$1048576,S$1,FALSE)/F22,"-")</f>
        <v>0</v>
      </c>
      <c r="T22" s="38">
        <f>IF(E22&gt;0,VLOOKUP(A22,[3]BDD_ActiviteInf_HC!$1:$1048576,T$1,FALSE)/E22,"-")</f>
        <v>0</v>
      </c>
      <c r="U22" s="43">
        <f>IF(F22&gt;0,VLOOKUP(A22,[3]BDD_ActiviteInf_HC!$1:$1048576,U$1,FALSE)/F22,"-")</f>
        <v>0</v>
      </c>
    </row>
    <row r="23" spans="1:21" s="32" customFormat="1" ht="14.1" customHeight="1" x14ac:dyDescent="0.25">
      <c r="A23" s="49" t="s">
        <v>50</v>
      </c>
      <c r="C23" s="33" t="s">
        <v>50</v>
      </c>
      <c r="D23" s="34" t="s">
        <v>51</v>
      </c>
      <c r="E23" s="241">
        <f>VLOOKUP(A23,[3]Activité_INF!$A$7:$L$56,5,FALSE)</f>
        <v>0</v>
      </c>
      <c r="F23" s="36">
        <f>VLOOKUP(A23,[3]Activité_INF!$A$7:$L$56,6,FALSE)</f>
        <v>0</v>
      </c>
      <c r="G23" s="37" t="str">
        <f t="shared" si="1"/>
        <v>-</v>
      </c>
      <c r="H23" s="38" t="str">
        <f>IF(E23&gt;0,VLOOKUP(A23,[3]BDD_ActiviteInf_HC!$1:$1048576,H$1,FALSE)/E23,"-")</f>
        <v>-</v>
      </c>
      <c r="I23" s="37" t="str">
        <f>IF(F23&gt;0,VLOOKUP(A23,[3]BDD_ActiviteInf_HC!$1:$1048576,I$1,FALSE)/F23,"-")</f>
        <v>-</v>
      </c>
      <c r="J23" s="38" t="str">
        <f>IF(E23&gt;0,VLOOKUP(A23,[3]BDD_ActiviteInf_HC!$1:$1048576,J$1,FALSE)/E23,"-")</f>
        <v>-</v>
      </c>
      <c r="K23" s="37" t="str">
        <f>IF(F23&gt;0,VLOOKUP(A23,[3]BDD_ActiviteInf_HC!$1:$1048576,K$1,FALSE)/F23,"-")</f>
        <v>-</v>
      </c>
      <c r="L23" s="38" t="str">
        <f>IF(E23&gt;0,VLOOKUP(A23,[3]BDD_ActiviteInf_HC!$1:$1048576,L$1,FALSE)/E23,"-")</f>
        <v>-</v>
      </c>
      <c r="M23" s="37" t="str">
        <f>IF(F23&gt;0,VLOOKUP(A23,[3]BDD_ActiviteInf_HC!$1:$1048576,M$1,FALSE)/F23,"-")</f>
        <v>-</v>
      </c>
      <c r="N23" s="38" t="str">
        <f>IF(E23&gt;0,VLOOKUP(A23,[3]BDD_ActiviteInf_HC!$1:$1048576,N$1,FALSE)/E23,"-")</f>
        <v>-</v>
      </c>
      <c r="O23" s="37" t="str">
        <f>IF(F23&gt;0,VLOOKUP(A23,[3]BDD_ActiviteInf_HC!$1:$1048576,O$1,FALSE)/F23,"-")</f>
        <v>-</v>
      </c>
      <c r="P23" s="38" t="str">
        <f>IF(E23&gt;0,VLOOKUP(A23,[3]BDD_ActiviteInf_HC!$1:$1048576,P$1,FALSE)/E23,"-")</f>
        <v>-</v>
      </c>
      <c r="Q23" s="37" t="str">
        <f>IF(F23&gt;0,VLOOKUP(A23,[3]BDD_ActiviteInf_HC!$1:$1048576,Q$1,FALSE)/F23,"-")</f>
        <v>-</v>
      </c>
      <c r="R23" s="38" t="str">
        <f>IF(E23&gt;0,VLOOKUP(A23,[3]BDD_ActiviteInf_HC!$1:$1048576,R$1,FALSE)/E23,"-")</f>
        <v>-</v>
      </c>
      <c r="S23" s="37" t="str">
        <f>IF(F23&gt;0,VLOOKUP(A23,[3]BDD_ActiviteInf_HC!$1:$1048576,S$1,FALSE)/F23,"-")</f>
        <v>-</v>
      </c>
      <c r="T23" s="38" t="str">
        <f>IF(E23&gt;0,VLOOKUP(A23,[3]BDD_ActiviteInf_HC!$1:$1048576,T$1,FALSE)/E23,"-")</f>
        <v>-</v>
      </c>
      <c r="U23" s="43" t="str">
        <f>IF(F23&gt;0,VLOOKUP(A23,[3]BDD_ActiviteInf_HC!$1:$1048576,U$1,FALSE)/F23,"-")</f>
        <v>-</v>
      </c>
    </row>
    <row r="24" spans="1:21" s="32" customFormat="1" ht="14.1" customHeight="1" x14ac:dyDescent="0.2">
      <c r="A24" s="31" t="s">
        <v>52</v>
      </c>
      <c r="C24" s="33" t="s">
        <v>52</v>
      </c>
      <c r="D24" s="34" t="s">
        <v>53</v>
      </c>
      <c r="E24" s="252">
        <f>VLOOKUP(A24,[3]Activité_INF!$A$7:$L$56,5,FALSE)</f>
        <v>0</v>
      </c>
      <c r="F24" s="494">
        <f>VLOOKUP(A24,[3]Activité_INF!$A$7:$L$56,6,FALSE)</f>
        <v>0</v>
      </c>
      <c r="G24" s="37" t="str">
        <f t="shared" si="1"/>
        <v>-</v>
      </c>
      <c r="H24" s="38" t="str">
        <f>IF(E24&gt;0,VLOOKUP(A24,[3]BDD_ActiviteInf_HC!$1:$1048576,H$1,FALSE)/E24,"-")</f>
        <v>-</v>
      </c>
      <c r="I24" s="37" t="str">
        <f>IF(F24&gt;0,VLOOKUP(A24,[3]BDD_ActiviteInf_HC!$1:$1048576,I$1,FALSE)/F24,"-")</f>
        <v>-</v>
      </c>
      <c r="J24" s="38" t="str">
        <f>IF(E24&gt;0,VLOOKUP(A24,[3]BDD_ActiviteInf_HC!$1:$1048576,J$1,FALSE)/E24,"-")</f>
        <v>-</v>
      </c>
      <c r="K24" s="37" t="str">
        <f>IF(F24&gt;0,VLOOKUP(A24,[3]BDD_ActiviteInf_HC!$1:$1048576,K$1,FALSE)/F24,"-")</f>
        <v>-</v>
      </c>
      <c r="L24" s="38" t="str">
        <f>IF(E24&gt;0,VLOOKUP(A24,[3]BDD_ActiviteInf_HC!$1:$1048576,L$1,FALSE)/E24,"-")</f>
        <v>-</v>
      </c>
      <c r="M24" s="37" t="str">
        <f>IF(F24&gt;0,VLOOKUP(A24,[3]BDD_ActiviteInf_HC!$1:$1048576,M$1,FALSE)/F24,"-")</f>
        <v>-</v>
      </c>
      <c r="N24" s="38" t="str">
        <f>IF(E24&gt;0,VLOOKUP(A24,[3]BDD_ActiviteInf_HC!$1:$1048576,N$1,FALSE)/E24,"-")</f>
        <v>-</v>
      </c>
      <c r="O24" s="37" t="str">
        <f>IF(F24&gt;0,VLOOKUP(A24,[3]BDD_ActiviteInf_HC!$1:$1048576,O$1,FALSE)/F24,"-")</f>
        <v>-</v>
      </c>
      <c r="P24" s="38" t="str">
        <f>IF(E24&gt;0,VLOOKUP(A24,[3]BDD_ActiviteInf_HC!$1:$1048576,P$1,FALSE)/E24,"-")</f>
        <v>-</v>
      </c>
      <c r="Q24" s="37" t="str">
        <f>IF(F24&gt;0,VLOOKUP(A24,[3]BDD_ActiviteInf_HC!$1:$1048576,Q$1,FALSE)/F24,"-")</f>
        <v>-</v>
      </c>
      <c r="R24" s="38" t="str">
        <f>IF(E24&gt;0,VLOOKUP(A24,[3]BDD_ActiviteInf_HC!$1:$1048576,R$1,FALSE)/E24,"-")</f>
        <v>-</v>
      </c>
      <c r="S24" s="37" t="str">
        <f>IF(F24&gt;0,VLOOKUP(A24,[3]BDD_ActiviteInf_HC!$1:$1048576,S$1,FALSE)/F24,"-")</f>
        <v>-</v>
      </c>
      <c r="T24" s="38" t="str">
        <f>IF(E24&gt;0,VLOOKUP(A24,[3]BDD_ActiviteInf_HC!$1:$1048576,T$1,FALSE)/E24,"-")</f>
        <v>-</v>
      </c>
      <c r="U24" s="43" t="str">
        <f>IF(F24&gt;0,VLOOKUP(A24,[3]BDD_ActiviteInf_HC!$1:$1048576,U$1,FALSE)/F24,"-")</f>
        <v>-</v>
      </c>
    </row>
    <row r="25" spans="1:21" s="32" customFormat="1" ht="14.1" customHeight="1" x14ac:dyDescent="0.2">
      <c r="A25" s="46" t="s">
        <v>54</v>
      </c>
      <c r="C25" s="52" t="s">
        <v>54</v>
      </c>
      <c r="D25" s="53" t="s">
        <v>55</v>
      </c>
      <c r="E25" s="252">
        <f>VLOOKUP(A25,[3]Activité_INF!$A$7:$L$56,5,FALSE)</f>
        <v>0</v>
      </c>
      <c r="F25" s="494">
        <f>VLOOKUP(A25,[3]Activité_INF!$A$7:$L$56,6,FALSE)</f>
        <v>0</v>
      </c>
      <c r="G25" s="37" t="str">
        <f t="shared" si="1"/>
        <v>-</v>
      </c>
      <c r="H25" s="38" t="str">
        <f>IF(E25&gt;0,VLOOKUP(A25,[3]BDD_ActiviteInf_HC!$1:$1048576,H$1,FALSE)/E25,"-")</f>
        <v>-</v>
      </c>
      <c r="I25" s="37" t="str">
        <f>IF(F25&gt;0,VLOOKUP(A25,[3]BDD_ActiviteInf_HC!$1:$1048576,I$1,FALSE)/F25,"-")</f>
        <v>-</v>
      </c>
      <c r="J25" s="38" t="str">
        <f>IF(E25&gt;0,VLOOKUP(A25,[3]BDD_ActiviteInf_HC!$1:$1048576,J$1,FALSE)/E25,"-")</f>
        <v>-</v>
      </c>
      <c r="K25" s="37" t="str">
        <f>IF(F25&gt;0,VLOOKUP(A25,[3]BDD_ActiviteInf_HC!$1:$1048576,K$1,FALSE)/F25,"-")</f>
        <v>-</v>
      </c>
      <c r="L25" s="38" t="str">
        <f>IF(E25&gt;0,VLOOKUP(A25,[3]BDD_ActiviteInf_HC!$1:$1048576,L$1,FALSE)/E25,"-")</f>
        <v>-</v>
      </c>
      <c r="M25" s="37" t="str">
        <f>IF(F25&gt;0,VLOOKUP(A25,[3]BDD_ActiviteInf_HC!$1:$1048576,M$1,FALSE)/F25,"-")</f>
        <v>-</v>
      </c>
      <c r="N25" s="38" t="str">
        <f>IF(E25&gt;0,VLOOKUP(A25,[3]BDD_ActiviteInf_HC!$1:$1048576,N$1,FALSE)/E25,"-")</f>
        <v>-</v>
      </c>
      <c r="O25" s="37" t="str">
        <f>IF(F25&gt;0,VLOOKUP(A25,[3]BDD_ActiviteInf_HC!$1:$1048576,O$1,FALSE)/F25,"-")</f>
        <v>-</v>
      </c>
      <c r="P25" s="38" t="str">
        <f>IF(E25&gt;0,VLOOKUP(A25,[3]BDD_ActiviteInf_HC!$1:$1048576,P$1,FALSE)/E25,"-")</f>
        <v>-</v>
      </c>
      <c r="Q25" s="37" t="str">
        <f>IF(F25&gt;0,VLOOKUP(A25,[3]BDD_ActiviteInf_HC!$1:$1048576,Q$1,FALSE)/F25,"-")</f>
        <v>-</v>
      </c>
      <c r="R25" s="38" t="str">
        <f>IF(E25&gt;0,VLOOKUP(A25,[3]BDD_ActiviteInf_HC!$1:$1048576,R$1,FALSE)/E25,"-")</f>
        <v>-</v>
      </c>
      <c r="S25" s="37" t="str">
        <f>IF(F25&gt;0,VLOOKUP(A25,[3]BDD_ActiviteInf_HC!$1:$1048576,S$1,FALSE)/F25,"-")</f>
        <v>-</v>
      </c>
      <c r="T25" s="38" t="str">
        <f>IF(E25&gt;0,VLOOKUP(A25,[3]BDD_ActiviteInf_HC!$1:$1048576,T$1,FALSE)/E25,"-")</f>
        <v>-</v>
      </c>
      <c r="U25" s="43" t="str">
        <f>IF(F25&gt;0,VLOOKUP(A25,[3]BDD_ActiviteInf_HC!$1:$1048576,U$1,FALSE)/F25,"-")</f>
        <v>-</v>
      </c>
    </row>
    <row r="26" spans="1:21" s="32" customFormat="1" ht="14.1" customHeight="1" thickBot="1" x14ac:dyDescent="0.25">
      <c r="A26" s="31" t="s">
        <v>56</v>
      </c>
      <c r="C26" s="54" t="s">
        <v>56</v>
      </c>
      <c r="D26" s="55" t="s">
        <v>57</v>
      </c>
      <c r="E26" s="263">
        <f>VLOOKUP(A26,[3]Activité_INF!$A$7:$L$56,5,FALSE)</f>
        <v>0</v>
      </c>
      <c r="F26" s="100">
        <f>VLOOKUP(A26,[3]Activité_INF!$A$7:$L$56,6,FALSE)</f>
        <v>0</v>
      </c>
      <c r="G26" s="58" t="str">
        <f t="shared" si="1"/>
        <v>-</v>
      </c>
      <c r="H26" s="59" t="str">
        <f>IF(E26&gt;0,VLOOKUP(A26,[3]BDD_ActiviteInf_HC!$1:$1048576,H$1,FALSE)/E26,"-")</f>
        <v>-</v>
      </c>
      <c r="I26" s="58" t="str">
        <f>IF(F26&gt;0,VLOOKUP(A26,[3]BDD_ActiviteInf_HC!$1:$1048576,I$1,FALSE)/F26,"-")</f>
        <v>-</v>
      </c>
      <c r="J26" s="59" t="str">
        <f>IF(E26&gt;0,VLOOKUP(A26,[3]BDD_ActiviteInf_HC!$1:$1048576,J$1,FALSE)/E26,"-")</f>
        <v>-</v>
      </c>
      <c r="K26" s="58" t="str">
        <f>IF(F26&gt;0,VLOOKUP(A26,[3]BDD_ActiviteInf_HC!$1:$1048576,K$1,FALSE)/F26,"-")</f>
        <v>-</v>
      </c>
      <c r="L26" s="59" t="str">
        <f>IF(E26&gt;0,VLOOKUP(A26,[3]BDD_ActiviteInf_HC!$1:$1048576,L$1,FALSE)/E26,"-")</f>
        <v>-</v>
      </c>
      <c r="M26" s="58" t="str">
        <f>IF(F26&gt;0,VLOOKUP(A26,[3]BDD_ActiviteInf_HC!$1:$1048576,M$1,FALSE)/F26,"-")</f>
        <v>-</v>
      </c>
      <c r="N26" s="59" t="str">
        <f>IF(E26&gt;0,VLOOKUP(A26,[3]BDD_ActiviteInf_HC!$1:$1048576,N$1,FALSE)/E26,"-")</f>
        <v>-</v>
      </c>
      <c r="O26" s="58" t="str">
        <f>IF(F26&gt;0,VLOOKUP(A26,[3]BDD_ActiviteInf_HC!$1:$1048576,O$1,FALSE)/F26,"-")</f>
        <v>-</v>
      </c>
      <c r="P26" s="59" t="str">
        <f>IF(E26&gt;0,VLOOKUP(A26,[3]BDD_ActiviteInf_HC!$1:$1048576,P$1,FALSE)/E26,"-")</f>
        <v>-</v>
      </c>
      <c r="Q26" s="58" t="str">
        <f>IF(F26&gt;0,VLOOKUP(A26,[3]BDD_ActiviteInf_HC!$1:$1048576,Q$1,FALSE)/F26,"-")</f>
        <v>-</v>
      </c>
      <c r="R26" s="59" t="str">
        <f>IF(E26&gt;0,VLOOKUP(A26,[3]BDD_ActiviteInf_HC!$1:$1048576,R$1,FALSE)/E26,"-")</f>
        <v>-</v>
      </c>
      <c r="S26" s="58" t="str">
        <f>IF(F26&gt;0,VLOOKUP(A26,[3]BDD_ActiviteInf_HC!$1:$1048576,S$1,FALSE)/F26,"-")</f>
        <v>-</v>
      </c>
      <c r="T26" s="59" t="str">
        <f>IF(E26&gt;0,VLOOKUP(A26,[3]BDD_ActiviteInf_HC!$1:$1048576,T$1,FALSE)/E26,"-")</f>
        <v>-</v>
      </c>
      <c r="U26" s="64" t="str">
        <f>IF(F26&gt;0,VLOOKUP(A26,[3]BDD_ActiviteInf_HC!$1:$1048576,U$1,FALSE)/F26,"-")</f>
        <v>-</v>
      </c>
    </row>
    <row r="27" spans="1:21" s="65" customFormat="1" ht="14.1" customHeight="1" thickBot="1" x14ac:dyDescent="0.25">
      <c r="A27" s="31" t="s">
        <v>58</v>
      </c>
      <c r="C27" s="67" t="s">
        <v>59</v>
      </c>
      <c r="D27" s="414"/>
      <c r="E27" s="275">
        <f>VLOOKUP(A27,[3]Activité_INF!$A$7:$L$56,5,FALSE)</f>
        <v>22276</v>
      </c>
      <c r="F27" s="69">
        <f>VLOOKUP(A27,[3]Activité_INF!$A$7:$L$56,6,FALSE)</f>
        <v>23369</v>
      </c>
      <c r="G27" s="70">
        <f t="shared" si="1"/>
        <v>4.9066259651643129E-2</v>
      </c>
      <c r="H27" s="71">
        <f>IF(E27&gt;0,VLOOKUP(A27,[3]BDD_ActiviteInf_HC!$1:$1048576,H$1,FALSE)/E27,"-")</f>
        <v>0.99937152091937509</v>
      </c>
      <c r="I27" s="70">
        <f>IF(F27&gt;0,VLOOKUP(A27,[3]BDD_ActiviteInf_HC!$1:$1048576,I$1,FALSE)/F27,"-")</f>
        <v>0.99567803500363727</v>
      </c>
      <c r="J27" s="71">
        <f>IF(E27&gt;0,VLOOKUP(A27,[3]BDD_ActiviteInf_HC!$1:$1048576,J$1,FALSE)/E27,"-")</f>
        <v>0</v>
      </c>
      <c r="K27" s="70">
        <f>IF(F27&gt;0,VLOOKUP(A27,[3]BDD_ActiviteInf_HC!$1:$1048576,K$1,FALSE)/F27,"-")</f>
        <v>0</v>
      </c>
      <c r="L27" s="71">
        <f>IF(E27&gt;0,VLOOKUP(A27,[3]BDD_ActiviteInf_HC!$1:$1048576,L$1,FALSE)/E27,"-")</f>
        <v>0</v>
      </c>
      <c r="M27" s="70">
        <f>IF(F27&gt;0,VLOOKUP(A27,[3]BDD_ActiviteInf_HC!$1:$1048576,M$1,FALSE)/F27,"-")</f>
        <v>0</v>
      </c>
      <c r="N27" s="71">
        <f>IF(E27&gt;0,VLOOKUP(A27,[3]BDD_ActiviteInf_HC!$1:$1048576,N$1,FALSE)/E27,"-")</f>
        <v>0</v>
      </c>
      <c r="O27" s="70">
        <f>IF(F27&gt;0,VLOOKUP(A27,[3]BDD_ActiviteInf_HC!$1:$1048576,O$1,FALSE)/F27,"-")</f>
        <v>0</v>
      </c>
      <c r="P27" s="71">
        <f>IF(E27&gt;0,VLOOKUP(A27,[3]BDD_ActiviteInf_HC!$1:$1048576,P$1,FALSE)/E27,"-")</f>
        <v>0</v>
      </c>
      <c r="Q27" s="70">
        <f>IF(F27&gt;0,VLOOKUP(A27,[3]BDD_ActiviteInf_HC!$1:$1048576,Q$1,FALSE)/F27,"-")</f>
        <v>0</v>
      </c>
      <c r="R27" s="71">
        <f>IF(E27&gt;0,VLOOKUP(A27,[3]BDD_ActiviteInf_HC!$1:$1048576,R$1,FALSE)/E27,"-")</f>
        <v>0</v>
      </c>
      <c r="S27" s="70">
        <f>IF(F27&gt;0,VLOOKUP(A27,[3]BDD_ActiviteInf_HC!$1:$1048576,S$1,FALSE)/F27,"-")</f>
        <v>0</v>
      </c>
      <c r="T27" s="71">
        <f>IF(E27&gt;0,VLOOKUP(A27,[3]BDD_ActiviteInf_HC!$1:$1048576,T$1,FALSE)/E27,"-")</f>
        <v>6.2847908062488777E-4</v>
      </c>
      <c r="U27" s="76">
        <f>IF(F27&gt;0,VLOOKUP(A27,[3]BDD_ActiviteInf_HC!$1:$1048576,U$1,FALSE)/F27,"-")</f>
        <v>4.3219649963627026E-3</v>
      </c>
    </row>
    <row r="28" spans="1:21" s="287" customFormat="1" ht="7.5" customHeight="1" thickBot="1" x14ac:dyDescent="0.25">
      <c r="A28" s="77"/>
      <c r="C28" s="282"/>
      <c r="D28" s="282"/>
      <c r="E28" s="285"/>
      <c r="F28" s="283"/>
      <c r="G28" s="284"/>
      <c r="H28" s="286"/>
      <c r="I28" s="286"/>
      <c r="J28" s="286"/>
      <c r="K28" s="286"/>
      <c r="L28" s="286"/>
      <c r="M28" s="286"/>
      <c r="N28" s="286"/>
      <c r="O28" s="286"/>
      <c r="P28" s="286"/>
      <c r="Q28" s="286"/>
      <c r="R28" s="286"/>
      <c r="S28" s="286"/>
      <c r="T28" s="284"/>
      <c r="U28" s="284"/>
    </row>
    <row r="29" spans="1:21" s="84" customFormat="1" ht="14.1" customHeight="1" x14ac:dyDescent="0.2">
      <c r="A29" s="31" t="s">
        <v>60</v>
      </c>
      <c r="C29" s="85" t="s">
        <v>60</v>
      </c>
      <c r="D29" s="86" t="s">
        <v>61</v>
      </c>
      <c r="E29" s="291">
        <f>VLOOKUP(A29,[3]Activité_INF!$A$7:$L$56,5,FALSE)</f>
        <v>0</v>
      </c>
      <c r="F29" s="88">
        <f>VLOOKUP(A29,[3]Activité_INF!$A$7:$L$56,6,FALSE)</f>
        <v>0</v>
      </c>
      <c r="G29" s="89" t="str">
        <f t="shared" ref="G29:G39" si="2">IF(E29=0,"-",F29/E29-1)</f>
        <v>-</v>
      </c>
      <c r="H29" s="90" t="str">
        <f>IF(E29&gt;0,VLOOKUP(A29,[3]BDD_ActiviteInf_HC!$1:$1048576,H$1,FALSE)/E29,"-")</f>
        <v>-</v>
      </c>
      <c r="I29" s="89" t="str">
        <f>IF(F29&gt;0,VLOOKUP(A29,[3]BDD_ActiviteInf_HC!$1:$1048576,I$1,FALSE)/F29,"-")</f>
        <v>-</v>
      </c>
      <c r="J29" s="90" t="str">
        <f>IF(E29&gt;0,VLOOKUP(A29,[3]BDD_ActiviteInf_HC!$1:$1048576,J$1,FALSE)/E29,"-")</f>
        <v>-</v>
      </c>
      <c r="K29" s="89" t="str">
        <f>IF(F29&gt;0,VLOOKUP(A29,[3]BDD_ActiviteInf_HC!$1:$1048576,K$1,FALSE)/F29,"-")</f>
        <v>-</v>
      </c>
      <c r="L29" s="90" t="str">
        <f>IF(E29&gt;0,VLOOKUP(A29,[3]BDD_ActiviteInf_HC!$1:$1048576,L$1,FALSE)/E29,"-")</f>
        <v>-</v>
      </c>
      <c r="M29" s="89" t="str">
        <f>IF(F29&gt;0,VLOOKUP(A29,[3]BDD_ActiviteInf_HC!$1:$1048576,M$1,FALSE)/F29,"-")</f>
        <v>-</v>
      </c>
      <c r="N29" s="90" t="str">
        <f>IF(E29&gt;0,VLOOKUP(A29,[3]BDD_ActiviteInf_HC!$1:$1048576,N$1,FALSE)/E29,"-")</f>
        <v>-</v>
      </c>
      <c r="O29" s="89" t="str">
        <f>IF(F29&gt;0,VLOOKUP(A29,[3]BDD_ActiviteInf_HC!$1:$1048576,O$1,FALSE)/F29,"-")</f>
        <v>-</v>
      </c>
      <c r="P29" s="90" t="str">
        <f>IF(E29&gt;0,VLOOKUP(A29,[3]BDD_ActiviteInf_HC!$1:$1048576,P$1,FALSE)/E29,"-")</f>
        <v>-</v>
      </c>
      <c r="Q29" s="89" t="str">
        <f>IF(F29&gt;0,VLOOKUP(A29,[3]BDD_ActiviteInf_HC!$1:$1048576,Q$1,FALSE)/F29,"-")</f>
        <v>-</v>
      </c>
      <c r="R29" s="90" t="str">
        <f>IF(E29&gt;0,VLOOKUP(A29,[3]BDD_ActiviteInf_HC!$1:$1048576,R$1,FALSE)/E29,"-")</f>
        <v>-</v>
      </c>
      <c r="S29" s="89" t="str">
        <f>IF(F29&gt;0,VLOOKUP(A29,[3]BDD_ActiviteInf_HC!$1:$1048576,S$1,FALSE)/F29,"-")</f>
        <v>-</v>
      </c>
      <c r="T29" s="90" t="str">
        <f>IF(E29&gt;0,VLOOKUP(A29,[3]BDD_ActiviteInf_HC!$1:$1048576,T$1,FALSE)/E29,"-")</f>
        <v>-</v>
      </c>
      <c r="U29" s="95" t="str">
        <f>IF(F29&gt;0,VLOOKUP(A29,[3]BDD_ActiviteInf_HC!$1:$1048576,U$1,FALSE)/F29,"-")</f>
        <v>-</v>
      </c>
    </row>
    <row r="30" spans="1:21" s="98" customFormat="1" ht="14.1" customHeight="1" x14ac:dyDescent="0.2">
      <c r="A30" s="31" t="s">
        <v>62</v>
      </c>
      <c r="C30" s="33" t="s">
        <v>62</v>
      </c>
      <c r="D30" s="34" t="s">
        <v>63</v>
      </c>
      <c r="E30" s="241">
        <f>VLOOKUP(A30,[3]Activité_INF!$A$7:$L$56,5,FALSE)</f>
        <v>0</v>
      </c>
      <c r="F30" s="100">
        <f>VLOOKUP(A30,[3]Activité_INF!$A$7:$L$56,6,FALSE)</f>
        <v>0</v>
      </c>
      <c r="G30" s="58" t="str">
        <f t="shared" si="2"/>
        <v>-</v>
      </c>
      <c r="H30" s="59" t="str">
        <f>IF(E30&gt;0,VLOOKUP(A30,[3]BDD_ActiviteInf_HC!$1:$1048576,H$1,FALSE)/E30,"-")</f>
        <v>-</v>
      </c>
      <c r="I30" s="58" t="str">
        <f>IF(F30&gt;0,VLOOKUP(A30,[3]BDD_ActiviteInf_HC!$1:$1048576,I$1,FALSE)/F30,"-")</f>
        <v>-</v>
      </c>
      <c r="J30" s="59" t="str">
        <f>IF(E30&gt;0,VLOOKUP(A30,[3]BDD_ActiviteInf_HC!$1:$1048576,J$1,FALSE)/E30,"-")</f>
        <v>-</v>
      </c>
      <c r="K30" s="58" t="str">
        <f>IF(F30&gt;0,VLOOKUP(A30,[3]BDD_ActiviteInf_HC!$1:$1048576,K$1,FALSE)/F30,"-")</f>
        <v>-</v>
      </c>
      <c r="L30" s="59" t="str">
        <f>IF(E30&gt;0,VLOOKUP(A30,[3]BDD_ActiviteInf_HC!$1:$1048576,L$1,FALSE)/E30,"-")</f>
        <v>-</v>
      </c>
      <c r="M30" s="58" t="str">
        <f>IF(F30&gt;0,VLOOKUP(A30,[3]BDD_ActiviteInf_HC!$1:$1048576,M$1,FALSE)/F30,"-")</f>
        <v>-</v>
      </c>
      <c r="N30" s="59" t="str">
        <f>IF(E30&gt;0,VLOOKUP(A30,[3]BDD_ActiviteInf_HC!$1:$1048576,N$1,FALSE)/E30,"-")</f>
        <v>-</v>
      </c>
      <c r="O30" s="58" t="str">
        <f>IF(F30&gt;0,VLOOKUP(A30,[3]BDD_ActiviteInf_HC!$1:$1048576,O$1,FALSE)/F30,"-")</f>
        <v>-</v>
      </c>
      <c r="P30" s="59" t="str">
        <f>IF(E30&gt;0,VLOOKUP(A30,[3]BDD_ActiviteInf_HC!$1:$1048576,P$1,FALSE)/E30,"-")</f>
        <v>-</v>
      </c>
      <c r="Q30" s="58" t="str">
        <f>IF(F30&gt;0,VLOOKUP(A30,[3]BDD_ActiviteInf_HC!$1:$1048576,Q$1,FALSE)/F30,"-")</f>
        <v>-</v>
      </c>
      <c r="R30" s="59" t="str">
        <f>IF(E30&gt;0,VLOOKUP(A30,[3]BDD_ActiviteInf_HC!$1:$1048576,R$1,FALSE)/E30,"-")</f>
        <v>-</v>
      </c>
      <c r="S30" s="58" t="str">
        <f>IF(F30&gt;0,VLOOKUP(A30,[3]BDD_ActiviteInf_HC!$1:$1048576,S$1,FALSE)/F30,"-")</f>
        <v>-</v>
      </c>
      <c r="T30" s="59" t="str">
        <f>IF(E30&gt;0,VLOOKUP(A30,[3]BDD_ActiviteInf_HC!$1:$1048576,T$1,FALSE)/E30,"-")</f>
        <v>-</v>
      </c>
      <c r="U30" s="64" t="str">
        <f>IF(F30&gt;0,VLOOKUP(A30,[3]BDD_ActiviteInf_HC!$1:$1048576,U$1,FALSE)/F30,"-")</f>
        <v>-</v>
      </c>
    </row>
    <row r="31" spans="1:21" s="98" customFormat="1" ht="14.1" customHeight="1" x14ac:dyDescent="0.25">
      <c r="A31" s="49" t="s">
        <v>64</v>
      </c>
      <c r="C31" s="33" t="s">
        <v>64</v>
      </c>
      <c r="D31" s="34" t="s">
        <v>65</v>
      </c>
      <c r="E31" s="241">
        <f>VLOOKUP(A31,[3]Activité_INF!$A$7:$L$56,5,FALSE)</f>
        <v>8</v>
      </c>
      <c r="F31" s="100">
        <f>VLOOKUP(A31,[3]Activité_INF!$A$7:$L$56,6,FALSE)</f>
        <v>0</v>
      </c>
      <c r="G31" s="58">
        <f t="shared" si="2"/>
        <v>-1</v>
      </c>
      <c r="H31" s="59">
        <f>IF(E31&gt;0,VLOOKUP(A31,[3]BDD_ActiviteInf_HC!$1:$1048576,H$1,FALSE)/E31,"-")</f>
        <v>1</v>
      </c>
      <c r="I31" s="58" t="str">
        <f>IF(F31&gt;0,VLOOKUP(A31,[3]BDD_ActiviteInf_HC!$1:$1048576,I$1,FALSE)/F31,"-")</f>
        <v>-</v>
      </c>
      <c r="J31" s="59">
        <f>IF(E31&gt;0,VLOOKUP(A31,[3]BDD_ActiviteInf_HC!$1:$1048576,J$1,FALSE)/E31,"-")</f>
        <v>0</v>
      </c>
      <c r="K31" s="58" t="str">
        <f>IF(F31&gt;0,VLOOKUP(A31,[3]BDD_ActiviteInf_HC!$1:$1048576,K$1,FALSE)/F31,"-")</f>
        <v>-</v>
      </c>
      <c r="L31" s="59">
        <f>IF(E31&gt;0,VLOOKUP(A31,[3]BDD_ActiviteInf_HC!$1:$1048576,L$1,FALSE)/E31,"-")</f>
        <v>0</v>
      </c>
      <c r="M31" s="58" t="str">
        <f>IF(F31&gt;0,VLOOKUP(A31,[3]BDD_ActiviteInf_HC!$1:$1048576,M$1,FALSE)/F31,"-")</f>
        <v>-</v>
      </c>
      <c r="N31" s="59">
        <f>IF(E31&gt;0,VLOOKUP(A31,[3]BDD_ActiviteInf_HC!$1:$1048576,N$1,FALSE)/E31,"-")</f>
        <v>0</v>
      </c>
      <c r="O31" s="58" t="str">
        <f>IF(F31&gt;0,VLOOKUP(A31,[3]BDD_ActiviteInf_HC!$1:$1048576,O$1,FALSE)/F31,"-")</f>
        <v>-</v>
      </c>
      <c r="P31" s="59">
        <f>IF(E31&gt;0,VLOOKUP(A31,[3]BDD_ActiviteInf_HC!$1:$1048576,P$1,FALSE)/E31,"-")</f>
        <v>0</v>
      </c>
      <c r="Q31" s="58" t="str">
        <f>IF(F31&gt;0,VLOOKUP(A31,[3]BDD_ActiviteInf_HC!$1:$1048576,Q$1,FALSE)/F31,"-")</f>
        <v>-</v>
      </c>
      <c r="R31" s="59">
        <f>IF(E31&gt;0,VLOOKUP(A31,[3]BDD_ActiviteInf_HC!$1:$1048576,R$1,FALSE)/E31,"-")</f>
        <v>0</v>
      </c>
      <c r="S31" s="58" t="str">
        <f>IF(F31&gt;0,VLOOKUP(A31,[3]BDD_ActiviteInf_HC!$1:$1048576,S$1,FALSE)/F31,"-")</f>
        <v>-</v>
      </c>
      <c r="T31" s="59">
        <f>IF(E31&gt;0,VLOOKUP(A31,[3]BDD_ActiviteInf_HC!$1:$1048576,T$1,FALSE)/E31,"-")</f>
        <v>0</v>
      </c>
      <c r="U31" s="64" t="str">
        <f>IF(F31&gt;0,VLOOKUP(A31,[3]BDD_ActiviteInf_HC!$1:$1048576,U$1,FALSE)/F31,"-")</f>
        <v>-</v>
      </c>
    </row>
    <row r="32" spans="1:21" s="101" customFormat="1" ht="14.1" customHeight="1" x14ac:dyDescent="0.2">
      <c r="A32" s="31" t="s">
        <v>66</v>
      </c>
      <c r="C32" s="33" t="s">
        <v>66</v>
      </c>
      <c r="D32" s="34" t="s">
        <v>67</v>
      </c>
      <c r="E32" s="241">
        <f>VLOOKUP(A32,[3]Activité_INF!$A$7:$L$56,5,FALSE)</f>
        <v>0</v>
      </c>
      <c r="F32" s="100">
        <f>VLOOKUP(A32,[3]Activité_INF!$A$7:$L$56,6,FALSE)</f>
        <v>30</v>
      </c>
      <c r="G32" s="58" t="str">
        <f t="shared" si="2"/>
        <v>-</v>
      </c>
      <c r="H32" s="59" t="str">
        <f>IF(E32&gt;0,VLOOKUP(A32,[3]BDD_ActiviteInf_HC!$1:$1048576,H$1,FALSE)/E32,"-")</f>
        <v>-</v>
      </c>
      <c r="I32" s="58">
        <f>IF(F32&gt;0,VLOOKUP(A32,[3]BDD_ActiviteInf_HC!$1:$1048576,I$1,FALSE)/F32,"-")</f>
        <v>1</v>
      </c>
      <c r="J32" s="59" t="str">
        <f>IF(E32&gt;0,VLOOKUP(A32,[3]BDD_ActiviteInf_HC!$1:$1048576,J$1,FALSE)/E32,"-")</f>
        <v>-</v>
      </c>
      <c r="K32" s="58">
        <f>IF(F32&gt;0,VLOOKUP(A32,[3]BDD_ActiviteInf_HC!$1:$1048576,K$1,FALSE)/F32,"-")</f>
        <v>0</v>
      </c>
      <c r="L32" s="59" t="str">
        <f>IF(E32&gt;0,VLOOKUP(A32,[3]BDD_ActiviteInf_HC!$1:$1048576,L$1,FALSE)/E32,"-")</f>
        <v>-</v>
      </c>
      <c r="M32" s="58">
        <f>IF(F32&gt;0,VLOOKUP(A32,[3]BDD_ActiviteInf_HC!$1:$1048576,M$1,FALSE)/F32,"-")</f>
        <v>0</v>
      </c>
      <c r="N32" s="59" t="str">
        <f>IF(E32&gt;0,VLOOKUP(A32,[3]BDD_ActiviteInf_HC!$1:$1048576,N$1,FALSE)/E32,"-")</f>
        <v>-</v>
      </c>
      <c r="O32" s="58">
        <f>IF(F32&gt;0,VLOOKUP(A32,[3]BDD_ActiviteInf_HC!$1:$1048576,O$1,FALSE)/F32,"-")</f>
        <v>0</v>
      </c>
      <c r="P32" s="59" t="str">
        <f>IF(E32&gt;0,VLOOKUP(A32,[3]BDD_ActiviteInf_HC!$1:$1048576,P$1,FALSE)/E32,"-")</f>
        <v>-</v>
      </c>
      <c r="Q32" s="58">
        <f>IF(F32&gt;0,VLOOKUP(A32,[3]BDD_ActiviteInf_HC!$1:$1048576,Q$1,FALSE)/F32,"-")</f>
        <v>0</v>
      </c>
      <c r="R32" s="59" t="str">
        <f>IF(E32&gt;0,VLOOKUP(A32,[3]BDD_ActiviteInf_HC!$1:$1048576,R$1,FALSE)/E32,"-")</f>
        <v>-</v>
      </c>
      <c r="S32" s="58">
        <f>IF(F32&gt;0,VLOOKUP(A32,[3]BDD_ActiviteInf_HC!$1:$1048576,S$1,FALSE)/F32,"-")</f>
        <v>0</v>
      </c>
      <c r="T32" s="59" t="str">
        <f>IF(E32&gt;0,VLOOKUP(A32,[3]BDD_ActiviteInf_HC!$1:$1048576,T$1,FALSE)/E32,"-")</f>
        <v>-</v>
      </c>
      <c r="U32" s="64">
        <f>IF(F32&gt;0,VLOOKUP(A32,[3]BDD_ActiviteInf_HC!$1:$1048576,U$1,FALSE)/F32,"-")</f>
        <v>0</v>
      </c>
    </row>
    <row r="33" spans="1:21" s="101" customFormat="1" ht="14.1" customHeight="1" x14ac:dyDescent="0.2">
      <c r="A33" s="31" t="s">
        <v>68</v>
      </c>
      <c r="C33" s="33" t="s">
        <v>68</v>
      </c>
      <c r="D33" s="34" t="s">
        <v>69</v>
      </c>
      <c r="E33" s="241">
        <f>VLOOKUP(A33,[3]Activité_INF!$A$7:$L$56,5,FALSE)</f>
        <v>0</v>
      </c>
      <c r="F33" s="100">
        <f>VLOOKUP(A33,[3]Activité_INF!$A$7:$L$56,6,FALSE)</f>
        <v>0</v>
      </c>
      <c r="G33" s="58" t="str">
        <f t="shared" si="2"/>
        <v>-</v>
      </c>
      <c r="H33" s="59" t="str">
        <f>IF(E33&gt;0,VLOOKUP(A33,[3]BDD_ActiviteInf_HC!$1:$1048576,H$1,FALSE)/E33,"-")</f>
        <v>-</v>
      </c>
      <c r="I33" s="58" t="str">
        <f>IF(F33&gt;0,VLOOKUP(A33,[3]BDD_ActiviteInf_HC!$1:$1048576,I$1,FALSE)/F33,"-")</f>
        <v>-</v>
      </c>
      <c r="J33" s="59" t="str">
        <f>IF(E33&gt;0,VLOOKUP(A33,[3]BDD_ActiviteInf_HC!$1:$1048576,J$1,FALSE)/E33,"-")</f>
        <v>-</v>
      </c>
      <c r="K33" s="58" t="str">
        <f>IF(F33&gt;0,VLOOKUP(A33,[3]BDD_ActiviteInf_HC!$1:$1048576,K$1,FALSE)/F33,"-")</f>
        <v>-</v>
      </c>
      <c r="L33" s="59" t="str">
        <f>IF(E33&gt;0,VLOOKUP(A33,[3]BDD_ActiviteInf_HC!$1:$1048576,L$1,FALSE)/E33,"-")</f>
        <v>-</v>
      </c>
      <c r="M33" s="58" t="str">
        <f>IF(F33&gt;0,VLOOKUP(A33,[3]BDD_ActiviteInf_HC!$1:$1048576,M$1,FALSE)/F33,"-")</f>
        <v>-</v>
      </c>
      <c r="N33" s="59" t="str">
        <f>IF(E33&gt;0,VLOOKUP(A33,[3]BDD_ActiviteInf_HC!$1:$1048576,N$1,FALSE)/E33,"-")</f>
        <v>-</v>
      </c>
      <c r="O33" s="58" t="str">
        <f>IF(F33&gt;0,VLOOKUP(A33,[3]BDD_ActiviteInf_HC!$1:$1048576,O$1,FALSE)/F33,"-")</f>
        <v>-</v>
      </c>
      <c r="P33" s="59" t="str">
        <f>IF(E33&gt;0,VLOOKUP(A33,[3]BDD_ActiviteInf_HC!$1:$1048576,P$1,FALSE)/E33,"-")</f>
        <v>-</v>
      </c>
      <c r="Q33" s="58" t="str">
        <f>IF(F33&gt;0,VLOOKUP(A33,[3]BDD_ActiviteInf_HC!$1:$1048576,Q$1,FALSE)/F33,"-")</f>
        <v>-</v>
      </c>
      <c r="R33" s="59" t="str">
        <f>IF(E33&gt;0,VLOOKUP(A33,[3]BDD_ActiviteInf_HC!$1:$1048576,R$1,FALSE)/E33,"-")</f>
        <v>-</v>
      </c>
      <c r="S33" s="58" t="str">
        <f>IF(F33&gt;0,VLOOKUP(A33,[3]BDD_ActiviteInf_HC!$1:$1048576,S$1,FALSE)/F33,"-")</f>
        <v>-</v>
      </c>
      <c r="T33" s="59" t="str">
        <f>IF(E33&gt;0,VLOOKUP(A33,[3]BDD_ActiviteInf_HC!$1:$1048576,T$1,FALSE)/E33,"-")</f>
        <v>-</v>
      </c>
      <c r="U33" s="64" t="str">
        <f>IF(F33&gt;0,VLOOKUP(A33,[3]BDD_ActiviteInf_HC!$1:$1048576,U$1,FALSE)/F33,"-")</f>
        <v>-</v>
      </c>
    </row>
    <row r="34" spans="1:21" s="101" customFormat="1" ht="14.1" customHeight="1" x14ac:dyDescent="0.2">
      <c r="A34" s="31" t="s">
        <v>70</v>
      </c>
      <c r="C34" s="33" t="s">
        <v>70</v>
      </c>
      <c r="D34" s="34" t="s">
        <v>71</v>
      </c>
      <c r="E34" s="241">
        <f>VLOOKUP(A34,[3]Activité_INF!$A$7:$L$56,5,FALSE)</f>
        <v>0</v>
      </c>
      <c r="F34" s="100">
        <f>VLOOKUP(A34,[3]Activité_INF!$A$7:$L$56,6,FALSE)</f>
        <v>0</v>
      </c>
      <c r="G34" s="58" t="str">
        <f t="shared" si="2"/>
        <v>-</v>
      </c>
      <c r="H34" s="59" t="str">
        <f>IF(E34&gt;0,VLOOKUP(A34,[3]BDD_ActiviteInf_HC!$1:$1048576,H$1,FALSE)/E34,"-")</f>
        <v>-</v>
      </c>
      <c r="I34" s="58" t="str">
        <f>IF(F34&gt;0,VLOOKUP(A34,[3]BDD_ActiviteInf_HC!$1:$1048576,I$1,FALSE)/F34,"-")</f>
        <v>-</v>
      </c>
      <c r="J34" s="59" t="str">
        <f>IF(E34&gt;0,VLOOKUP(A34,[3]BDD_ActiviteInf_HC!$1:$1048576,J$1,FALSE)/E34,"-")</f>
        <v>-</v>
      </c>
      <c r="K34" s="58" t="str">
        <f>IF(F34&gt;0,VLOOKUP(A34,[3]BDD_ActiviteInf_HC!$1:$1048576,K$1,FALSE)/F34,"-")</f>
        <v>-</v>
      </c>
      <c r="L34" s="59" t="str">
        <f>IF(E34&gt;0,VLOOKUP(A34,[3]BDD_ActiviteInf_HC!$1:$1048576,L$1,FALSE)/E34,"-")</f>
        <v>-</v>
      </c>
      <c r="M34" s="58" t="str">
        <f>IF(F34&gt;0,VLOOKUP(A34,[3]BDD_ActiviteInf_HC!$1:$1048576,M$1,FALSE)/F34,"-")</f>
        <v>-</v>
      </c>
      <c r="N34" s="59" t="str">
        <f>IF(E34&gt;0,VLOOKUP(A34,[3]BDD_ActiviteInf_HC!$1:$1048576,N$1,FALSE)/E34,"-")</f>
        <v>-</v>
      </c>
      <c r="O34" s="58" t="str">
        <f>IF(F34&gt;0,VLOOKUP(A34,[3]BDD_ActiviteInf_HC!$1:$1048576,O$1,FALSE)/F34,"-")</f>
        <v>-</v>
      </c>
      <c r="P34" s="59" t="str">
        <f>IF(E34&gt;0,VLOOKUP(A34,[3]BDD_ActiviteInf_HC!$1:$1048576,P$1,FALSE)/E34,"-")</f>
        <v>-</v>
      </c>
      <c r="Q34" s="58" t="str">
        <f>IF(F34&gt;0,VLOOKUP(A34,[3]BDD_ActiviteInf_HC!$1:$1048576,Q$1,FALSE)/F34,"-")</f>
        <v>-</v>
      </c>
      <c r="R34" s="59" t="str">
        <f>IF(E34&gt;0,VLOOKUP(A34,[3]BDD_ActiviteInf_HC!$1:$1048576,R$1,FALSE)/E34,"-")</f>
        <v>-</v>
      </c>
      <c r="S34" s="58" t="str">
        <f>IF(F34&gt;0,VLOOKUP(A34,[3]BDD_ActiviteInf_HC!$1:$1048576,S$1,FALSE)/F34,"-")</f>
        <v>-</v>
      </c>
      <c r="T34" s="59" t="str">
        <f>IF(E34&gt;0,VLOOKUP(A34,[3]BDD_ActiviteInf_HC!$1:$1048576,T$1,FALSE)/E34,"-")</f>
        <v>-</v>
      </c>
      <c r="U34" s="64" t="str">
        <f>IF(F34&gt;0,VLOOKUP(A34,[3]BDD_ActiviteInf_HC!$1:$1048576,U$1,FALSE)/F34,"-")</f>
        <v>-</v>
      </c>
    </row>
    <row r="35" spans="1:21" s="101" customFormat="1" ht="14.1" customHeight="1" x14ac:dyDescent="0.2">
      <c r="A35" s="31" t="s">
        <v>72</v>
      </c>
      <c r="C35" s="33" t="s">
        <v>72</v>
      </c>
      <c r="D35" s="34" t="s">
        <v>73</v>
      </c>
      <c r="E35" s="241">
        <f>VLOOKUP(A35,[3]Activité_INF!$A$7:$L$56,5,FALSE)</f>
        <v>0</v>
      </c>
      <c r="F35" s="100">
        <f>VLOOKUP(A35,[3]Activité_INF!$A$7:$L$56,6,FALSE)</f>
        <v>0</v>
      </c>
      <c r="G35" s="58" t="str">
        <f t="shared" si="2"/>
        <v>-</v>
      </c>
      <c r="H35" s="59" t="str">
        <f>IF(E35&gt;0,VLOOKUP(A35,[3]BDD_ActiviteInf_HC!$1:$1048576,H$1,FALSE)/E35,"-")</f>
        <v>-</v>
      </c>
      <c r="I35" s="58" t="str">
        <f>IF(F35&gt;0,VLOOKUP(A35,[3]BDD_ActiviteInf_HC!$1:$1048576,I$1,FALSE)/F35,"-")</f>
        <v>-</v>
      </c>
      <c r="J35" s="59" t="str">
        <f>IF(E35&gt;0,VLOOKUP(A35,[3]BDD_ActiviteInf_HC!$1:$1048576,J$1,FALSE)/E35,"-")</f>
        <v>-</v>
      </c>
      <c r="K35" s="58" t="str">
        <f>IF(F35&gt;0,VLOOKUP(A35,[3]BDD_ActiviteInf_HC!$1:$1048576,K$1,FALSE)/F35,"-")</f>
        <v>-</v>
      </c>
      <c r="L35" s="59" t="str">
        <f>IF(E35&gt;0,VLOOKUP(A35,[3]BDD_ActiviteInf_HC!$1:$1048576,L$1,FALSE)/E35,"-")</f>
        <v>-</v>
      </c>
      <c r="M35" s="58" t="str">
        <f>IF(F35&gt;0,VLOOKUP(A35,[3]BDD_ActiviteInf_HC!$1:$1048576,M$1,FALSE)/F35,"-")</f>
        <v>-</v>
      </c>
      <c r="N35" s="59" t="str">
        <f>IF(E35&gt;0,VLOOKUP(A35,[3]BDD_ActiviteInf_HC!$1:$1048576,N$1,FALSE)/E35,"-")</f>
        <v>-</v>
      </c>
      <c r="O35" s="58" t="str">
        <f>IF(F35&gt;0,VLOOKUP(A35,[3]BDD_ActiviteInf_HC!$1:$1048576,O$1,FALSE)/F35,"-")</f>
        <v>-</v>
      </c>
      <c r="P35" s="59" t="str">
        <f>IF(E35&gt;0,VLOOKUP(A35,[3]BDD_ActiviteInf_HC!$1:$1048576,P$1,FALSE)/E35,"-")</f>
        <v>-</v>
      </c>
      <c r="Q35" s="58" t="str">
        <f>IF(F35&gt;0,VLOOKUP(A35,[3]BDD_ActiviteInf_HC!$1:$1048576,Q$1,FALSE)/F35,"-")</f>
        <v>-</v>
      </c>
      <c r="R35" s="59" t="str">
        <f>IF(E35&gt;0,VLOOKUP(A35,[3]BDD_ActiviteInf_HC!$1:$1048576,R$1,FALSE)/E35,"-")</f>
        <v>-</v>
      </c>
      <c r="S35" s="58" t="str">
        <f>IF(F35&gt;0,VLOOKUP(A35,[3]BDD_ActiviteInf_HC!$1:$1048576,S$1,FALSE)/F35,"-")</f>
        <v>-</v>
      </c>
      <c r="T35" s="59" t="str">
        <f>IF(E35&gt;0,VLOOKUP(A35,[3]BDD_ActiviteInf_HC!$1:$1048576,T$1,FALSE)/E35,"-")</f>
        <v>-</v>
      </c>
      <c r="U35" s="64" t="str">
        <f>IF(F35&gt;0,VLOOKUP(A35,[3]BDD_ActiviteInf_HC!$1:$1048576,U$1,FALSE)/F35,"-")</f>
        <v>-</v>
      </c>
    </row>
    <row r="36" spans="1:21" s="101" customFormat="1" ht="14.1" customHeight="1" x14ac:dyDescent="0.25">
      <c r="A36" s="49" t="s">
        <v>74</v>
      </c>
      <c r="C36" s="33" t="s">
        <v>74</v>
      </c>
      <c r="D36" s="34" t="s">
        <v>75</v>
      </c>
      <c r="E36" s="241">
        <f>VLOOKUP(A36,[3]Activité_INF!$A$7:$L$56,5,FALSE)</f>
        <v>0</v>
      </c>
      <c r="F36" s="100">
        <f>VLOOKUP(A36,[3]Activité_INF!$A$7:$L$56,6,FALSE)</f>
        <v>0</v>
      </c>
      <c r="G36" s="58" t="str">
        <f t="shared" si="2"/>
        <v>-</v>
      </c>
      <c r="H36" s="59" t="str">
        <f>IF(E36&gt;0,VLOOKUP(A36,[3]BDD_ActiviteInf_HC!$1:$1048576,H$1,FALSE)/E36,"-")</f>
        <v>-</v>
      </c>
      <c r="I36" s="58" t="str">
        <f>IF(F36&gt;0,VLOOKUP(A36,[3]BDD_ActiviteInf_HC!$1:$1048576,I$1,FALSE)/F36,"-")</f>
        <v>-</v>
      </c>
      <c r="J36" s="59" t="str">
        <f>IF(E36&gt;0,VLOOKUP(A36,[3]BDD_ActiviteInf_HC!$1:$1048576,J$1,FALSE)/E36,"-")</f>
        <v>-</v>
      </c>
      <c r="K36" s="58" t="str">
        <f>IF(F36&gt;0,VLOOKUP(A36,[3]BDD_ActiviteInf_HC!$1:$1048576,K$1,FALSE)/F36,"-")</f>
        <v>-</v>
      </c>
      <c r="L36" s="59" t="str">
        <f>IF(E36&gt;0,VLOOKUP(A36,[3]BDD_ActiviteInf_HC!$1:$1048576,L$1,FALSE)/E36,"-")</f>
        <v>-</v>
      </c>
      <c r="M36" s="58" t="str">
        <f>IF(F36&gt;0,VLOOKUP(A36,[3]BDD_ActiviteInf_HC!$1:$1048576,M$1,FALSE)/F36,"-")</f>
        <v>-</v>
      </c>
      <c r="N36" s="59" t="str">
        <f>IF(E36&gt;0,VLOOKUP(A36,[3]BDD_ActiviteInf_HC!$1:$1048576,N$1,FALSE)/E36,"-")</f>
        <v>-</v>
      </c>
      <c r="O36" s="58" t="str">
        <f>IF(F36&gt;0,VLOOKUP(A36,[3]BDD_ActiviteInf_HC!$1:$1048576,O$1,FALSE)/F36,"-")</f>
        <v>-</v>
      </c>
      <c r="P36" s="59" t="str">
        <f>IF(E36&gt;0,VLOOKUP(A36,[3]BDD_ActiviteInf_HC!$1:$1048576,P$1,FALSE)/E36,"-")</f>
        <v>-</v>
      </c>
      <c r="Q36" s="58" t="str">
        <f>IF(F36&gt;0,VLOOKUP(A36,[3]BDD_ActiviteInf_HC!$1:$1048576,Q$1,FALSE)/F36,"-")</f>
        <v>-</v>
      </c>
      <c r="R36" s="59" t="str">
        <f>IF(E36&gt;0,VLOOKUP(A36,[3]BDD_ActiviteInf_HC!$1:$1048576,R$1,FALSE)/E36,"-")</f>
        <v>-</v>
      </c>
      <c r="S36" s="58" t="str">
        <f>IF(F36&gt;0,VLOOKUP(A36,[3]BDD_ActiviteInf_HC!$1:$1048576,S$1,FALSE)/F36,"-")</f>
        <v>-</v>
      </c>
      <c r="T36" s="59" t="str">
        <f>IF(E36&gt;0,VLOOKUP(A36,[3]BDD_ActiviteInf_HC!$1:$1048576,T$1,FALSE)/E36,"-")</f>
        <v>-</v>
      </c>
      <c r="U36" s="64" t="str">
        <f>IF(F36&gt;0,VLOOKUP(A36,[3]BDD_ActiviteInf_HC!$1:$1048576,U$1,FALSE)/F36,"-")</f>
        <v>-</v>
      </c>
    </row>
    <row r="37" spans="1:21" s="101" customFormat="1" ht="14.1" customHeight="1" x14ac:dyDescent="0.2">
      <c r="A37" s="31" t="s">
        <v>76</v>
      </c>
      <c r="C37" s="33" t="s">
        <v>76</v>
      </c>
      <c r="D37" s="34" t="s">
        <v>77</v>
      </c>
      <c r="E37" s="241">
        <f>VLOOKUP(A37,[3]Activité_INF!$A$7:$L$56,5,FALSE)</f>
        <v>0</v>
      </c>
      <c r="F37" s="100">
        <f>VLOOKUP(A37,[3]Activité_INF!$A$7:$L$56,6,FALSE)</f>
        <v>0</v>
      </c>
      <c r="G37" s="58" t="str">
        <f t="shared" si="2"/>
        <v>-</v>
      </c>
      <c r="H37" s="59" t="str">
        <f>IF(E37&gt;0,VLOOKUP(A37,[3]BDD_ActiviteInf_HC!$1:$1048576,H$1,FALSE)/E37,"-")</f>
        <v>-</v>
      </c>
      <c r="I37" s="58" t="str">
        <f>IF(F37&gt;0,VLOOKUP(A37,[3]BDD_ActiviteInf_HC!$1:$1048576,I$1,FALSE)/F37,"-")</f>
        <v>-</v>
      </c>
      <c r="J37" s="59" t="str">
        <f>IF(E37&gt;0,VLOOKUP(A37,[3]BDD_ActiviteInf_HC!$1:$1048576,J$1,FALSE)/E37,"-")</f>
        <v>-</v>
      </c>
      <c r="K37" s="58" t="str">
        <f>IF(F37&gt;0,VLOOKUP(A37,[3]BDD_ActiviteInf_HC!$1:$1048576,K$1,FALSE)/F37,"-")</f>
        <v>-</v>
      </c>
      <c r="L37" s="59" t="str">
        <f>IF(E37&gt;0,VLOOKUP(A37,[3]BDD_ActiviteInf_HC!$1:$1048576,L$1,FALSE)/E37,"-")</f>
        <v>-</v>
      </c>
      <c r="M37" s="58" t="str">
        <f>IF(F37&gt;0,VLOOKUP(A37,[3]BDD_ActiviteInf_HC!$1:$1048576,M$1,FALSE)/F37,"-")</f>
        <v>-</v>
      </c>
      <c r="N37" s="59" t="str">
        <f>IF(E37&gt;0,VLOOKUP(A37,[3]BDD_ActiviteInf_HC!$1:$1048576,N$1,FALSE)/E37,"-")</f>
        <v>-</v>
      </c>
      <c r="O37" s="58" t="str">
        <f>IF(F37&gt;0,VLOOKUP(A37,[3]BDD_ActiviteInf_HC!$1:$1048576,O$1,FALSE)/F37,"-")</f>
        <v>-</v>
      </c>
      <c r="P37" s="59" t="str">
        <f>IF(E37&gt;0,VLOOKUP(A37,[3]BDD_ActiviteInf_HC!$1:$1048576,P$1,FALSE)/E37,"-")</f>
        <v>-</v>
      </c>
      <c r="Q37" s="58" t="str">
        <f>IF(F37&gt;0,VLOOKUP(A37,[3]BDD_ActiviteInf_HC!$1:$1048576,Q$1,FALSE)/F37,"-")</f>
        <v>-</v>
      </c>
      <c r="R37" s="59" t="str">
        <f>IF(E37&gt;0,VLOOKUP(A37,[3]BDD_ActiviteInf_HC!$1:$1048576,R$1,FALSE)/E37,"-")</f>
        <v>-</v>
      </c>
      <c r="S37" s="58" t="str">
        <f>IF(F37&gt;0,VLOOKUP(A37,[3]BDD_ActiviteInf_HC!$1:$1048576,S$1,FALSE)/F37,"-")</f>
        <v>-</v>
      </c>
      <c r="T37" s="59" t="str">
        <f>IF(E37&gt;0,VLOOKUP(A37,[3]BDD_ActiviteInf_HC!$1:$1048576,T$1,FALSE)/E37,"-")</f>
        <v>-</v>
      </c>
      <c r="U37" s="64" t="str">
        <f>IF(F37&gt;0,VLOOKUP(A37,[3]BDD_ActiviteInf_HC!$1:$1048576,U$1,FALSE)/F37,"-")</f>
        <v>-</v>
      </c>
    </row>
    <row r="38" spans="1:21" s="101" customFormat="1" ht="14.1" customHeight="1" thickBot="1" x14ac:dyDescent="0.25">
      <c r="A38" s="31" t="s">
        <v>78</v>
      </c>
      <c r="C38" s="52" t="s">
        <v>78</v>
      </c>
      <c r="D38" s="53" t="s">
        <v>79</v>
      </c>
      <c r="E38" s="241">
        <f>VLOOKUP(A38,[3]Activité_INF!$A$7:$L$56,5,FALSE)</f>
        <v>25</v>
      </c>
      <c r="F38" s="100">
        <f>VLOOKUP(A38,[3]Activité_INF!$A$7:$L$56,6,FALSE)</f>
        <v>0</v>
      </c>
      <c r="G38" s="58">
        <f t="shared" si="2"/>
        <v>-1</v>
      </c>
      <c r="H38" s="59">
        <f>IF(E38&gt;0,VLOOKUP(A38,[3]BDD_ActiviteInf_HC!$1:$1048576,H$1,FALSE)/E38,"-")</f>
        <v>1</v>
      </c>
      <c r="I38" s="58" t="str">
        <f>IF(F38&gt;0,VLOOKUP(A38,[3]BDD_ActiviteInf_HC!$1:$1048576,I$1,FALSE)/F38,"-")</f>
        <v>-</v>
      </c>
      <c r="J38" s="59">
        <f>IF(E38&gt;0,VLOOKUP(A38,[3]BDD_ActiviteInf_HC!$1:$1048576,J$1,FALSE)/E38,"-")</f>
        <v>0</v>
      </c>
      <c r="K38" s="58" t="str">
        <f>IF(F38&gt;0,VLOOKUP(A38,[3]BDD_ActiviteInf_HC!$1:$1048576,K$1,FALSE)/F38,"-")</f>
        <v>-</v>
      </c>
      <c r="L38" s="59">
        <f>IF(E38&gt;0,VLOOKUP(A38,[3]BDD_ActiviteInf_HC!$1:$1048576,L$1,FALSE)/E38,"-")</f>
        <v>0</v>
      </c>
      <c r="M38" s="58" t="str">
        <f>IF(F38&gt;0,VLOOKUP(A38,[3]BDD_ActiviteInf_HC!$1:$1048576,M$1,FALSE)/F38,"-")</f>
        <v>-</v>
      </c>
      <c r="N38" s="59">
        <f>IF(E38&gt;0,VLOOKUP(A38,[3]BDD_ActiviteInf_HC!$1:$1048576,N$1,FALSE)/E38,"-")</f>
        <v>0</v>
      </c>
      <c r="O38" s="58" t="str">
        <f>IF(F38&gt;0,VLOOKUP(A38,[3]BDD_ActiviteInf_HC!$1:$1048576,O$1,FALSE)/F38,"-")</f>
        <v>-</v>
      </c>
      <c r="P38" s="59">
        <f>IF(E38&gt;0,VLOOKUP(A38,[3]BDD_ActiviteInf_HC!$1:$1048576,P$1,FALSE)/E38,"-")</f>
        <v>0</v>
      </c>
      <c r="Q38" s="58" t="str">
        <f>IF(F38&gt;0,VLOOKUP(A38,[3]BDD_ActiviteInf_HC!$1:$1048576,Q$1,FALSE)/F38,"-")</f>
        <v>-</v>
      </c>
      <c r="R38" s="59">
        <f>IF(E38&gt;0,VLOOKUP(A38,[3]BDD_ActiviteInf_HC!$1:$1048576,R$1,FALSE)/E38,"-")</f>
        <v>0</v>
      </c>
      <c r="S38" s="58" t="str">
        <f>IF(F38&gt;0,VLOOKUP(A38,[3]BDD_ActiviteInf_HC!$1:$1048576,S$1,FALSE)/F38,"-")</f>
        <v>-</v>
      </c>
      <c r="T38" s="59">
        <f>IF(E38&gt;0,VLOOKUP(A38,[3]BDD_ActiviteInf_HC!$1:$1048576,T$1,FALSE)/E38,"-")</f>
        <v>0</v>
      </c>
      <c r="U38" s="64" t="str">
        <f>IF(F38&gt;0,VLOOKUP(A38,[3]BDD_ActiviteInf_HC!$1:$1048576,U$1,FALSE)/F38,"-")</f>
        <v>-</v>
      </c>
    </row>
    <row r="39" spans="1:21" s="101" customFormat="1" ht="13.5" customHeight="1" thickBot="1" x14ac:dyDescent="0.25">
      <c r="A39" s="31" t="s">
        <v>80</v>
      </c>
      <c r="C39" s="102" t="s">
        <v>81</v>
      </c>
      <c r="D39" s="102"/>
      <c r="E39" s="275">
        <f>VLOOKUP(A39,[3]Activité_INF!$A$7:$L$56,5,FALSE)</f>
        <v>33</v>
      </c>
      <c r="F39" s="69">
        <f>VLOOKUP(A39,[3]Activité_INF!$A$7:$L$56,6,FALSE)</f>
        <v>30</v>
      </c>
      <c r="G39" s="70">
        <f t="shared" si="2"/>
        <v>-9.0909090909090939E-2</v>
      </c>
      <c r="H39" s="71">
        <f>IF(E39&gt;0,VLOOKUP(A39,[3]BDD_ActiviteInf_HC!$1:$1048576,H$1,FALSE)/E39,"-")</f>
        <v>1</v>
      </c>
      <c r="I39" s="70">
        <f>IF(F39&gt;0,VLOOKUP(A39,[3]BDD_ActiviteInf_HC!$1:$1048576,I$1,FALSE)/F39,"-")</f>
        <v>1</v>
      </c>
      <c r="J39" s="71">
        <f>IF(E39&gt;0,VLOOKUP(A39,[3]BDD_ActiviteInf_HC!$1:$1048576,J$1,FALSE)/E39,"-")</f>
        <v>0</v>
      </c>
      <c r="K39" s="70">
        <f>IF(F39&gt;0,VLOOKUP(A39,[3]BDD_ActiviteInf_HC!$1:$1048576,K$1,FALSE)/F39,"-")</f>
        <v>0</v>
      </c>
      <c r="L39" s="71">
        <f>IF(E39&gt;0,VLOOKUP(A39,[3]BDD_ActiviteInf_HC!$1:$1048576,L$1,FALSE)/E39,"-")</f>
        <v>0</v>
      </c>
      <c r="M39" s="70">
        <f>IF(F39&gt;0,VLOOKUP(A39,[3]BDD_ActiviteInf_HC!$1:$1048576,M$1,FALSE)/F39,"-")</f>
        <v>0</v>
      </c>
      <c r="N39" s="71">
        <f>IF(E39&gt;0,VLOOKUP(A39,[3]BDD_ActiviteInf_HC!$1:$1048576,N$1,FALSE)/E39,"-")</f>
        <v>0</v>
      </c>
      <c r="O39" s="70">
        <f>IF(F39&gt;0,VLOOKUP(A39,[3]BDD_ActiviteInf_HC!$1:$1048576,O$1,FALSE)/F39,"-")</f>
        <v>0</v>
      </c>
      <c r="P39" s="71">
        <f>IF(E39&gt;0,VLOOKUP(A39,[3]BDD_ActiviteInf_HC!$1:$1048576,P$1,FALSE)/E39,"-")</f>
        <v>0</v>
      </c>
      <c r="Q39" s="70">
        <f>IF(F39&gt;0,VLOOKUP(A39,[3]BDD_ActiviteInf_HC!$1:$1048576,Q$1,FALSE)/F39,"-")</f>
        <v>0</v>
      </c>
      <c r="R39" s="71">
        <f>IF(E39&gt;0,VLOOKUP(A39,[3]BDD_ActiviteInf_HC!$1:$1048576,R$1,FALSE)/E39,"-")</f>
        <v>0</v>
      </c>
      <c r="S39" s="70">
        <f>IF(F39&gt;0,VLOOKUP(A39,[3]BDD_ActiviteInf_HC!$1:$1048576,S$1,FALSE)/F39,"-")</f>
        <v>0</v>
      </c>
      <c r="T39" s="71">
        <f>IF(E39&gt;0,VLOOKUP(A39,[3]BDD_ActiviteInf_HC!$1:$1048576,T$1,FALSE)/E39,"-")</f>
        <v>0</v>
      </c>
      <c r="U39" s="76">
        <f>IF(F39&gt;0,VLOOKUP(A39,[3]BDD_ActiviteInf_HC!$1:$1048576,U$1,FALSE)/F39,"-")</f>
        <v>0</v>
      </c>
    </row>
    <row r="40" spans="1:21" ht="5.25" customHeight="1" thickBot="1" x14ac:dyDescent="0.25">
      <c r="A40" s="77"/>
      <c r="C40" s="345"/>
      <c r="D40" s="330"/>
      <c r="E40" s="510"/>
      <c r="F40" s="511"/>
      <c r="G40" s="197"/>
      <c r="H40" s="197"/>
      <c r="I40" s="197"/>
      <c r="J40" s="197"/>
      <c r="K40" s="197"/>
      <c r="L40" s="197"/>
      <c r="M40" s="197"/>
      <c r="N40" s="197"/>
      <c r="O40" s="197"/>
      <c r="P40" s="197"/>
      <c r="Q40" s="197"/>
      <c r="R40" s="197"/>
      <c r="S40" s="197"/>
      <c r="T40" s="197"/>
      <c r="U40" s="197"/>
    </row>
    <row r="41" spans="1:21" s="98" customFormat="1" x14ac:dyDescent="0.2">
      <c r="A41" s="31" t="s">
        <v>82</v>
      </c>
      <c r="C41" s="105" t="s">
        <v>83</v>
      </c>
      <c r="D41" s="106"/>
      <c r="E41" s="291">
        <f>VLOOKUP(A41,[3]Activité_INF!$A$7:$L$56,5,FALSE)</f>
        <v>2619</v>
      </c>
      <c r="F41" s="108">
        <f>VLOOKUP(A41,[3]Activité_INF!$A$7:$L$56,6,FALSE)</f>
        <v>2232</v>
      </c>
      <c r="G41" s="109">
        <f>IF(E41=0,"-",F41/E41-1)</f>
        <v>-0.14776632302405501</v>
      </c>
      <c r="H41" s="118">
        <f>IF(E41&gt;0,VLOOKUP(A41,[3]BDD_ActiviteInf_HC!$1:$1048576,H$1,FALSE)/E41,"-")</f>
        <v>1</v>
      </c>
      <c r="I41" s="114">
        <f>IF(F41&gt;0,VLOOKUP(A41,[3]BDD_ActiviteInf_HC!$1:$1048576,I$1,FALSE)/F41,"-")</f>
        <v>0.98655913978494625</v>
      </c>
      <c r="J41" s="118">
        <f>IF(E41&gt;0,VLOOKUP(A41,[3]BDD_ActiviteInf_HC!$1:$1048576,J$1,FALSE)/E41,"-")</f>
        <v>0</v>
      </c>
      <c r="K41" s="114">
        <f>IF(F41&gt;0,VLOOKUP(A41,[3]BDD_ActiviteInf_HC!$1:$1048576,K$1,FALSE)/F41,"-")</f>
        <v>0</v>
      </c>
      <c r="L41" s="118">
        <f>IF(E41&gt;0,VLOOKUP(A41,[3]BDD_ActiviteInf_HC!$1:$1048576,L$1,FALSE)/E41,"-")</f>
        <v>0</v>
      </c>
      <c r="M41" s="114">
        <f>IF(F41&gt;0,VLOOKUP(A41,[3]BDD_ActiviteInf_HC!$1:$1048576,M$1,FALSE)/F41,"-")</f>
        <v>0</v>
      </c>
      <c r="N41" s="118">
        <f>IF(E41&gt;0,VLOOKUP(A41,[3]BDD_ActiviteInf_HC!$1:$1048576,N$1,FALSE)/E41,"-")</f>
        <v>0</v>
      </c>
      <c r="O41" s="114">
        <f>IF(F41&gt;0,VLOOKUP(A41,[3]BDD_ActiviteInf_HC!$1:$1048576,O$1,FALSE)/F41,"-")</f>
        <v>0</v>
      </c>
      <c r="P41" s="118">
        <f>IF(E41&gt;0,VLOOKUP(A41,[3]BDD_ActiviteInf_HC!$1:$1048576,P$1,FALSE)/E41,"-")</f>
        <v>0</v>
      </c>
      <c r="Q41" s="114">
        <f>IF(F41&gt;0,VLOOKUP(A41,[3]BDD_ActiviteInf_HC!$1:$1048576,Q$1,FALSE)/F41,"-")</f>
        <v>0</v>
      </c>
      <c r="R41" s="118">
        <f>IF(E41&gt;0,VLOOKUP(A41,[3]BDD_ActiviteInf_HC!$1:$1048576,R$1,FALSE)/E41,"-")</f>
        <v>0</v>
      </c>
      <c r="S41" s="114">
        <f>IF(F41&gt;0,VLOOKUP(A41,[3]BDD_ActiviteInf_HC!$1:$1048576,S$1,FALSE)/F41,"-")</f>
        <v>0</v>
      </c>
      <c r="T41" s="118">
        <f>IF(E41&gt;0,VLOOKUP(A41,[3]BDD_ActiviteInf_HC!$1:$1048576,T$1,FALSE)/E41,"-")</f>
        <v>0</v>
      </c>
      <c r="U41" s="119">
        <f>IF(F41&gt;0,VLOOKUP(A41,[3]BDD_ActiviteInf_HC!$1:$1048576,U$1,FALSE)/F41,"-")</f>
        <v>1.3440860215053764E-2</v>
      </c>
    </row>
    <row r="42" spans="1:21" s="98" customFormat="1" x14ac:dyDescent="0.2">
      <c r="A42" s="31" t="s">
        <v>84</v>
      </c>
      <c r="C42" s="121" t="s">
        <v>85</v>
      </c>
      <c r="D42" s="122"/>
      <c r="E42" s="241">
        <f>VLOOKUP(A42,[3]Activité_INF!$A$7:$L$56,5,FALSE)</f>
        <v>6692</v>
      </c>
      <c r="F42" s="124">
        <f>VLOOKUP(A42,[3]Activité_INF!$A$7:$L$56,6,FALSE)</f>
        <v>6904</v>
      </c>
      <c r="G42" s="117">
        <f>IF(E42=0,"-",F42/E42-1)</f>
        <v>3.1679617453675979E-2</v>
      </c>
      <c r="H42" s="125">
        <f>IF(E42&gt;0,VLOOKUP(A42,[3]BDD_ActiviteInf_HC!$1:$1048576,H$1,FALSE)/E42,"-")</f>
        <v>0.997907949790795</v>
      </c>
      <c r="I42" s="117">
        <f>IF(F42&gt;0,VLOOKUP(A42,[3]BDD_ActiviteInf_HC!$1:$1048576,I$1,FALSE)/F42,"-")</f>
        <v>0.99942062572421786</v>
      </c>
      <c r="J42" s="125">
        <f>IF(E42&gt;0,VLOOKUP(A42,[3]BDD_ActiviteInf_HC!$1:$1048576,J$1,FALSE)/E42,"-")</f>
        <v>0</v>
      </c>
      <c r="K42" s="117">
        <f>IF(F42&gt;0,VLOOKUP(A42,[3]BDD_ActiviteInf_HC!$1:$1048576,K$1,FALSE)/F42,"-")</f>
        <v>0</v>
      </c>
      <c r="L42" s="125">
        <f>IF(E42&gt;0,VLOOKUP(A42,[3]BDD_ActiviteInf_HC!$1:$1048576,L$1,FALSE)/E42,"-")</f>
        <v>0</v>
      </c>
      <c r="M42" s="117">
        <f>IF(F42&gt;0,VLOOKUP(A42,[3]BDD_ActiviteInf_HC!$1:$1048576,M$1,FALSE)/F42,"-")</f>
        <v>0</v>
      </c>
      <c r="N42" s="125">
        <f>IF(E42&gt;0,VLOOKUP(A42,[3]BDD_ActiviteInf_HC!$1:$1048576,N$1,FALSE)/E42,"-")</f>
        <v>0</v>
      </c>
      <c r="O42" s="117">
        <f>IF(F42&gt;0,VLOOKUP(A42,[3]BDD_ActiviteInf_HC!$1:$1048576,O$1,FALSE)/F42,"-")</f>
        <v>0</v>
      </c>
      <c r="P42" s="125">
        <f>IF(E42&gt;0,VLOOKUP(A42,[3]BDD_ActiviteInf_HC!$1:$1048576,P$1,FALSE)/E42,"-")</f>
        <v>0</v>
      </c>
      <c r="Q42" s="117">
        <f>IF(F42&gt;0,VLOOKUP(A42,[3]BDD_ActiviteInf_HC!$1:$1048576,Q$1,FALSE)/F42,"-")</f>
        <v>0</v>
      </c>
      <c r="R42" s="125">
        <f>IF(E42&gt;0,VLOOKUP(A42,[3]BDD_ActiviteInf_HC!$1:$1048576,R$1,FALSE)/E42,"-")</f>
        <v>0</v>
      </c>
      <c r="S42" s="117">
        <f>IF(F42&gt;0,VLOOKUP(A42,[3]BDD_ActiviteInf_HC!$1:$1048576,S$1,FALSE)/F42,"-")</f>
        <v>0</v>
      </c>
      <c r="T42" s="125">
        <f>IF(E42&gt;0,VLOOKUP(A42,[3]BDD_ActiviteInf_HC!$1:$1048576,T$1,FALSE)/E42,"-")</f>
        <v>2.0920502092050207E-3</v>
      </c>
      <c r="U42" s="129">
        <f>IF(F42&gt;0,VLOOKUP(A42,[3]BDD_ActiviteInf_HC!$1:$1048576,U$1,FALSE)/F42,"-")</f>
        <v>5.7937427578215526E-4</v>
      </c>
    </row>
    <row r="43" spans="1:21" s="98" customFormat="1" x14ac:dyDescent="0.2">
      <c r="A43" s="31" t="s">
        <v>86</v>
      </c>
      <c r="C43" s="121" t="s">
        <v>87</v>
      </c>
      <c r="D43" s="122"/>
      <c r="E43" s="241">
        <f>VLOOKUP(A43,[3]Activité_INF!$A$7:$L$56,5,FALSE)</f>
        <v>7878</v>
      </c>
      <c r="F43" s="124">
        <f>VLOOKUP(A43,[3]Activité_INF!$A$7:$L$56,6,FALSE)</f>
        <v>8558</v>
      </c>
      <c r="G43" s="117">
        <f>IF(E43=0,"-",F43/E43-1)</f>
        <v>8.631632394008637E-2</v>
      </c>
      <c r="H43" s="125">
        <f>IF(E43&gt;0,VLOOKUP(A43,[3]BDD_ActiviteInf_HC!$1:$1048576,H$1,FALSE)/E43,"-")</f>
        <v>1</v>
      </c>
      <c r="I43" s="117">
        <f>IF(F43&gt;0,VLOOKUP(A43,[3]BDD_ActiviteInf_HC!$1:$1048576,I$1,FALSE)/F43,"-")</f>
        <v>0.99217106800654353</v>
      </c>
      <c r="J43" s="125">
        <f>IF(E43&gt;0,VLOOKUP(A43,[3]BDD_ActiviteInf_HC!$1:$1048576,J$1,FALSE)/E43,"-")</f>
        <v>0</v>
      </c>
      <c r="K43" s="117">
        <f>IF(F43&gt;0,VLOOKUP(A43,[3]BDD_ActiviteInf_HC!$1:$1048576,K$1,FALSE)/F43,"-")</f>
        <v>0</v>
      </c>
      <c r="L43" s="125">
        <f>IF(E43&gt;0,VLOOKUP(A43,[3]BDD_ActiviteInf_HC!$1:$1048576,L$1,FALSE)/E43,"-")</f>
        <v>0</v>
      </c>
      <c r="M43" s="117">
        <f>IF(F43&gt;0,VLOOKUP(A43,[3]BDD_ActiviteInf_HC!$1:$1048576,M$1,FALSE)/F43,"-")</f>
        <v>0</v>
      </c>
      <c r="N43" s="125">
        <f>IF(E43&gt;0,VLOOKUP(A43,[3]BDD_ActiviteInf_HC!$1:$1048576,N$1,FALSE)/E43,"-")</f>
        <v>0</v>
      </c>
      <c r="O43" s="117">
        <f>IF(F43&gt;0,VLOOKUP(A43,[3]BDD_ActiviteInf_HC!$1:$1048576,O$1,FALSE)/F43,"-")</f>
        <v>0</v>
      </c>
      <c r="P43" s="125">
        <f>IF(E43&gt;0,VLOOKUP(A43,[3]BDD_ActiviteInf_HC!$1:$1048576,P$1,FALSE)/E43,"-")</f>
        <v>0</v>
      </c>
      <c r="Q43" s="117">
        <f>IF(F43&gt;0,VLOOKUP(A43,[3]BDD_ActiviteInf_HC!$1:$1048576,Q$1,FALSE)/F43,"-")</f>
        <v>0</v>
      </c>
      <c r="R43" s="125">
        <f>IF(E43&gt;0,VLOOKUP(A43,[3]BDD_ActiviteInf_HC!$1:$1048576,R$1,FALSE)/E43,"-")</f>
        <v>0</v>
      </c>
      <c r="S43" s="117">
        <f>IF(F43&gt;0,VLOOKUP(A43,[3]BDD_ActiviteInf_HC!$1:$1048576,S$1,FALSE)/F43,"-")</f>
        <v>0</v>
      </c>
      <c r="T43" s="125">
        <f>IF(E43&gt;0,VLOOKUP(A43,[3]BDD_ActiviteInf_HC!$1:$1048576,T$1,FALSE)/E43,"-")</f>
        <v>0</v>
      </c>
      <c r="U43" s="129">
        <f>IF(F43&gt;0,VLOOKUP(A43,[3]BDD_ActiviteInf_HC!$1:$1048576,U$1,FALSE)/F43,"-")</f>
        <v>7.8289319934564151E-3</v>
      </c>
    </row>
    <row r="44" spans="1:21" s="98" customFormat="1" ht="13.8" thickBot="1" x14ac:dyDescent="0.25">
      <c r="A44" s="31" t="s">
        <v>88</v>
      </c>
      <c r="C44" s="130" t="s">
        <v>89</v>
      </c>
      <c r="D44" s="131"/>
      <c r="E44" s="323">
        <f>VLOOKUP(A44,[3]Activité_INF!$A$7:$L$56,5,FALSE)</f>
        <v>5120</v>
      </c>
      <c r="F44" s="133">
        <f>VLOOKUP(A44,[3]Activité_INF!$A$7:$L$56,6,FALSE)</f>
        <v>5705</v>
      </c>
      <c r="G44" s="134">
        <f>IF(E44=0,"-",F44/E44-1)</f>
        <v>0.1142578125</v>
      </c>
      <c r="H44" s="135">
        <f>IF(E44&gt;0,VLOOKUP(A44,[3]BDD_ActiviteInf_HC!$1:$1048576,H$1,FALSE)/E44,"-")</f>
        <v>1</v>
      </c>
      <c r="I44" s="134">
        <f>IF(F44&gt;0,VLOOKUP(A44,[3]BDD_ActiviteInf_HC!$1:$1048576,I$1,FALSE)/F44,"-")</f>
        <v>1</v>
      </c>
      <c r="J44" s="135">
        <f>IF(E44&gt;0,VLOOKUP(A44,[3]BDD_ActiviteInf_HC!$1:$1048576,J$1,FALSE)/E44,"-")</f>
        <v>0</v>
      </c>
      <c r="K44" s="134">
        <f>IF(F44&gt;0,VLOOKUP(A44,[3]BDD_ActiviteInf_HC!$1:$1048576,K$1,FALSE)/F44,"-")</f>
        <v>0</v>
      </c>
      <c r="L44" s="135">
        <f>IF(E44&gt;0,VLOOKUP(A44,[3]BDD_ActiviteInf_HC!$1:$1048576,L$1,FALSE)/E44,"-")</f>
        <v>0</v>
      </c>
      <c r="M44" s="134">
        <f>IF(F44&gt;0,VLOOKUP(A44,[3]BDD_ActiviteInf_HC!$1:$1048576,M$1,FALSE)/F44,"-")</f>
        <v>0</v>
      </c>
      <c r="N44" s="135">
        <f>IF(E44&gt;0,VLOOKUP(A44,[3]BDD_ActiviteInf_HC!$1:$1048576,N$1,FALSE)/E44,"-")</f>
        <v>0</v>
      </c>
      <c r="O44" s="134">
        <f>IF(F44&gt;0,VLOOKUP(A44,[3]BDD_ActiviteInf_HC!$1:$1048576,O$1,FALSE)/F44,"-")</f>
        <v>0</v>
      </c>
      <c r="P44" s="135">
        <f>IF(E44&gt;0,VLOOKUP(A44,[3]BDD_ActiviteInf_HC!$1:$1048576,P$1,FALSE)/E44,"-")</f>
        <v>0</v>
      </c>
      <c r="Q44" s="134">
        <f>IF(F44&gt;0,VLOOKUP(A44,[3]BDD_ActiviteInf_HC!$1:$1048576,Q$1,FALSE)/F44,"-")</f>
        <v>0</v>
      </c>
      <c r="R44" s="135">
        <f>IF(E44&gt;0,VLOOKUP(A44,[3]BDD_ActiviteInf_HC!$1:$1048576,R$1,FALSE)/E44,"-")</f>
        <v>0</v>
      </c>
      <c r="S44" s="134">
        <f>IF(F44&gt;0,VLOOKUP(A44,[3]BDD_ActiviteInf_HC!$1:$1048576,S$1,FALSE)/F44,"-")</f>
        <v>0</v>
      </c>
      <c r="T44" s="135">
        <f>IF(E44&gt;0,VLOOKUP(A44,[3]BDD_ActiviteInf_HC!$1:$1048576,T$1,FALSE)/E44,"-")</f>
        <v>0</v>
      </c>
      <c r="U44" s="142">
        <f>IF(F44&gt;0,VLOOKUP(A44,[3]BDD_ActiviteInf_HC!$1:$1048576,U$1,FALSE)/F44,"-")</f>
        <v>0</v>
      </c>
    </row>
    <row r="45" spans="1:21" ht="6" customHeight="1" thickBot="1" x14ac:dyDescent="0.25">
      <c r="A45" s="77"/>
      <c r="C45" s="329"/>
      <c r="D45" s="330"/>
      <c r="E45" s="510"/>
      <c r="F45" s="196"/>
      <c r="G45" s="197"/>
      <c r="H45" s="197"/>
      <c r="I45" s="197"/>
      <c r="J45" s="197"/>
      <c r="K45" s="197"/>
      <c r="L45" s="197"/>
      <c r="M45" s="197"/>
      <c r="N45" s="197"/>
      <c r="O45" s="197"/>
      <c r="P45" s="197"/>
      <c r="Q45" s="197"/>
      <c r="R45" s="197"/>
      <c r="S45" s="197"/>
      <c r="T45" s="197"/>
      <c r="U45" s="197"/>
    </row>
    <row r="46" spans="1:21" s="98" customFormat="1" ht="11.25" customHeight="1" x14ac:dyDescent="0.2">
      <c r="A46" s="31" t="s">
        <v>90</v>
      </c>
      <c r="C46" s="105" t="s">
        <v>91</v>
      </c>
      <c r="D46" s="106"/>
      <c r="E46" s="291">
        <f>VLOOKUP(A46,[3]Activité_INF!$A$7:$L$56,5,FALSE)</f>
        <v>6692</v>
      </c>
      <c r="F46" s="108">
        <f>VLOOKUP(A46,[3]Activité_INF!$A$7:$L$56,6,FALSE)</f>
        <v>6904</v>
      </c>
      <c r="G46" s="109">
        <f t="shared" ref="G46:G52" si="3">IF(E46=0,"-",F46/E46-1)</f>
        <v>3.1679617453675979E-2</v>
      </c>
      <c r="H46" s="118">
        <f>IF(E46&gt;0,VLOOKUP(A46,[3]BDD_ActiviteInf_HC!$1:$1048576,H$1,FALSE)/E46,"-")</f>
        <v>0.997907949790795</v>
      </c>
      <c r="I46" s="114">
        <f>IF(F46&gt;0,VLOOKUP(A46,[3]BDD_ActiviteInf_HC!$1:$1048576,I$1,FALSE)/F46,"-")</f>
        <v>0.99942062572421786</v>
      </c>
      <c r="J46" s="118">
        <f>IF(E46&gt;0,VLOOKUP(A46,[3]BDD_ActiviteInf_HC!$1:$1048576,J$1,FALSE)/E46,"-")</f>
        <v>0</v>
      </c>
      <c r="K46" s="114">
        <f>IF(F46&gt;0,VLOOKUP(A46,[3]BDD_ActiviteInf_HC!$1:$1048576,K$1,FALSE)/F46,"-")</f>
        <v>0</v>
      </c>
      <c r="L46" s="118">
        <f>IF(E46&gt;0,VLOOKUP(A46,[3]BDD_ActiviteInf_HC!$1:$1048576,L$1,FALSE)/E46,"-")</f>
        <v>0</v>
      </c>
      <c r="M46" s="114">
        <f>IF(F46&gt;0,VLOOKUP(A46,[3]BDD_ActiviteInf_HC!$1:$1048576,M$1,FALSE)/F46,"-")</f>
        <v>0</v>
      </c>
      <c r="N46" s="118">
        <f>IF(E46&gt;0,VLOOKUP(A46,[3]BDD_ActiviteInf_HC!$1:$1048576,N$1,FALSE)/E46,"-")</f>
        <v>0</v>
      </c>
      <c r="O46" s="114">
        <f>IF(F46&gt;0,VLOOKUP(A46,[3]BDD_ActiviteInf_HC!$1:$1048576,O$1,FALSE)/F46,"-")</f>
        <v>0</v>
      </c>
      <c r="P46" s="118">
        <f>IF(E46&gt;0,VLOOKUP(A46,[3]BDD_ActiviteInf_HC!$1:$1048576,P$1,FALSE)/E46,"-")</f>
        <v>0</v>
      </c>
      <c r="Q46" s="114">
        <f>IF(F46&gt;0,VLOOKUP(A46,[3]BDD_ActiviteInf_HC!$1:$1048576,Q$1,FALSE)/F46,"-")</f>
        <v>0</v>
      </c>
      <c r="R46" s="118">
        <f>IF(E46&gt;0,VLOOKUP(A46,[3]BDD_ActiviteInf_HC!$1:$1048576,R$1,FALSE)/E46,"-")</f>
        <v>0</v>
      </c>
      <c r="S46" s="114">
        <f>IF(F46&gt;0,VLOOKUP(A46,[3]BDD_ActiviteInf_HC!$1:$1048576,S$1,FALSE)/F46,"-")</f>
        <v>0</v>
      </c>
      <c r="T46" s="118">
        <f>IF(E46&gt;0,VLOOKUP(A46,[3]BDD_ActiviteInf_HC!$1:$1048576,T$1,FALSE)/E46,"-")</f>
        <v>2.0920502092050207E-3</v>
      </c>
      <c r="U46" s="119">
        <f>IF(F46&gt;0,VLOOKUP(A46,[3]BDD_ActiviteInf_HC!$1:$1048576,U$1,FALSE)/F46,"-")</f>
        <v>5.7937427578215526E-4</v>
      </c>
    </row>
    <row r="47" spans="1:21" s="98" customFormat="1" x14ac:dyDescent="0.2">
      <c r="A47" s="31" t="s">
        <v>92</v>
      </c>
      <c r="C47" s="121" t="s">
        <v>93</v>
      </c>
      <c r="D47" s="122"/>
      <c r="E47" s="241">
        <f>VLOOKUP(A47,[3]Activité_INF!$A$7:$L$56,5,FALSE)</f>
        <v>2170</v>
      </c>
      <c r="F47" s="124">
        <f>VLOOKUP(A47,[3]Activité_INF!$A$7:$L$56,6,FALSE)</f>
        <v>2607</v>
      </c>
      <c r="G47" s="117">
        <f t="shared" si="3"/>
        <v>0.20138248847926277</v>
      </c>
      <c r="H47" s="125">
        <f>IF(E47&gt;0,VLOOKUP(A47,[3]BDD_ActiviteInf_HC!$1:$1048576,H$1,FALSE)/E47,"-")</f>
        <v>1</v>
      </c>
      <c r="I47" s="117">
        <f>IF(F47&gt;0,VLOOKUP(A47,[3]BDD_ActiviteInf_HC!$1:$1048576,I$1,FALSE)/F47,"-")</f>
        <v>1</v>
      </c>
      <c r="J47" s="125">
        <f>IF(E47&gt;0,VLOOKUP(A47,[3]BDD_ActiviteInf_HC!$1:$1048576,J$1,FALSE)/E47,"-")</f>
        <v>0</v>
      </c>
      <c r="K47" s="117">
        <f>IF(F47&gt;0,VLOOKUP(A47,[3]BDD_ActiviteInf_HC!$1:$1048576,K$1,FALSE)/F47,"-")</f>
        <v>0</v>
      </c>
      <c r="L47" s="125">
        <f>IF(E47&gt;0,VLOOKUP(A47,[3]BDD_ActiviteInf_HC!$1:$1048576,L$1,FALSE)/E47,"-")</f>
        <v>0</v>
      </c>
      <c r="M47" s="117">
        <f>IF(F47&gt;0,VLOOKUP(A47,[3]BDD_ActiviteInf_HC!$1:$1048576,M$1,FALSE)/F47,"-")</f>
        <v>0</v>
      </c>
      <c r="N47" s="125">
        <f>IF(E47&gt;0,VLOOKUP(A47,[3]BDD_ActiviteInf_HC!$1:$1048576,N$1,FALSE)/E47,"-")</f>
        <v>0</v>
      </c>
      <c r="O47" s="117">
        <f>IF(F47&gt;0,VLOOKUP(A47,[3]BDD_ActiviteInf_HC!$1:$1048576,O$1,FALSE)/F47,"-")</f>
        <v>0</v>
      </c>
      <c r="P47" s="125">
        <f>IF(E47&gt;0,VLOOKUP(A47,[3]BDD_ActiviteInf_HC!$1:$1048576,P$1,FALSE)/E47,"-")</f>
        <v>0</v>
      </c>
      <c r="Q47" s="117">
        <f>IF(F47&gt;0,VLOOKUP(A47,[3]BDD_ActiviteInf_HC!$1:$1048576,Q$1,FALSE)/F47,"-")</f>
        <v>0</v>
      </c>
      <c r="R47" s="125">
        <f>IF(E47&gt;0,VLOOKUP(A47,[3]BDD_ActiviteInf_HC!$1:$1048576,R$1,FALSE)/E47,"-")</f>
        <v>0</v>
      </c>
      <c r="S47" s="117">
        <f>IF(F47&gt;0,VLOOKUP(A47,[3]BDD_ActiviteInf_HC!$1:$1048576,S$1,FALSE)/F47,"-")</f>
        <v>0</v>
      </c>
      <c r="T47" s="125">
        <f>IF(E47&gt;0,VLOOKUP(A47,[3]BDD_ActiviteInf_HC!$1:$1048576,T$1,FALSE)/E47,"-")</f>
        <v>0</v>
      </c>
      <c r="U47" s="129">
        <f>IF(F47&gt;0,VLOOKUP(A47,[3]BDD_ActiviteInf_HC!$1:$1048576,U$1,FALSE)/F47,"-")</f>
        <v>0</v>
      </c>
    </row>
    <row r="48" spans="1:21" s="98" customFormat="1" x14ac:dyDescent="0.2">
      <c r="A48" s="31" t="s">
        <v>94</v>
      </c>
      <c r="C48" s="121" t="s">
        <v>95</v>
      </c>
      <c r="D48" s="122"/>
      <c r="E48" s="241">
        <f>VLOOKUP(A48,[3]Activité_INF!$A$7:$L$56,5,FALSE)</f>
        <v>2950</v>
      </c>
      <c r="F48" s="124">
        <f>VLOOKUP(A48,[3]Activité_INF!$A$7:$L$56,6,FALSE)</f>
        <v>3098</v>
      </c>
      <c r="G48" s="117">
        <f t="shared" si="3"/>
        <v>5.0169491525423826E-2</v>
      </c>
      <c r="H48" s="125">
        <f>IF(E48&gt;0,VLOOKUP(A48,[3]BDD_ActiviteInf_HC!$1:$1048576,H$1,FALSE)/E48,"-")</f>
        <v>1</v>
      </c>
      <c r="I48" s="117">
        <f>IF(F48&gt;0,VLOOKUP(A48,[3]BDD_ActiviteInf_HC!$1:$1048576,I$1,FALSE)/F48,"-")</f>
        <v>1</v>
      </c>
      <c r="J48" s="125">
        <f>IF(E48&gt;0,VLOOKUP(A48,[3]BDD_ActiviteInf_HC!$1:$1048576,J$1,FALSE)/E48,"-")</f>
        <v>0</v>
      </c>
      <c r="K48" s="117">
        <f>IF(F48&gt;0,VLOOKUP(A48,[3]BDD_ActiviteInf_HC!$1:$1048576,K$1,FALSE)/F48,"-")</f>
        <v>0</v>
      </c>
      <c r="L48" s="125">
        <f>IF(E48&gt;0,VLOOKUP(A48,[3]BDD_ActiviteInf_HC!$1:$1048576,L$1,FALSE)/E48,"-")</f>
        <v>0</v>
      </c>
      <c r="M48" s="117">
        <f>IF(F48&gt;0,VLOOKUP(A48,[3]BDD_ActiviteInf_HC!$1:$1048576,M$1,FALSE)/F48,"-")</f>
        <v>0</v>
      </c>
      <c r="N48" s="125">
        <f>IF(E48&gt;0,VLOOKUP(A48,[3]BDD_ActiviteInf_HC!$1:$1048576,N$1,FALSE)/E48,"-")</f>
        <v>0</v>
      </c>
      <c r="O48" s="117">
        <f>IF(F48&gt;0,VLOOKUP(A48,[3]BDD_ActiviteInf_HC!$1:$1048576,O$1,FALSE)/F48,"-")</f>
        <v>0</v>
      </c>
      <c r="P48" s="125">
        <f>IF(E48&gt;0,VLOOKUP(A48,[3]BDD_ActiviteInf_HC!$1:$1048576,P$1,FALSE)/E48,"-")</f>
        <v>0</v>
      </c>
      <c r="Q48" s="117">
        <f>IF(F48&gt;0,VLOOKUP(A48,[3]BDD_ActiviteInf_HC!$1:$1048576,Q$1,FALSE)/F48,"-")</f>
        <v>0</v>
      </c>
      <c r="R48" s="125">
        <f>IF(E48&gt;0,VLOOKUP(A48,[3]BDD_ActiviteInf_HC!$1:$1048576,R$1,FALSE)/E48,"-")</f>
        <v>0</v>
      </c>
      <c r="S48" s="117">
        <f>IF(F48&gt;0,VLOOKUP(A48,[3]BDD_ActiviteInf_HC!$1:$1048576,S$1,FALSE)/F48,"-")</f>
        <v>0</v>
      </c>
      <c r="T48" s="125">
        <f>IF(E48&gt;0,VLOOKUP(A48,[3]BDD_ActiviteInf_HC!$1:$1048576,T$1,FALSE)/E48,"-")</f>
        <v>0</v>
      </c>
      <c r="U48" s="129">
        <f>IF(F48&gt;0,VLOOKUP(A48,[3]BDD_ActiviteInf_HC!$1:$1048576,U$1,FALSE)/F48,"-")</f>
        <v>0</v>
      </c>
    </row>
    <row r="49" spans="1:24" s="98" customFormat="1" x14ac:dyDescent="0.2">
      <c r="A49" s="31" t="s">
        <v>96</v>
      </c>
      <c r="C49" s="121" t="s">
        <v>97</v>
      </c>
      <c r="D49" s="122"/>
      <c r="E49" s="241">
        <f>VLOOKUP(A49,[3]Activité_INF!$A$7:$L$56,5,FALSE)</f>
        <v>5638</v>
      </c>
      <c r="F49" s="124">
        <f>VLOOKUP(A49,[3]Activité_INF!$A$7:$L$56,6,FALSE)</f>
        <v>5479</v>
      </c>
      <c r="G49" s="117">
        <f t="shared" si="3"/>
        <v>-2.8201489890031906E-2</v>
      </c>
      <c r="H49" s="125">
        <f>IF(E49&gt;0,VLOOKUP(A49,[3]BDD_ActiviteInf_HC!$1:$1048576,H$1,FALSE)/E49,"-")</f>
        <v>1</v>
      </c>
      <c r="I49" s="117">
        <f>IF(F49&gt;0,VLOOKUP(A49,[3]BDD_ActiviteInf_HC!$1:$1048576,I$1,FALSE)/F49,"-")</f>
        <v>0.98923161160795769</v>
      </c>
      <c r="J49" s="125">
        <f>IF(E49&gt;0,VLOOKUP(A49,[3]BDD_ActiviteInf_HC!$1:$1048576,J$1,FALSE)/E49,"-")</f>
        <v>0</v>
      </c>
      <c r="K49" s="117">
        <f>IF(F49&gt;0,VLOOKUP(A49,[3]BDD_ActiviteInf_HC!$1:$1048576,K$1,FALSE)/F49,"-")</f>
        <v>0</v>
      </c>
      <c r="L49" s="125">
        <f>IF(E49&gt;0,VLOOKUP(A49,[3]BDD_ActiviteInf_HC!$1:$1048576,L$1,FALSE)/E49,"-")</f>
        <v>0</v>
      </c>
      <c r="M49" s="117">
        <f>IF(F49&gt;0,VLOOKUP(A49,[3]BDD_ActiviteInf_HC!$1:$1048576,M$1,FALSE)/F49,"-")</f>
        <v>0</v>
      </c>
      <c r="N49" s="125">
        <f>IF(E49&gt;0,VLOOKUP(A49,[3]BDD_ActiviteInf_HC!$1:$1048576,N$1,FALSE)/E49,"-")</f>
        <v>0</v>
      </c>
      <c r="O49" s="117">
        <f>IF(F49&gt;0,VLOOKUP(A49,[3]BDD_ActiviteInf_HC!$1:$1048576,O$1,FALSE)/F49,"-")</f>
        <v>0</v>
      </c>
      <c r="P49" s="125">
        <f>IF(E49&gt;0,VLOOKUP(A49,[3]BDD_ActiviteInf_HC!$1:$1048576,P$1,FALSE)/E49,"-")</f>
        <v>0</v>
      </c>
      <c r="Q49" s="117">
        <f>IF(F49&gt;0,VLOOKUP(A49,[3]BDD_ActiviteInf_HC!$1:$1048576,Q$1,FALSE)/F49,"-")</f>
        <v>0</v>
      </c>
      <c r="R49" s="125">
        <f>IF(E49&gt;0,VLOOKUP(A49,[3]BDD_ActiviteInf_HC!$1:$1048576,R$1,FALSE)/E49,"-")</f>
        <v>0</v>
      </c>
      <c r="S49" s="117">
        <f>IF(F49&gt;0,VLOOKUP(A49,[3]BDD_ActiviteInf_HC!$1:$1048576,S$1,FALSE)/F49,"-")</f>
        <v>0</v>
      </c>
      <c r="T49" s="125">
        <f>IF(E49&gt;0,VLOOKUP(A49,[3]BDD_ActiviteInf_HC!$1:$1048576,T$1,FALSE)/E49,"-")</f>
        <v>0</v>
      </c>
      <c r="U49" s="129">
        <f>IF(F49&gt;0,VLOOKUP(A49,[3]BDD_ActiviteInf_HC!$1:$1048576,U$1,FALSE)/F49,"-")</f>
        <v>1.0768388392042343E-2</v>
      </c>
    </row>
    <row r="50" spans="1:24" s="98" customFormat="1" x14ac:dyDescent="0.2">
      <c r="A50" s="31" t="s">
        <v>98</v>
      </c>
      <c r="C50" s="121" t="s">
        <v>99</v>
      </c>
      <c r="D50" s="122"/>
      <c r="E50" s="241">
        <f>VLOOKUP(A50,[3]Activité_INF!$A$7:$L$56,5,FALSE)</f>
        <v>2240</v>
      </c>
      <c r="F50" s="124">
        <f>VLOOKUP(A50,[3]Activité_INF!$A$7:$L$56,6,FALSE)</f>
        <v>3079</v>
      </c>
      <c r="G50" s="117">
        <f t="shared" si="3"/>
        <v>0.37455357142857149</v>
      </c>
      <c r="H50" s="125">
        <f>IF(E50&gt;0,VLOOKUP(A50,[3]BDD_ActiviteInf_HC!$1:$1048576,H$1,FALSE)/E50,"-")</f>
        <v>1</v>
      </c>
      <c r="I50" s="117">
        <f>IF(F50&gt;0,VLOOKUP(A50,[3]BDD_ActiviteInf_HC!$1:$1048576,I$1,FALSE)/F50,"-")</f>
        <v>0.99740175381617413</v>
      </c>
      <c r="J50" s="125">
        <f>IF(E50&gt;0,VLOOKUP(A50,[3]BDD_ActiviteInf_HC!$1:$1048576,J$1,FALSE)/E50,"-")</f>
        <v>0</v>
      </c>
      <c r="K50" s="117">
        <f>IF(F50&gt;0,VLOOKUP(A50,[3]BDD_ActiviteInf_HC!$1:$1048576,K$1,FALSE)/F50,"-")</f>
        <v>0</v>
      </c>
      <c r="L50" s="125">
        <f>IF(E50&gt;0,VLOOKUP(A50,[3]BDD_ActiviteInf_HC!$1:$1048576,L$1,FALSE)/E50,"-")</f>
        <v>0</v>
      </c>
      <c r="M50" s="117">
        <f>IF(F50&gt;0,VLOOKUP(A50,[3]BDD_ActiviteInf_HC!$1:$1048576,M$1,FALSE)/F50,"-")</f>
        <v>0</v>
      </c>
      <c r="N50" s="125">
        <f>IF(E50&gt;0,VLOOKUP(A50,[3]BDD_ActiviteInf_HC!$1:$1048576,N$1,FALSE)/E50,"-")</f>
        <v>0</v>
      </c>
      <c r="O50" s="117">
        <f>IF(F50&gt;0,VLOOKUP(A50,[3]BDD_ActiviteInf_HC!$1:$1048576,O$1,FALSE)/F50,"-")</f>
        <v>0</v>
      </c>
      <c r="P50" s="125">
        <f>IF(E50&gt;0,VLOOKUP(A50,[3]BDD_ActiviteInf_HC!$1:$1048576,P$1,FALSE)/E50,"-")</f>
        <v>0</v>
      </c>
      <c r="Q50" s="117">
        <f>IF(F50&gt;0,VLOOKUP(A50,[3]BDD_ActiviteInf_HC!$1:$1048576,Q$1,FALSE)/F50,"-")</f>
        <v>0</v>
      </c>
      <c r="R50" s="125">
        <f>IF(E50&gt;0,VLOOKUP(A50,[3]BDD_ActiviteInf_HC!$1:$1048576,R$1,FALSE)/E50,"-")</f>
        <v>0</v>
      </c>
      <c r="S50" s="117">
        <f>IF(F50&gt;0,VLOOKUP(A50,[3]BDD_ActiviteInf_HC!$1:$1048576,S$1,FALSE)/F50,"-")</f>
        <v>0</v>
      </c>
      <c r="T50" s="125">
        <f>IF(E50&gt;0,VLOOKUP(A50,[3]BDD_ActiviteInf_HC!$1:$1048576,T$1,FALSE)/E50,"-")</f>
        <v>0</v>
      </c>
      <c r="U50" s="129">
        <f>IF(F50&gt;0,VLOOKUP(A50,[3]BDD_ActiviteInf_HC!$1:$1048576,U$1,FALSE)/F50,"-")</f>
        <v>2.5982461838259174E-3</v>
      </c>
    </row>
    <row r="51" spans="1:24" s="98" customFormat="1" x14ac:dyDescent="0.2">
      <c r="A51" s="31" t="s">
        <v>100</v>
      </c>
      <c r="C51" s="121" t="s">
        <v>101</v>
      </c>
      <c r="D51" s="122"/>
      <c r="E51" s="241">
        <f>VLOOKUP(A51,[3]Activité_INF!$A$7:$L$56,5,FALSE)</f>
        <v>2619</v>
      </c>
      <c r="F51" s="124">
        <f>VLOOKUP(A51,[3]Activité_INF!$A$7:$L$56,6,FALSE)</f>
        <v>2232</v>
      </c>
      <c r="G51" s="117">
        <f t="shared" si="3"/>
        <v>-0.14776632302405501</v>
      </c>
      <c r="H51" s="125">
        <f>IF(E51&gt;0,VLOOKUP(A51,[3]BDD_ActiviteInf_HC!$1:$1048576,H$1,FALSE)/E51,"-")</f>
        <v>1</v>
      </c>
      <c r="I51" s="117">
        <f>IF(F51&gt;0,VLOOKUP(A51,[3]BDD_ActiviteInf_HC!$1:$1048576,I$1,FALSE)/F51,"-")</f>
        <v>0.98655913978494625</v>
      </c>
      <c r="J51" s="125">
        <f>IF(E51&gt;0,VLOOKUP(A51,[3]BDD_ActiviteInf_HC!$1:$1048576,J$1,FALSE)/E51,"-")</f>
        <v>0</v>
      </c>
      <c r="K51" s="117">
        <f>IF(F51&gt;0,VLOOKUP(A51,[3]BDD_ActiviteInf_HC!$1:$1048576,K$1,FALSE)/F51,"-")</f>
        <v>0</v>
      </c>
      <c r="L51" s="125">
        <f>IF(E51&gt;0,VLOOKUP(A51,[3]BDD_ActiviteInf_HC!$1:$1048576,L$1,FALSE)/E51,"-")</f>
        <v>0</v>
      </c>
      <c r="M51" s="117">
        <f>IF(F51&gt;0,VLOOKUP(A51,[3]BDD_ActiviteInf_HC!$1:$1048576,M$1,FALSE)/F51,"-")</f>
        <v>0</v>
      </c>
      <c r="N51" s="125">
        <f>IF(E51&gt;0,VLOOKUP(A51,[3]BDD_ActiviteInf_HC!$1:$1048576,N$1,FALSE)/E51,"-")</f>
        <v>0</v>
      </c>
      <c r="O51" s="117">
        <f>IF(F51&gt;0,VLOOKUP(A51,[3]BDD_ActiviteInf_HC!$1:$1048576,O$1,FALSE)/F51,"-")</f>
        <v>0</v>
      </c>
      <c r="P51" s="125">
        <f>IF(E51&gt;0,VLOOKUP(A51,[3]BDD_ActiviteInf_HC!$1:$1048576,P$1,FALSE)/E51,"-")</f>
        <v>0</v>
      </c>
      <c r="Q51" s="117">
        <f>IF(F51&gt;0,VLOOKUP(A51,[3]BDD_ActiviteInf_HC!$1:$1048576,Q$1,FALSE)/F51,"-")</f>
        <v>0</v>
      </c>
      <c r="R51" s="125">
        <f>IF(E51&gt;0,VLOOKUP(A51,[3]BDD_ActiviteInf_HC!$1:$1048576,R$1,FALSE)/E51,"-")</f>
        <v>0</v>
      </c>
      <c r="S51" s="117">
        <f>IF(F51&gt;0,VLOOKUP(A51,[3]BDD_ActiviteInf_HC!$1:$1048576,S$1,FALSE)/F51,"-")</f>
        <v>0</v>
      </c>
      <c r="T51" s="125">
        <f>IF(E51&gt;0,VLOOKUP(A51,[3]BDD_ActiviteInf_HC!$1:$1048576,T$1,FALSE)/E51,"-")</f>
        <v>0</v>
      </c>
      <c r="U51" s="129">
        <f>IF(F51&gt;0,VLOOKUP(A51,[3]BDD_ActiviteInf_HC!$1:$1048576,U$1,FALSE)/F51,"-")</f>
        <v>1.3440860215053764E-2</v>
      </c>
    </row>
    <row r="52" spans="1:24" s="98" customFormat="1" ht="13.8" thickBot="1" x14ac:dyDescent="0.25">
      <c r="A52" s="31" t="s">
        <v>102</v>
      </c>
      <c r="C52" s="130" t="s">
        <v>103</v>
      </c>
      <c r="D52" s="131"/>
      <c r="E52" s="323">
        <f>VLOOKUP(A52,[3]Activité_INF!$A$7:$L$56,5,FALSE)</f>
        <v>0</v>
      </c>
      <c r="F52" s="133">
        <f>VLOOKUP(A52,[3]Activité_INF!$A$7:$L$56,6,FALSE)</f>
        <v>0</v>
      </c>
      <c r="G52" s="134" t="str">
        <f t="shared" si="3"/>
        <v>-</v>
      </c>
      <c r="H52" s="135" t="str">
        <f>IF(E52&gt;0,VLOOKUP(A52,[3]BDD_ActiviteInf_HC!$1:$1048576,H$1,FALSE)/E52,"-")</f>
        <v>-</v>
      </c>
      <c r="I52" s="134" t="str">
        <f>IF(F52&gt;0,VLOOKUP(A52,[3]BDD_ActiviteInf_HC!$1:$1048576,I$1,FALSE)/F52,"-")</f>
        <v>-</v>
      </c>
      <c r="J52" s="135" t="str">
        <f>IF(E52&gt;0,VLOOKUP(A52,[3]BDD_ActiviteInf_HC!$1:$1048576,J$1,FALSE)/E52,"-")</f>
        <v>-</v>
      </c>
      <c r="K52" s="134" t="str">
        <f>IF(F52&gt;0,VLOOKUP(A52,[3]BDD_ActiviteInf_HC!$1:$1048576,K$1,FALSE)/F52,"-")</f>
        <v>-</v>
      </c>
      <c r="L52" s="135" t="str">
        <f>IF(E52&gt;0,VLOOKUP(A52,[3]BDD_ActiviteInf_HC!$1:$1048576,L$1,FALSE)/E52,"-")</f>
        <v>-</v>
      </c>
      <c r="M52" s="134" t="str">
        <f>IF(F52&gt;0,VLOOKUP(A52,[3]BDD_ActiviteInf_HC!$1:$1048576,M$1,FALSE)/F52,"-")</f>
        <v>-</v>
      </c>
      <c r="N52" s="135" t="str">
        <f>IF(E52&gt;0,VLOOKUP(A52,[3]BDD_ActiviteInf_HC!$1:$1048576,N$1,FALSE)/E52,"-")</f>
        <v>-</v>
      </c>
      <c r="O52" s="134" t="str">
        <f>IF(F52&gt;0,VLOOKUP(A52,[3]BDD_ActiviteInf_HC!$1:$1048576,O$1,FALSE)/F52,"-")</f>
        <v>-</v>
      </c>
      <c r="P52" s="135" t="str">
        <f>IF(E52&gt;0,VLOOKUP(A52,[3]BDD_ActiviteInf_HC!$1:$1048576,P$1,FALSE)/E52,"-")</f>
        <v>-</v>
      </c>
      <c r="Q52" s="134" t="str">
        <f>IF(F52&gt;0,VLOOKUP(A52,[3]BDD_ActiviteInf_HC!$1:$1048576,Q$1,FALSE)/F52,"-")</f>
        <v>-</v>
      </c>
      <c r="R52" s="135" t="str">
        <f>IF(E52&gt;0,VLOOKUP(A52,[3]BDD_ActiviteInf_HC!$1:$1048576,R$1,FALSE)/E52,"-")</f>
        <v>-</v>
      </c>
      <c r="S52" s="134" t="str">
        <f>IF(F52&gt;0,VLOOKUP(A52,[3]BDD_ActiviteInf_HC!$1:$1048576,S$1,FALSE)/F52,"-")</f>
        <v>-</v>
      </c>
      <c r="T52" s="135" t="str">
        <f>IF(E52&gt;0,VLOOKUP(A52,[3]BDD_ActiviteInf_HC!$1:$1048576,T$1,FALSE)/E52,"-")</f>
        <v>-</v>
      </c>
      <c r="U52" s="142" t="str">
        <f>IF(F52&gt;0,VLOOKUP(A52,[3]BDD_ActiviteInf_HC!$1:$1048576,U$1,FALSE)/F52,"-")</f>
        <v>-</v>
      </c>
    </row>
    <row r="53" spans="1:24" ht="5.25" customHeight="1" thickBot="1" x14ac:dyDescent="0.25">
      <c r="A53" s="77"/>
      <c r="C53" s="331"/>
      <c r="D53" s="332"/>
      <c r="E53" s="512"/>
      <c r="F53" s="333"/>
      <c r="G53" s="197"/>
      <c r="H53" s="197"/>
      <c r="I53" s="197"/>
      <c r="J53" s="197"/>
      <c r="K53" s="197"/>
      <c r="L53" s="197"/>
      <c r="M53" s="197"/>
      <c r="N53" s="197"/>
      <c r="O53" s="197"/>
      <c r="P53" s="197"/>
      <c r="Q53" s="197"/>
      <c r="R53" s="197"/>
      <c r="S53" s="197"/>
      <c r="T53" s="197"/>
      <c r="U53" s="197"/>
    </row>
    <row r="54" spans="1:24" s="98" customFormat="1" ht="13.8" thickBot="1" x14ac:dyDescent="0.25">
      <c r="A54" s="31" t="s">
        <v>104</v>
      </c>
      <c r="C54" s="525" t="s">
        <v>105</v>
      </c>
      <c r="D54" s="559"/>
      <c r="E54" s="527">
        <f>VLOOKUP(A54,[3]Activité_INF!$A$7:$L$56,5,FALSE)</f>
        <v>22309</v>
      </c>
      <c r="F54" s="528">
        <f>VLOOKUP(A54,[3]Activité_INF!$A$7:$L$56,6,FALSE)</f>
        <v>23399</v>
      </c>
      <c r="G54" s="529">
        <f>IF(E54=0,"-",F54/E54-1)</f>
        <v>4.8859204805235645E-2</v>
      </c>
      <c r="H54" s="530">
        <f>IF(E54&gt;0,VLOOKUP(A54,[3]BDD_ActiviteInf_HC!$1:$1048576,H$1,FALSE)/E54,"-")</f>
        <v>0.99937245058048318</v>
      </c>
      <c r="I54" s="529">
        <f>IF(F54&gt;0,VLOOKUP(A54,[3]BDD_ActiviteInf_HC!$1:$1048576,I$1,FALSE)/F54,"-")</f>
        <v>0.99568357622120607</v>
      </c>
      <c r="J54" s="530">
        <f>IF(E54&gt;0,VLOOKUP(A54,[3]BDD_ActiviteInf_HC!$1:$1048576,J$1,FALSE)/E54,"-")</f>
        <v>0</v>
      </c>
      <c r="K54" s="529">
        <f>IF(F54&gt;0,VLOOKUP(A54,[3]BDD_ActiviteInf_HC!$1:$1048576,K$1,FALSE)/F54,"-")</f>
        <v>0</v>
      </c>
      <c r="L54" s="530">
        <f>IF(E54&gt;0,VLOOKUP(A54,[3]BDD_ActiviteInf_HC!$1:$1048576,L$1,FALSE)/E54,"-")</f>
        <v>0</v>
      </c>
      <c r="M54" s="529">
        <f>IF(F54&gt;0,VLOOKUP(A54,[3]BDD_ActiviteInf_HC!$1:$1048576,M$1,FALSE)/F54,"-")</f>
        <v>0</v>
      </c>
      <c r="N54" s="530">
        <f>IF(E54&gt;0,VLOOKUP(A54,[3]BDD_ActiviteInf_HC!$1:$1048576,N$1,FALSE)/E54,"-")</f>
        <v>0</v>
      </c>
      <c r="O54" s="529">
        <f>IF(F54&gt;0,VLOOKUP(A54,[3]BDD_ActiviteInf_HC!$1:$1048576,O$1,FALSE)/F54,"-")</f>
        <v>0</v>
      </c>
      <c r="P54" s="530">
        <f>IF(E54&gt;0,VLOOKUP(A54,[3]BDD_ActiviteInf_HC!$1:$1048576,P$1,FALSE)/E54,"-")</f>
        <v>0</v>
      </c>
      <c r="Q54" s="529">
        <f>IF(F54&gt;0,VLOOKUP(A54,[3]BDD_ActiviteInf_HC!$1:$1048576,Q$1,FALSE)/F54,"-")</f>
        <v>0</v>
      </c>
      <c r="R54" s="530">
        <f>IF(E54&gt;0,VLOOKUP(A54,[3]BDD_ActiviteInf_HC!$1:$1048576,R$1,FALSE)/E54,"-")</f>
        <v>0</v>
      </c>
      <c r="S54" s="529">
        <f>IF(F54&gt;0,VLOOKUP(A54,[3]BDD_ActiviteInf_HC!$1:$1048576,S$1,FALSE)/F54,"-")</f>
        <v>0</v>
      </c>
      <c r="T54" s="530">
        <f>IF(E54&gt;0,VLOOKUP(A54,[3]BDD_ActiviteInf_HC!$1:$1048576,T$1,FALSE)/E54,"-")</f>
        <v>6.275494195167869E-4</v>
      </c>
      <c r="U54" s="531">
        <f>IF(F54&gt;0,VLOOKUP(A54,[3]BDD_ActiviteInf_HC!$1:$1048576,U$1,FALSE)/F54,"-")</f>
        <v>4.3164237787939657E-3</v>
      </c>
    </row>
    <row r="55" spans="1:24" ht="3" customHeight="1" thickBot="1" x14ac:dyDescent="0.25">
      <c r="A55" s="77"/>
      <c r="C55" s="560"/>
      <c r="D55" s="561"/>
      <c r="E55" s="562"/>
      <c r="F55" s="563"/>
      <c r="G55" s="564"/>
      <c r="H55" s="564"/>
      <c r="I55" s="564"/>
      <c r="J55" s="564"/>
      <c r="K55" s="564"/>
      <c r="L55" s="564"/>
      <c r="M55" s="564"/>
      <c r="N55" s="564"/>
      <c r="O55" s="564"/>
      <c r="P55" s="564"/>
      <c r="Q55" s="564"/>
      <c r="R55" s="564"/>
      <c r="S55" s="564"/>
      <c r="T55" s="564"/>
      <c r="U55" s="564"/>
    </row>
    <row r="56" spans="1:24" s="98" customFormat="1" x14ac:dyDescent="0.2">
      <c r="A56" s="31" t="s">
        <v>106</v>
      </c>
      <c r="C56" s="350" t="s">
        <v>107</v>
      </c>
      <c r="D56" s="464"/>
      <c r="E56" s="353">
        <f>VLOOKUP(A56,[3]Activité_INF!$A$7:$L$56,5,FALSE)</f>
        <v>688485</v>
      </c>
      <c r="F56" s="162">
        <f>VLOOKUP(A56,[3]Activité_INF!$A$7:$L$56,6,FALSE)</f>
        <v>677864</v>
      </c>
      <c r="G56" s="163">
        <f>IF(E56=0,"-",F56/E56-1)</f>
        <v>-1.5426625126182869E-2</v>
      </c>
      <c r="H56" s="164">
        <f>IF(E56&gt;0,VLOOKUP(A56,[3]BDD_ActiviteInf_HC!$1:$1048576,H$1,FALSE)/E56,"-")</f>
        <v>0.83503562169110435</v>
      </c>
      <c r="I56" s="163">
        <f>IF(F56&gt;0,VLOOKUP(A56,[3]BDD_ActiviteInf_HC!$1:$1048576,I$1,FALSE)/F56,"-")</f>
        <v>0.82570397601878842</v>
      </c>
      <c r="J56" s="164">
        <f>IF(E56&gt;0,VLOOKUP(A56,[3]BDD_ActiviteInf_HC!$1:$1048576,J$1,FALSE)/E56,"-")</f>
        <v>0.10142341517970617</v>
      </c>
      <c r="K56" s="163">
        <f>IF(F56&gt;0,VLOOKUP(A56,[3]BDD_ActiviteInf_HC!$1:$1048576,K$1,FALSE)/F56,"-")</f>
        <v>9.8360438081975143E-2</v>
      </c>
      <c r="L56" s="164">
        <f>IF(E56&gt;0,VLOOKUP(A56,[3]BDD_ActiviteInf_HC!$1:$1048576,L$1,FALSE)/E56,"-")</f>
        <v>0</v>
      </c>
      <c r="M56" s="163">
        <f>IF(F56&gt;0,VLOOKUP(A56,[3]BDD_ActiviteInf_HC!$1:$1048576,M$1,FALSE)/F56,"-")</f>
        <v>1.3690061723295528E-3</v>
      </c>
      <c r="N56" s="164">
        <f>IF(E56&gt;0,VLOOKUP(A56,[3]BDD_ActiviteInf_HC!$1:$1048576,N$1,FALSE)/E56,"-")</f>
        <v>2.5235117685933606E-2</v>
      </c>
      <c r="O56" s="163">
        <f>IF(F56&gt;0,VLOOKUP(A56,[3]BDD_ActiviteInf_HC!$1:$1048576,O$1,FALSE)/F56,"-")</f>
        <v>2.6723649581626992E-2</v>
      </c>
      <c r="P56" s="164">
        <f>IF(E56&gt;0,VLOOKUP(A56,[3]BDD_ActiviteInf_HC!$1:$1048576,P$1,FALSE)/E56,"-")</f>
        <v>2.9830715266127801E-2</v>
      </c>
      <c r="Q56" s="163">
        <f>IF(F56&gt;0,VLOOKUP(A56,[3]BDD_ActiviteInf_HC!$1:$1048576,Q$1,FALSE)/F56,"-")</f>
        <v>3.5592685258399918E-2</v>
      </c>
      <c r="R56" s="164">
        <f>IF(E56&gt;0,VLOOKUP(A56,[3]BDD_ActiviteInf_HC!$1:$1048576,R$1,FALSE)/E56,"-")</f>
        <v>5.9783437547658988E-3</v>
      </c>
      <c r="S56" s="163">
        <f>IF(F56&gt;0,VLOOKUP(A56,[3]BDD_ActiviteInf_HC!$1:$1048576,S$1,FALSE)/F56,"-")</f>
        <v>6.1310233321138167E-3</v>
      </c>
      <c r="T56" s="164">
        <f>IF(E56&gt;0,VLOOKUP(A56,[3]BDD_ActiviteInf_HC!$1:$1048576,T$1,FALSE)/E56,"-")</f>
        <v>2.4967864223621431E-3</v>
      </c>
      <c r="U56" s="170">
        <f>IF(F56&gt;0,VLOOKUP(A56,[3]BDD_ActiviteInf_HC!$1:$1048576,U$1,FALSE)/F56,"-")</f>
        <v>6.1192215547661482E-3</v>
      </c>
    </row>
    <row r="57" spans="1:24" s="65" customFormat="1" ht="14.1" customHeight="1" x14ac:dyDescent="0.2">
      <c r="A57" s="172" t="s">
        <v>108</v>
      </c>
      <c r="C57" s="173" t="s">
        <v>59</v>
      </c>
      <c r="D57" s="174"/>
      <c r="E57" s="363">
        <f>VLOOKUP(A57,[3]Activité_INF!$A$7:$L$68,5,FALSE)</f>
        <v>601469</v>
      </c>
      <c r="F57" s="176">
        <f>VLOOKUP(A57,[3]Activité_INF!$A$7:$L$68,6,FALSE)</f>
        <v>584816</v>
      </c>
      <c r="G57" s="116">
        <f>IF(E57=0,"-",F57/E57-1)</f>
        <v>-2.768721247479089E-2</v>
      </c>
      <c r="H57" s="177">
        <f>IF(E57&gt;0,VLOOKUP(A57,[3]BDD_ActiviteInf_HC!$1:$1048576,H$1,FALSE)/E57,"-")</f>
        <v>0.8117650286215915</v>
      </c>
      <c r="I57" s="116">
        <f>IF(F57&gt;0,VLOOKUP(A57,[3]BDD_ActiviteInf_HC!$1:$1048576,I$1,FALSE)/F57,"-")</f>
        <v>0.80196506251538946</v>
      </c>
      <c r="J57" s="177">
        <f>IF(E57&gt;0,VLOOKUP(A57,[3]BDD_ActiviteInf_HC!$1:$1048576,J$1,FALSE)/E57,"-")</f>
        <v>0.11609659018170512</v>
      </c>
      <c r="K57" s="116">
        <f>IF(F57&gt;0,VLOOKUP(A57,[3]BDD_ActiviteInf_HC!$1:$1048576,K$1,FALSE)/F57,"-")</f>
        <v>0.11401021859867035</v>
      </c>
      <c r="L57" s="177">
        <f>IF(E57&gt;0,VLOOKUP(A57,[3]BDD_ActiviteInf_HC!$1:$1048576,L$1,FALSE)/E57,"-")</f>
        <v>0</v>
      </c>
      <c r="M57" s="116">
        <f>IF(F57&gt;0,VLOOKUP(A57,[3]BDD_ActiviteInf_HC!$1:$1048576,M$1,FALSE)/F57,"-")</f>
        <v>3.4540778638067357E-4</v>
      </c>
      <c r="N57" s="177">
        <f>IF(E57&gt;0,VLOOKUP(A57,[3]BDD_ActiviteInf_HC!$1:$1048576,N$1,FALSE)/E57,"-")</f>
        <v>2.8762912136785106E-2</v>
      </c>
      <c r="O57" s="116">
        <f>IF(F57&gt;0,VLOOKUP(A57,[3]BDD_ActiviteInf_HC!$1:$1048576,O$1,FALSE)/F57,"-")</f>
        <v>2.9740978359005226E-2</v>
      </c>
      <c r="P57" s="177">
        <f>IF(E57&gt;0,VLOOKUP(A57,[3]BDD_ActiviteInf_HC!$1:$1048576,P$1,FALSE)/E57,"-")</f>
        <v>3.3674220949043092E-2</v>
      </c>
      <c r="Q57" s="116">
        <f>IF(F57&gt;0,VLOOKUP(A57,[3]BDD_ActiviteInf_HC!$1:$1048576,Q$1,FALSE)/F57,"-")</f>
        <v>3.9738994829142844E-2</v>
      </c>
      <c r="R57" s="177">
        <f>IF(E57&gt;0,VLOOKUP(A57,[3]BDD_ActiviteInf_HC!$1:$1048576,R$1,FALSE)/E57,"-")</f>
        <v>6.8432454540466757E-3</v>
      </c>
      <c r="S57" s="116">
        <f>IF(F57&gt;0,VLOOKUP(A57,[3]BDD_ActiviteInf_HC!$1:$1048576,S$1,FALSE)/F57,"-")</f>
        <v>7.1065087138518779E-3</v>
      </c>
      <c r="T57" s="177">
        <f>IF(E57&gt;0,VLOOKUP(A57,[3]BDD_ActiviteInf_HC!$1:$1048576,T$1,FALSE)/E57,"-")</f>
        <v>2.8580026568285313E-3</v>
      </c>
      <c r="U57" s="182">
        <f>IF(F57&gt;0,VLOOKUP(A57,[3]BDD_ActiviteInf_HC!$1:$1048576,U$1,FALSE)/F57,"-")</f>
        <v>7.0928291975595739E-3</v>
      </c>
    </row>
    <row r="58" spans="1:24" s="101" customFormat="1" ht="13.5" customHeight="1" thickBot="1" x14ac:dyDescent="0.25">
      <c r="A58" s="172" t="s">
        <v>109</v>
      </c>
      <c r="C58" s="183" t="s">
        <v>81</v>
      </c>
      <c r="D58" s="183"/>
      <c r="E58" s="372">
        <f>VLOOKUP(A58,[3]Activité_INF!$A$7:$L$68,5,FALSE)</f>
        <v>87016</v>
      </c>
      <c r="F58" s="184">
        <f>VLOOKUP(A58,[3]Activité_INF!$A$7:$L$68,6,FALSE)</f>
        <v>93048</v>
      </c>
      <c r="G58" s="185">
        <f>IF(E58=0,"-",F58/E58-1)</f>
        <v>6.9320584720051537E-2</v>
      </c>
      <c r="H58" s="186">
        <f>IF(E58&gt;0,VLOOKUP(A58,[3]BDD_ActiviteInf_HC!$1:$1048576,H$1,FALSE)/E58,"-")</f>
        <v>0.99588581410315347</v>
      </c>
      <c r="I58" s="185">
        <f>IF(F58&gt;0,VLOOKUP(A58,[3]BDD_ActiviteInf_HC!$1:$1048576,I$1,FALSE)/F58,"-")</f>
        <v>0.97490542515690826</v>
      </c>
      <c r="J58" s="186">
        <f>IF(E58&gt;0,VLOOKUP(A58,[3]BDD_ActiviteInf_HC!$1:$1048576,J$1,FALSE)/E58,"-")</f>
        <v>0</v>
      </c>
      <c r="K58" s="185">
        <f>IF(F58&gt;0,VLOOKUP(A58,[3]BDD_ActiviteInf_HC!$1:$1048576,K$1,FALSE)/F58,"-")</f>
        <v>0</v>
      </c>
      <c r="L58" s="186">
        <f>IF(E58&gt;0,VLOOKUP(A58,[3]BDD_ActiviteInf_HC!$1:$1048576,L$1,FALSE)/E58,"-")</f>
        <v>0</v>
      </c>
      <c r="M58" s="185">
        <f>IF(F58&gt;0,VLOOKUP(A58,[3]BDD_ActiviteInf_HC!$1:$1048576,M$1,FALSE)/F58,"-")</f>
        <v>7.802424555068352E-3</v>
      </c>
      <c r="N58" s="186">
        <f>IF(E58&gt;0,VLOOKUP(A58,[3]BDD_ActiviteInf_HC!$1:$1048576,N$1,FALSE)/E58,"-")</f>
        <v>8.5041831387331062E-4</v>
      </c>
      <c r="O58" s="185">
        <f>IF(F58&gt;0,VLOOKUP(A58,[3]BDD_ActiviteInf_HC!$1:$1048576,O$1,FALSE)/F58,"-")</f>
        <v>7.759435990026653E-3</v>
      </c>
      <c r="P58" s="186">
        <f>IF(E58&gt;0,VLOOKUP(A58,[3]BDD_ActiviteInf_HC!$1:$1048576,P$1,FALSE)/E58,"-")</f>
        <v>3.2637675829732464E-3</v>
      </c>
      <c r="Q58" s="185">
        <f>IF(F58&gt;0,VLOOKUP(A58,[3]BDD_ActiviteInf_HC!$1:$1048576,Q$1,FALSE)/F58,"-")</f>
        <v>9.5327142979967326E-3</v>
      </c>
      <c r="R58" s="186">
        <f>IF(E58&gt;0,VLOOKUP(A58,[3]BDD_ActiviteInf_HC!$1:$1048576,R$1,FALSE)/E58,"-")</f>
        <v>0</v>
      </c>
      <c r="S58" s="185">
        <f>IF(F58&gt;0,VLOOKUP(A58,[3]BDD_ActiviteInf_HC!$1:$1048576,S$1,FALSE)/F58,"-")</f>
        <v>0</v>
      </c>
      <c r="T58" s="186">
        <f>IF(E58&gt;0,VLOOKUP(A58,[3]BDD_ActiviteInf_HC!$1:$1048576,T$1,FALSE)/E58,"-")</f>
        <v>0</v>
      </c>
      <c r="U58" s="192">
        <f>IF(F58&gt;0,VLOOKUP(A58,[3]BDD_ActiviteInf_HC!$1:$1048576,U$1,FALSE)/F58,"-")</f>
        <v>0</v>
      </c>
    </row>
    <row r="59" spans="1:24" ht="8.25" customHeight="1" x14ac:dyDescent="0.25">
      <c r="F59" s="565"/>
      <c r="G59" s="196"/>
      <c r="H59" s="196"/>
      <c r="I59" s="196"/>
      <c r="J59" s="199"/>
      <c r="K59" s="199"/>
      <c r="L59" s="199"/>
      <c r="M59" s="199"/>
      <c r="N59" s="199"/>
      <c r="O59" s="199"/>
      <c r="P59" s="199"/>
      <c r="Q59" s="199"/>
      <c r="R59" s="199"/>
      <c r="S59" s="199"/>
      <c r="T59" s="199"/>
      <c r="U59" s="199"/>
    </row>
    <row r="60" spans="1:24" x14ac:dyDescent="0.25">
      <c r="C60" s="65" t="s">
        <v>110</v>
      </c>
      <c r="D60" s="201" t="str">
        <f>CONCATENATE(" RIMP ",[3]Onglet_OutilAnnexe!$B$3," - ",[3]Onglet_OutilAnnexe!$B$2,)</f>
        <v xml:space="preserve"> RIMP 2021 - 2022</v>
      </c>
      <c r="E60" s="98"/>
      <c r="F60" s="202" t="s">
        <v>111</v>
      </c>
      <c r="G60" s="101"/>
      <c r="H60" s="98"/>
      <c r="I60" s="193"/>
      <c r="J60" s="98"/>
      <c r="K60" s="98"/>
      <c r="L60" s="98"/>
      <c r="M60" s="203"/>
      <c r="N60" s="98"/>
      <c r="O60" s="98"/>
      <c r="P60" s="98"/>
      <c r="Q60" s="98"/>
      <c r="R60" s="98"/>
      <c r="S60" s="98"/>
      <c r="T60" s="193"/>
      <c r="U60" s="193"/>
      <c r="V60" s="204"/>
    </row>
    <row r="61" spans="1:24" x14ac:dyDescent="0.25">
      <c r="C61" s="65"/>
      <c r="D61" s="201"/>
      <c r="E61" s="98"/>
      <c r="F61" s="205" t="s">
        <v>112</v>
      </c>
      <c r="G61" s="193"/>
      <c r="H61" s="98"/>
      <c r="I61" s="98"/>
      <c r="J61" s="98"/>
      <c r="K61" s="98"/>
      <c r="L61" s="98"/>
      <c r="M61" s="203"/>
      <c r="N61" s="98"/>
      <c r="O61" s="98"/>
      <c r="P61" s="98"/>
      <c r="Q61" s="98"/>
      <c r="R61" s="98"/>
      <c r="S61" s="98"/>
      <c r="T61" s="193"/>
      <c r="U61" s="193"/>
      <c r="V61" s="204"/>
    </row>
    <row r="62" spans="1:24" x14ac:dyDescent="0.25">
      <c r="C62" s="65"/>
      <c r="D62" s="201"/>
      <c r="E62" s="98"/>
      <c r="F62" s="205" t="s">
        <v>113</v>
      </c>
      <c r="G62" s="193"/>
      <c r="H62" s="98"/>
      <c r="I62" s="98"/>
      <c r="J62" s="98"/>
      <c r="K62" s="98"/>
      <c r="L62" s="98"/>
      <c r="M62" s="203"/>
      <c r="N62" s="98"/>
      <c r="O62" s="98"/>
      <c r="P62" s="98"/>
      <c r="Q62" s="98"/>
      <c r="R62" s="98"/>
      <c r="S62" s="98"/>
      <c r="T62" s="193"/>
      <c r="U62" s="193"/>
      <c r="V62" s="204"/>
    </row>
    <row r="63" spans="1:24" x14ac:dyDescent="0.25">
      <c r="C63" s="201"/>
      <c r="D63" s="201"/>
      <c r="E63" s="206"/>
      <c r="F63" s="201"/>
      <c r="G63" s="201"/>
      <c r="H63" s="206"/>
      <c r="I63" s="206"/>
      <c r="J63" s="206"/>
      <c r="K63" s="206"/>
      <c r="L63" s="206"/>
      <c r="M63" s="207"/>
      <c r="N63" s="206"/>
      <c r="O63" s="206"/>
      <c r="P63" s="206"/>
      <c r="Q63" s="206"/>
      <c r="R63" s="206"/>
      <c r="S63" s="206"/>
      <c r="T63" s="193"/>
      <c r="U63" s="193"/>
      <c r="V63" s="204"/>
    </row>
    <row r="64" spans="1:24" x14ac:dyDescent="0.25">
      <c r="C64" s="1083" t="s">
        <v>195</v>
      </c>
      <c r="D64" s="1083"/>
      <c r="E64" s="1083"/>
      <c r="F64" s="1083"/>
      <c r="G64" s="1083"/>
      <c r="H64" s="1083"/>
      <c r="I64" s="1083"/>
      <c r="J64" s="1083"/>
      <c r="K64" s="1083"/>
      <c r="L64" s="1083"/>
      <c r="M64" s="1083"/>
      <c r="N64" s="1083"/>
      <c r="O64" s="1083"/>
      <c r="P64" s="1083"/>
      <c r="Q64" s="1083"/>
      <c r="R64" s="1083"/>
      <c r="S64" s="1083"/>
      <c r="T64" s="1083"/>
      <c r="U64" s="1083"/>
      <c r="V64" s="1083"/>
      <c r="W64" s="1083"/>
      <c r="X64" s="1083"/>
    </row>
    <row r="66" spans="6:6" x14ac:dyDescent="0.25">
      <c r="F66" s="193">
        <v>74685.5</v>
      </c>
    </row>
    <row r="67" spans="6:6" x14ac:dyDescent="0.25">
      <c r="F67" s="566">
        <f>F66/(F54+F66)</f>
        <v>0.7614403906835433</v>
      </c>
    </row>
  </sheetData>
  <mergeCells count="13">
    <mergeCell ref="R5:S5"/>
    <mergeCell ref="T5:U5"/>
    <mergeCell ref="C64:X64"/>
    <mergeCell ref="C2:U2"/>
    <mergeCell ref="C4:C6"/>
    <mergeCell ref="D4:D6"/>
    <mergeCell ref="F4:U4"/>
    <mergeCell ref="F5:G5"/>
    <mergeCell ref="H5:I5"/>
    <mergeCell ref="J5:K5"/>
    <mergeCell ref="L5:M5"/>
    <mergeCell ref="N5:O5"/>
    <mergeCell ref="P5:Q5"/>
  </mergeCells>
  <pageMargins left="0.19685039370078741" right="0.15748031496062992" top="0.19685039370078741" bottom="0.51181102362204722" header="0.31496062992125984" footer="0.27559055118110237"/>
  <pageSetup paperSize="9" scale="65" orientation="landscape" r:id="rId1"/>
  <headerFooter alignWithMargins="0">
    <oddFooter>&amp;L&amp;"Arial,Italique"&amp;7
&amp;CPsychiatrie (RIM-P) – Bilan PMSI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70"/>
  <sheetViews>
    <sheetView showZeros="0" view="pageBreakPreview" topLeftCell="C2" zoomScale="60" zoomScaleNormal="100" workbookViewId="0">
      <selection sqref="A1:AA63"/>
    </sheetView>
  </sheetViews>
  <sheetFormatPr baseColWidth="10" defaultColWidth="11.5546875" defaultRowHeight="13.2" x14ac:dyDescent="0.25"/>
  <cols>
    <col min="1" max="1" width="8.77734375" style="49" hidden="1" customWidth="1"/>
    <col min="2" max="2" width="3.77734375" style="193" hidden="1" customWidth="1"/>
    <col min="3" max="3" width="9.44140625" style="194" customWidth="1"/>
    <col min="4" max="4" width="21.77734375" style="195" customWidth="1"/>
    <col min="5" max="5" width="8.5546875" style="195" hidden="1" customWidth="1"/>
    <col min="6" max="6" width="9.77734375" style="193" customWidth="1"/>
    <col min="7" max="7" width="9.21875" style="379" customWidth="1"/>
    <col min="8" max="8" width="10.44140625" style="381" customWidth="1"/>
    <col min="9" max="27" width="9.21875" style="381" customWidth="1"/>
    <col min="28" max="16384" width="11.5546875" style="193"/>
  </cols>
  <sheetData>
    <row r="1" spans="1:36" s="506" customFormat="1" hidden="1" x14ac:dyDescent="0.25">
      <c r="A1" s="505"/>
      <c r="C1" s="507"/>
      <c r="D1" s="508"/>
      <c r="E1" s="508"/>
      <c r="G1" s="509"/>
      <c r="H1" s="509">
        <v>21</v>
      </c>
      <c r="I1" s="509">
        <f>H1+28</f>
        <v>49</v>
      </c>
      <c r="J1" s="509">
        <f>H1+1</f>
        <v>22</v>
      </c>
      <c r="K1" s="509">
        <f>I1+1</f>
        <v>50</v>
      </c>
      <c r="L1" s="509">
        <f t="shared" ref="L1:W1" si="0">J1+1</f>
        <v>23</v>
      </c>
      <c r="M1" s="509">
        <f t="shared" si="0"/>
        <v>51</v>
      </c>
      <c r="N1" s="509">
        <f t="shared" si="0"/>
        <v>24</v>
      </c>
      <c r="O1" s="509">
        <f t="shared" si="0"/>
        <v>52</v>
      </c>
      <c r="P1" s="509">
        <f t="shared" si="0"/>
        <v>25</v>
      </c>
      <c r="Q1" s="509">
        <f t="shared" si="0"/>
        <v>53</v>
      </c>
      <c r="R1" s="509">
        <f t="shared" si="0"/>
        <v>26</v>
      </c>
      <c r="S1" s="509">
        <f t="shared" si="0"/>
        <v>54</v>
      </c>
      <c r="T1" s="509">
        <f t="shared" si="0"/>
        <v>27</v>
      </c>
      <c r="U1" s="509">
        <f t="shared" si="0"/>
        <v>55</v>
      </c>
      <c r="V1" s="509">
        <f t="shared" si="0"/>
        <v>28</v>
      </c>
      <c r="W1" s="509">
        <f t="shared" si="0"/>
        <v>56</v>
      </c>
      <c r="X1" s="509"/>
      <c r="Y1" s="509"/>
      <c r="Z1" s="509">
        <f>V1+1</f>
        <v>29</v>
      </c>
      <c r="AA1" s="509">
        <f>W1+1</f>
        <v>57</v>
      </c>
    </row>
    <row r="2" spans="1:36" s="10" customFormat="1" ht="30" customHeight="1" x14ac:dyDescent="0.25">
      <c r="A2" s="9"/>
      <c r="C2" s="1087" t="s">
        <v>196</v>
      </c>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221"/>
      <c r="AC2" s="221"/>
      <c r="AD2" s="221"/>
      <c r="AE2" s="221"/>
      <c r="AF2" s="221"/>
      <c r="AG2" s="221"/>
      <c r="AH2" s="221"/>
      <c r="AI2" s="221"/>
      <c r="AJ2" s="221"/>
    </row>
    <row r="3" spans="1:36" s="12" customFormat="1" ht="7.5" customHeight="1" thickBot="1" x14ac:dyDescent="0.3">
      <c r="A3" s="11"/>
      <c r="C3" s="386"/>
      <c r="D3" s="222"/>
      <c r="E3" s="222"/>
      <c r="F3" s="387"/>
      <c r="G3" s="223"/>
      <c r="H3" s="223"/>
      <c r="I3" s="223"/>
      <c r="J3" s="223"/>
      <c r="K3" s="223"/>
      <c r="L3" s="388"/>
      <c r="M3" s="223"/>
      <c r="N3" s="223"/>
      <c r="O3" s="388"/>
      <c r="P3" s="223"/>
      <c r="Q3" s="223"/>
      <c r="R3" s="388"/>
      <c r="S3" s="223"/>
      <c r="T3" s="223"/>
      <c r="U3" s="223"/>
      <c r="V3" s="223"/>
      <c r="W3" s="388"/>
      <c r="X3" s="223"/>
      <c r="Y3" s="223"/>
      <c r="Z3" s="223"/>
      <c r="AA3" s="223"/>
      <c r="AB3" s="223"/>
      <c r="AC3" s="223"/>
    </row>
    <row r="4" spans="1:36" s="14" customFormat="1" ht="21.75" customHeight="1" x14ac:dyDescent="0.25">
      <c r="A4" s="13"/>
      <c r="C4" s="1088" t="s">
        <v>3</v>
      </c>
      <c r="D4" s="1090" t="s">
        <v>4</v>
      </c>
      <c r="E4" s="225"/>
      <c r="F4" s="1094" t="s">
        <v>188</v>
      </c>
      <c r="G4" s="1095"/>
      <c r="H4" s="1095"/>
      <c r="I4" s="1095"/>
      <c r="J4" s="1095"/>
      <c r="K4" s="1095"/>
      <c r="L4" s="1095"/>
      <c r="M4" s="1095"/>
      <c r="N4" s="1095"/>
      <c r="O4" s="1095"/>
      <c r="P4" s="1095"/>
      <c r="Q4" s="1095"/>
      <c r="R4" s="1095"/>
      <c r="S4" s="1095"/>
      <c r="T4" s="1095"/>
      <c r="U4" s="1095"/>
      <c r="V4" s="1095"/>
      <c r="W4" s="1095"/>
      <c r="X4" s="1095"/>
      <c r="Y4" s="1095"/>
      <c r="Z4" s="1095"/>
      <c r="AA4" s="1096"/>
    </row>
    <row r="5" spans="1:36" s="14" customFormat="1" ht="37.5" customHeight="1" x14ac:dyDescent="0.25">
      <c r="A5" s="13"/>
      <c r="C5" s="1089"/>
      <c r="D5" s="1091"/>
      <c r="E5" s="228"/>
      <c r="F5" s="1077" t="s">
        <v>197</v>
      </c>
      <c r="G5" s="1078"/>
      <c r="H5" s="1085" t="s">
        <v>156</v>
      </c>
      <c r="I5" s="1086"/>
      <c r="J5" s="1085" t="s">
        <v>157</v>
      </c>
      <c r="K5" s="1086"/>
      <c r="L5" s="1085" t="s">
        <v>158</v>
      </c>
      <c r="M5" s="1086"/>
      <c r="N5" s="1085" t="s">
        <v>159</v>
      </c>
      <c r="O5" s="1086"/>
      <c r="P5" s="1085" t="s">
        <v>160</v>
      </c>
      <c r="Q5" s="1086"/>
      <c r="R5" s="1085" t="s">
        <v>161</v>
      </c>
      <c r="S5" s="1086"/>
      <c r="T5" s="1085" t="s">
        <v>162</v>
      </c>
      <c r="U5" s="1086"/>
      <c r="V5" s="1085" t="s">
        <v>163</v>
      </c>
      <c r="W5" s="1086"/>
      <c r="X5" s="1085" t="s">
        <v>138</v>
      </c>
      <c r="Y5" s="1086"/>
      <c r="Z5" s="1085" t="s">
        <v>164</v>
      </c>
      <c r="AA5" s="1174"/>
    </row>
    <row r="6" spans="1:36" s="14" customFormat="1" ht="20.25" customHeight="1" x14ac:dyDescent="0.25">
      <c r="A6" s="13"/>
      <c r="C6" s="1089"/>
      <c r="D6" s="1091"/>
      <c r="E6" s="230" t="str">
        <f>[3]Onglet_OutilAnnexe!$B$3</f>
        <v>2021</v>
      </c>
      <c r="F6" s="22" t="str">
        <f>[3]Onglet_OutilAnnexe!$B$2</f>
        <v>2022</v>
      </c>
      <c r="G6" s="27" t="str">
        <f>CONCATENATE("Evol. / ",[3]Onglet_OutilAnnexe!$B$3)</f>
        <v>Evol. / 2021</v>
      </c>
      <c r="H6" s="28" t="str">
        <f>CONCATENATE("Part ",[3]Onglet_OutilAnnexe!$B$3)</f>
        <v>Part 2021</v>
      </c>
      <c r="I6" s="27" t="str">
        <f>CONCATENATE("Part ",[3]Onglet_OutilAnnexe!$B$2)</f>
        <v>Part 2022</v>
      </c>
      <c r="J6" s="28" t="str">
        <f>CONCATENATE("Part ",[3]Onglet_OutilAnnexe!$B$3)</f>
        <v>Part 2021</v>
      </c>
      <c r="K6" s="27" t="str">
        <f>CONCATENATE("Part ",[3]Onglet_OutilAnnexe!$B$2)</f>
        <v>Part 2022</v>
      </c>
      <c r="L6" s="28" t="str">
        <f>CONCATENATE("Part ",[3]Onglet_OutilAnnexe!$B$3)</f>
        <v>Part 2021</v>
      </c>
      <c r="M6" s="27" t="str">
        <f>CONCATENATE("Part ",[3]Onglet_OutilAnnexe!$B$2)</f>
        <v>Part 2022</v>
      </c>
      <c r="N6" s="28" t="str">
        <f>CONCATENATE("Part ",[3]Onglet_OutilAnnexe!$B$3)</f>
        <v>Part 2021</v>
      </c>
      <c r="O6" s="27" t="str">
        <f>CONCATENATE("Part ",[3]Onglet_OutilAnnexe!$B$2)</f>
        <v>Part 2022</v>
      </c>
      <c r="P6" s="28" t="str">
        <f>CONCATENATE("Part ",[3]Onglet_OutilAnnexe!$B$3)</f>
        <v>Part 2021</v>
      </c>
      <c r="Q6" s="27" t="str">
        <f>CONCATENATE("Part ",[3]Onglet_OutilAnnexe!$B$2)</f>
        <v>Part 2022</v>
      </c>
      <c r="R6" s="28" t="str">
        <f>CONCATENATE("Part ",[3]Onglet_OutilAnnexe!$B$3)</f>
        <v>Part 2021</v>
      </c>
      <c r="S6" s="27" t="str">
        <f>CONCATENATE("Part ",[3]Onglet_OutilAnnexe!$B$2)</f>
        <v>Part 2022</v>
      </c>
      <c r="T6" s="28" t="str">
        <f>CONCATENATE("Part ",[3]Onglet_OutilAnnexe!$B$3)</f>
        <v>Part 2021</v>
      </c>
      <c r="U6" s="27" t="str">
        <f>CONCATENATE("Part ",[3]Onglet_OutilAnnexe!$B$2)</f>
        <v>Part 2022</v>
      </c>
      <c r="V6" s="28" t="str">
        <f>CONCATENATE("Part ",[3]Onglet_OutilAnnexe!$B$3)</f>
        <v>Part 2021</v>
      </c>
      <c r="W6" s="27" t="str">
        <f>CONCATENATE("Part ",[3]Onglet_OutilAnnexe!$B$2)</f>
        <v>Part 2022</v>
      </c>
      <c r="X6" s="28" t="str">
        <f>CONCATENATE("Part ",[3]Onglet_OutilAnnexe!$B$3)</f>
        <v>Part 2021</v>
      </c>
      <c r="Y6" s="27" t="str">
        <f>CONCATENATE("Part ",[3]Onglet_OutilAnnexe!$B$2)</f>
        <v>Part 2022</v>
      </c>
      <c r="Z6" s="28" t="str">
        <f>CONCATENATE("Part ",[3]Onglet_OutilAnnexe!$B$3)</f>
        <v>Part 2021</v>
      </c>
      <c r="AA6" s="393" t="str">
        <f>CONCATENATE("Part ",[3]Onglet_OutilAnnexe!$B$2)</f>
        <v>Part 2022</v>
      </c>
    </row>
    <row r="7" spans="1:36" s="32" customFormat="1" ht="14.1" customHeight="1" x14ac:dyDescent="0.2">
      <c r="A7" s="31" t="s">
        <v>18</v>
      </c>
      <c r="C7" s="33" t="s">
        <v>18</v>
      </c>
      <c r="D7" s="34" t="s">
        <v>19</v>
      </c>
      <c r="E7" s="241">
        <f>IF(ISNA(VLOOKUP(A7,[3]BDD_ActiviteInf_HC!$1:$1048576,14,FALSE))=TRUE,0,VLOOKUP(A7,[3]BDD_ActiviteInf_HC!$1:$1048576,14,FALSE))</f>
        <v>0</v>
      </c>
      <c r="F7" s="36">
        <f>IF(ISNA(VLOOKUP(A7,[3]BDD_ActiviteInf_HC!$1:$1048576,42,FALSE))=TRUE,0,VLOOKUP(A7,[3]BDD_ActiviteInf_HC!$1:$1048576,42,FALSE))</f>
        <v>0</v>
      </c>
      <c r="G7" s="37" t="str">
        <f>IF(E7&gt;0,F7/E7-1,"-")</f>
        <v>-</v>
      </c>
      <c r="H7" s="38" t="str">
        <f>IF(E7&gt;0,VLOOKUP(A7,[3]BDD_ActiviteInf_HC!$1:$1048576,H$1,FALSE)/E7,"-")</f>
        <v>-</v>
      </c>
      <c r="I7" s="37" t="str">
        <f>IF(F7&gt;0,VLOOKUP(A7,[3]BDD_ActiviteInf_HC!$1:$1048576,I$1,FALSE)/F7,"-")</f>
        <v>-</v>
      </c>
      <c r="J7" s="38" t="str">
        <f>IF(E7&gt;0,VLOOKUP(A7,[3]BDD_ActiviteInf_HC!$1:$1048576,J$1,FALSE)/E7,"-")</f>
        <v>-</v>
      </c>
      <c r="K7" s="37" t="str">
        <f>IF(F7&gt;0,VLOOKUP(A7,[3]BDD_ActiviteInf_HC!$1:$1048576,K$1,FALSE)/F7,"-")</f>
        <v>-</v>
      </c>
      <c r="L7" s="38" t="str">
        <f>IF(E7&gt;0,VLOOKUP(A7,[3]BDD_ActiviteInf_HC!$1:$1048576,L$1,FALSE)/E7,"-")</f>
        <v>-</v>
      </c>
      <c r="M7" s="37" t="str">
        <f>IF(F7&gt;0,VLOOKUP(A7,[3]BDD_ActiviteInf_HC!$1:$1048576,M$1,FALSE)/F7,"-")</f>
        <v>-</v>
      </c>
      <c r="N7" s="38" t="str">
        <f>IF($E7&gt;0,VLOOKUP($A7,[3]BDD_ActiviteInf_HC!$1:$1048576,N$1,FALSE)/$E7,"-")</f>
        <v>-</v>
      </c>
      <c r="O7" s="37" t="str">
        <f>IF($F7&gt;0,VLOOKUP($A7,[3]BDD_ActiviteInf_HC!$1:$1048576,O$1,FALSE)/$F7,"-")</f>
        <v>-</v>
      </c>
      <c r="P7" s="38" t="str">
        <f>IF($E7&gt;0,VLOOKUP($A7,[3]BDD_ActiviteInf_HC!$1:$1048576,P$1,FALSE)/$E7,"-")</f>
        <v>-</v>
      </c>
      <c r="Q7" s="37" t="str">
        <f>IF($F7&gt;0,VLOOKUP($A7,[3]BDD_ActiviteInf_HC!$1:$1048576,Q$1,FALSE)/$F7,"-")</f>
        <v>-</v>
      </c>
      <c r="R7" s="38" t="str">
        <f>IF(E7&gt;0,VLOOKUP(A7,[3]BDD_ActiviteInf_HC!$1:$1048576,R$1,FALSE)/E7,"-")</f>
        <v>-</v>
      </c>
      <c r="S7" s="37" t="str">
        <f>IF(F7&gt;0,VLOOKUP(A7,[3]BDD_ActiviteInf_HC!$1:$1048576,S$1,FALSE)/F7,"-")</f>
        <v>-</v>
      </c>
      <c r="T7" s="38" t="str">
        <f>IF(E7&gt;0,VLOOKUP(A7,[3]BDD_ActiviteInf_HC!$1:$1048576,T$1,FALSE)/E7,"-")</f>
        <v>-</v>
      </c>
      <c r="U7" s="37" t="str">
        <f>IF(F7&gt;0,VLOOKUP(A7,[3]BDD_ActiviteInf_HC!$1:$1048576,U$1,FALSE)/F7,"-")</f>
        <v>-</v>
      </c>
      <c r="V7" s="38" t="str">
        <f>IF(E7&gt;0,VLOOKUP(A7,[3]BDD_ActiviteInf_HC!$1:$1048576,V$1,FALSE)/E7,"-")</f>
        <v>-</v>
      </c>
      <c r="W7" s="37" t="str">
        <f>IF(F7&gt;0,VLOOKUP(A7,[3]BDD_ActiviteInf_HC!$1:$1048576,W$1,FALSE)/F7,"-")</f>
        <v>-</v>
      </c>
      <c r="X7" s="38">
        <f>IF(E7&gt;0,1-(H7+J7+L7+N7+R7+T7+V7+Z7+P7),0)</f>
        <v>0</v>
      </c>
      <c r="Y7" s="37">
        <f>IF(F7&gt;0,1-(I7+K7+M7+O7+S7+U7+W7+AA7+Q7),0)</f>
        <v>0</v>
      </c>
      <c r="Z7" s="38" t="str">
        <f>IF(E7&gt;0,VLOOKUP(A7,[3]BDD_ActiviteInf_HC!$1:$1048576,Z$1,FALSE)/E7,"-")</f>
        <v>-</v>
      </c>
      <c r="AA7" s="43" t="str">
        <f>IF(F7&gt;0,VLOOKUP(A7,[3]BDD_ActiviteInf_HC!$1:$1048576,AA$1,FALSE)/F7,"-")</f>
        <v>-</v>
      </c>
    </row>
    <row r="8" spans="1:36" s="32" customFormat="1" ht="14.1" customHeight="1" x14ac:dyDescent="0.25">
      <c r="A8" s="44" t="s">
        <v>20</v>
      </c>
      <c r="C8" s="45" t="s">
        <v>20</v>
      </c>
      <c r="D8" s="34" t="s">
        <v>21</v>
      </c>
      <c r="E8" s="241">
        <f>IF(ISNA(VLOOKUP(A8,[3]BDD_ActiviteInf_HC!$1:$1048576,14,FALSE))=TRUE,0,VLOOKUP(A8,[3]BDD_ActiviteInf_HC!$1:$1048576,14,FALSE))</f>
        <v>0</v>
      </c>
      <c r="F8" s="36">
        <f>IF(ISNA(VLOOKUP(A8,[3]BDD_ActiviteInf_HC!$1:$1048576,42,FALSE))=TRUE,0,VLOOKUP(A8,[3]BDD_ActiviteInf_HC!$1:$1048576,42,FALSE))</f>
        <v>2</v>
      </c>
      <c r="G8" s="37" t="str">
        <f t="shared" ref="G8:G28" si="1">IF(E8&gt;0,F8/E8-1,"-")</f>
        <v>-</v>
      </c>
      <c r="H8" s="38" t="str">
        <f>IF(E8&gt;0,VLOOKUP(A8,[3]BDD_ActiviteInf_HC!$1:$1048576,H$1,FALSE)/E8,"-")</f>
        <v>-</v>
      </c>
      <c r="I8" s="37">
        <f>IF(F8&gt;0,VLOOKUP(A8,[3]BDD_ActiviteInf_HC!$1:$1048576,I$1,FALSE)/F8,"-")</f>
        <v>0</v>
      </c>
      <c r="J8" s="38" t="str">
        <f>IF(E8&gt;0,VLOOKUP(A8,[3]BDD_ActiviteInf_HC!$1:$1048576,J$1,FALSE)/E8,"-")</f>
        <v>-</v>
      </c>
      <c r="K8" s="37">
        <f>IF(F8&gt;0,VLOOKUP(A8,[3]BDD_ActiviteInf_HC!$1:$1048576,K$1,FALSE)/F8,"-")</f>
        <v>0</v>
      </c>
      <c r="L8" s="38" t="str">
        <f>IF(E8&gt;0,VLOOKUP(A8,[3]BDD_ActiviteInf_HC!$1:$1048576,L$1,FALSE)/E8,"-")</f>
        <v>-</v>
      </c>
      <c r="M8" s="37">
        <f>IF(F8&gt;0,VLOOKUP(A8,[3]BDD_ActiviteInf_HC!$1:$1048576,M$1,FALSE)/F8,"-")</f>
        <v>0</v>
      </c>
      <c r="N8" s="38" t="str">
        <f>IF(E8&gt;0,VLOOKUP(A8,[3]BDD_ActiviteInf_HC!$1:$1048576,N$1,FALSE)/E8,"-")</f>
        <v>-</v>
      </c>
      <c r="O8" s="37">
        <f>IF(F8&gt;0,VLOOKUP(A8,[3]BDD_ActiviteInf_HC!$1:$1048576,O$1,FALSE)/F8,"-")</f>
        <v>0</v>
      </c>
      <c r="P8" s="38" t="str">
        <f>IF($E8&gt;0,VLOOKUP($A8,[3]BDD_ActiviteInf_HC!$1:$1048576,P$1,FALSE)/$E8,"-")</f>
        <v>-</v>
      </c>
      <c r="Q8" s="37">
        <f>IF($F8&gt;0,VLOOKUP($A8,[3]BDD_ActiviteInf_HC!$1:$1048576,Q$1,FALSE)/$F8,"-")</f>
        <v>0</v>
      </c>
      <c r="R8" s="38" t="str">
        <f>IF(E8&gt;0,VLOOKUP(A8,[3]BDD_ActiviteInf_HC!$1:$1048576,R$1,FALSE)/E8,"-")</f>
        <v>-</v>
      </c>
      <c r="S8" s="37">
        <f>IF(F8&gt;0,VLOOKUP(A8,[3]BDD_ActiviteInf_HC!$1:$1048576,S$1,FALSE)/F8,"-")</f>
        <v>0</v>
      </c>
      <c r="T8" s="38" t="str">
        <f>IF(E8&gt;0,VLOOKUP(A8,[3]BDD_ActiviteInf_HC!$1:$1048576,T$1,FALSE)/E8,"-")</f>
        <v>-</v>
      </c>
      <c r="U8" s="37">
        <f>IF(F8&gt;0,VLOOKUP(A8,[3]BDD_ActiviteInf_HC!$1:$1048576,U$1,FALSE)/F8,"-")</f>
        <v>0</v>
      </c>
      <c r="V8" s="38" t="str">
        <f>IF(E8&gt;0,VLOOKUP(A8,[3]BDD_ActiviteInf_HC!$1:$1048576,V$1,FALSE)/E8,"-")</f>
        <v>-</v>
      </c>
      <c r="W8" s="37">
        <f>IF(F8&gt;0,VLOOKUP(A8,[3]BDD_ActiviteInf_HC!$1:$1048576,W$1,FALSE)/F8,"-")</f>
        <v>1</v>
      </c>
      <c r="X8" s="38">
        <f t="shared" ref="X8:Y28" si="2">IF(E8&gt;0,1-(H8+J8+L8+N8+R8+T8+V8+Z8),0)</f>
        <v>0</v>
      </c>
      <c r="Y8" s="37">
        <f t="shared" si="2"/>
        <v>0</v>
      </c>
      <c r="Z8" s="38" t="str">
        <f>IF(E8&gt;0,VLOOKUP(A8,[3]BDD_ActiviteInf_HC!$1:$1048576,Z$1,FALSE)/E8,"-")</f>
        <v>-</v>
      </c>
      <c r="AA8" s="43">
        <f>IF(F8&gt;0,VLOOKUP(A8,[3]BDD_ActiviteInf_HC!$1:$1048576,AA$1,FALSE)/F8,"-")</f>
        <v>0</v>
      </c>
    </row>
    <row r="9" spans="1:36" s="32" customFormat="1" ht="14.1" customHeight="1" x14ac:dyDescent="0.2">
      <c r="A9" s="46" t="s">
        <v>22</v>
      </c>
      <c r="C9" s="47" t="s">
        <v>22</v>
      </c>
      <c r="D9" s="48" t="s">
        <v>23</v>
      </c>
      <c r="E9" s="241">
        <f>IF(ISNA(VLOOKUP(A9,[3]BDD_ActiviteInf_HC!$1:$1048576,14,FALSE))=TRUE,0,VLOOKUP(A9,[3]BDD_ActiviteInf_HC!$1:$1048576,14,FALSE))</f>
        <v>2619</v>
      </c>
      <c r="F9" s="36">
        <f>IF(ISNA(VLOOKUP(A9,[3]BDD_ActiviteInf_HC!$1:$1048576,42,FALSE))=TRUE,0,VLOOKUP(A9,[3]BDD_ActiviteInf_HC!$1:$1048576,42,FALSE))</f>
        <v>2200</v>
      </c>
      <c r="G9" s="37">
        <f t="shared" si="1"/>
        <v>-0.1599847269950363</v>
      </c>
      <c r="H9" s="38">
        <f>IF(E9&gt;0,VLOOKUP(A9,[3]BDD_ActiviteInf_HC!$1:$1048576,H$1,FALSE)/E9,"-")</f>
        <v>4.7728140511645666E-2</v>
      </c>
      <c r="I9" s="37">
        <f>IF(F9&gt;0,VLOOKUP(A9,[3]BDD_ActiviteInf_HC!$1:$1048576,I$1,FALSE)/F9,"-")</f>
        <v>5.1363636363636361E-2</v>
      </c>
      <c r="J9" s="38">
        <f>IF(E9&gt;0,VLOOKUP(A9,[3]BDD_ActiviteInf_HC!$1:$1048576,J$1,FALSE)/E9,"-")</f>
        <v>0.50515463917525771</v>
      </c>
      <c r="K9" s="37">
        <f>IF(F9&gt;0,VLOOKUP(A9,[3]BDD_ActiviteInf_HC!$1:$1048576,K$1,FALSE)/F9,"-")</f>
        <v>0.30863636363636365</v>
      </c>
      <c r="L9" s="38">
        <f>IF(E9&gt;0,VLOOKUP(A9,[3]BDD_ActiviteInf_HC!$1:$1048576,L$1,FALSE)/E9,"-")</f>
        <v>9.6983581519663992E-2</v>
      </c>
      <c r="M9" s="37">
        <f>IF(F9&gt;0,VLOOKUP(A9,[3]BDD_ActiviteInf_HC!$1:$1048576,M$1,FALSE)/F9,"-")</f>
        <v>4.7272727272727272E-2</v>
      </c>
      <c r="N9" s="38">
        <f>IF(E9&gt;0,VLOOKUP(A9,[3]BDD_ActiviteInf_HC!$1:$1048576,N$1,FALSE)/E9,"-")</f>
        <v>6.8728522336769758E-3</v>
      </c>
      <c r="O9" s="37">
        <f>IF(F9&gt;0,VLOOKUP(A9,[3]BDD_ActiviteInf_HC!$1:$1048576,O$1,FALSE)/F9,"-")</f>
        <v>4.5454545454545452E-3</v>
      </c>
      <c r="P9" s="38">
        <f>IF($E9&gt;0,VLOOKUP($A9,[3]BDD_ActiviteInf_HC!$1:$1048576,P$1,FALSE)/$E9,"-")</f>
        <v>1.0691103474608629E-2</v>
      </c>
      <c r="Q9" s="37">
        <f>IF($F9&gt;0,VLOOKUP($A9,[3]BDD_ActiviteInf_HC!$1:$1048576,Q$1,FALSE)/$F9,"-")</f>
        <v>0.10545454545454545</v>
      </c>
      <c r="R9" s="38">
        <f>IF(E9&gt;0,VLOOKUP(A9,[3]BDD_ActiviteInf_HC!$1:$1048576,R$1,FALSE)/E9,"-")</f>
        <v>0.18633066055746469</v>
      </c>
      <c r="S9" s="37">
        <f>IF(F9&gt;0,VLOOKUP(A9,[3]BDD_ActiviteInf_HC!$1:$1048576,S$1,FALSE)/F9,"-")</f>
        <v>0.36454545454545456</v>
      </c>
      <c r="T9" s="38">
        <f>IF(E9&gt;0,VLOOKUP(A9,[3]BDD_ActiviteInf_HC!$1:$1048576,T$1,FALSE)/E9,"-")</f>
        <v>5.7273768613974796E-3</v>
      </c>
      <c r="U9" s="37">
        <f>IF(F9&gt;0,VLOOKUP(A9,[3]BDD_ActiviteInf_HC!$1:$1048576,U$1,FALSE)/F9,"-")</f>
        <v>7.2727272727272727E-3</v>
      </c>
      <c r="V9" s="38">
        <f>IF(E9&gt;0,VLOOKUP(A9,[3]BDD_ActiviteInf_HC!$1:$1048576,V$1,FALSE)/E9,"-")</f>
        <v>3.3982436044291714E-2</v>
      </c>
      <c r="W9" s="37">
        <f>IF(F9&gt;0,VLOOKUP(A9,[3]BDD_ActiviteInf_HC!$1:$1048576,W$1,FALSE)/F9,"-")</f>
        <v>3.9090909090909093E-2</v>
      </c>
      <c r="X9" s="38">
        <f t="shared" si="2"/>
        <v>1.4509354715540268E-2</v>
      </c>
      <c r="Y9" s="37">
        <f t="shared" si="2"/>
        <v>0.13272727272727269</v>
      </c>
      <c r="Z9" s="38">
        <f>IF(E9&gt;0,VLOOKUP(A9,[3]BDD_ActiviteInf_HC!$1:$1048576,Z$1,FALSE)/E9,"-")</f>
        <v>0.10271095838106148</v>
      </c>
      <c r="AA9" s="43">
        <f>IF(F9&gt;0,VLOOKUP(A9,[3]BDD_ActiviteInf_HC!$1:$1048576,AA$1,FALSE)/F9,"-")</f>
        <v>4.4545454545454548E-2</v>
      </c>
    </row>
    <row r="10" spans="1:36" s="32" customFormat="1" ht="14.1" customHeight="1" x14ac:dyDescent="0.2">
      <c r="A10" s="46" t="s">
        <v>24</v>
      </c>
      <c r="C10" s="33" t="s">
        <v>24</v>
      </c>
      <c r="D10" s="34" t="s">
        <v>25</v>
      </c>
      <c r="E10" s="241">
        <f>IF(ISNA(VLOOKUP(A10,[3]BDD_ActiviteInf_HC!$1:$1048576,14,FALSE))=TRUE,0,VLOOKUP(A10,[3]BDD_ActiviteInf_HC!$1:$1048576,14,FALSE))</f>
        <v>2150</v>
      </c>
      <c r="F10" s="36">
        <f>IF(ISNA(VLOOKUP(A10,[3]BDD_ActiviteInf_HC!$1:$1048576,42,FALSE))=TRUE,0,VLOOKUP(A10,[3]BDD_ActiviteInf_HC!$1:$1048576,42,FALSE))</f>
        <v>2411</v>
      </c>
      <c r="G10" s="37">
        <f t="shared" si="1"/>
        <v>0.12139534883720926</v>
      </c>
      <c r="H10" s="38">
        <f>IF(E10&gt;0,VLOOKUP(A10,[3]BDD_ActiviteInf_HC!$1:$1048576,H$1,FALSE)/E10,"-")</f>
        <v>0.10790697674418605</v>
      </c>
      <c r="I10" s="37">
        <f>IF(F10&gt;0,VLOOKUP(A10,[3]BDD_ActiviteInf_HC!$1:$1048576,I$1,FALSE)/F10,"-")</f>
        <v>1.0783907092492741E-2</v>
      </c>
      <c r="J10" s="38">
        <f>IF(E10&gt;0,VLOOKUP(A10,[3]BDD_ActiviteInf_HC!$1:$1048576,J$1,FALSE)/E10,"-")</f>
        <v>7.2093023255813959E-2</v>
      </c>
      <c r="K10" s="37">
        <f>IF(F10&gt;0,VLOOKUP(A10,[3]BDD_ActiviteInf_HC!$1:$1048576,K$1,FALSE)/F10,"-")</f>
        <v>2.3641642472003319E-2</v>
      </c>
      <c r="L10" s="38">
        <f>IF(E10&gt;0,VLOOKUP(A10,[3]BDD_ActiviteInf_HC!$1:$1048576,L$1,FALSE)/E10,"-")</f>
        <v>8.7441860465116275E-2</v>
      </c>
      <c r="M10" s="37">
        <f>IF(F10&gt;0,VLOOKUP(A10,[3]BDD_ActiviteInf_HC!$1:$1048576,M$1,FALSE)/F10,"-")</f>
        <v>0.18954790543343011</v>
      </c>
      <c r="N10" s="38">
        <f>IF(E10&gt;0,VLOOKUP(A10,[3]BDD_ActiviteInf_HC!$1:$1048576,N$1,FALSE)/E10,"-")</f>
        <v>6.9767441860465115E-3</v>
      </c>
      <c r="O10" s="37">
        <f>IF(F10&gt;0,VLOOKUP(A10,[3]BDD_ActiviteInf_HC!$1:$1048576,O$1,FALSE)/F10,"-")</f>
        <v>5.3919535462463707E-3</v>
      </c>
      <c r="P10" s="38">
        <f>IF($E10&gt;0,VLOOKUP($A10,[3]BDD_ActiviteInf_HC!$1:$1048576,P$1,FALSE)/$E10,"-")</f>
        <v>5.4883720930232562E-2</v>
      </c>
      <c r="Q10" s="37">
        <f>IF($F10&gt;0,VLOOKUP($A10,[3]BDD_ActiviteInf_HC!$1:$1048576,Q$1,FALSE)/$F10,"-")</f>
        <v>0.12567399419328079</v>
      </c>
      <c r="R10" s="38">
        <f>IF(E10&gt;0,VLOOKUP(A10,[3]BDD_ActiviteInf_HC!$1:$1048576,R$1,FALSE)/E10,"-")</f>
        <v>0.41348837209302325</v>
      </c>
      <c r="S10" s="37">
        <f>IF(F10&gt;0,VLOOKUP(A10,[3]BDD_ActiviteInf_HC!$1:$1048576,S$1,FALSE)/F10,"-")</f>
        <v>0.31190377436748234</v>
      </c>
      <c r="T10" s="38">
        <f>IF(E10&gt;0,VLOOKUP(A10,[3]BDD_ActiviteInf_HC!$1:$1048576,T$1,FALSE)/E10,"-")</f>
        <v>7.3023255813953483E-2</v>
      </c>
      <c r="U10" s="37">
        <f>IF(F10&gt;0,VLOOKUP(A10,[3]BDD_ActiviteInf_HC!$1:$1048576,U$1,FALSE)/F10,"-")</f>
        <v>1.7420157610949814E-2</v>
      </c>
      <c r="V10" s="38">
        <f>IF(E10&gt;0,VLOOKUP(A10,[3]BDD_ActiviteInf_HC!$1:$1048576,V$1,FALSE)/E10,"-")</f>
        <v>8.1395348837209308E-2</v>
      </c>
      <c r="W10" s="37">
        <f>IF(F10&gt;0,VLOOKUP(A10,[3]BDD_ActiviteInf_HC!$1:$1048576,W$1,FALSE)/F10,"-")</f>
        <v>0.20779759435918707</v>
      </c>
      <c r="X10" s="38">
        <f t="shared" si="2"/>
        <v>0.15767441860465115</v>
      </c>
      <c r="Y10" s="37">
        <f t="shared" si="2"/>
        <v>0.23351306511820813</v>
      </c>
      <c r="Z10" s="38">
        <f>IF(E10&gt;0,VLOOKUP(A10,[3]BDD_ActiviteInf_HC!$1:$1048576,Z$1,FALSE)/E10,"-")</f>
        <v>0</v>
      </c>
      <c r="AA10" s="43">
        <f>IF(F10&gt;0,VLOOKUP(A10,[3]BDD_ActiviteInf_HC!$1:$1048576,AA$1,FALSE)/F10,"-")</f>
        <v>0</v>
      </c>
    </row>
    <row r="11" spans="1:36" s="32" customFormat="1" ht="14.1" customHeight="1" x14ac:dyDescent="0.2">
      <c r="A11" s="31" t="s">
        <v>26</v>
      </c>
      <c r="C11" s="33" t="s">
        <v>26</v>
      </c>
      <c r="D11" s="34" t="s">
        <v>27</v>
      </c>
      <c r="E11" s="241">
        <f>IF(ISNA(VLOOKUP(A11,[3]BDD_ActiviteInf_HC!$1:$1048576,14,FALSE))=TRUE,0,VLOOKUP(A11,[3]BDD_ActiviteInf_HC!$1:$1048576,14,FALSE))</f>
        <v>0</v>
      </c>
      <c r="F11" s="36">
        <f>IF(ISNA(VLOOKUP(A11,[3]BDD_ActiviteInf_HC!$1:$1048576,42,FALSE))=TRUE,0,VLOOKUP(A11,[3]BDD_ActiviteInf_HC!$1:$1048576,42,FALSE))</f>
        <v>0</v>
      </c>
      <c r="G11" s="37" t="str">
        <f t="shared" si="1"/>
        <v>-</v>
      </c>
      <c r="H11" s="38" t="str">
        <f>IF(E11&gt;0,VLOOKUP(A11,[3]BDD_ActiviteInf_HC!$1:$1048576,H$1,FALSE)/E11,"-")</f>
        <v>-</v>
      </c>
      <c r="I11" s="37" t="str">
        <f>IF(F11&gt;0,VLOOKUP(A11,[3]BDD_ActiviteInf_HC!$1:$1048576,I$1,FALSE)/F11,"-")</f>
        <v>-</v>
      </c>
      <c r="J11" s="38" t="str">
        <f>IF(E11&gt;0,VLOOKUP(A11,[3]BDD_ActiviteInf_HC!$1:$1048576,J$1,FALSE)/E11,"-")</f>
        <v>-</v>
      </c>
      <c r="K11" s="37" t="str">
        <f>IF(F11&gt;0,VLOOKUP(A11,[3]BDD_ActiviteInf_HC!$1:$1048576,K$1,FALSE)/F11,"-")</f>
        <v>-</v>
      </c>
      <c r="L11" s="38" t="str">
        <f>IF(E11&gt;0,VLOOKUP(A11,[3]BDD_ActiviteInf_HC!$1:$1048576,L$1,FALSE)/E11,"-")</f>
        <v>-</v>
      </c>
      <c r="M11" s="37" t="str">
        <f>IF(F11&gt;0,VLOOKUP(A11,[3]BDD_ActiviteInf_HC!$1:$1048576,M$1,FALSE)/F11,"-")</f>
        <v>-</v>
      </c>
      <c r="N11" s="38" t="str">
        <f>IF(E11&gt;0,VLOOKUP(A11,[3]BDD_ActiviteInf_HC!$1:$1048576,N$1,FALSE)/E11,"-")</f>
        <v>-</v>
      </c>
      <c r="O11" s="37" t="str">
        <f>IF(F11&gt;0,VLOOKUP(A11,[3]BDD_ActiviteInf_HC!$1:$1048576,O$1,FALSE)/F11,"-")</f>
        <v>-</v>
      </c>
      <c r="P11" s="38" t="str">
        <f>IF($E11&gt;0,VLOOKUP($A11,[3]BDD_ActiviteInf_HC!$1:$1048576,P$1,FALSE)/$E11,"-")</f>
        <v>-</v>
      </c>
      <c r="Q11" s="37" t="str">
        <f>IF($F11&gt;0,VLOOKUP($A11,[3]BDD_ActiviteInf_HC!$1:$1048576,Q$1,FALSE)/$F11,"-")</f>
        <v>-</v>
      </c>
      <c r="R11" s="38" t="str">
        <f>IF(E11&gt;0,VLOOKUP(A11,[3]BDD_ActiviteInf_HC!$1:$1048576,R$1,FALSE)/E11,"-")</f>
        <v>-</v>
      </c>
      <c r="S11" s="37" t="str">
        <f>IF(F11&gt;0,VLOOKUP(A11,[3]BDD_ActiviteInf_HC!$1:$1048576,S$1,FALSE)/F11,"-")</f>
        <v>-</v>
      </c>
      <c r="T11" s="38" t="str">
        <f>IF(E11&gt;0,VLOOKUP(A11,[3]BDD_ActiviteInf_HC!$1:$1048576,T$1,FALSE)/E11,"-")</f>
        <v>-</v>
      </c>
      <c r="U11" s="37" t="str">
        <f>IF(F11&gt;0,VLOOKUP(A11,[3]BDD_ActiviteInf_HC!$1:$1048576,U$1,FALSE)/F11,"-")</f>
        <v>-</v>
      </c>
      <c r="V11" s="38" t="str">
        <f>IF(E11&gt;0,VLOOKUP(A11,[3]BDD_ActiviteInf_HC!$1:$1048576,V$1,FALSE)/E11,"-")</f>
        <v>-</v>
      </c>
      <c r="W11" s="37" t="str">
        <f>IF(F11&gt;0,VLOOKUP(A11,[3]BDD_ActiviteInf_HC!$1:$1048576,W$1,FALSE)/F11,"-")</f>
        <v>-</v>
      </c>
      <c r="X11" s="38">
        <f t="shared" si="2"/>
        <v>0</v>
      </c>
      <c r="Y11" s="37">
        <f t="shared" si="2"/>
        <v>0</v>
      </c>
      <c r="Z11" s="38" t="str">
        <f>IF(E11&gt;0,VLOOKUP(A11,[3]BDD_ActiviteInf_HC!$1:$1048576,Z$1,FALSE)/E11,"-")</f>
        <v>-</v>
      </c>
      <c r="AA11" s="43" t="str">
        <f>IF(F11&gt;0,VLOOKUP(A11,[3]BDD_ActiviteInf_HC!$1:$1048576,AA$1,FALSE)/F11,"-")</f>
        <v>-</v>
      </c>
    </row>
    <row r="12" spans="1:36" s="32" customFormat="1" ht="14.1" customHeight="1" x14ac:dyDescent="0.2">
      <c r="A12" s="31" t="s">
        <v>28</v>
      </c>
      <c r="C12" s="33" t="s">
        <v>28</v>
      </c>
      <c r="D12" s="34" t="s">
        <v>29</v>
      </c>
      <c r="E12" s="241">
        <f>IF(ISNA(VLOOKUP(A12,[3]BDD_ActiviteInf_HC!$1:$1048576,14,FALSE))=TRUE,0,VLOOKUP(A12,[3]BDD_ActiviteInf_HC!$1:$1048576,14,FALSE))</f>
        <v>2559</v>
      </c>
      <c r="F12" s="36">
        <f>IF(ISNA(VLOOKUP(A12,[3]BDD_ActiviteInf_HC!$1:$1048576,42,FALSE))=TRUE,0,VLOOKUP(A12,[3]BDD_ActiviteInf_HC!$1:$1048576,42,FALSE))</f>
        <v>2523</v>
      </c>
      <c r="G12" s="37">
        <f t="shared" si="1"/>
        <v>-1.4067995310668269E-2</v>
      </c>
      <c r="H12" s="38">
        <f>IF(E12&gt;0,VLOOKUP(A12,[3]BDD_ActiviteInf_HC!$1:$1048576,H$1,FALSE)/E12,"-")</f>
        <v>1.836654943337241E-2</v>
      </c>
      <c r="I12" s="37">
        <f>IF(F12&gt;0,VLOOKUP(A12,[3]BDD_ActiviteInf_HC!$1:$1048576,I$1,FALSE)/F12,"-")</f>
        <v>1.5854141894569957E-3</v>
      </c>
      <c r="J12" s="38">
        <f>IF(E12&gt;0,VLOOKUP(A12,[3]BDD_ActiviteInf_HC!$1:$1048576,J$1,FALSE)/E12,"-")</f>
        <v>0.21492770613520906</v>
      </c>
      <c r="K12" s="37">
        <f>IF(F12&gt;0,VLOOKUP(A12,[3]BDD_ActiviteInf_HC!$1:$1048576,K$1,FALSE)/F12,"-")</f>
        <v>0.17994451050336902</v>
      </c>
      <c r="L12" s="38">
        <f>IF(E12&gt;0,VLOOKUP(A12,[3]BDD_ActiviteInf_HC!$1:$1048576,L$1,FALSE)/E12,"-")</f>
        <v>0.15826494724501758</v>
      </c>
      <c r="M12" s="37">
        <f>IF(F12&gt;0,VLOOKUP(A12,[3]BDD_ActiviteInf_HC!$1:$1048576,M$1,FALSE)/F12,"-")</f>
        <v>0.2845818470075307</v>
      </c>
      <c r="N12" s="38">
        <f>IF(E12&gt;0,VLOOKUP(A12,[3]BDD_ActiviteInf_HC!$1:$1048576,N$1,FALSE)/E12,"-")</f>
        <v>1.6021883548261038E-2</v>
      </c>
      <c r="O12" s="37">
        <f>IF(F12&gt;0,VLOOKUP(A12,[3]BDD_ActiviteInf_HC!$1:$1048576,O$1,FALSE)/F12,"-")</f>
        <v>0</v>
      </c>
      <c r="P12" s="38">
        <f>IF($E12&gt;0,VLOOKUP($A12,[3]BDD_ActiviteInf_HC!$1:$1048576,P$1,FALSE)/$E12,"-")</f>
        <v>4.4157874169597502E-2</v>
      </c>
      <c r="Q12" s="37">
        <f>IF($F12&gt;0,VLOOKUP($A12,[3]BDD_ActiviteInf_HC!$1:$1048576,Q$1,FALSE)/$F12,"-")</f>
        <v>0.14942528735632185</v>
      </c>
      <c r="R12" s="38">
        <f>IF(E12&gt;0,VLOOKUP(A12,[3]BDD_ActiviteInf_HC!$1:$1048576,R$1,FALSE)/E12,"-")</f>
        <v>0.39859320046893315</v>
      </c>
      <c r="S12" s="37">
        <f>IF(F12&gt;0,VLOOKUP(A12,[3]BDD_ActiviteInf_HC!$1:$1048576,S$1,FALSE)/F12,"-")</f>
        <v>0.36107808164883076</v>
      </c>
      <c r="T12" s="38">
        <f>IF(E12&gt;0,VLOOKUP(A12,[3]BDD_ActiviteInf_HC!$1:$1048576,T$1,FALSE)/E12,"-")</f>
        <v>0</v>
      </c>
      <c r="U12" s="37">
        <f>IF(F12&gt;0,VLOOKUP(A12,[3]BDD_ActiviteInf_HC!$1:$1048576,U$1,FALSE)/F12,"-")</f>
        <v>0</v>
      </c>
      <c r="V12" s="38">
        <f>IF(E12&gt;0,VLOOKUP(A12,[3]BDD_ActiviteInf_HC!$1:$1048576,V$1,FALSE)/E12,"-")</f>
        <v>6.9949198905822588E-2</v>
      </c>
      <c r="W12" s="37">
        <f>IF(F12&gt;0,VLOOKUP(A12,[3]BDD_ActiviteInf_HC!$1:$1048576,W$1,FALSE)/F12,"-")</f>
        <v>5.1525961157352362E-3</v>
      </c>
      <c r="X12" s="38">
        <f t="shared" si="2"/>
        <v>6.8386088315748328E-2</v>
      </c>
      <c r="Y12" s="37">
        <f t="shared" si="2"/>
        <v>0.15774871185097106</v>
      </c>
      <c r="Z12" s="38">
        <f>IF(E12&gt;0,VLOOKUP(A12,[3]BDD_ActiviteInf_HC!$1:$1048576,Z$1,FALSE)/E12,"-")</f>
        <v>5.5490425947635792E-2</v>
      </c>
      <c r="AA12" s="43">
        <f>IF(F12&gt;0,VLOOKUP(A12,[3]BDD_ActiviteInf_HC!$1:$1048576,AA$1,FALSE)/F12,"-")</f>
        <v>9.9088386841062227E-3</v>
      </c>
    </row>
    <row r="13" spans="1:36" s="32" customFormat="1" ht="14.1" customHeight="1" x14ac:dyDescent="0.2">
      <c r="A13" s="31" t="s">
        <v>30</v>
      </c>
      <c r="C13" s="45" t="s">
        <v>30</v>
      </c>
      <c r="D13" s="34" t="s">
        <v>31</v>
      </c>
      <c r="E13" s="241">
        <f>IF(ISNA(VLOOKUP(A13,[3]BDD_ActiviteInf_HC!$1:$1048576,14,FALSE))=TRUE,0,VLOOKUP(A13,[3]BDD_ActiviteInf_HC!$1:$1048576,14,FALSE))</f>
        <v>0</v>
      </c>
      <c r="F13" s="36">
        <f>IF(ISNA(VLOOKUP(A13,[3]BDD_ActiviteInf_HC!$1:$1048576,42,FALSE))=TRUE,0,VLOOKUP(A13,[3]BDD_ActiviteInf_HC!$1:$1048576,42,FALSE))</f>
        <v>0</v>
      </c>
      <c r="G13" s="37" t="str">
        <f t="shared" si="1"/>
        <v>-</v>
      </c>
      <c r="H13" s="38" t="str">
        <f>IF(E13&gt;0,VLOOKUP(A13,[3]BDD_ActiviteInf_HC!$1:$1048576,H$1,FALSE)/E13,"-")</f>
        <v>-</v>
      </c>
      <c r="I13" s="37" t="str">
        <f>IF(F13&gt;0,VLOOKUP(A13,[3]BDD_ActiviteInf_HC!$1:$1048576,I$1,FALSE)/F13,"-")</f>
        <v>-</v>
      </c>
      <c r="J13" s="38" t="str">
        <f>IF(E13&gt;0,VLOOKUP(A13,[3]BDD_ActiviteInf_HC!$1:$1048576,J$1,FALSE)/E13,"-")</f>
        <v>-</v>
      </c>
      <c r="K13" s="37" t="str">
        <f>IF(F13&gt;0,VLOOKUP(A13,[3]BDD_ActiviteInf_HC!$1:$1048576,K$1,FALSE)/F13,"-")</f>
        <v>-</v>
      </c>
      <c r="L13" s="38" t="str">
        <f>IF(E13&gt;0,VLOOKUP(A13,[3]BDD_ActiviteInf_HC!$1:$1048576,L$1,FALSE)/E13,"-")</f>
        <v>-</v>
      </c>
      <c r="M13" s="37" t="str">
        <f>IF(F13&gt;0,VLOOKUP(A13,[3]BDD_ActiviteInf_HC!$1:$1048576,M$1,FALSE)/F13,"-")</f>
        <v>-</v>
      </c>
      <c r="N13" s="38" t="str">
        <f>IF(E13&gt;0,VLOOKUP(A13,[3]BDD_ActiviteInf_HC!$1:$1048576,N$1,FALSE)/E13,"-")</f>
        <v>-</v>
      </c>
      <c r="O13" s="37" t="str">
        <f>IF(F13&gt;0,VLOOKUP(A13,[3]BDD_ActiviteInf_HC!$1:$1048576,O$1,FALSE)/F13,"-")</f>
        <v>-</v>
      </c>
      <c r="P13" s="38" t="str">
        <f>IF($E13&gt;0,VLOOKUP($A13,[3]BDD_ActiviteInf_HC!$1:$1048576,P$1,FALSE)/$E13,"-")</f>
        <v>-</v>
      </c>
      <c r="Q13" s="37" t="str">
        <f>IF($F13&gt;0,VLOOKUP($A13,[3]BDD_ActiviteInf_HC!$1:$1048576,Q$1,FALSE)/$F13,"-")</f>
        <v>-</v>
      </c>
      <c r="R13" s="38" t="str">
        <f>IF(E13&gt;0,VLOOKUP(A13,[3]BDD_ActiviteInf_HC!$1:$1048576,R$1,FALSE)/E13,"-")</f>
        <v>-</v>
      </c>
      <c r="S13" s="37" t="str">
        <f>IF(F13&gt;0,VLOOKUP(A13,[3]BDD_ActiviteInf_HC!$1:$1048576,S$1,FALSE)/F13,"-")</f>
        <v>-</v>
      </c>
      <c r="T13" s="38" t="str">
        <f>IF(E13&gt;0,VLOOKUP(A13,[3]BDD_ActiviteInf_HC!$1:$1048576,T$1,FALSE)/E13,"-")</f>
        <v>-</v>
      </c>
      <c r="U13" s="37" t="str">
        <f>IF(F13&gt;0,VLOOKUP(A13,[3]BDD_ActiviteInf_HC!$1:$1048576,U$1,FALSE)/F13,"-")</f>
        <v>-</v>
      </c>
      <c r="V13" s="38" t="str">
        <f>IF(E13&gt;0,VLOOKUP(A13,[3]BDD_ActiviteInf_HC!$1:$1048576,V$1,FALSE)/E13,"-")</f>
        <v>-</v>
      </c>
      <c r="W13" s="37" t="str">
        <f>IF(F13&gt;0,VLOOKUP(A13,[3]BDD_ActiviteInf_HC!$1:$1048576,W$1,FALSE)/F13,"-")</f>
        <v>-</v>
      </c>
      <c r="X13" s="38">
        <f t="shared" si="2"/>
        <v>0</v>
      </c>
      <c r="Y13" s="37">
        <f t="shared" si="2"/>
        <v>0</v>
      </c>
      <c r="Z13" s="38" t="str">
        <f>IF(E13&gt;0,VLOOKUP(A13,[3]BDD_ActiviteInf_HC!$1:$1048576,Z$1,FALSE)/E13,"-")</f>
        <v>-</v>
      </c>
      <c r="AA13" s="43" t="str">
        <f>IF(F13&gt;0,VLOOKUP(A13,[3]BDD_ActiviteInf_HC!$1:$1048576,AA$1,FALSE)/F13,"-")</f>
        <v>-</v>
      </c>
    </row>
    <row r="14" spans="1:36" s="32" customFormat="1" ht="14.1" customHeight="1" x14ac:dyDescent="0.2">
      <c r="A14" s="31" t="s">
        <v>32</v>
      </c>
      <c r="C14" s="33" t="s">
        <v>32</v>
      </c>
      <c r="D14" s="34" t="s">
        <v>33</v>
      </c>
      <c r="E14" s="241">
        <f>IF(ISNA(VLOOKUP(A14,[3]BDD_ActiviteInf_HC!$1:$1048576,14,FALSE))=TRUE,0,VLOOKUP(A14,[3]BDD_ActiviteInf_HC!$1:$1048576,14,FALSE))</f>
        <v>0</v>
      </c>
      <c r="F14" s="36">
        <f>IF(ISNA(VLOOKUP(A14,[3]BDD_ActiviteInf_HC!$1:$1048576,42,FALSE))=TRUE,0,VLOOKUP(A14,[3]BDD_ActiviteInf_HC!$1:$1048576,42,FALSE))</f>
        <v>0</v>
      </c>
      <c r="G14" s="37" t="str">
        <f t="shared" si="1"/>
        <v>-</v>
      </c>
      <c r="H14" s="38" t="str">
        <f>IF(E14&gt;0,VLOOKUP(A14,[3]BDD_ActiviteInf_HC!$1:$1048576,H$1,FALSE)/E14,"-")</f>
        <v>-</v>
      </c>
      <c r="I14" s="37" t="str">
        <f>IF(F14&gt;0,VLOOKUP(A14,[3]BDD_ActiviteInf_HC!$1:$1048576,I$1,FALSE)/F14,"-")</f>
        <v>-</v>
      </c>
      <c r="J14" s="38" t="str">
        <f>IF(E14&gt;0,VLOOKUP(A14,[3]BDD_ActiviteInf_HC!$1:$1048576,J$1,FALSE)/E14,"-")</f>
        <v>-</v>
      </c>
      <c r="K14" s="37" t="str">
        <f>IF(F14&gt;0,VLOOKUP(A14,[3]BDD_ActiviteInf_HC!$1:$1048576,K$1,FALSE)/F14,"-")</f>
        <v>-</v>
      </c>
      <c r="L14" s="38" t="str">
        <f>IF(E14&gt;0,VLOOKUP(A14,[3]BDD_ActiviteInf_HC!$1:$1048576,L$1,FALSE)/E14,"-")</f>
        <v>-</v>
      </c>
      <c r="M14" s="37" t="str">
        <f>IF(F14&gt;0,VLOOKUP(A14,[3]BDD_ActiviteInf_HC!$1:$1048576,M$1,FALSE)/F14,"-")</f>
        <v>-</v>
      </c>
      <c r="N14" s="38" t="str">
        <f>IF(E14&gt;0,VLOOKUP(A14,[3]BDD_ActiviteInf_HC!$1:$1048576,N$1,FALSE)/E14,"-")</f>
        <v>-</v>
      </c>
      <c r="O14" s="37" t="str">
        <f>IF(F14&gt;0,VLOOKUP(A14,[3]BDD_ActiviteInf_HC!$1:$1048576,O$1,FALSE)/F14,"-")</f>
        <v>-</v>
      </c>
      <c r="P14" s="38" t="str">
        <f>IF($E14&gt;0,VLOOKUP($A14,[3]BDD_ActiviteInf_HC!$1:$1048576,P$1,FALSE)/$E14,"-")</f>
        <v>-</v>
      </c>
      <c r="Q14" s="37" t="str">
        <f>IF($F14&gt;0,VLOOKUP($A14,[3]BDD_ActiviteInf_HC!$1:$1048576,Q$1,FALSE)/$F14,"-")</f>
        <v>-</v>
      </c>
      <c r="R14" s="38" t="str">
        <f>IF(E14&gt;0,VLOOKUP(A14,[3]BDD_ActiviteInf_HC!$1:$1048576,R$1,FALSE)/E14,"-")</f>
        <v>-</v>
      </c>
      <c r="S14" s="37" t="str">
        <f>IF(F14&gt;0,VLOOKUP(A14,[3]BDD_ActiviteInf_HC!$1:$1048576,S$1,FALSE)/F14,"-")</f>
        <v>-</v>
      </c>
      <c r="T14" s="38" t="str">
        <f>IF(E14&gt;0,VLOOKUP(A14,[3]BDD_ActiviteInf_HC!$1:$1048576,T$1,FALSE)/E14,"-")</f>
        <v>-</v>
      </c>
      <c r="U14" s="37" t="str">
        <f>IF(F14&gt;0,VLOOKUP(A14,[3]BDD_ActiviteInf_HC!$1:$1048576,U$1,FALSE)/F14,"-")</f>
        <v>-</v>
      </c>
      <c r="V14" s="38" t="str">
        <f>IF(E14&gt;0,VLOOKUP(A14,[3]BDD_ActiviteInf_HC!$1:$1048576,V$1,FALSE)/E14,"-")</f>
        <v>-</v>
      </c>
      <c r="W14" s="37" t="str">
        <f>IF(F14&gt;0,VLOOKUP(A14,[3]BDD_ActiviteInf_HC!$1:$1048576,W$1,FALSE)/F14,"-")</f>
        <v>-</v>
      </c>
      <c r="X14" s="38">
        <f t="shared" si="2"/>
        <v>0</v>
      </c>
      <c r="Y14" s="37">
        <f t="shared" si="2"/>
        <v>0</v>
      </c>
      <c r="Z14" s="38" t="str">
        <f>IF(E14&gt;0,VLOOKUP(A14,[3]BDD_ActiviteInf_HC!$1:$1048576,Z$1,FALSE)/E14,"-")</f>
        <v>-</v>
      </c>
      <c r="AA14" s="43" t="str">
        <f>IF(F14&gt;0,VLOOKUP(A14,[3]BDD_ActiviteInf_HC!$1:$1048576,AA$1,FALSE)/F14,"-")</f>
        <v>-</v>
      </c>
    </row>
    <row r="15" spans="1:36" s="32" customFormat="1" ht="14.1" customHeight="1" x14ac:dyDescent="0.2">
      <c r="A15" s="31" t="s">
        <v>34</v>
      </c>
      <c r="C15" s="33" t="s">
        <v>34</v>
      </c>
      <c r="D15" s="34" t="s">
        <v>35</v>
      </c>
      <c r="E15" s="241">
        <f>IF(ISNA(VLOOKUP(A15,[3]BDD_ActiviteInf_HC!$1:$1048576,14,FALSE))=TRUE,0,VLOOKUP(A15,[3]BDD_ActiviteInf_HC!$1:$1048576,14,FALSE))</f>
        <v>1961</v>
      </c>
      <c r="F15" s="36">
        <f>IF(ISNA(VLOOKUP(A15,[3]BDD_ActiviteInf_HC!$1:$1048576,42,FALSE))=TRUE,0,VLOOKUP(A15,[3]BDD_ActiviteInf_HC!$1:$1048576,42,FALSE))</f>
        <v>1936</v>
      </c>
      <c r="G15" s="37">
        <f t="shared" si="1"/>
        <v>-1.2748597654258065E-2</v>
      </c>
      <c r="H15" s="38">
        <f>IF(E15&gt;0,VLOOKUP(A15,[3]BDD_ActiviteInf_HC!$1:$1048576,H$1,FALSE)/E15,"-")</f>
        <v>0.20703722590515045</v>
      </c>
      <c r="I15" s="37">
        <f>IF(F15&gt;0,VLOOKUP(A15,[3]BDD_ActiviteInf_HC!$1:$1048576,I$1,FALSE)/F15,"-")</f>
        <v>0.12035123966942149</v>
      </c>
      <c r="J15" s="38">
        <f>IF(E15&gt;0,VLOOKUP(A15,[3]BDD_ActiviteInf_HC!$1:$1048576,J$1,FALSE)/E15,"-")</f>
        <v>8.5670576236613977E-2</v>
      </c>
      <c r="K15" s="37">
        <f>IF(F15&gt;0,VLOOKUP(A15,[3]BDD_ActiviteInf_HC!$1:$1048576,K$1,FALSE)/F15,"-")</f>
        <v>5.4235537190082644E-2</v>
      </c>
      <c r="L15" s="38">
        <f>IF(E15&gt;0,VLOOKUP(A15,[3]BDD_ActiviteInf_HC!$1:$1048576,L$1,FALSE)/E15,"-")</f>
        <v>6.1703212646608871E-2</v>
      </c>
      <c r="M15" s="37">
        <f>IF(F15&gt;0,VLOOKUP(A15,[3]BDD_ActiviteInf_HC!$1:$1048576,M$1,FALSE)/F15,"-")</f>
        <v>0.10692148760330579</v>
      </c>
      <c r="N15" s="38">
        <f>IF(E15&gt;0,VLOOKUP(A15,[3]BDD_ActiviteInf_HC!$1:$1048576,N$1,FALSE)/E15,"-")</f>
        <v>0</v>
      </c>
      <c r="O15" s="37">
        <f>IF(F15&gt;0,VLOOKUP(A15,[3]BDD_ActiviteInf_HC!$1:$1048576,O$1,FALSE)/F15,"-")</f>
        <v>0</v>
      </c>
      <c r="P15" s="38">
        <f>IF($E15&gt;0,VLOOKUP($A15,[3]BDD_ActiviteInf_HC!$1:$1048576,P$1,FALSE)/$E15,"-")</f>
        <v>0.18663946965833758</v>
      </c>
      <c r="Q15" s="37">
        <f>IF($F15&gt;0,VLOOKUP($A15,[3]BDD_ActiviteInf_HC!$1:$1048576,Q$1,FALSE)/$F15,"-")</f>
        <v>6.5599173553719012E-2</v>
      </c>
      <c r="R15" s="38">
        <f>IF(E15&gt;0,VLOOKUP(A15,[3]BDD_ActiviteInf_HC!$1:$1048576,R$1,FALSE)/E15,"-")</f>
        <v>0.27434982151963283</v>
      </c>
      <c r="S15" s="37">
        <f>IF(F15&gt;0,VLOOKUP(A15,[3]BDD_ActiviteInf_HC!$1:$1048576,S$1,FALSE)/F15,"-")</f>
        <v>0.36311983471074383</v>
      </c>
      <c r="T15" s="38">
        <f>IF(E15&gt;0,VLOOKUP(A15,[3]BDD_ActiviteInf_HC!$1:$1048576,T$1,FALSE)/E15,"-")</f>
        <v>0.14125446200917899</v>
      </c>
      <c r="U15" s="37">
        <f>IF(F15&gt;0,VLOOKUP(A15,[3]BDD_ActiviteInf_HC!$1:$1048576,U$1,FALSE)/F15,"-")</f>
        <v>0.14359504132231404</v>
      </c>
      <c r="V15" s="38">
        <f>IF(E15&gt;0,VLOOKUP(A15,[3]BDD_ActiviteInf_HC!$1:$1048576,V$1,FALSE)/E15,"-")</f>
        <v>3.6206017338092811E-2</v>
      </c>
      <c r="W15" s="37">
        <f>IF(F15&gt;0,VLOOKUP(A15,[3]BDD_ActiviteInf_HC!$1:$1048576,W$1,FALSE)/F15,"-")</f>
        <v>9.1425619834710745E-2</v>
      </c>
      <c r="X15" s="38">
        <f t="shared" si="2"/>
        <v>0.19377868434472201</v>
      </c>
      <c r="Y15" s="37">
        <f t="shared" si="2"/>
        <v>0.12035123966942141</v>
      </c>
      <c r="Z15" s="38">
        <f>IF(E15&gt;0,VLOOKUP(A15,[3]BDD_ActiviteInf_HC!$1:$1048576,Z$1,FALSE)/E15,"-")</f>
        <v>0</v>
      </c>
      <c r="AA15" s="43">
        <f>IF(F15&gt;0,VLOOKUP(A15,[3]BDD_ActiviteInf_HC!$1:$1048576,AA$1,FALSE)/F15,"-")</f>
        <v>0</v>
      </c>
    </row>
    <row r="16" spans="1:36" s="32" customFormat="1" ht="14.1" customHeight="1" x14ac:dyDescent="0.25">
      <c r="A16" s="49" t="s">
        <v>36</v>
      </c>
      <c r="C16" s="33" t="s">
        <v>36</v>
      </c>
      <c r="D16" s="34" t="s">
        <v>37</v>
      </c>
      <c r="E16" s="241">
        <f>IF(ISNA(VLOOKUP(A16,[3]BDD_ActiviteInf_HC!$1:$1048576,14,FALSE))=TRUE,0,VLOOKUP(A16,[3]BDD_ActiviteInf_HC!$1:$1048576,14,FALSE))</f>
        <v>2240</v>
      </c>
      <c r="F16" s="36">
        <f>IF(ISNA(VLOOKUP(A16,[3]BDD_ActiviteInf_HC!$1:$1048576,42,FALSE))=TRUE,0,VLOOKUP(A16,[3]BDD_ActiviteInf_HC!$1:$1048576,42,FALSE))</f>
        <v>3071</v>
      </c>
      <c r="G16" s="37">
        <f t="shared" si="1"/>
        <v>0.37098214285714293</v>
      </c>
      <c r="H16" s="38">
        <f>IF(E16&gt;0,VLOOKUP(A16,[3]BDD_ActiviteInf_HC!$1:$1048576,H$1,FALSE)/E16,"-")</f>
        <v>2.1874999999999999E-2</v>
      </c>
      <c r="I16" s="37">
        <f>IF(F16&gt;0,VLOOKUP(A16,[3]BDD_ActiviteInf_HC!$1:$1048576,I$1,FALSE)/F16,"-")</f>
        <v>1.4978834255942689E-2</v>
      </c>
      <c r="J16" s="38">
        <f>IF(E16&gt;0,VLOOKUP(A16,[3]BDD_ActiviteInf_HC!$1:$1048576,J$1,FALSE)/E16,"-")</f>
        <v>0.1</v>
      </c>
      <c r="K16" s="37">
        <f>IF(F16&gt;0,VLOOKUP(A16,[3]BDD_ActiviteInf_HC!$1:$1048576,K$1,FALSE)/F16,"-")</f>
        <v>0.1520677303809834</v>
      </c>
      <c r="L16" s="38">
        <f>IF(E16&gt;0,VLOOKUP(A16,[3]BDD_ActiviteInf_HC!$1:$1048576,L$1,FALSE)/E16,"-")</f>
        <v>0.30223214285714284</v>
      </c>
      <c r="M16" s="37">
        <f>IF(F16&gt;0,VLOOKUP(A16,[3]BDD_ActiviteInf_HC!$1:$1048576,M$1,FALSE)/F16,"-")</f>
        <v>0.37088896125040705</v>
      </c>
      <c r="N16" s="38">
        <f>IF(E16&gt;0,VLOOKUP(A16,[3]BDD_ActiviteInf_HC!$1:$1048576,N$1,FALSE)/E16,"-")</f>
        <v>4.9107142857142856E-3</v>
      </c>
      <c r="O16" s="37">
        <f>IF(F16&gt;0,VLOOKUP(A16,[3]BDD_ActiviteInf_HC!$1:$1048576,O$1,FALSE)/F16,"-")</f>
        <v>1.6281341582546401E-2</v>
      </c>
      <c r="P16" s="38">
        <f>IF($E16&gt;0,VLOOKUP($A16,[3]BDD_ActiviteInf_HC!$1:$1048576,P$1,FALSE)/$E16,"-")</f>
        <v>8.9285714285714281E-3</v>
      </c>
      <c r="Q16" s="37">
        <f>IF($F16&gt;0,VLOOKUP($A16,[3]BDD_ActiviteInf_HC!$1:$1048576,Q$1,FALSE)/$F16,"-")</f>
        <v>1.1396939107782481E-2</v>
      </c>
      <c r="R16" s="38">
        <f>IF(E16&gt;0,VLOOKUP(A16,[3]BDD_ActiviteInf_HC!$1:$1048576,R$1,FALSE)/E16,"-")</f>
        <v>0.11026785714285714</v>
      </c>
      <c r="S16" s="37">
        <f>IF(F16&gt;0,VLOOKUP(A16,[3]BDD_ActiviteInf_HC!$1:$1048576,S$1,FALSE)/F16,"-")</f>
        <v>0.10941061543471182</v>
      </c>
      <c r="T16" s="38">
        <f>IF(E16&gt;0,VLOOKUP(A16,[3]BDD_ActiviteInf_HC!$1:$1048576,T$1,FALSE)/E16,"-")</f>
        <v>7.1428571428571425E-2</v>
      </c>
      <c r="U16" s="37">
        <f>IF(F16&gt;0,VLOOKUP(A16,[3]BDD_ActiviteInf_HC!$1:$1048576,U$1,FALSE)/F16,"-")</f>
        <v>3.7447085639856721E-2</v>
      </c>
      <c r="V16" s="38">
        <f>IF(E16&gt;0,VLOOKUP(A16,[3]BDD_ActiviteInf_HC!$1:$1048576,V$1,FALSE)/E16,"-")</f>
        <v>6.9642857142857145E-2</v>
      </c>
      <c r="W16" s="37">
        <f>IF(F16&gt;0,VLOOKUP(A16,[3]BDD_ActiviteInf_HC!$1:$1048576,W$1,FALSE)/F16,"-")</f>
        <v>8.7267990882448715E-2</v>
      </c>
      <c r="X16" s="38">
        <f t="shared" si="2"/>
        <v>0.31964285714285723</v>
      </c>
      <c r="Y16" s="37">
        <f t="shared" si="2"/>
        <v>0.21165744057310321</v>
      </c>
      <c r="Z16" s="38">
        <f>IF(E16&gt;0,VLOOKUP(A16,[3]BDD_ActiviteInf_HC!$1:$1048576,Z$1,FALSE)/E16,"-")</f>
        <v>0</v>
      </c>
      <c r="AA16" s="43">
        <f>IF(F16&gt;0,VLOOKUP(A16,[3]BDD_ActiviteInf_HC!$1:$1048576,AA$1,FALSE)/F16,"-")</f>
        <v>0</v>
      </c>
    </row>
    <row r="17" spans="1:27" s="32" customFormat="1" ht="14.1" customHeight="1" x14ac:dyDescent="0.2">
      <c r="A17" s="31" t="s">
        <v>38</v>
      </c>
      <c r="C17" s="33" t="s">
        <v>38</v>
      </c>
      <c r="D17" s="34" t="s">
        <v>39</v>
      </c>
      <c r="E17" s="241">
        <f>IF(ISNA(VLOOKUP(A17,[3]BDD_ActiviteInf_HC!$1:$1048576,14,FALSE))=TRUE,0,VLOOKUP(A17,[3]BDD_ActiviteInf_HC!$1:$1048576,14,FALSE))</f>
        <v>0</v>
      </c>
      <c r="F17" s="36">
        <f>IF(ISNA(VLOOKUP(A17,[3]BDD_ActiviteInf_HC!$1:$1048576,42,FALSE))=TRUE,0,VLOOKUP(A17,[3]BDD_ActiviteInf_HC!$1:$1048576,42,FALSE))</f>
        <v>0</v>
      </c>
      <c r="G17" s="37" t="str">
        <f t="shared" si="1"/>
        <v>-</v>
      </c>
      <c r="H17" s="38" t="str">
        <f>IF(E17&gt;0,VLOOKUP(A17,[3]BDD_ActiviteInf_HC!$1:$1048576,H$1,FALSE)/E17,"-")</f>
        <v>-</v>
      </c>
      <c r="I17" s="37" t="str">
        <f>IF(F17&gt;0,VLOOKUP(A17,[3]BDD_ActiviteInf_HC!$1:$1048576,I$1,FALSE)/F17,"-")</f>
        <v>-</v>
      </c>
      <c r="J17" s="38" t="str">
        <f>IF(E17&gt;0,VLOOKUP(A17,[3]BDD_ActiviteInf_HC!$1:$1048576,J$1,FALSE)/E17,"-")</f>
        <v>-</v>
      </c>
      <c r="K17" s="37" t="str">
        <f>IF(F17&gt;0,VLOOKUP(A17,[3]BDD_ActiviteInf_HC!$1:$1048576,K$1,FALSE)/F17,"-")</f>
        <v>-</v>
      </c>
      <c r="L17" s="38" t="str">
        <f>IF(E17&gt;0,VLOOKUP(A17,[3]BDD_ActiviteInf_HC!$1:$1048576,L$1,FALSE)/E17,"-")</f>
        <v>-</v>
      </c>
      <c r="M17" s="37" t="str">
        <f>IF(F17&gt;0,VLOOKUP(A17,[3]BDD_ActiviteInf_HC!$1:$1048576,M$1,FALSE)/F17,"-")</f>
        <v>-</v>
      </c>
      <c r="N17" s="38" t="str">
        <f>IF(E17&gt;0,VLOOKUP(A17,[3]BDD_ActiviteInf_HC!$1:$1048576,N$1,FALSE)/E17,"-")</f>
        <v>-</v>
      </c>
      <c r="O17" s="37" t="str">
        <f>IF(F17&gt;0,VLOOKUP(A17,[3]BDD_ActiviteInf_HC!$1:$1048576,O$1,FALSE)/F17,"-")</f>
        <v>-</v>
      </c>
      <c r="P17" s="38" t="str">
        <f>IF($E17&gt;0,VLOOKUP($A17,[3]BDD_ActiviteInf_HC!$1:$1048576,P$1,FALSE)/$E17,"-")</f>
        <v>-</v>
      </c>
      <c r="Q17" s="37" t="str">
        <f>IF($F17&gt;0,VLOOKUP($A17,[3]BDD_ActiviteInf_HC!$1:$1048576,Q$1,FALSE)/$F17,"-")</f>
        <v>-</v>
      </c>
      <c r="R17" s="38" t="str">
        <f>IF(E17&gt;0,VLOOKUP(A17,[3]BDD_ActiviteInf_HC!$1:$1048576,R$1,FALSE)/E17,"-")</f>
        <v>-</v>
      </c>
      <c r="S17" s="37" t="str">
        <f>IF(F17&gt;0,VLOOKUP(A17,[3]BDD_ActiviteInf_HC!$1:$1048576,S$1,FALSE)/F17,"-")</f>
        <v>-</v>
      </c>
      <c r="T17" s="38" t="str">
        <f>IF(E17&gt;0,VLOOKUP(A17,[3]BDD_ActiviteInf_HC!$1:$1048576,T$1,FALSE)/E17,"-")</f>
        <v>-</v>
      </c>
      <c r="U17" s="37" t="str">
        <f>IF(F17&gt;0,VLOOKUP(A17,[3]BDD_ActiviteInf_HC!$1:$1048576,U$1,FALSE)/F17,"-")</f>
        <v>-</v>
      </c>
      <c r="V17" s="38" t="str">
        <f>IF(E17&gt;0,VLOOKUP(A17,[3]BDD_ActiviteInf_HC!$1:$1048576,V$1,FALSE)/E17,"-")</f>
        <v>-</v>
      </c>
      <c r="W17" s="37" t="str">
        <f>IF(F17&gt;0,VLOOKUP(A17,[3]BDD_ActiviteInf_HC!$1:$1048576,W$1,FALSE)/F17,"-")</f>
        <v>-</v>
      </c>
      <c r="X17" s="38">
        <f t="shared" si="2"/>
        <v>0</v>
      </c>
      <c r="Y17" s="37">
        <f t="shared" si="2"/>
        <v>0</v>
      </c>
      <c r="Z17" s="38" t="str">
        <f>IF(E17&gt;0,VLOOKUP(A17,[3]BDD_ActiviteInf_HC!$1:$1048576,Z$1,FALSE)/E17,"-")</f>
        <v>-</v>
      </c>
      <c r="AA17" s="43" t="str">
        <f>IF(F17&gt;0,VLOOKUP(A17,[3]BDD_ActiviteInf_HC!$1:$1048576,AA$1,FALSE)/F17,"-")</f>
        <v>-</v>
      </c>
    </row>
    <row r="18" spans="1:27" s="32" customFormat="1" ht="14.1" customHeight="1" x14ac:dyDescent="0.2">
      <c r="A18" s="31" t="s">
        <v>40</v>
      </c>
      <c r="C18" s="33" t="s">
        <v>40</v>
      </c>
      <c r="D18" s="34" t="s">
        <v>41</v>
      </c>
      <c r="E18" s="241">
        <f>IF(ISNA(VLOOKUP(A18,[3]BDD_ActiviteInf_HC!$1:$1048576,14,FALSE))=TRUE,0,VLOOKUP(A18,[3]BDD_ActiviteInf_HC!$1:$1048576,14,FALSE))</f>
        <v>5626</v>
      </c>
      <c r="F18" s="36">
        <f>IF(ISNA(VLOOKUP(A18,[3]BDD_ActiviteInf_HC!$1:$1048576,42,FALSE))=TRUE,0,VLOOKUP(A18,[3]BDD_ActiviteInf_HC!$1:$1048576,42,FALSE))</f>
        <v>5420</v>
      </c>
      <c r="G18" s="37">
        <f t="shared" si="1"/>
        <v>-3.6615712762175567E-2</v>
      </c>
      <c r="H18" s="38">
        <f>IF(E18&gt;0,VLOOKUP(A18,[3]BDD_ActiviteInf_HC!$1:$1048576,H$1,FALSE)/E18,"-")</f>
        <v>4.6214006398862424E-2</v>
      </c>
      <c r="I18" s="37">
        <f>IF(F18&gt;0,VLOOKUP(A18,[3]BDD_ActiviteInf_HC!$1:$1048576,I$1,FALSE)/F18,"-")</f>
        <v>3.8745387453874541E-2</v>
      </c>
      <c r="J18" s="38">
        <f>IF(E18&gt;0,VLOOKUP(A18,[3]BDD_ActiviteInf_HC!$1:$1048576,J$1,FALSE)/E18,"-")</f>
        <v>0.23942410238179879</v>
      </c>
      <c r="K18" s="37">
        <f>IF(F18&gt;0,VLOOKUP(A18,[3]BDD_ActiviteInf_HC!$1:$1048576,K$1,FALSE)/F18,"-")</f>
        <v>0.14464944649446496</v>
      </c>
      <c r="L18" s="38">
        <f>IF(E18&gt;0,VLOOKUP(A18,[3]BDD_ActiviteInf_HC!$1:$1048576,L$1,FALSE)/E18,"-")</f>
        <v>0.24191254888019909</v>
      </c>
      <c r="M18" s="37">
        <f>IF(F18&gt;0,VLOOKUP(A18,[3]BDD_ActiviteInf_HC!$1:$1048576,M$1,FALSE)/F18,"-")</f>
        <v>0.1896678966789668</v>
      </c>
      <c r="N18" s="38">
        <f>IF(E18&gt;0,VLOOKUP(A18,[3]BDD_ActiviteInf_HC!$1:$1048576,N$1,FALSE)/E18,"-")</f>
        <v>6.7899040170636332E-2</v>
      </c>
      <c r="O18" s="37">
        <f>IF(F18&gt;0,VLOOKUP(A18,[3]BDD_ActiviteInf_HC!$1:$1048576,O$1,FALSE)/F18,"-")</f>
        <v>8.0258302583025826E-2</v>
      </c>
      <c r="P18" s="38">
        <f>IF($E18&gt;0,VLOOKUP($A18,[3]BDD_ActiviteInf_HC!$1:$1048576,P$1,FALSE)/$E18,"-")</f>
        <v>6.5766086029150378E-2</v>
      </c>
      <c r="Q18" s="37">
        <f>IF($F18&gt;0,VLOOKUP($A18,[3]BDD_ActiviteInf_HC!$1:$1048576,Q$1,FALSE)/$F18,"-")</f>
        <v>0.14870848708487086</v>
      </c>
      <c r="R18" s="38">
        <f>IF(E18&gt;0,VLOOKUP(A18,[3]BDD_ActiviteInf_HC!$1:$1048576,R$1,FALSE)/E18,"-")</f>
        <v>0.14184145040881621</v>
      </c>
      <c r="S18" s="37">
        <f>IF(F18&gt;0,VLOOKUP(A18,[3]BDD_ActiviteInf_HC!$1:$1048576,S$1,FALSE)/F18,"-")</f>
        <v>0.13431734317343175</v>
      </c>
      <c r="T18" s="38">
        <f>IF(E18&gt;0,VLOOKUP(A18,[3]BDD_ActiviteInf_HC!$1:$1048576,T$1,FALSE)/E18,"-")</f>
        <v>1.35087095627444E-2</v>
      </c>
      <c r="U18" s="37">
        <f>IF(F18&gt;0,VLOOKUP(A18,[3]BDD_ActiviteInf_HC!$1:$1048576,U$1,FALSE)/F18,"-")</f>
        <v>1.4575645756457565E-2</v>
      </c>
      <c r="V18" s="38">
        <f>IF(E18&gt;0,VLOOKUP(A18,[3]BDD_ActiviteInf_HC!$1:$1048576,V$1,FALSE)/E18,"-")</f>
        <v>1.7596871667259154E-2</v>
      </c>
      <c r="W18" s="37">
        <f>IF(F18&gt;0,VLOOKUP(A18,[3]BDD_ActiviteInf_HC!$1:$1048576,W$1,FALSE)/F18,"-")</f>
        <v>1.6051660516605167E-2</v>
      </c>
      <c r="X18" s="38">
        <f t="shared" si="2"/>
        <v>0.13348738002132943</v>
      </c>
      <c r="Y18" s="37">
        <f t="shared" si="2"/>
        <v>0.28892988929889307</v>
      </c>
      <c r="Z18" s="38">
        <f>IF(E18&gt;0,VLOOKUP(A18,[3]BDD_ActiviteInf_HC!$1:$1048576,Z$1,FALSE)/E18,"-")</f>
        <v>9.8115890508354064E-2</v>
      </c>
      <c r="AA18" s="43">
        <f>IF(F18&gt;0,VLOOKUP(A18,[3]BDD_ActiviteInf_HC!$1:$1048576,AA$1,FALSE)/F18,"-")</f>
        <v>9.2804428044280449E-2</v>
      </c>
    </row>
    <row r="19" spans="1:27" s="32" customFormat="1" ht="14.1" customHeight="1" x14ac:dyDescent="0.2">
      <c r="A19" s="31" t="s">
        <v>42</v>
      </c>
      <c r="C19" s="33" t="s">
        <v>42</v>
      </c>
      <c r="D19" s="34" t="s">
        <v>43</v>
      </c>
      <c r="E19" s="241">
        <f>IF(ISNA(VLOOKUP(A19,[3]BDD_ActiviteInf_HC!$1:$1048576,14,FALSE))=TRUE,0,VLOOKUP(A19,[3]BDD_ActiviteInf_HC!$1:$1048576,14,FALSE))</f>
        <v>12</v>
      </c>
      <c r="F19" s="36">
        <f>IF(ISNA(VLOOKUP(A19,[3]BDD_ActiviteInf_HC!$1:$1048576,42,FALSE))=TRUE,0,VLOOKUP(A19,[3]BDD_ActiviteInf_HC!$1:$1048576,42,FALSE))</f>
        <v>0</v>
      </c>
      <c r="G19" s="37">
        <f t="shared" si="1"/>
        <v>-1</v>
      </c>
      <c r="H19" s="38">
        <f>IF(E19&gt;0,VLOOKUP(A19,[3]BDD_ActiviteInf_HC!$1:$1048576,H$1,FALSE)/E19,"-")</f>
        <v>0</v>
      </c>
      <c r="I19" s="37" t="str">
        <f>IF(F19&gt;0,VLOOKUP(A19,[3]BDD_ActiviteInf_HC!$1:$1048576,I$1,FALSE)/F19,"-")</f>
        <v>-</v>
      </c>
      <c r="J19" s="38">
        <f>IF(E19&gt;0,VLOOKUP(A19,[3]BDD_ActiviteInf_HC!$1:$1048576,J$1,FALSE)/E19,"-")</f>
        <v>0.33333333333333331</v>
      </c>
      <c r="K19" s="37" t="str">
        <f>IF(F19&gt;0,VLOOKUP(A19,[3]BDD_ActiviteInf_HC!$1:$1048576,K$1,FALSE)/F19,"-")</f>
        <v>-</v>
      </c>
      <c r="L19" s="38">
        <f>IF(E19&gt;0,VLOOKUP(A19,[3]BDD_ActiviteInf_HC!$1:$1048576,L$1,FALSE)/E19,"-")</f>
        <v>0.66666666666666663</v>
      </c>
      <c r="M19" s="37" t="str">
        <f>IF(F19&gt;0,VLOOKUP(A19,[3]BDD_ActiviteInf_HC!$1:$1048576,M$1,FALSE)/F19,"-")</f>
        <v>-</v>
      </c>
      <c r="N19" s="38">
        <f>IF(E19&gt;0,VLOOKUP(A19,[3]BDD_ActiviteInf_HC!$1:$1048576,N$1,FALSE)/E19,"-")</f>
        <v>0</v>
      </c>
      <c r="O19" s="37" t="str">
        <f>IF(F19&gt;0,VLOOKUP(A19,[3]BDD_ActiviteInf_HC!$1:$1048576,O$1,FALSE)/F19,"-")</f>
        <v>-</v>
      </c>
      <c r="P19" s="38">
        <f>IF($E19&gt;0,VLOOKUP($A19,[3]BDD_ActiviteInf_HC!$1:$1048576,P$1,FALSE)/$E19,"-")</f>
        <v>0</v>
      </c>
      <c r="Q19" s="37" t="str">
        <f>IF($F19&gt;0,VLOOKUP($A19,[3]BDD_ActiviteInf_HC!$1:$1048576,Q$1,FALSE)/$F19,"-")</f>
        <v>-</v>
      </c>
      <c r="R19" s="38">
        <f>IF(E19&gt;0,VLOOKUP(A19,[3]BDD_ActiviteInf_HC!$1:$1048576,R$1,FALSE)/E19,"-")</f>
        <v>0</v>
      </c>
      <c r="S19" s="37" t="str">
        <f>IF(F19&gt;0,VLOOKUP(A19,[3]BDD_ActiviteInf_HC!$1:$1048576,S$1,FALSE)/F19,"-")</f>
        <v>-</v>
      </c>
      <c r="T19" s="38">
        <f>IF(E19&gt;0,VLOOKUP(A19,[3]BDD_ActiviteInf_HC!$1:$1048576,T$1,FALSE)/E19,"-")</f>
        <v>0</v>
      </c>
      <c r="U19" s="37" t="str">
        <f>IF(F19&gt;0,VLOOKUP(A19,[3]BDD_ActiviteInf_HC!$1:$1048576,U$1,FALSE)/F19,"-")</f>
        <v>-</v>
      </c>
      <c r="V19" s="38">
        <f>IF(E19&gt;0,VLOOKUP(A19,[3]BDD_ActiviteInf_HC!$1:$1048576,V$1,FALSE)/E19,"-")</f>
        <v>0</v>
      </c>
      <c r="W19" s="37" t="str">
        <f>IF(F19&gt;0,VLOOKUP(A19,[3]BDD_ActiviteInf_HC!$1:$1048576,W$1,FALSE)/F19,"-")</f>
        <v>-</v>
      </c>
      <c r="X19" s="38">
        <f t="shared" si="2"/>
        <v>0</v>
      </c>
      <c r="Y19" s="37">
        <f t="shared" si="2"/>
        <v>0</v>
      </c>
      <c r="Z19" s="38">
        <f>IF(E19&gt;0,VLOOKUP(A19,[3]BDD_ActiviteInf_HC!$1:$1048576,Z$1,FALSE)/E19,"-")</f>
        <v>0</v>
      </c>
      <c r="AA19" s="43" t="str">
        <f>IF(F19&gt;0,VLOOKUP(A19,[3]BDD_ActiviteInf_HC!$1:$1048576,AA$1,FALSE)/F19,"-")</f>
        <v>-</v>
      </c>
    </row>
    <row r="20" spans="1:27" s="32" customFormat="1" ht="14.1" customHeight="1" x14ac:dyDescent="0.25">
      <c r="A20" s="49" t="s">
        <v>44</v>
      </c>
      <c r="C20" s="33" t="s">
        <v>44</v>
      </c>
      <c r="D20" s="34" t="s">
        <v>45</v>
      </c>
      <c r="E20" s="252">
        <f>IF(ISNA(VLOOKUP(A20,[3]BDD_ActiviteInf_HC!$1:$1048576,14,FALSE))=TRUE,0,VLOOKUP(A20,[3]BDD_ActiviteInf_HC!$1:$1048576,14,FALSE))</f>
        <v>0</v>
      </c>
      <c r="F20" s="494">
        <f>IF(ISNA(VLOOKUP(A20,[3]BDD_ActiviteInf_HC!$1:$1048576,42,FALSE))=TRUE,0,VLOOKUP(A20,[3]BDD_ActiviteInf_HC!$1:$1048576,42,FALSE))</f>
        <v>0</v>
      </c>
      <c r="G20" s="37" t="str">
        <f t="shared" si="1"/>
        <v>-</v>
      </c>
      <c r="H20" s="495" t="str">
        <f>IF(E20&gt;0,VLOOKUP(A20,[3]BDD_ActiviteInf_HC!$1:$1048576,H$1,FALSE)/E20,"-")</f>
        <v>-</v>
      </c>
      <c r="I20" s="496" t="str">
        <f>IF(F20&gt;0,VLOOKUP(A20,[3]BDD_ActiviteInf_HC!$1:$1048576,I$1,FALSE)/F20,"-")</f>
        <v>-</v>
      </c>
      <c r="J20" s="495" t="str">
        <f>IF(E20&gt;0,VLOOKUP(A20,[3]BDD_ActiviteInf_HC!$1:$1048576,J$1,FALSE)/E20,"-")</f>
        <v>-</v>
      </c>
      <c r="K20" s="496" t="str">
        <f>IF(F20&gt;0,VLOOKUP(A20,[3]BDD_ActiviteInf_HC!$1:$1048576,K$1,FALSE)/F20,"-")</f>
        <v>-</v>
      </c>
      <c r="L20" s="495" t="str">
        <f>IF(E20&gt;0,VLOOKUP(A20,[3]BDD_ActiviteInf_HC!$1:$1048576,L$1,FALSE)/E20,"-")</f>
        <v>-</v>
      </c>
      <c r="M20" s="496" t="str">
        <f>IF(F20&gt;0,VLOOKUP(A20,[3]BDD_ActiviteInf_HC!$1:$1048576,M$1,FALSE)/F20,"-")</f>
        <v>-</v>
      </c>
      <c r="N20" s="495" t="str">
        <f>IF(E20&gt;0,VLOOKUP(A20,[3]BDD_ActiviteInf_HC!$1:$1048576,N$1,FALSE)/E20,"-")</f>
        <v>-</v>
      </c>
      <c r="O20" s="496" t="str">
        <f>IF(F20&gt;0,VLOOKUP(A20,[3]BDD_ActiviteInf_HC!$1:$1048576,O$1,FALSE)/F20,"-")</f>
        <v>-</v>
      </c>
      <c r="P20" s="495" t="str">
        <f>IF($E20&gt;0,VLOOKUP($A20,[3]BDD_ActiviteInf_HC!$1:$1048576,P$1,FALSE)/$E20,"-")</f>
        <v>-</v>
      </c>
      <c r="Q20" s="496" t="str">
        <f>IF($F20&gt;0,VLOOKUP($A20,[3]BDD_ActiviteInf_HC!$1:$1048576,Q$1,FALSE)/$F20,"-")</f>
        <v>-</v>
      </c>
      <c r="R20" s="495" t="str">
        <f>IF(E20&gt;0,VLOOKUP(A20,[3]BDD_ActiviteInf_HC!$1:$1048576,R$1,FALSE)/E20,"-")</f>
        <v>-</v>
      </c>
      <c r="S20" s="496" t="str">
        <f>IF(F20&gt;0,VLOOKUP(A20,[3]BDD_ActiviteInf_HC!$1:$1048576,S$1,FALSE)/F20,"-")</f>
        <v>-</v>
      </c>
      <c r="T20" s="495" t="str">
        <f>IF(E20&gt;0,VLOOKUP(A20,[3]BDD_ActiviteInf_HC!$1:$1048576,T$1,FALSE)/E20,"-")</f>
        <v>-</v>
      </c>
      <c r="U20" s="496" t="str">
        <f>IF(F20&gt;0,VLOOKUP(A20,[3]BDD_ActiviteInf_HC!$1:$1048576,U$1,FALSE)/F20,"-")</f>
        <v>-</v>
      </c>
      <c r="V20" s="495" t="str">
        <f>IF(E20&gt;0,VLOOKUP(A20,[3]BDD_ActiviteInf_HC!$1:$1048576,V$1,FALSE)/E20,"-")</f>
        <v>-</v>
      </c>
      <c r="W20" s="496" t="str">
        <f>IF(F20&gt;0,VLOOKUP(A20,[3]BDD_ActiviteInf_HC!$1:$1048576,W$1,FALSE)/F20,"-")</f>
        <v>-</v>
      </c>
      <c r="X20" s="495">
        <f t="shared" si="2"/>
        <v>0</v>
      </c>
      <c r="Y20" s="496">
        <f t="shared" si="2"/>
        <v>0</v>
      </c>
      <c r="Z20" s="495" t="str">
        <f>IF(E20&gt;0,VLOOKUP(A20,[3]BDD_ActiviteInf_HC!$1:$1048576,Z$1,FALSE)/E20,"-")</f>
        <v>-</v>
      </c>
      <c r="AA20" s="497" t="str">
        <f>IF(F20&gt;0,VLOOKUP(A20,[3]BDD_ActiviteInf_HC!$1:$1048576,AA$1,FALSE)/F20,"-")</f>
        <v>-</v>
      </c>
    </row>
    <row r="21" spans="1:27" s="32" customFormat="1" ht="14.1" customHeight="1" x14ac:dyDescent="0.2">
      <c r="A21" s="31" t="s">
        <v>152</v>
      </c>
      <c r="C21" s="33" t="s">
        <v>152</v>
      </c>
      <c r="D21" s="34" t="s">
        <v>153</v>
      </c>
      <c r="E21" s="252">
        <f>IF(ISNA(VLOOKUP(A21,[3]BDD_ActiviteInf_HC!$1:$1048576,14,FALSE))=TRUE,0,VLOOKUP(A21,[3]BDD_ActiviteInf_HC!$1:$1048576,14,FALSE))</f>
        <v>0</v>
      </c>
      <c r="F21" s="494">
        <f>IF(ISNA(VLOOKUP(A21,[3]BDD_ActiviteInf_HC!$1:$1048576,42,FALSE))=TRUE,0,VLOOKUP(A21,[3]BDD_ActiviteInf_HC!$1:$1048576,42,FALSE))</f>
        <v>0</v>
      </c>
      <c r="G21" s="496" t="str">
        <f t="shared" si="1"/>
        <v>-</v>
      </c>
      <c r="H21" s="495" t="str">
        <f>IF(E21&gt;0,VLOOKUP(A21,[3]BDD_ActiviteInf_HC!$1:$1048576,H$1,FALSE)/E21,"-")</f>
        <v>-</v>
      </c>
      <c r="I21" s="496" t="str">
        <f>IF(F21&gt;0,VLOOKUP(A21,[3]BDD_ActiviteInf_HC!$1:$1048576,I$1,FALSE)/F21,"-")</f>
        <v>-</v>
      </c>
      <c r="J21" s="495" t="str">
        <f>IF(E21&gt;0,VLOOKUP(A21,[3]BDD_ActiviteInf_HC!$1:$1048576,J$1,FALSE)/E21,"-")</f>
        <v>-</v>
      </c>
      <c r="K21" s="496" t="str">
        <f>IF(F21&gt;0,VLOOKUP(A21,[3]BDD_ActiviteInf_HC!$1:$1048576,K$1,FALSE)/F21,"-")</f>
        <v>-</v>
      </c>
      <c r="L21" s="495" t="str">
        <f>IF(E21&gt;0,VLOOKUP(A21,[3]BDD_ActiviteInf_HC!$1:$1048576,L$1,FALSE)/E21,"-")</f>
        <v>-</v>
      </c>
      <c r="M21" s="496" t="str">
        <f>IF(F21&gt;0,VLOOKUP(A21,[3]BDD_ActiviteInf_HC!$1:$1048576,M$1,FALSE)/F21,"-")</f>
        <v>-</v>
      </c>
      <c r="N21" s="495" t="str">
        <f>IF(E21&gt;0,VLOOKUP(A21,[3]BDD_ActiviteInf_HC!$1:$1048576,N$1,FALSE)/E21,"-")</f>
        <v>-</v>
      </c>
      <c r="O21" s="496" t="str">
        <f>IF(F21&gt;0,VLOOKUP(A21,[3]BDD_ActiviteInf_HC!$1:$1048576,O$1,FALSE)/F21,"-")</f>
        <v>-</v>
      </c>
      <c r="P21" s="495" t="str">
        <f>IF($E21&gt;0,VLOOKUP($A21,[3]BDD_ActiviteInf_HC!$1:$1048576,P$1,FALSE)/$E21,"-")</f>
        <v>-</v>
      </c>
      <c r="Q21" s="496" t="str">
        <f>IF($F21&gt;0,VLOOKUP($A21,[3]BDD_ActiviteInf_HC!$1:$1048576,Q$1,FALSE)/$F21,"-")</f>
        <v>-</v>
      </c>
      <c r="R21" s="495" t="str">
        <f>IF(E21&gt;0,VLOOKUP(A21,[3]BDD_ActiviteInf_HC!$1:$1048576,R$1,FALSE)/E21,"-")</f>
        <v>-</v>
      </c>
      <c r="S21" s="496" t="str">
        <f>IF(F21&gt;0,VLOOKUP(A21,[3]BDD_ActiviteInf_HC!$1:$1048576,S$1,FALSE)/F21,"-")</f>
        <v>-</v>
      </c>
      <c r="T21" s="495" t="str">
        <f>IF(E21&gt;0,VLOOKUP(A21,[3]BDD_ActiviteInf_HC!$1:$1048576,T$1,FALSE)/E21,"-")</f>
        <v>-</v>
      </c>
      <c r="U21" s="496" t="str">
        <f>IF(F21&gt;0,VLOOKUP(A21,[3]BDD_ActiviteInf_HC!$1:$1048576,U$1,FALSE)/F21,"-")</f>
        <v>-</v>
      </c>
      <c r="V21" s="495" t="str">
        <f>IF(E21&gt;0,VLOOKUP(A21,[3]BDD_ActiviteInf_HC!$1:$1048576,V$1,FALSE)/E21,"-")</f>
        <v>-</v>
      </c>
      <c r="W21" s="496" t="str">
        <f>IF(F21&gt;0,VLOOKUP(A21,[3]BDD_ActiviteInf_HC!$1:$1048576,W$1,FALSE)/F21,"-")</f>
        <v>-</v>
      </c>
      <c r="X21" s="495">
        <f t="shared" si="2"/>
        <v>0</v>
      </c>
      <c r="Y21" s="496">
        <f t="shared" si="2"/>
        <v>0</v>
      </c>
      <c r="Z21" s="495" t="str">
        <f>IF(E21&gt;0,VLOOKUP(A21,[3]BDD_ActiviteInf_HC!$1:$1048576,Z$1,FALSE)/E21,"-")</f>
        <v>-</v>
      </c>
      <c r="AA21" s="497" t="str">
        <f>IF(F21&gt;0,VLOOKUP(A21,[3]BDD_ActiviteInf_HC!$1:$1048576,AA$1,FALSE)/F21,"-")</f>
        <v>-</v>
      </c>
    </row>
    <row r="22" spans="1:27" s="32" customFormat="1" ht="14.1" customHeight="1" x14ac:dyDescent="0.2">
      <c r="A22" s="31" t="s">
        <v>46</v>
      </c>
      <c r="C22" s="33" t="s">
        <v>46</v>
      </c>
      <c r="D22" s="34" t="s">
        <v>47</v>
      </c>
      <c r="E22" s="252">
        <f>IF(ISNA(VLOOKUP(A22,[3]BDD_ActiviteInf_HC!$1:$1048576,14,FALSE))=TRUE,0,VLOOKUP(A22,[3]BDD_ActiviteInf_HC!$1:$1048576,14,FALSE))</f>
        <v>2950</v>
      </c>
      <c r="F22" s="494">
        <f>IF(ISNA(VLOOKUP(A22,[3]BDD_ActiviteInf_HC!$1:$1048576,42,FALSE))=TRUE,0,VLOOKUP(A22,[3]BDD_ActiviteInf_HC!$1:$1048576,42,FALSE))</f>
        <v>3098</v>
      </c>
      <c r="G22" s="496">
        <f t="shared" si="1"/>
        <v>5.0169491525423826E-2</v>
      </c>
      <c r="H22" s="495">
        <f>IF(E22&gt;0,VLOOKUP(A22,[3]BDD_ActiviteInf_HC!$1:$1048576,H$1,FALSE)/E22,"-")</f>
        <v>6.6440677966101688E-2</v>
      </c>
      <c r="I22" s="496">
        <f>IF(F22&gt;0,VLOOKUP(A22,[3]BDD_ActiviteInf_HC!$1:$1048576,I$1,FALSE)/F22,"-")</f>
        <v>4.2285345384118787E-2</v>
      </c>
      <c r="J22" s="495">
        <f>IF(E22&gt;0,VLOOKUP(A22,[3]BDD_ActiviteInf_HC!$1:$1048576,J$1,FALSE)/E22,"-")</f>
        <v>0.12847457627118644</v>
      </c>
      <c r="K22" s="496">
        <f>IF(F22&gt;0,VLOOKUP(A22,[3]BDD_ActiviteInf_HC!$1:$1048576,K$1,FALSE)/F22,"-")</f>
        <v>0.27953518398967075</v>
      </c>
      <c r="L22" s="495">
        <f>IF(E22&gt;0,VLOOKUP(A22,[3]BDD_ActiviteInf_HC!$1:$1048576,L$1,FALSE)/E22,"-")</f>
        <v>0.37457627118644066</v>
      </c>
      <c r="M22" s="496">
        <f>IF(F22&gt;0,VLOOKUP(A22,[3]BDD_ActiviteInf_HC!$1:$1048576,M$1,FALSE)/F22,"-")</f>
        <v>0.40154938670109747</v>
      </c>
      <c r="N22" s="495">
        <f>IF(E22&gt;0,VLOOKUP(A22,[3]BDD_ActiviteInf_HC!$1:$1048576,N$1,FALSE)/E22,"-")</f>
        <v>4.7457627118644066E-3</v>
      </c>
      <c r="O22" s="496">
        <f>IF(F22&gt;0,VLOOKUP(A22,[3]BDD_ActiviteInf_HC!$1:$1048576,O$1,FALSE)/F22,"-")</f>
        <v>6.1329890251775342E-2</v>
      </c>
      <c r="P22" s="495">
        <f>IF($E22&gt;0,VLOOKUP($A22,[3]BDD_ActiviteInf_HC!$1:$1048576,P$1,FALSE)/$E22,"-")</f>
        <v>3.4576271186440681E-2</v>
      </c>
      <c r="Q22" s="496">
        <f>IF($F22&gt;0,VLOOKUP($A22,[3]BDD_ActiviteInf_HC!$1:$1048576,Q$1,FALSE)/$F22,"-")</f>
        <v>2.9373789541639769E-2</v>
      </c>
      <c r="R22" s="495">
        <f>IF(E22&gt;0,VLOOKUP(A22,[3]BDD_ActiviteInf_HC!$1:$1048576,R$1,FALSE)/E22,"-")</f>
        <v>0.11491525423728814</v>
      </c>
      <c r="S22" s="496">
        <f>IF(F22&gt;0,VLOOKUP(A22,[3]BDD_ActiviteInf_HC!$1:$1048576,S$1,FALSE)/F22,"-")</f>
        <v>4.5836023240800515E-2</v>
      </c>
      <c r="T22" s="495">
        <f>IF(E22&gt;0,VLOOKUP(A22,[3]BDD_ActiviteInf_HC!$1:$1048576,T$1,FALSE)/E22,"-")</f>
        <v>0.12</v>
      </c>
      <c r="U22" s="496">
        <f>IF(F22&gt;0,VLOOKUP(A22,[3]BDD_ActiviteInf_HC!$1:$1048576,U$1,FALSE)/F22,"-")</f>
        <v>4.0025823111684955E-2</v>
      </c>
      <c r="V22" s="495">
        <f>IF(E22&gt;0,VLOOKUP(A22,[3]BDD_ActiviteInf_HC!$1:$1048576,V$1,FALSE)/E22,"-")</f>
        <v>3.0508474576271188E-2</v>
      </c>
      <c r="W22" s="496">
        <f>IF(F22&gt;0,VLOOKUP(A22,[3]BDD_ActiviteInf_HC!$1:$1048576,W$1,FALSE)/F22,"-")</f>
        <v>3.9380245319561004E-2</v>
      </c>
      <c r="X22" s="495">
        <f t="shared" si="2"/>
        <v>4.0000000000000147E-2</v>
      </c>
      <c r="Y22" s="496">
        <f t="shared" si="2"/>
        <v>5.4874112330535962E-2</v>
      </c>
      <c r="Z22" s="495">
        <f>IF(E22&gt;0,VLOOKUP(A22,[3]BDD_ActiviteInf_HC!$1:$1048576,Z$1,FALSE)/E22,"-")</f>
        <v>0.12033898305084746</v>
      </c>
      <c r="AA22" s="497">
        <f>IF(F22&gt;0,VLOOKUP(A22,[3]BDD_ActiviteInf_HC!$1:$1048576,AA$1,FALSE)/F22,"-")</f>
        <v>3.5183989670755325E-2</v>
      </c>
    </row>
    <row r="23" spans="1:27" s="32" customFormat="1" ht="14.1" customHeight="1" x14ac:dyDescent="0.2">
      <c r="A23" s="31" t="s">
        <v>48</v>
      </c>
      <c r="C23" s="33" t="s">
        <v>48</v>
      </c>
      <c r="D23" s="34" t="s">
        <v>49</v>
      </c>
      <c r="E23" s="241">
        <f>IF(ISNA(VLOOKUP(A23,[3]BDD_ActiviteInf_HC!$1:$1048576,14,FALSE))=TRUE,0,VLOOKUP(A23,[3]BDD_ActiviteInf_HC!$1:$1048576,14,FALSE))</f>
        <v>2145</v>
      </c>
      <c r="F23" s="36">
        <f>IF(ISNA(VLOOKUP(A23,[3]BDD_ActiviteInf_HC!$1:$1048576,42,FALSE))=TRUE,0,VLOOKUP(A23,[3]BDD_ActiviteInf_HC!$1:$1048576,42,FALSE))</f>
        <v>2607</v>
      </c>
      <c r="G23" s="37">
        <f t="shared" si="1"/>
        <v>0.21538461538461529</v>
      </c>
      <c r="H23" s="38">
        <f>IF(E23&gt;0,VLOOKUP(A23,[3]BDD_ActiviteInf_HC!$1:$1048576,H$1,FALSE)/E23,"-")</f>
        <v>9.0909090909090912E-2</v>
      </c>
      <c r="I23" s="37">
        <f>IF(F23&gt;0,VLOOKUP(A23,[3]BDD_ActiviteInf_HC!$1:$1048576,I$1,FALSE)/F23,"-")</f>
        <v>9.9731492136555435E-3</v>
      </c>
      <c r="J23" s="38">
        <f>IF(E23&gt;0,VLOOKUP(A23,[3]BDD_ActiviteInf_HC!$1:$1048576,J$1,FALSE)/E23,"-")</f>
        <v>0.12867132867132866</v>
      </c>
      <c r="K23" s="37">
        <f>IF(F23&gt;0,VLOOKUP(A23,[3]BDD_ActiviteInf_HC!$1:$1048576,K$1,FALSE)/F23,"-")</f>
        <v>0.38396624472573837</v>
      </c>
      <c r="L23" s="38">
        <f>IF(E23&gt;0,VLOOKUP(A23,[3]BDD_ActiviteInf_HC!$1:$1048576,L$1,FALSE)/E23,"-")</f>
        <v>0.23449883449883449</v>
      </c>
      <c r="M23" s="37">
        <f>IF(F23&gt;0,VLOOKUP(A23,[3]BDD_ActiviteInf_HC!$1:$1048576,M$1,FALSE)/F23,"-")</f>
        <v>0.14000767165324127</v>
      </c>
      <c r="N23" s="38">
        <f>IF(E23&gt;0,VLOOKUP(A23,[3]BDD_ActiviteInf_HC!$1:$1048576,N$1,FALSE)/E23,"-")</f>
        <v>1.6317016317016316E-2</v>
      </c>
      <c r="O23" s="37">
        <f>IF(F23&gt;0,VLOOKUP(A23,[3]BDD_ActiviteInf_HC!$1:$1048576,O$1,FALSE)/F23,"-")</f>
        <v>2.685078634445723E-3</v>
      </c>
      <c r="P23" s="38">
        <f>IF($E23&gt;0,VLOOKUP($A23,[3]BDD_ActiviteInf_HC!$1:$1048576,P$1,FALSE)/$E23,"-")</f>
        <v>3.9627039627039624E-2</v>
      </c>
      <c r="Q23" s="37">
        <f>IF($F23&gt;0,VLOOKUP($A23,[3]BDD_ActiviteInf_HC!$1:$1048576,Q$1,FALSE)/$F23,"-")</f>
        <v>2.9535864978902954E-2</v>
      </c>
      <c r="R23" s="38">
        <f>IF(E23&gt;0,VLOOKUP(A23,[3]BDD_ActiviteInf_HC!$1:$1048576,R$1,FALSE)/E23,"-")</f>
        <v>0.13566433566433567</v>
      </c>
      <c r="S23" s="37">
        <f>IF(F23&gt;0,VLOOKUP(A23,[3]BDD_ActiviteInf_HC!$1:$1048576,S$1,FALSE)/F23,"-")</f>
        <v>0.1852704257767549</v>
      </c>
      <c r="T23" s="38">
        <f>IF(E23&gt;0,VLOOKUP(A23,[3]BDD_ActiviteInf_HC!$1:$1048576,T$1,FALSE)/E23,"-")</f>
        <v>0.14685314685314685</v>
      </c>
      <c r="U23" s="37">
        <f>IF(F23&gt;0,VLOOKUP(A23,[3]BDD_ActiviteInf_HC!$1:$1048576,U$1,FALSE)/F23,"-")</f>
        <v>4.6029919447640968E-2</v>
      </c>
      <c r="V23" s="38">
        <f>IF(E23&gt;0,VLOOKUP(A23,[3]BDD_ActiviteInf_HC!$1:$1048576,V$1,FALSE)/E23,"-")</f>
        <v>4.1491841491841493E-2</v>
      </c>
      <c r="W23" s="37">
        <f>IF(F23&gt;0,VLOOKUP(A23,[3]BDD_ActiviteInf_HC!$1:$1048576,W$1,FALSE)/F23,"-")</f>
        <v>1.3808975834292289E-2</v>
      </c>
      <c r="X23" s="38">
        <f t="shared" si="2"/>
        <v>5.3613053613053574E-2</v>
      </c>
      <c r="Y23" s="37">
        <f t="shared" si="2"/>
        <v>0.16494054468738018</v>
      </c>
      <c r="Z23" s="38">
        <f>IF(E23&gt;0,VLOOKUP(A23,[3]BDD_ActiviteInf_HC!$1:$1048576,Z$1,FALSE)/E23,"-")</f>
        <v>0.15198135198135199</v>
      </c>
      <c r="AA23" s="43">
        <f>IF(F23&gt;0,VLOOKUP(A23,[3]BDD_ActiviteInf_HC!$1:$1048576,AA$1,FALSE)/F23,"-")</f>
        <v>5.3317990026850788E-2</v>
      </c>
    </row>
    <row r="24" spans="1:27" s="32" customFormat="1" ht="14.1" customHeight="1" x14ac:dyDescent="0.25">
      <c r="A24" s="49" t="s">
        <v>50</v>
      </c>
      <c r="C24" s="33" t="s">
        <v>50</v>
      </c>
      <c r="D24" s="34" t="s">
        <v>51</v>
      </c>
      <c r="E24" s="241">
        <f>IF(ISNA(VLOOKUP(A24,[3]BDD_ActiviteInf_HC!$1:$1048576,14,FALSE))=TRUE,0,VLOOKUP(A24,[3]BDD_ActiviteInf_HC!$1:$1048576,14,FALSE))</f>
        <v>0</v>
      </c>
      <c r="F24" s="36">
        <f>IF(ISNA(VLOOKUP(A24,[3]BDD_ActiviteInf_HC!$1:$1048576,42,FALSE))=TRUE,0,VLOOKUP(A24,[3]BDD_ActiviteInf_HC!$1:$1048576,42,FALSE))</f>
        <v>0</v>
      </c>
      <c r="G24" s="37" t="str">
        <f t="shared" si="1"/>
        <v>-</v>
      </c>
      <c r="H24" s="38" t="str">
        <f>IF(E24&gt;0,VLOOKUP(A24,[3]BDD_ActiviteInf_HC!$1:$1048576,H$1,FALSE)/E24,"-")</f>
        <v>-</v>
      </c>
      <c r="I24" s="37" t="str">
        <f>IF(F24&gt;0,VLOOKUP(A24,[3]BDD_ActiviteInf_HC!$1:$1048576,I$1,FALSE)/F24,"-")</f>
        <v>-</v>
      </c>
      <c r="J24" s="38" t="str">
        <f>IF(E24&gt;0,VLOOKUP(A24,[3]BDD_ActiviteInf_HC!$1:$1048576,J$1,FALSE)/E24,"-")</f>
        <v>-</v>
      </c>
      <c r="K24" s="37" t="str">
        <f>IF(F24&gt;0,VLOOKUP(A24,[3]BDD_ActiviteInf_HC!$1:$1048576,K$1,FALSE)/F24,"-")</f>
        <v>-</v>
      </c>
      <c r="L24" s="38" t="str">
        <f>IF(E24&gt;0,VLOOKUP(A24,[3]BDD_ActiviteInf_HC!$1:$1048576,L$1,FALSE)/E24,"-")</f>
        <v>-</v>
      </c>
      <c r="M24" s="37" t="str">
        <f>IF(F24&gt;0,VLOOKUP(A24,[3]BDD_ActiviteInf_HC!$1:$1048576,M$1,FALSE)/F24,"-")</f>
        <v>-</v>
      </c>
      <c r="N24" s="38" t="str">
        <f>IF(E24&gt;0,VLOOKUP(A24,[3]BDD_ActiviteInf_HC!$1:$1048576,N$1,FALSE)/E24,"-")</f>
        <v>-</v>
      </c>
      <c r="O24" s="37" t="str">
        <f>IF(F24&gt;0,VLOOKUP(A24,[3]BDD_ActiviteInf_HC!$1:$1048576,O$1,FALSE)/F24,"-")</f>
        <v>-</v>
      </c>
      <c r="P24" s="38" t="str">
        <f>IF($E24&gt;0,VLOOKUP($A24,[3]BDD_ActiviteInf_HC!$1:$1048576,P$1,FALSE)/$E24,"-")</f>
        <v>-</v>
      </c>
      <c r="Q24" s="37" t="str">
        <f>IF($F24&gt;0,VLOOKUP($A24,[3]BDD_ActiviteInf_HC!$1:$1048576,Q$1,FALSE)/$F24,"-")</f>
        <v>-</v>
      </c>
      <c r="R24" s="38" t="str">
        <f>IF(E24&gt;0,VLOOKUP(A24,[3]BDD_ActiviteInf_HC!$1:$1048576,R$1,FALSE)/E24,"-")</f>
        <v>-</v>
      </c>
      <c r="S24" s="37" t="str">
        <f>IF(F24&gt;0,VLOOKUP(A24,[3]BDD_ActiviteInf_HC!$1:$1048576,S$1,FALSE)/F24,"-")</f>
        <v>-</v>
      </c>
      <c r="T24" s="38" t="str">
        <f>IF(E24&gt;0,VLOOKUP(A24,[3]BDD_ActiviteInf_HC!$1:$1048576,T$1,FALSE)/E24,"-")</f>
        <v>-</v>
      </c>
      <c r="U24" s="37" t="str">
        <f>IF(F24&gt;0,VLOOKUP(A24,[3]BDD_ActiviteInf_HC!$1:$1048576,U$1,FALSE)/F24,"-")</f>
        <v>-</v>
      </c>
      <c r="V24" s="38" t="str">
        <f>IF(E24&gt;0,VLOOKUP(A24,[3]BDD_ActiviteInf_HC!$1:$1048576,V$1,FALSE)/E24,"-")</f>
        <v>-</v>
      </c>
      <c r="W24" s="37" t="str">
        <f>IF(F24&gt;0,VLOOKUP(A24,[3]BDD_ActiviteInf_HC!$1:$1048576,W$1,FALSE)/F24,"-")</f>
        <v>-</v>
      </c>
      <c r="X24" s="38">
        <f t="shared" si="2"/>
        <v>0</v>
      </c>
      <c r="Y24" s="37">
        <f t="shared" si="2"/>
        <v>0</v>
      </c>
      <c r="Z24" s="38" t="str">
        <f>IF(E24&gt;0,VLOOKUP(A24,[3]BDD_ActiviteInf_HC!$1:$1048576,Z$1,FALSE)/E24,"-")</f>
        <v>-</v>
      </c>
      <c r="AA24" s="43" t="str">
        <f>IF(F24&gt;0,VLOOKUP(A24,[3]BDD_ActiviteInf_HC!$1:$1048576,AA$1,FALSE)/F24,"-")</f>
        <v>-</v>
      </c>
    </row>
    <row r="25" spans="1:27" s="32" customFormat="1" ht="14.1" customHeight="1" x14ac:dyDescent="0.2">
      <c r="A25" s="31" t="s">
        <v>52</v>
      </c>
      <c r="C25" s="33" t="s">
        <v>52</v>
      </c>
      <c r="D25" s="34" t="s">
        <v>53</v>
      </c>
      <c r="E25" s="252">
        <f>IF(ISNA(VLOOKUP(A25,[3]BDD_ActiviteInf_HC!$1:$1048576,14,FALSE))=TRUE,0,VLOOKUP(A25,[3]BDD_ActiviteInf_HC!$1:$1048576,14,FALSE))</f>
        <v>0</v>
      </c>
      <c r="F25" s="494">
        <f>IF(ISNA(VLOOKUP(A25,[3]BDD_ActiviteInf_HC!$1:$1048576,42,FALSE))=TRUE,0,VLOOKUP(A25,[3]BDD_ActiviteInf_HC!$1:$1048576,42,FALSE))</f>
        <v>0</v>
      </c>
      <c r="G25" s="37" t="str">
        <f t="shared" si="1"/>
        <v>-</v>
      </c>
      <c r="H25" s="38" t="str">
        <f>IF(E25&gt;0,VLOOKUP(A25,[3]BDD_ActiviteInf_HC!$1:$1048576,H$1,FALSE)/E25,"-")</f>
        <v>-</v>
      </c>
      <c r="I25" s="37" t="str">
        <f>IF(F25&gt;0,VLOOKUP(A25,[3]BDD_ActiviteInf_HC!$1:$1048576,I$1,FALSE)/F25,"-")</f>
        <v>-</v>
      </c>
      <c r="J25" s="38" t="str">
        <f>IF(E25&gt;0,VLOOKUP(A25,[3]BDD_ActiviteInf_HC!$1:$1048576,J$1,FALSE)/E25,"-")</f>
        <v>-</v>
      </c>
      <c r="K25" s="37" t="str">
        <f>IF(F25&gt;0,VLOOKUP(A25,[3]BDD_ActiviteInf_HC!$1:$1048576,K$1,FALSE)/F25,"-")</f>
        <v>-</v>
      </c>
      <c r="L25" s="38" t="str">
        <f>IF(E25&gt;0,VLOOKUP(A25,[3]BDD_ActiviteInf_HC!$1:$1048576,L$1,FALSE)/E25,"-")</f>
        <v>-</v>
      </c>
      <c r="M25" s="37" t="str">
        <f>IF(F25&gt;0,VLOOKUP(A25,[3]BDD_ActiviteInf_HC!$1:$1048576,M$1,FALSE)/F25,"-")</f>
        <v>-</v>
      </c>
      <c r="N25" s="38" t="str">
        <f>IF(E25&gt;0,VLOOKUP(A25,[3]BDD_ActiviteInf_HC!$1:$1048576,N$1,FALSE)/E25,"-")</f>
        <v>-</v>
      </c>
      <c r="O25" s="37" t="str">
        <f>IF(F25&gt;0,VLOOKUP(A25,[3]BDD_ActiviteInf_HC!$1:$1048576,O$1,FALSE)/F25,"-")</f>
        <v>-</v>
      </c>
      <c r="P25" s="38" t="str">
        <f>IF($E25&gt;0,VLOOKUP($A25,[3]BDD_ActiviteInf_HC!$1:$1048576,P$1,FALSE)/$E25,"-")</f>
        <v>-</v>
      </c>
      <c r="Q25" s="37" t="str">
        <f>IF($F25&gt;0,VLOOKUP($A25,[3]BDD_ActiviteInf_HC!$1:$1048576,Q$1,FALSE)/$F25,"-")</f>
        <v>-</v>
      </c>
      <c r="R25" s="38" t="str">
        <f>IF(E25&gt;0,VLOOKUP(A25,[3]BDD_ActiviteInf_HC!$1:$1048576,R$1,FALSE)/E25,"-")</f>
        <v>-</v>
      </c>
      <c r="S25" s="37" t="str">
        <f>IF(F25&gt;0,VLOOKUP(A25,[3]BDD_ActiviteInf_HC!$1:$1048576,S$1,FALSE)/F25,"-")</f>
        <v>-</v>
      </c>
      <c r="T25" s="38" t="str">
        <f>IF(E25&gt;0,VLOOKUP(A25,[3]BDD_ActiviteInf_HC!$1:$1048576,T$1,FALSE)/E25,"-")</f>
        <v>-</v>
      </c>
      <c r="U25" s="37" t="str">
        <f>IF(F25&gt;0,VLOOKUP(A25,[3]BDD_ActiviteInf_HC!$1:$1048576,U$1,FALSE)/F25,"-")</f>
        <v>-</v>
      </c>
      <c r="V25" s="38" t="str">
        <f>IF(E25&gt;0,VLOOKUP(A25,[3]BDD_ActiviteInf_HC!$1:$1048576,V$1,FALSE)/E25,"-")</f>
        <v>-</v>
      </c>
      <c r="W25" s="37" t="str">
        <f>IF(F25&gt;0,VLOOKUP(A25,[3]BDD_ActiviteInf_HC!$1:$1048576,W$1,FALSE)/F25,"-")</f>
        <v>-</v>
      </c>
      <c r="X25" s="38">
        <f t="shared" si="2"/>
        <v>0</v>
      </c>
      <c r="Y25" s="37">
        <f t="shared" si="2"/>
        <v>0</v>
      </c>
      <c r="Z25" s="38" t="str">
        <f>IF(E25&gt;0,VLOOKUP(A25,[3]BDD_ActiviteInf_HC!$1:$1048576,Z$1,FALSE)/E25,"-")</f>
        <v>-</v>
      </c>
      <c r="AA25" s="43" t="str">
        <f>IF(F25&gt;0,VLOOKUP(A25,[3]BDD_ActiviteInf_HC!$1:$1048576,AA$1,FALSE)/F25,"-")</f>
        <v>-</v>
      </c>
    </row>
    <row r="26" spans="1:27" s="32" customFormat="1" ht="14.1" customHeight="1" x14ac:dyDescent="0.2">
      <c r="A26" s="46" t="s">
        <v>54</v>
      </c>
      <c r="C26" s="52" t="s">
        <v>54</v>
      </c>
      <c r="D26" s="53" t="s">
        <v>55</v>
      </c>
      <c r="E26" s="252">
        <f>IF(ISNA(VLOOKUP(A26,[3]BDD_ActiviteInf_HC!$1:$1048576,14,FALSE))=TRUE,0,VLOOKUP(A26,[3]BDD_ActiviteInf_HC!$1:$1048576,14,FALSE))</f>
        <v>0</v>
      </c>
      <c r="F26" s="494">
        <f>IF(ISNA(VLOOKUP(A26,[3]BDD_ActiviteInf_HC!$1:$1048576,42,FALSE))=TRUE,0,VLOOKUP(A26,[3]BDD_ActiviteInf_HC!$1:$1048576,42,FALSE))</f>
        <v>0</v>
      </c>
      <c r="G26" s="37" t="str">
        <f t="shared" si="1"/>
        <v>-</v>
      </c>
      <c r="H26" s="38" t="str">
        <f>IF(E26&gt;0,VLOOKUP(A26,[3]BDD_ActiviteInf_HC!$1:$1048576,H$1,FALSE)/E26,"-")</f>
        <v>-</v>
      </c>
      <c r="I26" s="37" t="str">
        <f>IF(F26&gt;0,VLOOKUP(A26,[3]BDD_ActiviteInf_HC!$1:$1048576,I$1,FALSE)/F26,"-")</f>
        <v>-</v>
      </c>
      <c r="J26" s="38" t="str">
        <f>IF(E26&gt;0,VLOOKUP(A26,[3]BDD_ActiviteInf_HC!$1:$1048576,J$1,FALSE)/E26,"-")</f>
        <v>-</v>
      </c>
      <c r="K26" s="37" t="str">
        <f>IF(F26&gt;0,VLOOKUP(A26,[3]BDD_ActiviteInf_HC!$1:$1048576,K$1,FALSE)/F26,"-")</f>
        <v>-</v>
      </c>
      <c r="L26" s="38" t="str">
        <f>IF(E26&gt;0,VLOOKUP(A26,[3]BDD_ActiviteInf_HC!$1:$1048576,L$1,FALSE)/E26,"-")</f>
        <v>-</v>
      </c>
      <c r="M26" s="37" t="str">
        <f>IF(F26&gt;0,VLOOKUP(A26,[3]BDD_ActiviteInf_HC!$1:$1048576,M$1,FALSE)/F26,"-")</f>
        <v>-</v>
      </c>
      <c r="N26" s="38" t="str">
        <f>IF(E26&gt;0,VLOOKUP(A26,[3]BDD_ActiviteInf_HC!$1:$1048576,N$1,FALSE)/E26,"-")</f>
        <v>-</v>
      </c>
      <c r="O26" s="37" t="str">
        <f>IF(F26&gt;0,VLOOKUP(A26,[3]BDD_ActiviteInf_HC!$1:$1048576,O$1,FALSE)/F26,"-")</f>
        <v>-</v>
      </c>
      <c r="P26" s="38" t="str">
        <f>IF($E26&gt;0,VLOOKUP($A26,[3]BDD_ActiviteInf_HC!$1:$1048576,P$1,FALSE)/$E26,"-")</f>
        <v>-</v>
      </c>
      <c r="Q26" s="37" t="str">
        <f>IF($F26&gt;0,VLOOKUP($A26,[3]BDD_ActiviteInf_HC!$1:$1048576,Q$1,FALSE)/$F26,"-")</f>
        <v>-</v>
      </c>
      <c r="R26" s="38" t="str">
        <f>IF(E26&gt;0,VLOOKUP(A26,[3]BDD_ActiviteInf_HC!$1:$1048576,R$1,FALSE)/E26,"-")</f>
        <v>-</v>
      </c>
      <c r="S26" s="37" t="str">
        <f>IF(F26&gt;0,VLOOKUP(A26,[3]BDD_ActiviteInf_HC!$1:$1048576,S$1,FALSE)/F26,"-")</f>
        <v>-</v>
      </c>
      <c r="T26" s="38" t="str">
        <f>IF(E26&gt;0,VLOOKUP(A26,[3]BDD_ActiviteInf_HC!$1:$1048576,T$1,FALSE)/E26,"-")</f>
        <v>-</v>
      </c>
      <c r="U26" s="37" t="str">
        <f>IF(F26&gt;0,VLOOKUP(A26,[3]BDD_ActiviteInf_HC!$1:$1048576,U$1,FALSE)/F26,"-")</f>
        <v>-</v>
      </c>
      <c r="V26" s="38" t="str">
        <f>IF(E26&gt;0,VLOOKUP(A26,[3]BDD_ActiviteInf_HC!$1:$1048576,V$1,FALSE)/E26,"-")</f>
        <v>-</v>
      </c>
      <c r="W26" s="37" t="str">
        <f>IF(F26&gt;0,VLOOKUP(A26,[3]BDD_ActiviteInf_HC!$1:$1048576,W$1,FALSE)/F26,"-")</f>
        <v>-</v>
      </c>
      <c r="X26" s="38">
        <f t="shared" si="2"/>
        <v>0</v>
      </c>
      <c r="Y26" s="37">
        <f t="shared" si="2"/>
        <v>0</v>
      </c>
      <c r="Z26" s="38" t="str">
        <f>IF(E26&gt;0,VLOOKUP(A26,[3]BDD_ActiviteInf_HC!$1:$1048576,Z$1,FALSE)/E26,"-")</f>
        <v>-</v>
      </c>
      <c r="AA26" s="43" t="str">
        <f>IF(F26&gt;0,VLOOKUP(A26,[3]BDD_ActiviteInf_HC!$1:$1048576,AA$1,FALSE)/F26,"-")</f>
        <v>-</v>
      </c>
    </row>
    <row r="27" spans="1:27" s="32" customFormat="1" ht="14.1" customHeight="1" thickBot="1" x14ac:dyDescent="0.25">
      <c r="A27" s="31" t="s">
        <v>56</v>
      </c>
      <c r="C27" s="54" t="s">
        <v>56</v>
      </c>
      <c r="D27" s="55" t="s">
        <v>57</v>
      </c>
      <c r="E27" s="263">
        <f>IF(ISNA(VLOOKUP(A27,[3]BDD_ActiviteInf_HC!$1:$1048576,14,FALSE))=TRUE,0,VLOOKUP(A27,[3]BDD_ActiviteInf_HC!$1:$1048576,14,FALSE))</f>
        <v>0</v>
      </c>
      <c r="F27" s="100">
        <f>IF(ISNA(VLOOKUP(A27,[3]BDD_ActiviteInf_HC!$1:$1048576,42,FALSE))=TRUE,0,VLOOKUP(A27,[3]BDD_ActiviteInf_HC!$1:$1048576,42,FALSE))</f>
        <v>0</v>
      </c>
      <c r="G27" s="58" t="str">
        <f t="shared" si="1"/>
        <v>-</v>
      </c>
      <c r="H27" s="59" t="str">
        <f>IF(E27&gt;0,VLOOKUP(A27,[3]BDD_ActiviteInf_HC!$1:$1048576,H$1,FALSE)/E27,"-")</f>
        <v>-</v>
      </c>
      <c r="I27" s="58" t="str">
        <f>IF(F27&gt;0,VLOOKUP(A27,[3]BDD_ActiviteInf_HC!$1:$1048576,I$1,FALSE)/F27,"-")</f>
        <v>-</v>
      </c>
      <c r="J27" s="59" t="str">
        <f>IF(E27&gt;0,VLOOKUP(A27,[3]BDD_ActiviteInf_HC!$1:$1048576,J$1,FALSE)/E27,"-")</f>
        <v>-</v>
      </c>
      <c r="K27" s="58" t="str">
        <f>IF(F27&gt;0,VLOOKUP(A27,[3]BDD_ActiviteInf_HC!$1:$1048576,K$1,FALSE)/F27,"-")</f>
        <v>-</v>
      </c>
      <c r="L27" s="59" t="str">
        <f>IF(E27&gt;0,VLOOKUP(A27,[3]BDD_ActiviteInf_HC!$1:$1048576,L$1,FALSE)/E27,"-")</f>
        <v>-</v>
      </c>
      <c r="M27" s="58" t="str">
        <f>IF(F27&gt;0,VLOOKUP(A27,[3]BDD_ActiviteInf_HC!$1:$1048576,M$1,FALSE)/F27,"-")</f>
        <v>-</v>
      </c>
      <c r="N27" s="59" t="str">
        <f>IF(E27&gt;0,VLOOKUP(A27,[3]BDD_ActiviteInf_HC!$1:$1048576,N$1,FALSE)/E27,"-")</f>
        <v>-</v>
      </c>
      <c r="O27" s="58" t="str">
        <f>IF(F27&gt;0,VLOOKUP(A27,[3]BDD_ActiviteInf_HC!$1:$1048576,O$1,FALSE)/F27,"-")</f>
        <v>-</v>
      </c>
      <c r="P27" s="59" t="str">
        <f>IF($E27&gt;0,VLOOKUP($A27,[3]BDD_ActiviteInf_HC!$1:$1048576,P$1,FALSE)/$E27,"-")</f>
        <v>-</v>
      </c>
      <c r="Q27" s="58" t="str">
        <f>IF($F27&gt;0,VLOOKUP($A27,[3]BDD_ActiviteInf_HC!$1:$1048576,Q$1,FALSE)/$F27,"-")</f>
        <v>-</v>
      </c>
      <c r="R27" s="59" t="str">
        <f>IF(E27&gt;0,VLOOKUP(A27,[3]BDD_ActiviteInf_HC!$1:$1048576,R$1,FALSE)/E27,"-")</f>
        <v>-</v>
      </c>
      <c r="S27" s="58" t="str">
        <f>IF(F27&gt;0,VLOOKUP(A27,[3]BDD_ActiviteInf_HC!$1:$1048576,S$1,FALSE)/F27,"-")</f>
        <v>-</v>
      </c>
      <c r="T27" s="59" t="str">
        <f>IF(E27&gt;0,VLOOKUP(A27,[3]BDD_ActiviteInf_HC!$1:$1048576,T$1,FALSE)/E27,"-")</f>
        <v>-</v>
      </c>
      <c r="U27" s="58" t="str">
        <f>IF(F27&gt;0,VLOOKUP(A27,[3]BDD_ActiviteInf_HC!$1:$1048576,U$1,FALSE)/F27,"-")</f>
        <v>-</v>
      </c>
      <c r="V27" s="59" t="str">
        <f>IF(E27&gt;0,VLOOKUP(A27,[3]BDD_ActiviteInf_HC!$1:$1048576,V$1,FALSE)/E27,"-")</f>
        <v>-</v>
      </c>
      <c r="W27" s="58" t="str">
        <f>IF(F27&gt;0,VLOOKUP(A27,[3]BDD_ActiviteInf_HC!$1:$1048576,W$1,FALSE)/F27,"-")</f>
        <v>-</v>
      </c>
      <c r="X27" s="59">
        <f t="shared" si="2"/>
        <v>0</v>
      </c>
      <c r="Y27" s="58">
        <f t="shared" si="2"/>
        <v>0</v>
      </c>
      <c r="Z27" s="59" t="str">
        <f>IF(E27&gt;0,VLOOKUP(A27,[3]BDD_ActiviteInf_HC!$1:$1048576,Z$1,FALSE)/E27,"-")</f>
        <v>-</v>
      </c>
      <c r="AA27" s="64" t="str">
        <f>IF(F27&gt;0,VLOOKUP(A27,[3]BDD_ActiviteInf_HC!$1:$1048576,AA$1,FALSE)/F27,"-")</f>
        <v>-</v>
      </c>
    </row>
    <row r="28" spans="1:27" s="65" customFormat="1" ht="14.1" customHeight="1" thickBot="1" x14ac:dyDescent="0.25">
      <c r="A28" s="31" t="s">
        <v>58</v>
      </c>
      <c r="C28" s="66" t="s">
        <v>59</v>
      </c>
      <c r="D28" s="67"/>
      <c r="E28" s="275">
        <f>IF(ISNA(VLOOKUP(A28,[3]BDD_ActiviteInf_HC!$1:$1048576,14,FALSE))=TRUE,0,VLOOKUP(A28,[3]BDD_ActiviteInf_HC!$1:$1048576,14,FALSE))</f>
        <v>22262</v>
      </c>
      <c r="F28" s="69">
        <f>IF(ISNA(VLOOKUP(A28,[3]BDD_ActiviteInf_HC!$1:$1048576,42,FALSE))=TRUE,0,VLOOKUP(A28,[3]BDD_ActiviteInf_HC!$1:$1048576,42,FALSE))</f>
        <v>23268</v>
      </c>
      <c r="G28" s="70">
        <f t="shared" si="1"/>
        <v>4.5189111490432143E-2</v>
      </c>
      <c r="H28" s="71">
        <f>IF(E28&gt;0,VLOOKUP(A28,[3]BDD_ActiviteInf_HC!$1:$1048576,H$1,FALSE)/E28,"-")</f>
        <v>6.7828586829575058E-2</v>
      </c>
      <c r="I28" s="70">
        <f>IF(F28&gt;0,VLOOKUP(A28,[3]BDD_ActiviteInf_HC!$1:$1048576,I$1,FALSE)/F28,"-")</f>
        <v>3.3909231562661166E-2</v>
      </c>
      <c r="J28" s="71">
        <f>IF(E28&gt;0,VLOOKUP(A28,[3]BDD_ActiviteInf_HC!$1:$1048576,J$1,FALSE)/E28,"-")</f>
        <v>0.19881412272033061</v>
      </c>
      <c r="K28" s="70">
        <f>IF(F28&gt;0,VLOOKUP(A28,[3]BDD_ActiviteInf_HC!$1:$1048576,K$1,FALSE)/F28,"-")</f>
        <v>0.18965961835997938</v>
      </c>
      <c r="L28" s="71">
        <f>IF(E28&gt;0,VLOOKUP(A28,[3]BDD_ActiviteInf_HC!$1:$1048576,L$1,FALSE)/E28,"-")</f>
        <v>0.20761836312999732</v>
      </c>
      <c r="M28" s="70">
        <f>IF(F28&gt;0,VLOOKUP(A28,[3]BDD_ActiviteInf_HC!$1:$1048576,M$1,FALSE)/F28,"-")</f>
        <v>0.2261474987106756</v>
      </c>
      <c r="N28" s="71">
        <f>IF(E28&gt;0,VLOOKUP(A28,[3]BDD_ActiviteInf_HC!$1:$1048576,N$1,FALSE)/E28,"-")</f>
        <v>2.3178510466265383E-2</v>
      </c>
      <c r="O28" s="70">
        <f>IF(F28&gt;0,VLOOKUP(A28,[3]BDD_ActiviteInf_HC!$1:$1048576,O$1,FALSE)/F28,"-")</f>
        <v>3.0299123259412069E-2</v>
      </c>
      <c r="P28" s="71">
        <f>IF($E28&gt;0,VLOOKUP($A28,[3]BDD_ActiviteInf_HC!$1:$1048576,P$1,FALSE)/$E28,"-")</f>
        <v>5.3993351900098824E-2</v>
      </c>
      <c r="Q28" s="70">
        <f>IF($F28&gt;0,VLOOKUP($A28,[3]BDD_ActiviteInf_HC!$1:$1048576,Q$1,FALSE)/$F28,"-")</f>
        <v>8.8017878631597046E-2</v>
      </c>
      <c r="R28" s="71">
        <f>IF(E28&gt;0,VLOOKUP(A28,[3]BDD_ActiviteInf_HC!$1:$1048576,R$1,FALSE)/E28,"-")</f>
        <v>0.20707932800287485</v>
      </c>
      <c r="S28" s="70">
        <f>IF(F28&gt;0,VLOOKUP(A28,[3]BDD_ActiviteInf_HC!$1:$1048576,S$1,FALSE)/F28,"-")</f>
        <v>0.2087416193914389</v>
      </c>
      <c r="T28" s="71">
        <f>IF(E28&gt;0,VLOOKUP(A28,[3]BDD_ActiviteInf_HC!$1:$1048576,T$1,FALSE)/E28,"-")</f>
        <v>6.08211301769832E-2</v>
      </c>
      <c r="U28" s="70">
        <f>IF(F28&gt;0,VLOOKUP(A28,[3]BDD_ActiviteInf_HC!$1:$1048576,U$1,FALSE)/F28,"-")</f>
        <v>3.3264569365652398E-2</v>
      </c>
      <c r="V28" s="71">
        <f>IF(E28&gt;0,VLOOKUP(A28,[3]BDD_ActiviteInf_HC!$1:$1048576,V$1,FALSE)/E28,"-")</f>
        <v>4.2583775042673612E-2</v>
      </c>
      <c r="W28" s="70">
        <f>IF(F28&gt;0,VLOOKUP(A28,[3]BDD_ActiviteInf_HC!$1:$1048576,W$1,FALSE)/F28,"-")</f>
        <v>5.5526903902355165E-2</v>
      </c>
      <c r="X28" s="71">
        <f t="shared" si="2"/>
        <v>0.11822837121552421</v>
      </c>
      <c r="Y28" s="70">
        <f t="shared" si="2"/>
        <v>0.18488911810211461</v>
      </c>
      <c r="Z28" s="71">
        <f>IF(E28&gt;0,VLOOKUP(A28,[3]BDD_ActiviteInf_HC!$1:$1048576,Z$1,FALSE)/E28,"-")</f>
        <v>7.384781241577576E-2</v>
      </c>
      <c r="AA28" s="76">
        <f>IF(F28&gt;0,VLOOKUP(A28,[3]BDD_ActiviteInf_HC!$1:$1048576,AA$1,FALSE)/F28,"-")</f>
        <v>3.7562317345710847E-2</v>
      </c>
    </row>
    <row r="29" spans="1:27" s="287" customFormat="1" ht="7.5" customHeight="1" thickBot="1" x14ac:dyDescent="0.25">
      <c r="A29" s="77"/>
      <c r="C29" s="282"/>
      <c r="D29" s="282"/>
      <c r="E29" s="285"/>
      <c r="F29" s="283"/>
      <c r="G29" s="284"/>
      <c r="H29" s="286"/>
      <c r="I29" s="286"/>
      <c r="J29" s="286"/>
      <c r="K29" s="286"/>
      <c r="L29" s="286"/>
      <c r="M29" s="286"/>
      <c r="N29" s="286"/>
      <c r="O29" s="286"/>
      <c r="P29" s="286"/>
      <c r="Q29" s="286"/>
      <c r="R29" s="286"/>
      <c r="S29" s="286"/>
      <c r="T29" s="286"/>
      <c r="U29" s="286"/>
      <c r="V29" s="286"/>
      <c r="W29" s="286"/>
      <c r="X29" s="286"/>
      <c r="Y29" s="286"/>
      <c r="Z29" s="286"/>
      <c r="AA29" s="286"/>
    </row>
    <row r="30" spans="1:27" s="84" customFormat="1" ht="14.1" customHeight="1" x14ac:dyDescent="0.2">
      <c r="A30" s="31" t="s">
        <v>60</v>
      </c>
      <c r="C30" s="85" t="s">
        <v>60</v>
      </c>
      <c r="D30" s="86" t="s">
        <v>61</v>
      </c>
      <c r="E30" s="291">
        <f>IF(ISNA(VLOOKUP(A30,[3]BDD_ActiviteInf_HC!$1:$1048576,14,FALSE))=TRUE,0,VLOOKUP(A30,[3]BDD_ActiviteInf_HC!$1:$1048576,14,FALSE))</f>
        <v>0</v>
      </c>
      <c r="F30" s="88">
        <f>IF(ISNA(VLOOKUP(A30,[3]BDD_ActiviteInf_HC!$1:$1048576,42,FALSE))=TRUE,0,VLOOKUP(A30,[3]BDD_ActiviteInf_HC!$1:$1048576,42,FALSE))</f>
        <v>0</v>
      </c>
      <c r="G30" s="89" t="str">
        <f t="shared" ref="G30:G40" si="3">IF(E30&gt;0,F30/E30-1,"-")</f>
        <v>-</v>
      </c>
      <c r="H30" s="90" t="str">
        <f>IF(E30&gt;0,VLOOKUP(A30,[3]BDD_ActiviteInf_HC!$1:$1048576,H$1,FALSE)/E30,"-")</f>
        <v>-</v>
      </c>
      <c r="I30" s="89" t="str">
        <f>IF(F30&gt;0,VLOOKUP(A30,[3]BDD_ActiviteInf_HC!$1:$1048576,I$1,FALSE)/F30,"-")</f>
        <v>-</v>
      </c>
      <c r="J30" s="90" t="str">
        <f>IF(E30&gt;0,VLOOKUP(A30,[3]BDD_ActiviteInf_HC!$1:$1048576,J$1,FALSE)/E30,"-")</f>
        <v>-</v>
      </c>
      <c r="K30" s="89" t="str">
        <f>IF(F30&gt;0,VLOOKUP(A30,[3]BDD_ActiviteInf_HC!$1:$1048576,K$1,FALSE)/F30,"-")</f>
        <v>-</v>
      </c>
      <c r="L30" s="90" t="str">
        <f>IF(E30&gt;0,VLOOKUP(A30,[3]BDD_ActiviteInf_HC!$1:$1048576,L$1,FALSE)/E30,"-")</f>
        <v>-</v>
      </c>
      <c r="M30" s="89" t="str">
        <f>IF(F30&gt;0,VLOOKUP(A30,[3]BDD_ActiviteInf_HC!$1:$1048576,M$1,FALSE)/F30,"-")</f>
        <v>-</v>
      </c>
      <c r="N30" s="90" t="str">
        <f>IF(E30&gt;0,VLOOKUP(A30,[3]BDD_ActiviteInf_HC!$1:$1048576,N$1,FALSE)/E30,"-")</f>
        <v>-</v>
      </c>
      <c r="O30" s="89" t="str">
        <f>IF(F30&gt;0,VLOOKUP(A30,[3]BDD_ActiviteInf_HC!$1:$1048576,O$1,FALSE)/F30,"-")</f>
        <v>-</v>
      </c>
      <c r="P30" s="90" t="str">
        <f>IF($E30&gt;0,VLOOKUP($A30,[3]BDD_ActiviteInf_HC!$1:$1048576,P$1,FALSE)/$E30,"-")</f>
        <v>-</v>
      </c>
      <c r="Q30" s="89" t="str">
        <f>IF($F30&gt;0,VLOOKUP($A30,[3]BDD_ActiviteInf_HC!$1:$1048576,Q$1,FALSE)/$F30,"-")</f>
        <v>-</v>
      </c>
      <c r="R30" s="90" t="str">
        <f>IF(E30&gt;0,VLOOKUP(A30,[3]BDD_ActiviteInf_HC!$1:$1048576,R$1,FALSE)/E30,"-")</f>
        <v>-</v>
      </c>
      <c r="S30" s="89" t="str">
        <f>IF(F30&gt;0,VLOOKUP(A30,[3]BDD_ActiviteInf_HC!$1:$1048576,S$1,FALSE)/F30,"-")</f>
        <v>-</v>
      </c>
      <c r="T30" s="90" t="str">
        <f>IF(E30&gt;0,VLOOKUP(A30,[3]BDD_ActiviteInf_HC!$1:$1048576,T$1,FALSE)/E30,"-")</f>
        <v>-</v>
      </c>
      <c r="U30" s="89" t="str">
        <f>IF(F30&gt;0,VLOOKUP(A30,[3]BDD_ActiviteInf_HC!$1:$1048576,U$1,FALSE)/F30,"-")</f>
        <v>-</v>
      </c>
      <c r="V30" s="90" t="str">
        <f>IF(E30&gt;0,VLOOKUP(A30,[3]BDD_ActiviteInf_HC!$1:$1048576,V$1,FALSE)/E30,"-")</f>
        <v>-</v>
      </c>
      <c r="W30" s="89" t="str">
        <f>IF(F30&gt;0,VLOOKUP(A30,[3]BDD_ActiviteInf_HC!$1:$1048576,W$1,FALSE)/F30,"-")</f>
        <v>-</v>
      </c>
      <c r="X30" s="90">
        <f t="shared" ref="X30:Y40" si="4">IF(E30&gt;0,1-(H30+J30+L30+N30+R30+T30+V30+Z30),0)</f>
        <v>0</v>
      </c>
      <c r="Y30" s="89">
        <f t="shared" si="4"/>
        <v>0</v>
      </c>
      <c r="Z30" s="90" t="str">
        <f>IF(E30&gt;0,VLOOKUP(A30,[3]BDD_ActiviteInf_HC!$1:$1048576,Z$1,FALSE)/E30,"-")</f>
        <v>-</v>
      </c>
      <c r="AA30" s="95" t="str">
        <f>IF(F30&gt;0,VLOOKUP(A30,[3]BDD_ActiviteInf_HC!$1:$1048576,AA$1,FALSE)/F30,"-")</f>
        <v>-</v>
      </c>
    </row>
    <row r="31" spans="1:27" s="98" customFormat="1" ht="14.1" customHeight="1" x14ac:dyDescent="0.2">
      <c r="A31" s="31" t="s">
        <v>62</v>
      </c>
      <c r="C31" s="33" t="s">
        <v>62</v>
      </c>
      <c r="D31" s="34" t="s">
        <v>63</v>
      </c>
      <c r="E31" s="241">
        <f>IF(ISNA(VLOOKUP(A31,[3]BDD_ActiviteInf_HC!$1:$1048576,14,FALSE))=TRUE,0,VLOOKUP(A31,[3]BDD_ActiviteInf_HC!$1:$1048576,14,FALSE))</f>
        <v>0</v>
      </c>
      <c r="F31" s="100">
        <f>IF(ISNA(VLOOKUP(A31,[3]BDD_ActiviteInf_HC!$1:$1048576,42,FALSE))=TRUE,0,VLOOKUP(A31,[3]BDD_ActiviteInf_HC!$1:$1048576,42,FALSE))</f>
        <v>0</v>
      </c>
      <c r="G31" s="58" t="str">
        <f t="shared" si="3"/>
        <v>-</v>
      </c>
      <c r="H31" s="59" t="str">
        <f>IF(E31&gt;0,VLOOKUP(A31,[3]BDD_ActiviteInf_HC!$1:$1048576,H$1,FALSE)/E31,"-")</f>
        <v>-</v>
      </c>
      <c r="I31" s="58" t="str">
        <f>IF(F31&gt;0,VLOOKUP(A31,[3]BDD_ActiviteInf_HC!$1:$1048576,I$1,FALSE)/F31,"-")</f>
        <v>-</v>
      </c>
      <c r="J31" s="59" t="str">
        <f>IF(E31&gt;0,VLOOKUP(A31,[3]BDD_ActiviteInf_HC!$1:$1048576,J$1,FALSE)/E31,"-")</f>
        <v>-</v>
      </c>
      <c r="K31" s="58" t="str">
        <f>IF(F31&gt;0,VLOOKUP(A31,[3]BDD_ActiviteInf_HC!$1:$1048576,K$1,FALSE)/F31,"-")</f>
        <v>-</v>
      </c>
      <c r="L31" s="59" t="str">
        <f>IF(E31&gt;0,VLOOKUP(A31,[3]BDD_ActiviteInf_HC!$1:$1048576,L$1,FALSE)/E31,"-")</f>
        <v>-</v>
      </c>
      <c r="M31" s="58" t="str">
        <f>IF(F31&gt;0,VLOOKUP(A31,[3]BDD_ActiviteInf_HC!$1:$1048576,M$1,FALSE)/F31,"-")</f>
        <v>-</v>
      </c>
      <c r="N31" s="59" t="str">
        <f>IF(E31&gt;0,VLOOKUP(A31,[3]BDD_ActiviteInf_HC!$1:$1048576,N$1,FALSE)/E31,"-")</f>
        <v>-</v>
      </c>
      <c r="O31" s="58" t="str">
        <f>IF(F31&gt;0,VLOOKUP(A31,[3]BDD_ActiviteInf_HC!$1:$1048576,O$1,FALSE)/F31,"-")</f>
        <v>-</v>
      </c>
      <c r="P31" s="59" t="str">
        <f>IF($E31&gt;0,VLOOKUP($A31,[3]BDD_ActiviteInf_HC!$1:$1048576,P$1,FALSE)/$E31,"-")</f>
        <v>-</v>
      </c>
      <c r="Q31" s="58" t="str">
        <f>IF($F31&gt;0,VLOOKUP($A31,[3]BDD_ActiviteInf_HC!$1:$1048576,Q$1,FALSE)/$F31,"-")</f>
        <v>-</v>
      </c>
      <c r="R31" s="59" t="str">
        <f>IF(E31&gt;0,VLOOKUP(A31,[3]BDD_ActiviteInf_HC!$1:$1048576,R$1,FALSE)/E31,"-")</f>
        <v>-</v>
      </c>
      <c r="S31" s="58" t="str">
        <f>IF(F31&gt;0,VLOOKUP(A31,[3]BDD_ActiviteInf_HC!$1:$1048576,S$1,FALSE)/F31,"-")</f>
        <v>-</v>
      </c>
      <c r="T31" s="59" t="str">
        <f>IF(E31&gt;0,VLOOKUP(A31,[3]BDD_ActiviteInf_HC!$1:$1048576,T$1,FALSE)/E31,"-")</f>
        <v>-</v>
      </c>
      <c r="U31" s="58" t="str">
        <f>IF(F31&gt;0,VLOOKUP(A31,[3]BDD_ActiviteInf_HC!$1:$1048576,U$1,FALSE)/F31,"-")</f>
        <v>-</v>
      </c>
      <c r="V31" s="59" t="str">
        <f>IF(E31&gt;0,VLOOKUP(A31,[3]BDD_ActiviteInf_HC!$1:$1048576,V$1,FALSE)/E31,"-")</f>
        <v>-</v>
      </c>
      <c r="W31" s="58" t="str">
        <f>IF(F31&gt;0,VLOOKUP(A31,[3]BDD_ActiviteInf_HC!$1:$1048576,W$1,FALSE)/F31,"-")</f>
        <v>-</v>
      </c>
      <c r="X31" s="59">
        <f t="shared" si="4"/>
        <v>0</v>
      </c>
      <c r="Y31" s="58">
        <f t="shared" si="4"/>
        <v>0</v>
      </c>
      <c r="Z31" s="59" t="str">
        <f>IF(E31&gt;0,VLOOKUP(A31,[3]BDD_ActiviteInf_HC!$1:$1048576,Z$1,FALSE)/E31,"-")</f>
        <v>-</v>
      </c>
      <c r="AA31" s="64" t="str">
        <f>IF(F31&gt;0,VLOOKUP(A31,[3]BDD_ActiviteInf_HC!$1:$1048576,AA$1,FALSE)/F31,"-")</f>
        <v>-</v>
      </c>
    </row>
    <row r="32" spans="1:27" s="98" customFormat="1" ht="14.1" customHeight="1" x14ac:dyDescent="0.25">
      <c r="A32" s="49" t="s">
        <v>64</v>
      </c>
      <c r="C32" s="33" t="s">
        <v>64</v>
      </c>
      <c r="D32" s="34" t="s">
        <v>65</v>
      </c>
      <c r="E32" s="241">
        <f>IF(ISNA(VLOOKUP(A32,[3]BDD_ActiviteInf_HC!$1:$1048576,14,FALSE))=TRUE,0,VLOOKUP(A32,[3]BDD_ActiviteInf_HC!$1:$1048576,14,FALSE))</f>
        <v>8</v>
      </c>
      <c r="F32" s="100">
        <f>IF(ISNA(VLOOKUP(A32,[3]BDD_ActiviteInf_HC!$1:$1048576,42,FALSE))=TRUE,0,VLOOKUP(A32,[3]BDD_ActiviteInf_HC!$1:$1048576,42,FALSE))</f>
        <v>0</v>
      </c>
      <c r="G32" s="58">
        <f t="shared" si="3"/>
        <v>-1</v>
      </c>
      <c r="H32" s="59">
        <f>IF(E32&gt;0,VLOOKUP(A32,[3]BDD_ActiviteInf_HC!$1:$1048576,H$1,FALSE)/E32,"-")</f>
        <v>0</v>
      </c>
      <c r="I32" s="58" t="str">
        <f>IF(F32&gt;0,VLOOKUP(A32,[3]BDD_ActiviteInf_HC!$1:$1048576,I$1,FALSE)/F32,"-")</f>
        <v>-</v>
      </c>
      <c r="J32" s="59">
        <f>IF(E32&gt;0,VLOOKUP(A32,[3]BDD_ActiviteInf_HC!$1:$1048576,J$1,FALSE)/E32,"-")</f>
        <v>1</v>
      </c>
      <c r="K32" s="58" t="str">
        <f>IF(F32&gt;0,VLOOKUP(A32,[3]BDD_ActiviteInf_HC!$1:$1048576,K$1,FALSE)/F32,"-")</f>
        <v>-</v>
      </c>
      <c r="L32" s="59">
        <f>IF(E32&gt;0,VLOOKUP(A32,[3]BDD_ActiviteInf_HC!$1:$1048576,L$1,FALSE)/E32,"-")</f>
        <v>0</v>
      </c>
      <c r="M32" s="58" t="str">
        <f>IF(F32&gt;0,VLOOKUP(A32,[3]BDD_ActiviteInf_HC!$1:$1048576,M$1,FALSE)/F32,"-")</f>
        <v>-</v>
      </c>
      <c r="N32" s="59">
        <f>IF(E32&gt;0,VLOOKUP(A32,[3]BDD_ActiviteInf_HC!$1:$1048576,N$1,FALSE)/E32,"-")</f>
        <v>0</v>
      </c>
      <c r="O32" s="58" t="str">
        <f>IF(F32&gt;0,VLOOKUP(A32,[3]BDD_ActiviteInf_HC!$1:$1048576,O$1,FALSE)/F32,"-")</f>
        <v>-</v>
      </c>
      <c r="P32" s="59">
        <f>IF($E32&gt;0,VLOOKUP($A32,[3]BDD_ActiviteInf_HC!$1:$1048576,P$1,FALSE)/$E32,"-")</f>
        <v>0</v>
      </c>
      <c r="Q32" s="58" t="str">
        <f>IF($F32&gt;0,VLOOKUP($A32,[3]BDD_ActiviteInf_HC!$1:$1048576,Q$1,FALSE)/$F32,"-")</f>
        <v>-</v>
      </c>
      <c r="R32" s="59">
        <f>IF(E32&gt;0,VLOOKUP(A32,[3]BDD_ActiviteInf_HC!$1:$1048576,R$1,FALSE)/E32,"-")</f>
        <v>0</v>
      </c>
      <c r="S32" s="58" t="str">
        <f>IF(F32&gt;0,VLOOKUP(A32,[3]BDD_ActiviteInf_HC!$1:$1048576,S$1,FALSE)/F32,"-")</f>
        <v>-</v>
      </c>
      <c r="T32" s="59">
        <f>IF(E32&gt;0,VLOOKUP(A32,[3]BDD_ActiviteInf_HC!$1:$1048576,T$1,FALSE)/E32,"-")</f>
        <v>0</v>
      </c>
      <c r="U32" s="58" t="str">
        <f>IF(F32&gt;0,VLOOKUP(A32,[3]BDD_ActiviteInf_HC!$1:$1048576,U$1,FALSE)/F32,"-")</f>
        <v>-</v>
      </c>
      <c r="V32" s="59">
        <f>IF(E32&gt;0,VLOOKUP(A32,[3]BDD_ActiviteInf_HC!$1:$1048576,V$1,FALSE)/E32,"-")</f>
        <v>0</v>
      </c>
      <c r="W32" s="58" t="str">
        <f>IF(F32&gt;0,VLOOKUP(A32,[3]BDD_ActiviteInf_HC!$1:$1048576,W$1,FALSE)/F32,"-")</f>
        <v>-</v>
      </c>
      <c r="X32" s="59">
        <f t="shared" si="4"/>
        <v>0</v>
      </c>
      <c r="Y32" s="58">
        <f t="shared" si="4"/>
        <v>0</v>
      </c>
      <c r="Z32" s="59">
        <f>IF(E32&gt;0,VLOOKUP(A32,[3]BDD_ActiviteInf_HC!$1:$1048576,Z$1,FALSE)/E32,"-")</f>
        <v>0</v>
      </c>
      <c r="AA32" s="64" t="str">
        <f>IF(F32&gt;0,VLOOKUP(A32,[3]BDD_ActiviteInf_HC!$1:$1048576,AA$1,FALSE)/F32,"-")</f>
        <v>-</v>
      </c>
    </row>
    <row r="33" spans="1:27" s="101" customFormat="1" ht="14.1" customHeight="1" x14ac:dyDescent="0.2">
      <c r="A33" s="31" t="s">
        <v>66</v>
      </c>
      <c r="C33" s="33" t="s">
        <v>66</v>
      </c>
      <c r="D33" s="34" t="s">
        <v>67</v>
      </c>
      <c r="E33" s="241">
        <f>IF(ISNA(VLOOKUP(A33,[3]BDD_ActiviteInf_HC!$1:$1048576,14,FALSE))=TRUE,0,VLOOKUP(A33,[3]BDD_ActiviteInf_HC!$1:$1048576,14,FALSE))</f>
        <v>0</v>
      </c>
      <c r="F33" s="100">
        <f>IF(ISNA(VLOOKUP(A33,[3]BDD_ActiviteInf_HC!$1:$1048576,42,FALSE))=TRUE,0,VLOOKUP(A33,[3]BDD_ActiviteInf_HC!$1:$1048576,42,FALSE))</f>
        <v>30</v>
      </c>
      <c r="G33" s="58" t="str">
        <f t="shared" si="3"/>
        <v>-</v>
      </c>
      <c r="H33" s="59" t="str">
        <f>IF(E33&gt;0,VLOOKUP(A33,[3]BDD_ActiviteInf_HC!$1:$1048576,H$1,FALSE)/E33,"-")</f>
        <v>-</v>
      </c>
      <c r="I33" s="58">
        <f>IF(F33&gt;0,VLOOKUP(A33,[3]BDD_ActiviteInf_HC!$1:$1048576,I$1,FALSE)/F33,"-")</f>
        <v>0</v>
      </c>
      <c r="J33" s="59" t="str">
        <f>IF(E33&gt;0,VLOOKUP(A33,[3]BDD_ActiviteInf_HC!$1:$1048576,J$1,FALSE)/E33,"-")</f>
        <v>-</v>
      </c>
      <c r="K33" s="58">
        <f>IF(F33&gt;0,VLOOKUP(A33,[3]BDD_ActiviteInf_HC!$1:$1048576,K$1,FALSE)/F33,"-")</f>
        <v>0.53333333333333333</v>
      </c>
      <c r="L33" s="59" t="str">
        <f>IF(E33&gt;0,VLOOKUP(A33,[3]BDD_ActiviteInf_HC!$1:$1048576,L$1,FALSE)/E33,"-")</f>
        <v>-</v>
      </c>
      <c r="M33" s="58">
        <f>IF(F33&gt;0,VLOOKUP(A33,[3]BDD_ActiviteInf_HC!$1:$1048576,M$1,FALSE)/F33,"-")</f>
        <v>0</v>
      </c>
      <c r="N33" s="59" t="str">
        <f>IF(E33&gt;0,VLOOKUP(A33,[3]BDD_ActiviteInf_HC!$1:$1048576,N$1,FALSE)/E33,"-")</f>
        <v>-</v>
      </c>
      <c r="O33" s="58">
        <f>IF(F33&gt;0,VLOOKUP(A33,[3]BDD_ActiviteInf_HC!$1:$1048576,O$1,FALSE)/F33,"-")</f>
        <v>0</v>
      </c>
      <c r="P33" s="59" t="str">
        <f>IF($E33&gt;0,VLOOKUP($A33,[3]BDD_ActiviteInf_HC!$1:$1048576,P$1,FALSE)/$E33,"-")</f>
        <v>-</v>
      </c>
      <c r="Q33" s="58">
        <f>IF($F33&gt;0,VLOOKUP($A33,[3]BDD_ActiviteInf_HC!$1:$1048576,Q$1,FALSE)/$F33,"-")</f>
        <v>0</v>
      </c>
      <c r="R33" s="59" t="str">
        <f>IF(E33&gt;0,VLOOKUP(A33,[3]BDD_ActiviteInf_HC!$1:$1048576,R$1,FALSE)/E33,"-")</f>
        <v>-</v>
      </c>
      <c r="S33" s="58">
        <f>IF(F33&gt;0,VLOOKUP(A33,[3]BDD_ActiviteInf_HC!$1:$1048576,S$1,FALSE)/F33,"-")</f>
        <v>0.46666666666666667</v>
      </c>
      <c r="T33" s="59" t="str">
        <f>IF(E33&gt;0,VLOOKUP(A33,[3]BDD_ActiviteInf_HC!$1:$1048576,T$1,FALSE)/E33,"-")</f>
        <v>-</v>
      </c>
      <c r="U33" s="58">
        <f>IF(F33&gt;0,VLOOKUP(A33,[3]BDD_ActiviteInf_HC!$1:$1048576,U$1,FALSE)/F33,"-")</f>
        <v>0</v>
      </c>
      <c r="V33" s="59" t="str">
        <f>IF(E33&gt;0,VLOOKUP(A33,[3]BDD_ActiviteInf_HC!$1:$1048576,V$1,FALSE)/E33,"-")</f>
        <v>-</v>
      </c>
      <c r="W33" s="58">
        <f>IF(F33&gt;0,VLOOKUP(A33,[3]BDD_ActiviteInf_HC!$1:$1048576,W$1,FALSE)/F33,"-")</f>
        <v>0</v>
      </c>
      <c r="X33" s="59">
        <f t="shared" si="4"/>
        <v>0</v>
      </c>
      <c r="Y33" s="58">
        <f t="shared" si="4"/>
        <v>0</v>
      </c>
      <c r="Z33" s="59" t="str">
        <f>IF(E33&gt;0,VLOOKUP(A33,[3]BDD_ActiviteInf_HC!$1:$1048576,Z$1,FALSE)/E33,"-")</f>
        <v>-</v>
      </c>
      <c r="AA33" s="64">
        <f>IF(F33&gt;0,VLOOKUP(A33,[3]BDD_ActiviteInf_HC!$1:$1048576,AA$1,FALSE)/F33,"-")</f>
        <v>0</v>
      </c>
    </row>
    <row r="34" spans="1:27" s="101" customFormat="1" ht="14.1" customHeight="1" x14ac:dyDescent="0.2">
      <c r="A34" s="31" t="s">
        <v>68</v>
      </c>
      <c r="C34" s="33" t="s">
        <v>68</v>
      </c>
      <c r="D34" s="34" t="s">
        <v>69</v>
      </c>
      <c r="E34" s="241">
        <f>IF(ISNA(VLOOKUP(A34,[3]BDD_ActiviteInf_HC!$1:$1048576,14,FALSE))=TRUE,0,VLOOKUP(A34,[3]BDD_ActiviteInf_HC!$1:$1048576,14,FALSE))</f>
        <v>0</v>
      </c>
      <c r="F34" s="100">
        <f>IF(ISNA(VLOOKUP(A34,[3]BDD_ActiviteInf_HC!$1:$1048576,42,FALSE))=TRUE,0,VLOOKUP(A34,[3]BDD_ActiviteInf_HC!$1:$1048576,42,FALSE))</f>
        <v>0</v>
      </c>
      <c r="G34" s="58" t="str">
        <f t="shared" si="3"/>
        <v>-</v>
      </c>
      <c r="H34" s="59" t="str">
        <f>IF(E34&gt;0,VLOOKUP(A34,[3]BDD_ActiviteInf_HC!$1:$1048576,H$1,FALSE)/E34,"-")</f>
        <v>-</v>
      </c>
      <c r="I34" s="58" t="str">
        <f>IF(F34&gt;0,VLOOKUP(A34,[3]BDD_ActiviteInf_HC!$1:$1048576,I$1,FALSE)/F34,"-")</f>
        <v>-</v>
      </c>
      <c r="J34" s="59" t="str">
        <f>IF(E34&gt;0,VLOOKUP(A34,[3]BDD_ActiviteInf_HC!$1:$1048576,J$1,FALSE)/E34,"-")</f>
        <v>-</v>
      </c>
      <c r="K34" s="58" t="str">
        <f>IF(F34&gt;0,VLOOKUP(A34,[3]BDD_ActiviteInf_HC!$1:$1048576,K$1,FALSE)/F34,"-")</f>
        <v>-</v>
      </c>
      <c r="L34" s="59" t="str">
        <f>IF(E34&gt;0,VLOOKUP(A34,[3]BDD_ActiviteInf_HC!$1:$1048576,L$1,FALSE)/E34,"-")</f>
        <v>-</v>
      </c>
      <c r="M34" s="58" t="str">
        <f>IF(F34&gt;0,VLOOKUP(A34,[3]BDD_ActiviteInf_HC!$1:$1048576,M$1,FALSE)/F34,"-")</f>
        <v>-</v>
      </c>
      <c r="N34" s="59" t="str">
        <f>IF(E34&gt;0,VLOOKUP(A34,[3]BDD_ActiviteInf_HC!$1:$1048576,N$1,FALSE)/E34,"-")</f>
        <v>-</v>
      </c>
      <c r="O34" s="58" t="str">
        <f>IF(F34&gt;0,VLOOKUP(A34,[3]BDD_ActiviteInf_HC!$1:$1048576,O$1,FALSE)/F34,"-")</f>
        <v>-</v>
      </c>
      <c r="P34" s="59" t="str">
        <f>IF($E34&gt;0,VLOOKUP($A34,[3]BDD_ActiviteInf_HC!$1:$1048576,P$1,FALSE)/$E34,"-")</f>
        <v>-</v>
      </c>
      <c r="Q34" s="58" t="str">
        <f>IF($F34&gt;0,VLOOKUP($A34,[3]BDD_ActiviteInf_HC!$1:$1048576,Q$1,FALSE)/$F34,"-")</f>
        <v>-</v>
      </c>
      <c r="R34" s="59" t="str">
        <f>IF(E34&gt;0,VLOOKUP(A34,[3]BDD_ActiviteInf_HC!$1:$1048576,R$1,FALSE)/E34,"-")</f>
        <v>-</v>
      </c>
      <c r="S34" s="58" t="str">
        <f>IF(F34&gt;0,VLOOKUP(A34,[3]BDD_ActiviteInf_HC!$1:$1048576,S$1,FALSE)/F34,"-")</f>
        <v>-</v>
      </c>
      <c r="T34" s="59" t="str">
        <f>IF(E34&gt;0,VLOOKUP(A34,[3]BDD_ActiviteInf_HC!$1:$1048576,T$1,FALSE)/E34,"-")</f>
        <v>-</v>
      </c>
      <c r="U34" s="58" t="str">
        <f>IF(F34&gt;0,VLOOKUP(A34,[3]BDD_ActiviteInf_HC!$1:$1048576,U$1,FALSE)/F34,"-")</f>
        <v>-</v>
      </c>
      <c r="V34" s="59" t="str">
        <f>IF(E34&gt;0,VLOOKUP(A34,[3]BDD_ActiviteInf_HC!$1:$1048576,V$1,FALSE)/E34,"-")</f>
        <v>-</v>
      </c>
      <c r="W34" s="58" t="str">
        <f>IF(F34&gt;0,VLOOKUP(A34,[3]BDD_ActiviteInf_HC!$1:$1048576,W$1,FALSE)/F34,"-")</f>
        <v>-</v>
      </c>
      <c r="X34" s="59">
        <f t="shared" si="4"/>
        <v>0</v>
      </c>
      <c r="Y34" s="58">
        <f t="shared" si="4"/>
        <v>0</v>
      </c>
      <c r="Z34" s="59" t="str">
        <f>IF(E34&gt;0,VLOOKUP(A34,[3]BDD_ActiviteInf_HC!$1:$1048576,Z$1,FALSE)/E34,"-")</f>
        <v>-</v>
      </c>
      <c r="AA34" s="64" t="str">
        <f>IF(F34&gt;0,VLOOKUP(A34,[3]BDD_ActiviteInf_HC!$1:$1048576,AA$1,FALSE)/F34,"-")</f>
        <v>-</v>
      </c>
    </row>
    <row r="35" spans="1:27" s="101" customFormat="1" ht="14.1" customHeight="1" x14ac:dyDescent="0.2">
      <c r="A35" s="31" t="s">
        <v>70</v>
      </c>
      <c r="C35" s="33" t="s">
        <v>70</v>
      </c>
      <c r="D35" s="34" t="s">
        <v>71</v>
      </c>
      <c r="E35" s="241">
        <f>IF(ISNA(VLOOKUP(A35,[3]BDD_ActiviteInf_HC!$1:$1048576,14,FALSE))=TRUE,0,VLOOKUP(A35,[3]BDD_ActiviteInf_HC!$1:$1048576,14,FALSE))</f>
        <v>0</v>
      </c>
      <c r="F35" s="100">
        <f>IF(ISNA(VLOOKUP(A35,[3]BDD_ActiviteInf_HC!$1:$1048576,42,FALSE))=TRUE,0,VLOOKUP(A35,[3]BDD_ActiviteInf_HC!$1:$1048576,42,FALSE))</f>
        <v>0</v>
      </c>
      <c r="G35" s="58" t="str">
        <f t="shared" si="3"/>
        <v>-</v>
      </c>
      <c r="H35" s="59" t="str">
        <f>IF(E35&gt;0,VLOOKUP(A35,[3]BDD_ActiviteInf_HC!$1:$1048576,H$1,FALSE)/E35,"-")</f>
        <v>-</v>
      </c>
      <c r="I35" s="58" t="str">
        <f>IF(F35&gt;0,VLOOKUP(A35,[3]BDD_ActiviteInf_HC!$1:$1048576,I$1,FALSE)/F35,"-")</f>
        <v>-</v>
      </c>
      <c r="J35" s="59" t="str">
        <f>IF(E35&gt;0,VLOOKUP(A35,[3]BDD_ActiviteInf_HC!$1:$1048576,J$1,FALSE)/E35,"-")</f>
        <v>-</v>
      </c>
      <c r="K35" s="58" t="str">
        <f>IF(F35&gt;0,VLOOKUP(A35,[3]BDD_ActiviteInf_HC!$1:$1048576,K$1,FALSE)/F35,"-")</f>
        <v>-</v>
      </c>
      <c r="L35" s="59" t="str">
        <f>IF(E35&gt;0,VLOOKUP(A35,[3]BDD_ActiviteInf_HC!$1:$1048576,L$1,FALSE)/E35,"-")</f>
        <v>-</v>
      </c>
      <c r="M35" s="58" t="str">
        <f>IF(F35&gt;0,VLOOKUP(A35,[3]BDD_ActiviteInf_HC!$1:$1048576,M$1,FALSE)/F35,"-")</f>
        <v>-</v>
      </c>
      <c r="N35" s="59" t="str">
        <f>IF(E35&gt;0,VLOOKUP(A35,[3]BDD_ActiviteInf_HC!$1:$1048576,N$1,FALSE)/E35,"-")</f>
        <v>-</v>
      </c>
      <c r="O35" s="58" t="str">
        <f>IF(F35&gt;0,VLOOKUP(A35,[3]BDD_ActiviteInf_HC!$1:$1048576,O$1,FALSE)/F35,"-")</f>
        <v>-</v>
      </c>
      <c r="P35" s="59" t="str">
        <f>IF($E35&gt;0,VLOOKUP($A35,[3]BDD_ActiviteInf_HC!$1:$1048576,P$1,FALSE)/$E35,"-")</f>
        <v>-</v>
      </c>
      <c r="Q35" s="58" t="str">
        <f>IF($F35&gt;0,VLOOKUP($A35,[3]BDD_ActiviteInf_HC!$1:$1048576,Q$1,FALSE)/$F35,"-")</f>
        <v>-</v>
      </c>
      <c r="R35" s="59" t="str">
        <f>IF(E35&gt;0,VLOOKUP(A35,[3]BDD_ActiviteInf_HC!$1:$1048576,R$1,FALSE)/E35,"-")</f>
        <v>-</v>
      </c>
      <c r="S35" s="58" t="str">
        <f>IF(F35&gt;0,VLOOKUP(A35,[3]BDD_ActiviteInf_HC!$1:$1048576,S$1,FALSE)/F35,"-")</f>
        <v>-</v>
      </c>
      <c r="T35" s="59" t="str">
        <f>IF(E35&gt;0,VLOOKUP(A35,[3]BDD_ActiviteInf_HC!$1:$1048576,T$1,FALSE)/E35,"-")</f>
        <v>-</v>
      </c>
      <c r="U35" s="58" t="str">
        <f>IF(F35&gt;0,VLOOKUP(A35,[3]BDD_ActiviteInf_HC!$1:$1048576,U$1,FALSE)/F35,"-")</f>
        <v>-</v>
      </c>
      <c r="V35" s="59" t="str">
        <f>IF(E35&gt;0,VLOOKUP(A35,[3]BDD_ActiviteInf_HC!$1:$1048576,V$1,FALSE)/E35,"-")</f>
        <v>-</v>
      </c>
      <c r="W35" s="58" t="str">
        <f>IF(F35&gt;0,VLOOKUP(A35,[3]BDD_ActiviteInf_HC!$1:$1048576,W$1,FALSE)/F35,"-")</f>
        <v>-</v>
      </c>
      <c r="X35" s="59">
        <f t="shared" si="4"/>
        <v>0</v>
      </c>
      <c r="Y35" s="58">
        <f t="shared" si="4"/>
        <v>0</v>
      </c>
      <c r="Z35" s="59" t="str">
        <f>IF(E35&gt;0,VLOOKUP(A35,[3]BDD_ActiviteInf_HC!$1:$1048576,Z$1,FALSE)/E35,"-")</f>
        <v>-</v>
      </c>
      <c r="AA35" s="64" t="str">
        <f>IF(F35&gt;0,VLOOKUP(A35,[3]BDD_ActiviteInf_HC!$1:$1048576,AA$1,FALSE)/F35,"-")</f>
        <v>-</v>
      </c>
    </row>
    <row r="36" spans="1:27" s="101" customFormat="1" ht="14.1" customHeight="1" x14ac:dyDescent="0.2">
      <c r="A36" s="31" t="s">
        <v>72</v>
      </c>
      <c r="C36" s="33" t="s">
        <v>72</v>
      </c>
      <c r="D36" s="34" t="s">
        <v>73</v>
      </c>
      <c r="E36" s="241">
        <f>IF(ISNA(VLOOKUP(A36,[3]BDD_ActiviteInf_HC!$1:$1048576,14,FALSE))=TRUE,0,VLOOKUP(A36,[3]BDD_ActiviteInf_HC!$1:$1048576,14,FALSE))</f>
        <v>0</v>
      </c>
      <c r="F36" s="100">
        <f>IF(ISNA(VLOOKUP(A36,[3]BDD_ActiviteInf_HC!$1:$1048576,42,FALSE))=TRUE,0,VLOOKUP(A36,[3]BDD_ActiviteInf_HC!$1:$1048576,42,FALSE))</f>
        <v>0</v>
      </c>
      <c r="G36" s="58" t="str">
        <f t="shared" si="3"/>
        <v>-</v>
      </c>
      <c r="H36" s="59" t="str">
        <f>IF(E36&gt;0,VLOOKUP(A36,[3]BDD_ActiviteInf_HC!$1:$1048576,H$1,FALSE)/E36,"-")</f>
        <v>-</v>
      </c>
      <c r="I36" s="58" t="str">
        <f>IF(F36&gt;0,VLOOKUP(A36,[3]BDD_ActiviteInf_HC!$1:$1048576,I$1,FALSE)/F36,"-")</f>
        <v>-</v>
      </c>
      <c r="J36" s="59" t="str">
        <f>IF(E36&gt;0,VLOOKUP(A36,[3]BDD_ActiviteInf_HC!$1:$1048576,J$1,FALSE)/E36,"-")</f>
        <v>-</v>
      </c>
      <c r="K36" s="58" t="str">
        <f>IF(F36&gt;0,VLOOKUP(A36,[3]BDD_ActiviteInf_HC!$1:$1048576,K$1,FALSE)/F36,"-")</f>
        <v>-</v>
      </c>
      <c r="L36" s="59" t="str">
        <f>IF(E36&gt;0,VLOOKUP(A36,[3]BDD_ActiviteInf_HC!$1:$1048576,L$1,FALSE)/E36,"-")</f>
        <v>-</v>
      </c>
      <c r="M36" s="58" t="str">
        <f>IF(F36&gt;0,VLOOKUP(A36,[3]BDD_ActiviteInf_HC!$1:$1048576,M$1,FALSE)/F36,"-")</f>
        <v>-</v>
      </c>
      <c r="N36" s="59" t="str">
        <f>IF(E36&gt;0,VLOOKUP(A36,[3]BDD_ActiviteInf_HC!$1:$1048576,N$1,FALSE)/E36,"-")</f>
        <v>-</v>
      </c>
      <c r="O36" s="58" t="str">
        <f>IF(F36&gt;0,VLOOKUP(A36,[3]BDD_ActiviteInf_HC!$1:$1048576,O$1,FALSE)/F36,"-")</f>
        <v>-</v>
      </c>
      <c r="P36" s="59" t="str">
        <f>IF($E36&gt;0,VLOOKUP($A36,[3]BDD_ActiviteInf_HC!$1:$1048576,P$1,FALSE)/$E36,"-")</f>
        <v>-</v>
      </c>
      <c r="Q36" s="58" t="str">
        <f>IF($F36&gt;0,VLOOKUP($A36,[3]BDD_ActiviteInf_HC!$1:$1048576,Q$1,FALSE)/$F36,"-")</f>
        <v>-</v>
      </c>
      <c r="R36" s="59" t="str">
        <f>IF(E36&gt;0,VLOOKUP(A36,[3]BDD_ActiviteInf_HC!$1:$1048576,R$1,FALSE)/E36,"-")</f>
        <v>-</v>
      </c>
      <c r="S36" s="58" t="str">
        <f>IF(F36&gt;0,VLOOKUP(A36,[3]BDD_ActiviteInf_HC!$1:$1048576,S$1,FALSE)/F36,"-")</f>
        <v>-</v>
      </c>
      <c r="T36" s="59" t="str">
        <f>IF(E36&gt;0,VLOOKUP(A36,[3]BDD_ActiviteInf_HC!$1:$1048576,T$1,FALSE)/E36,"-")</f>
        <v>-</v>
      </c>
      <c r="U36" s="58" t="str">
        <f>IF(F36&gt;0,VLOOKUP(A36,[3]BDD_ActiviteInf_HC!$1:$1048576,U$1,FALSE)/F36,"-")</f>
        <v>-</v>
      </c>
      <c r="V36" s="59" t="str">
        <f>IF(E36&gt;0,VLOOKUP(A36,[3]BDD_ActiviteInf_HC!$1:$1048576,V$1,FALSE)/E36,"-")</f>
        <v>-</v>
      </c>
      <c r="W36" s="58" t="str">
        <f>IF(F36&gt;0,VLOOKUP(A36,[3]BDD_ActiviteInf_HC!$1:$1048576,W$1,FALSE)/F36,"-")</f>
        <v>-</v>
      </c>
      <c r="X36" s="59">
        <f t="shared" si="4"/>
        <v>0</v>
      </c>
      <c r="Y36" s="58">
        <f t="shared" si="4"/>
        <v>0</v>
      </c>
      <c r="Z36" s="59" t="str">
        <f>IF(E36&gt;0,VLOOKUP(A36,[3]BDD_ActiviteInf_HC!$1:$1048576,Z$1,FALSE)/E36,"-")</f>
        <v>-</v>
      </c>
      <c r="AA36" s="64" t="str">
        <f>IF(F36&gt;0,VLOOKUP(A36,[3]BDD_ActiviteInf_HC!$1:$1048576,AA$1,FALSE)/F36,"-")</f>
        <v>-</v>
      </c>
    </row>
    <row r="37" spans="1:27" s="101" customFormat="1" ht="14.1" customHeight="1" x14ac:dyDescent="0.25">
      <c r="A37" s="49" t="s">
        <v>74</v>
      </c>
      <c r="C37" s="33" t="s">
        <v>74</v>
      </c>
      <c r="D37" s="34" t="s">
        <v>75</v>
      </c>
      <c r="E37" s="241">
        <f>IF(ISNA(VLOOKUP(A37,[3]BDD_ActiviteInf_HC!$1:$1048576,14,FALSE))=TRUE,0,VLOOKUP(A37,[3]BDD_ActiviteInf_HC!$1:$1048576,14,FALSE))</f>
        <v>0</v>
      </c>
      <c r="F37" s="100">
        <f>IF(ISNA(VLOOKUP(A37,[3]BDD_ActiviteInf_HC!$1:$1048576,42,FALSE))=TRUE,0,VLOOKUP(A37,[3]BDD_ActiviteInf_HC!$1:$1048576,42,FALSE))</f>
        <v>0</v>
      </c>
      <c r="G37" s="58" t="str">
        <f t="shared" si="3"/>
        <v>-</v>
      </c>
      <c r="H37" s="59" t="str">
        <f>IF(E37&gt;0,VLOOKUP(A37,[3]BDD_ActiviteInf_HC!$1:$1048576,H$1,FALSE)/E37,"-")</f>
        <v>-</v>
      </c>
      <c r="I37" s="58" t="str">
        <f>IF(F37&gt;0,VLOOKUP(A37,[3]BDD_ActiviteInf_HC!$1:$1048576,I$1,FALSE)/F37,"-")</f>
        <v>-</v>
      </c>
      <c r="J37" s="59" t="str">
        <f>IF(E37&gt;0,VLOOKUP(A37,[3]BDD_ActiviteInf_HC!$1:$1048576,J$1,FALSE)/E37,"-")</f>
        <v>-</v>
      </c>
      <c r="K37" s="58" t="str">
        <f>IF(F37&gt;0,VLOOKUP(A37,[3]BDD_ActiviteInf_HC!$1:$1048576,K$1,FALSE)/F37,"-")</f>
        <v>-</v>
      </c>
      <c r="L37" s="59" t="str">
        <f>IF(E37&gt;0,VLOOKUP(A37,[3]BDD_ActiviteInf_HC!$1:$1048576,L$1,FALSE)/E37,"-")</f>
        <v>-</v>
      </c>
      <c r="M37" s="58" t="str">
        <f>IF(F37&gt;0,VLOOKUP(A37,[3]BDD_ActiviteInf_HC!$1:$1048576,M$1,FALSE)/F37,"-")</f>
        <v>-</v>
      </c>
      <c r="N37" s="59" t="str">
        <f>IF(E37&gt;0,VLOOKUP(A37,[3]BDD_ActiviteInf_HC!$1:$1048576,N$1,FALSE)/E37,"-")</f>
        <v>-</v>
      </c>
      <c r="O37" s="58" t="str">
        <f>IF(F37&gt;0,VLOOKUP(A37,[3]BDD_ActiviteInf_HC!$1:$1048576,O$1,FALSE)/F37,"-")</f>
        <v>-</v>
      </c>
      <c r="P37" s="59" t="str">
        <f>IF($E37&gt;0,VLOOKUP($A37,[3]BDD_ActiviteInf_HC!$1:$1048576,P$1,FALSE)/$E37,"-")</f>
        <v>-</v>
      </c>
      <c r="Q37" s="58" t="str">
        <f>IF($F37&gt;0,VLOOKUP($A37,[3]BDD_ActiviteInf_HC!$1:$1048576,Q$1,FALSE)/$F37,"-")</f>
        <v>-</v>
      </c>
      <c r="R37" s="59" t="str">
        <f>IF(E37&gt;0,VLOOKUP(A37,[3]BDD_ActiviteInf_HC!$1:$1048576,R$1,FALSE)/E37,"-")</f>
        <v>-</v>
      </c>
      <c r="S37" s="58" t="str">
        <f>IF(F37&gt;0,VLOOKUP(A37,[3]BDD_ActiviteInf_HC!$1:$1048576,S$1,FALSE)/F37,"-")</f>
        <v>-</v>
      </c>
      <c r="T37" s="59" t="str">
        <f>IF(E37&gt;0,VLOOKUP(A37,[3]BDD_ActiviteInf_HC!$1:$1048576,T$1,FALSE)/E37,"-")</f>
        <v>-</v>
      </c>
      <c r="U37" s="58" t="str">
        <f>IF(F37&gt;0,VLOOKUP(A37,[3]BDD_ActiviteInf_HC!$1:$1048576,U$1,FALSE)/F37,"-")</f>
        <v>-</v>
      </c>
      <c r="V37" s="59" t="str">
        <f>IF(E37&gt;0,VLOOKUP(A37,[3]BDD_ActiviteInf_HC!$1:$1048576,V$1,FALSE)/E37,"-")</f>
        <v>-</v>
      </c>
      <c r="W37" s="58" t="str">
        <f>IF(F37&gt;0,VLOOKUP(A37,[3]BDD_ActiviteInf_HC!$1:$1048576,W$1,FALSE)/F37,"-")</f>
        <v>-</v>
      </c>
      <c r="X37" s="59">
        <f t="shared" si="4"/>
        <v>0</v>
      </c>
      <c r="Y37" s="58">
        <f t="shared" si="4"/>
        <v>0</v>
      </c>
      <c r="Z37" s="59" t="str">
        <f>IF(E37&gt;0,VLOOKUP(A37,[3]BDD_ActiviteInf_HC!$1:$1048576,Z$1,FALSE)/E37,"-")</f>
        <v>-</v>
      </c>
      <c r="AA37" s="64" t="str">
        <f>IF(F37&gt;0,VLOOKUP(A37,[3]BDD_ActiviteInf_HC!$1:$1048576,AA$1,FALSE)/F37,"-")</f>
        <v>-</v>
      </c>
    </row>
    <row r="38" spans="1:27" s="101" customFormat="1" ht="14.1" customHeight="1" x14ac:dyDescent="0.2">
      <c r="A38" s="31" t="s">
        <v>76</v>
      </c>
      <c r="C38" s="33" t="s">
        <v>76</v>
      </c>
      <c r="D38" s="34" t="s">
        <v>77</v>
      </c>
      <c r="E38" s="241">
        <f>IF(ISNA(VLOOKUP(A38,[3]BDD_ActiviteInf_HC!$1:$1048576,14,FALSE))=TRUE,0,VLOOKUP(A38,[3]BDD_ActiviteInf_HC!$1:$1048576,14,FALSE))</f>
        <v>0</v>
      </c>
      <c r="F38" s="100">
        <f>IF(ISNA(VLOOKUP(A38,[3]BDD_ActiviteInf_HC!$1:$1048576,42,FALSE))=TRUE,0,VLOOKUP(A38,[3]BDD_ActiviteInf_HC!$1:$1048576,42,FALSE))</f>
        <v>0</v>
      </c>
      <c r="G38" s="58" t="str">
        <f t="shared" si="3"/>
        <v>-</v>
      </c>
      <c r="H38" s="59" t="str">
        <f>IF(E38&gt;0,VLOOKUP(A38,[3]BDD_ActiviteInf_HC!$1:$1048576,H$1,FALSE)/E38,"-")</f>
        <v>-</v>
      </c>
      <c r="I38" s="58" t="str">
        <f>IF(F38&gt;0,VLOOKUP(A38,[3]BDD_ActiviteInf_HC!$1:$1048576,I$1,FALSE)/F38,"-")</f>
        <v>-</v>
      </c>
      <c r="J38" s="59" t="str">
        <f>IF(E38&gt;0,VLOOKUP(A38,[3]BDD_ActiviteInf_HC!$1:$1048576,J$1,FALSE)/E38,"-")</f>
        <v>-</v>
      </c>
      <c r="K38" s="58" t="str">
        <f>IF(F38&gt;0,VLOOKUP(A38,[3]BDD_ActiviteInf_HC!$1:$1048576,K$1,FALSE)/F38,"-")</f>
        <v>-</v>
      </c>
      <c r="L38" s="59" t="str">
        <f>IF(E38&gt;0,VLOOKUP(A38,[3]BDD_ActiviteInf_HC!$1:$1048576,L$1,FALSE)/E38,"-")</f>
        <v>-</v>
      </c>
      <c r="M38" s="58" t="str">
        <f>IF(F38&gt;0,VLOOKUP(A38,[3]BDD_ActiviteInf_HC!$1:$1048576,M$1,FALSE)/F38,"-")</f>
        <v>-</v>
      </c>
      <c r="N38" s="59" t="str">
        <f>IF(E38&gt;0,VLOOKUP(A38,[3]BDD_ActiviteInf_HC!$1:$1048576,N$1,FALSE)/E38,"-")</f>
        <v>-</v>
      </c>
      <c r="O38" s="58" t="str">
        <f>IF(F38&gt;0,VLOOKUP(A38,[3]BDD_ActiviteInf_HC!$1:$1048576,O$1,FALSE)/F38,"-")</f>
        <v>-</v>
      </c>
      <c r="P38" s="59" t="str">
        <f>IF($E38&gt;0,VLOOKUP($A38,[3]BDD_ActiviteInf_HC!$1:$1048576,P$1,FALSE)/$E38,"-")</f>
        <v>-</v>
      </c>
      <c r="Q38" s="58" t="str">
        <f>IF($F38&gt;0,VLOOKUP($A38,[3]BDD_ActiviteInf_HC!$1:$1048576,Q$1,FALSE)/$F38,"-")</f>
        <v>-</v>
      </c>
      <c r="R38" s="59" t="str">
        <f>IF(E38&gt;0,VLOOKUP(A38,[3]BDD_ActiviteInf_HC!$1:$1048576,R$1,FALSE)/E38,"-")</f>
        <v>-</v>
      </c>
      <c r="S38" s="58" t="str">
        <f>IF(F38&gt;0,VLOOKUP(A38,[3]BDD_ActiviteInf_HC!$1:$1048576,S$1,FALSE)/F38,"-")</f>
        <v>-</v>
      </c>
      <c r="T38" s="59" t="str">
        <f>IF(E38&gt;0,VLOOKUP(A38,[3]BDD_ActiviteInf_HC!$1:$1048576,T$1,FALSE)/E38,"-")</f>
        <v>-</v>
      </c>
      <c r="U38" s="58" t="str">
        <f>IF(F38&gt;0,VLOOKUP(A38,[3]BDD_ActiviteInf_HC!$1:$1048576,U$1,FALSE)/F38,"-")</f>
        <v>-</v>
      </c>
      <c r="V38" s="59" t="str">
        <f>IF(E38&gt;0,VLOOKUP(A38,[3]BDD_ActiviteInf_HC!$1:$1048576,V$1,FALSE)/E38,"-")</f>
        <v>-</v>
      </c>
      <c r="W38" s="58" t="str">
        <f>IF(F38&gt;0,VLOOKUP(A38,[3]BDD_ActiviteInf_HC!$1:$1048576,W$1,FALSE)/F38,"-")</f>
        <v>-</v>
      </c>
      <c r="X38" s="59">
        <f t="shared" si="4"/>
        <v>0</v>
      </c>
      <c r="Y38" s="58">
        <f t="shared" si="4"/>
        <v>0</v>
      </c>
      <c r="Z38" s="59" t="str">
        <f>IF(E38&gt;0,VLOOKUP(A38,[3]BDD_ActiviteInf_HC!$1:$1048576,Z$1,FALSE)/E38,"-")</f>
        <v>-</v>
      </c>
      <c r="AA38" s="64" t="str">
        <f>IF(F38&gt;0,VLOOKUP(A38,[3]BDD_ActiviteInf_HC!$1:$1048576,AA$1,FALSE)/F38,"-")</f>
        <v>-</v>
      </c>
    </row>
    <row r="39" spans="1:27" s="101" customFormat="1" ht="14.1" customHeight="1" thickBot="1" x14ac:dyDescent="0.25">
      <c r="A39" s="31" t="s">
        <v>78</v>
      </c>
      <c r="C39" s="33" t="s">
        <v>78</v>
      </c>
      <c r="D39" s="34" t="s">
        <v>79</v>
      </c>
      <c r="E39" s="241">
        <f>IF(ISNA(VLOOKUP(A39,[3]BDD_ActiviteInf_HC!$1:$1048576,14,FALSE))=TRUE,0,VLOOKUP(A39,[3]BDD_ActiviteInf_HC!$1:$1048576,14,FALSE))</f>
        <v>25</v>
      </c>
      <c r="F39" s="100">
        <f>IF(ISNA(VLOOKUP(A39,[3]BDD_ActiviteInf_HC!$1:$1048576,42,FALSE))=TRUE,0,VLOOKUP(A39,[3]BDD_ActiviteInf_HC!$1:$1048576,42,FALSE))</f>
        <v>0</v>
      </c>
      <c r="G39" s="58">
        <f t="shared" si="3"/>
        <v>-1</v>
      </c>
      <c r="H39" s="59">
        <f>IF(E39&gt;0,VLOOKUP(A39,[3]BDD_ActiviteInf_HC!$1:$1048576,H$1,FALSE)/E39,"-")</f>
        <v>1</v>
      </c>
      <c r="I39" s="58" t="str">
        <f>IF(F39&gt;0,VLOOKUP(A39,[3]BDD_ActiviteInf_HC!$1:$1048576,I$1,FALSE)/F39,"-")</f>
        <v>-</v>
      </c>
      <c r="J39" s="59">
        <f>IF(E39&gt;0,VLOOKUP(A39,[3]BDD_ActiviteInf_HC!$1:$1048576,J$1,FALSE)/E39,"-")</f>
        <v>0</v>
      </c>
      <c r="K39" s="58" t="str">
        <f>IF(F39&gt;0,VLOOKUP(A39,[3]BDD_ActiviteInf_HC!$1:$1048576,K$1,FALSE)/F39,"-")</f>
        <v>-</v>
      </c>
      <c r="L39" s="59">
        <f>IF(E39&gt;0,VLOOKUP(A39,[3]BDD_ActiviteInf_HC!$1:$1048576,L$1,FALSE)/E39,"-")</f>
        <v>0</v>
      </c>
      <c r="M39" s="58" t="str">
        <f>IF(F39&gt;0,VLOOKUP(A39,[3]BDD_ActiviteInf_HC!$1:$1048576,M$1,FALSE)/F39,"-")</f>
        <v>-</v>
      </c>
      <c r="N39" s="59">
        <f>IF(E39&gt;0,VLOOKUP(A39,[3]BDD_ActiviteInf_HC!$1:$1048576,N$1,FALSE)/E39,"-")</f>
        <v>0</v>
      </c>
      <c r="O39" s="58" t="str">
        <f>IF(F39&gt;0,VLOOKUP(A39,[3]BDD_ActiviteInf_HC!$1:$1048576,O$1,FALSE)/F39,"-")</f>
        <v>-</v>
      </c>
      <c r="P39" s="59">
        <f>IF($E39&gt;0,VLOOKUP($A39,[3]BDD_ActiviteInf_HC!$1:$1048576,P$1,FALSE)/$E39,"-")</f>
        <v>0</v>
      </c>
      <c r="Q39" s="58" t="str">
        <f>IF($F39&gt;0,VLOOKUP($A39,[3]BDD_ActiviteInf_HC!$1:$1048576,Q$1,FALSE)/$F39,"-")</f>
        <v>-</v>
      </c>
      <c r="R39" s="59">
        <f>IF(E39&gt;0,VLOOKUP(A39,[3]BDD_ActiviteInf_HC!$1:$1048576,R$1,FALSE)/E39,"-")</f>
        <v>0</v>
      </c>
      <c r="S39" s="58" t="str">
        <f>IF(F39&gt;0,VLOOKUP(A39,[3]BDD_ActiviteInf_HC!$1:$1048576,S$1,FALSE)/F39,"-")</f>
        <v>-</v>
      </c>
      <c r="T39" s="59">
        <f>IF(E39&gt;0,VLOOKUP(A39,[3]BDD_ActiviteInf_HC!$1:$1048576,T$1,FALSE)/E39,"-")</f>
        <v>0</v>
      </c>
      <c r="U39" s="58" t="str">
        <f>IF(F39&gt;0,VLOOKUP(A39,[3]BDD_ActiviteInf_HC!$1:$1048576,U$1,FALSE)/F39,"-")</f>
        <v>-</v>
      </c>
      <c r="V39" s="59">
        <f>IF(E39&gt;0,VLOOKUP(A39,[3]BDD_ActiviteInf_HC!$1:$1048576,V$1,FALSE)/E39,"-")</f>
        <v>0</v>
      </c>
      <c r="W39" s="58" t="str">
        <f>IF(F39&gt;0,VLOOKUP(A39,[3]BDD_ActiviteInf_HC!$1:$1048576,W$1,FALSE)/F39,"-")</f>
        <v>-</v>
      </c>
      <c r="X39" s="59">
        <f t="shared" si="4"/>
        <v>0</v>
      </c>
      <c r="Y39" s="58">
        <f t="shared" si="4"/>
        <v>0</v>
      </c>
      <c r="Z39" s="59">
        <f>IF(E39&gt;0,VLOOKUP(A39,[3]BDD_ActiviteInf_HC!$1:$1048576,Z$1,FALSE)/E39,"-")</f>
        <v>0</v>
      </c>
      <c r="AA39" s="64" t="str">
        <f>IF(F39&gt;0,VLOOKUP(A39,[3]BDD_ActiviteInf_HC!$1:$1048576,AA$1,FALSE)/F39,"-")</f>
        <v>-</v>
      </c>
    </row>
    <row r="40" spans="1:27" s="101" customFormat="1" ht="13.5" customHeight="1" thickBot="1" x14ac:dyDescent="0.25">
      <c r="A40" s="31" t="s">
        <v>80</v>
      </c>
      <c r="C40" s="102" t="s">
        <v>81</v>
      </c>
      <c r="D40" s="102"/>
      <c r="E40" s="275">
        <f>IF(ISNA(VLOOKUP(A40,[3]BDD_ActiviteInf_HC!$1:$1048576,14,FALSE))=TRUE,0,VLOOKUP(A40,[3]BDD_ActiviteInf_HC!$1:$1048576,14,FALSE))</f>
        <v>33</v>
      </c>
      <c r="F40" s="69">
        <f>IF(ISNA(VLOOKUP(A40,[3]BDD_ActiviteInf_HC!$1:$1048576,42,FALSE))=TRUE,0,VLOOKUP(A40,[3]BDD_ActiviteInf_HC!$1:$1048576,42,FALSE))</f>
        <v>30</v>
      </c>
      <c r="G40" s="70">
        <f t="shared" si="3"/>
        <v>-9.0909090909090939E-2</v>
      </c>
      <c r="H40" s="71">
        <f>IF(E40&gt;0,VLOOKUP(A40,[3]BDD_ActiviteInf_HC!$1:$1048576,H$1,FALSE)/E40,"-")</f>
        <v>0.75757575757575757</v>
      </c>
      <c r="I40" s="70">
        <f>IF(F40&gt;0,VLOOKUP(A40,[3]BDD_ActiviteInf_HC!$1:$1048576,I$1,FALSE)/F40,"-")</f>
        <v>0</v>
      </c>
      <c r="J40" s="71">
        <f>IF(E40&gt;0,VLOOKUP(A40,[3]BDD_ActiviteInf_HC!$1:$1048576,J$1,FALSE)/E40,"-")</f>
        <v>0.24242424242424243</v>
      </c>
      <c r="K40" s="70">
        <f>IF(F40&gt;0,VLOOKUP(A40,[3]BDD_ActiviteInf_HC!$1:$1048576,K$1,FALSE)/F40,"-")</f>
        <v>0.53333333333333333</v>
      </c>
      <c r="L40" s="71">
        <f>IF(E40&gt;0,VLOOKUP(A40,[3]BDD_ActiviteInf_HC!$1:$1048576,L$1,FALSE)/E40,"-")</f>
        <v>0</v>
      </c>
      <c r="M40" s="70">
        <f>IF(F40&gt;0,VLOOKUP(A40,[3]BDD_ActiviteInf_HC!$1:$1048576,M$1,FALSE)/F40,"-")</f>
        <v>0</v>
      </c>
      <c r="N40" s="71">
        <f>IF(E40&gt;0,VLOOKUP(A40,[3]BDD_ActiviteInf_HC!$1:$1048576,N$1,FALSE)/E40,"-")</f>
        <v>0</v>
      </c>
      <c r="O40" s="70">
        <f>IF(F40&gt;0,VLOOKUP(A40,[3]BDD_ActiviteInf_HC!$1:$1048576,O$1,FALSE)/F40,"-")</f>
        <v>0</v>
      </c>
      <c r="P40" s="71">
        <f>IF($E40&gt;0,VLOOKUP($A40,[3]BDD_ActiviteInf_HC!$1:$1048576,P$1,FALSE)/$E40,"-")</f>
        <v>0</v>
      </c>
      <c r="Q40" s="70">
        <f>IF($F40&gt;0,VLOOKUP($A40,[3]BDD_ActiviteInf_HC!$1:$1048576,Q$1,FALSE)/$F40,"-")</f>
        <v>0</v>
      </c>
      <c r="R40" s="71">
        <f>IF(E40&gt;0,VLOOKUP(A40,[3]BDD_ActiviteInf_HC!$1:$1048576,R$1,FALSE)/E40,"-")</f>
        <v>0</v>
      </c>
      <c r="S40" s="70">
        <f>IF(F40&gt;0,VLOOKUP(A40,[3]BDD_ActiviteInf_HC!$1:$1048576,S$1,FALSE)/F40,"-")</f>
        <v>0.46666666666666667</v>
      </c>
      <c r="T40" s="71">
        <f>IF(E40&gt;0,VLOOKUP(A40,[3]BDD_ActiviteInf_HC!$1:$1048576,T$1,FALSE)/E40,"-")</f>
        <v>0</v>
      </c>
      <c r="U40" s="70">
        <f>IF(F40&gt;0,VLOOKUP(A40,[3]BDD_ActiviteInf_HC!$1:$1048576,U$1,FALSE)/F40,"-")</f>
        <v>0</v>
      </c>
      <c r="V40" s="71">
        <f>IF(E40&gt;0,VLOOKUP(A40,[3]BDD_ActiviteInf_HC!$1:$1048576,V$1,FALSE)/E40,"-")</f>
        <v>0</v>
      </c>
      <c r="W40" s="70">
        <f>IF(F40&gt;0,VLOOKUP(A40,[3]BDD_ActiviteInf_HC!$1:$1048576,W$1,FALSE)/F40,"-")</f>
        <v>0</v>
      </c>
      <c r="X40" s="71">
        <f t="shared" si="4"/>
        <v>0</v>
      </c>
      <c r="Y40" s="70">
        <f t="shared" si="4"/>
        <v>0</v>
      </c>
      <c r="Z40" s="71">
        <f>IF(E40&gt;0,VLOOKUP(A40,[3]BDD_ActiviteInf_HC!$1:$1048576,Z$1,FALSE)/E40,"-")</f>
        <v>0</v>
      </c>
      <c r="AA40" s="76">
        <f>IF(F40&gt;0,VLOOKUP(A40,[3]BDD_ActiviteInf_HC!$1:$1048576,AA$1,FALSE)/F40,"-")</f>
        <v>0</v>
      </c>
    </row>
    <row r="41" spans="1:27" ht="5.25" customHeight="1" thickBot="1" x14ac:dyDescent="0.25">
      <c r="A41" s="77"/>
      <c r="C41" s="345"/>
      <c r="D41" s="330"/>
      <c r="E41" s="510"/>
      <c r="F41" s="511"/>
      <c r="G41" s="197"/>
      <c r="H41" s="197"/>
      <c r="I41" s="197"/>
      <c r="J41" s="197"/>
      <c r="K41" s="197"/>
      <c r="L41" s="197"/>
      <c r="M41" s="197"/>
      <c r="N41" s="197"/>
      <c r="O41" s="197"/>
      <c r="P41" s="197"/>
      <c r="Q41" s="197"/>
      <c r="R41" s="197"/>
      <c r="S41" s="197"/>
      <c r="T41" s="197"/>
      <c r="U41" s="197"/>
      <c r="V41" s="197"/>
      <c r="W41" s="197"/>
      <c r="X41" s="197"/>
      <c r="Y41" s="197"/>
      <c r="Z41" s="197"/>
      <c r="AA41" s="197"/>
    </row>
    <row r="42" spans="1:27" s="98" customFormat="1" x14ac:dyDescent="0.2">
      <c r="A42" s="31" t="s">
        <v>82</v>
      </c>
      <c r="C42" s="105" t="s">
        <v>83</v>
      </c>
      <c r="D42" s="106"/>
      <c r="E42" s="291">
        <f>IF(ISNA(VLOOKUP(A42,[3]BDD_ActiviteInf_HC!$1:$1048576,14,FALSE))=TRUE,0,VLOOKUP(A42,[3]BDD_ActiviteInf_HC!$1:$1048576,14,FALSE))</f>
        <v>2619</v>
      </c>
      <c r="F42" s="108">
        <f>IF(ISNA(VLOOKUP(A42,[3]BDD_ActiviteInf_HC!$1:$1048576,42,FALSE))=TRUE,0,VLOOKUP(A42,[3]BDD_ActiviteInf_HC!$1:$1048576,42,FALSE))</f>
        <v>2202</v>
      </c>
      <c r="G42" s="109">
        <f>IF(E42&gt;0,F42/E42-1,"-")</f>
        <v>-0.15922107674684993</v>
      </c>
      <c r="H42" s="118">
        <f>IF(E42&gt;0,VLOOKUP(A42,[3]BDD_ActiviteInf_HC!$1:$1048576,H$1,FALSE)/E42,"-")</f>
        <v>4.7728140511645666E-2</v>
      </c>
      <c r="I42" s="114">
        <f>IF(F42&gt;0,VLOOKUP(A42,[3]BDD_ActiviteInf_HC!$1:$1048576,I$1,FALSE)/F42,"-")</f>
        <v>5.1316984559491373E-2</v>
      </c>
      <c r="J42" s="118">
        <f>IF(E42&gt;0,VLOOKUP(A42,[3]BDD_ActiviteInf_HC!$1:$1048576,J$1,FALSE)/E42,"-")</f>
        <v>0.50515463917525771</v>
      </c>
      <c r="K42" s="114">
        <f>IF(F42&gt;0,VLOOKUP(A42,[3]BDD_ActiviteInf_HC!$1:$1048576,K$1,FALSE)/F42,"-")</f>
        <v>0.30835603996366939</v>
      </c>
      <c r="L42" s="118">
        <f>IF(E42&gt;0,VLOOKUP(A42,[3]BDD_ActiviteInf_HC!$1:$1048576,L$1,FALSE)/E42,"-")</f>
        <v>9.6983581519663992E-2</v>
      </c>
      <c r="M42" s="114">
        <f>IF(F42&gt;0,VLOOKUP(A42,[3]BDD_ActiviteInf_HC!$1:$1048576,M$1,FALSE)/F42,"-")</f>
        <v>4.7229791099000905E-2</v>
      </c>
      <c r="N42" s="118">
        <f>IF(E42&gt;0,VLOOKUP(A42,[3]BDD_ActiviteInf_HC!$1:$1048576,N$1,FALSE)/E42,"-")</f>
        <v>6.8728522336769758E-3</v>
      </c>
      <c r="O42" s="114">
        <f>IF(F42&gt;0,VLOOKUP(A42,[3]BDD_ActiviteInf_HC!$1:$1048576,O$1,FALSE)/F42,"-")</f>
        <v>4.5413260672116261E-3</v>
      </c>
      <c r="P42" s="118">
        <f>IF($E42&gt;0,VLOOKUP($A42,[3]BDD_ActiviteInf_HC!$1:$1048576,P$1,FALSE)/$E42,"-")</f>
        <v>1.0691103474608629E-2</v>
      </c>
      <c r="Q42" s="114">
        <f>IF($F42&gt;0,VLOOKUP($A42,[3]BDD_ActiviteInf_HC!$1:$1048576,Q$1,FALSE)/$F42,"-")</f>
        <v>0.10535876475930972</v>
      </c>
      <c r="R42" s="118">
        <f>IF(E42&gt;0,VLOOKUP(A42,[3]BDD_ActiviteInf_HC!$1:$1048576,R$1,FALSE)/E42,"-")</f>
        <v>0.18633066055746469</v>
      </c>
      <c r="S42" s="114">
        <f>IF(F42&gt;0,VLOOKUP(A42,[3]BDD_ActiviteInf_HC!$1:$1048576,S$1,FALSE)/F42,"-")</f>
        <v>0.36421435059037238</v>
      </c>
      <c r="T42" s="118">
        <f>IF(E42&gt;0,VLOOKUP(A42,[3]BDD_ActiviteInf_HC!$1:$1048576,T$1,FALSE)/E42,"-")</f>
        <v>5.7273768613974796E-3</v>
      </c>
      <c r="U42" s="114">
        <f>IF(F42&gt;0,VLOOKUP(A42,[3]BDD_ActiviteInf_HC!$1:$1048576,U$1,FALSE)/F42,"-")</f>
        <v>7.266121707538601E-3</v>
      </c>
      <c r="V42" s="118">
        <f>IF(E42&gt;0,VLOOKUP(A42,[3]BDD_ActiviteInf_HC!$1:$1048576,V$1,FALSE)/E42,"-")</f>
        <v>3.3982436044291714E-2</v>
      </c>
      <c r="W42" s="114">
        <f>IF(F42&gt;0,VLOOKUP(A42,[3]BDD_ActiviteInf_HC!$1:$1048576,W$1,FALSE)/F42,"-")</f>
        <v>3.9963669391462307E-2</v>
      </c>
      <c r="X42" s="118">
        <f t="shared" ref="X42:Y45" si="5">IF(E42&gt;0,1-(H42+J42+L42+N42+R42+T42+V42+Z42),0)</f>
        <v>1.4509354715540268E-2</v>
      </c>
      <c r="Y42" s="114">
        <f t="shared" si="5"/>
        <v>0.13260672116257954</v>
      </c>
      <c r="Z42" s="118">
        <f>IF(E42&gt;0,VLOOKUP(A42,[3]BDD_ActiviteInf_HC!$1:$1048576,Z$1,FALSE)/E42,"-")</f>
        <v>0.10271095838106148</v>
      </c>
      <c r="AA42" s="119">
        <f>IF(F42&gt;0,VLOOKUP(A42,[3]BDD_ActiviteInf_HC!$1:$1048576,AA$1,FALSE)/F42,"-")</f>
        <v>4.4504995458673931E-2</v>
      </c>
    </row>
    <row r="43" spans="1:27" s="98" customFormat="1" x14ac:dyDescent="0.2">
      <c r="A43" s="31" t="s">
        <v>84</v>
      </c>
      <c r="C43" s="121" t="s">
        <v>85</v>
      </c>
      <c r="D43" s="122"/>
      <c r="E43" s="241">
        <f>IF(ISNA(VLOOKUP(A43,[3]BDD_ActiviteInf_HC!$1:$1048576,14,FALSE))=TRUE,0,VLOOKUP(A43,[3]BDD_ActiviteInf_HC!$1:$1048576,14,FALSE))</f>
        <v>6678</v>
      </c>
      <c r="F43" s="124">
        <f>IF(ISNA(VLOOKUP(A43,[3]BDD_ActiviteInf_HC!$1:$1048576,42,FALSE))=TRUE,0,VLOOKUP(A43,[3]BDD_ActiviteInf_HC!$1:$1048576,42,FALSE))</f>
        <v>6900</v>
      </c>
      <c r="G43" s="117">
        <f>IF(E43&gt;0,F43/E43-1,"-")</f>
        <v>3.3243486073674777E-2</v>
      </c>
      <c r="H43" s="125">
        <f>IF(E43&gt;0,VLOOKUP(A43,[3]BDD_ActiviteInf_HC!$1:$1048576,H$1,FALSE)/E43,"-")</f>
        <v>0.10257562144354597</v>
      </c>
      <c r="I43" s="117">
        <f>IF(F43&gt;0,VLOOKUP(A43,[3]BDD_ActiviteInf_HC!$1:$1048576,I$1,FALSE)/F43,"-")</f>
        <v>3.8115942028985508E-2</v>
      </c>
      <c r="J43" s="125">
        <f>IF(E43&gt;0,VLOOKUP(A43,[3]BDD_ActiviteInf_HC!$1:$1048576,J$1,FALSE)/E43,"-")</f>
        <v>0.1319257262653489</v>
      </c>
      <c r="K43" s="117">
        <f>IF(F43&gt;0,VLOOKUP(A43,[3]BDD_ActiviteInf_HC!$1:$1048576,K$1,FALSE)/F43,"-")</f>
        <v>9.159420289855072E-2</v>
      </c>
      <c r="L43" s="125">
        <f>IF(E43&gt;0,VLOOKUP(A43,[3]BDD_ActiviteInf_HC!$1:$1048576,L$1,FALSE)/E43,"-")</f>
        <v>0.1069182389937107</v>
      </c>
      <c r="M43" s="117">
        <f>IF(F43&gt;0,VLOOKUP(A43,[3]BDD_ActiviteInf_HC!$1:$1048576,M$1,FALSE)/F43,"-")</f>
        <v>0.20028985507246377</v>
      </c>
      <c r="N43" s="125">
        <f>IF(E43&gt;0,VLOOKUP(A43,[3]BDD_ActiviteInf_HC!$1:$1048576,N$1,FALSE)/E43,"-")</f>
        <v>8.385744234800839E-3</v>
      </c>
      <c r="O43" s="117">
        <f>IF(F43&gt;0,VLOOKUP(A43,[3]BDD_ActiviteInf_HC!$1:$1048576,O$1,FALSE)/F43,"-")</f>
        <v>1.8840579710144927E-3</v>
      </c>
      <c r="P43" s="125">
        <f>IF($E43&gt;0,VLOOKUP($A43,[3]BDD_ActiviteInf_HC!$1:$1048576,P$1,FALSE)/$E43,"-")</f>
        <v>8.9398023360287515E-2</v>
      </c>
      <c r="Q43" s="117">
        <f>IF($F43&gt;0,VLOOKUP($A43,[3]BDD_ActiviteInf_HC!$1:$1048576,Q$1,FALSE)/$F43,"-")</f>
        <v>0.11695652173913043</v>
      </c>
      <c r="R43" s="125">
        <f>IF(E43&gt;0,VLOOKUP(A43,[3]BDD_ActiviteInf_HC!$1:$1048576,R$1,FALSE)/E43,"-")</f>
        <v>0.36642707397424379</v>
      </c>
      <c r="S43" s="117">
        <f>IF(F43&gt;0,VLOOKUP(A43,[3]BDD_ActiviteInf_HC!$1:$1048576,S$1,FALSE)/F43,"-")</f>
        <v>0.34492753623188405</v>
      </c>
      <c r="T43" s="125">
        <f>IF(E43&gt;0,VLOOKUP(A43,[3]BDD_ActiviteInf_HC!$1:$1048576,T$1,FALSE)/E43,"-")</f>
        <v>6.4989517819706494E-2</v>
      </c>
      <c r="U43" s="117">
        <f>IF(F43&gt;0,VLOOKUP(A43,[3]BDD_ActiviteInf_HC!$1:$1048576,U$1,FALSE)/F43,"-")</f>
        <v>4.6376811594202899E-2</v>
      </c>
      <c r="V43" s="125">
        <f>IF(E43&gt;0,VLOOKUP(A43,[3]BDD_ActiviteInf_HC!$1:$1048576,V$1,FALSE)/E43,"-")</f>
        <v>6.3641808924827792E-2</v>
      </c>
      <c r="W43" s="117">
        <f>IF(F43&gt;0,VLOOKUP(A43,[3]BDD_ActiviteInf_HC!$1:$1048576,W$1,FALSE)/F43,"-")</f>
        <v>0.10014492753623189</v>
      </c>
      <c r="X43" s="125">
        <f t="shared" si="5"/>
        <v>0.13387241689128482</v>
      </c>
      <c r="Y43" s="117">
        <f t="shared" si="5"/>
        <v>0.17304347826086963</v>
      </c>
      <c r="Z43" s="125">
        <f>IF(E43&gt;0,VLOOKUP(A43,[3]BDD_ActiviteInf_HC!$1:$1048576,Z$1,FALSE)/E43,"-")</f>
        <v>2.1263851452530697E-2</v>
      </c>
      <c r="AA43" s="129">
        <f>IF(F43&gt;0,VLOOKUP(A43,[3]BDD_ActiviteInf_HC!$1:$1048576,AA$1,FALSE)/F43,"-")</f>
        <v>3.6231884057971015E-3</v>
      </c>
    </row>
    <row r="44" spans="1:27" s="98" customFormat="1" x14ac:dyDescent="0.2">
      <c r="A44" s="31" t="s">
        <v>86</v>
      </c>
      <c r="C44" s="121" t="s">
        <v>87</v>
      </c>
      <c r="D44" s="122"/>
      <c r="E44" s="241">
        <f>IF(ISNA(VLOOKUP(A44,[3]BDD_ActiviteInf_HC!$1:$1048576,14,FALSE))=TRUE,0,VLOOKUP(A44,[3]BDD_ActiviteInf_HC!$1:$1048576,14,FALSE))</f>
        <v>7878</v>
      </c>
      <c r="F44" s="124">
        <f>IF(ISNA(VLOOKUP(A44,[3]BDD_ActiviteInf_HC!$1:$1048576,42,FALSE))=TRUE,0,VLOOKUP(A44,[3]BDD_ActiviteInf_HC!$1:$1048576,42,FALSE))</f>
        <v>8491</v>
      </c>
      <c r="G44" s="117">
        <f>IF(E44&gt;0,F44/E44-1,"-")</f>
        <v>7.7811627316577869E-2</v>
      </c>
      <c r="H44" s="125">
        <f>IF(E44&gt;0,VLOOKUP(A44,[3]BDD_ActiviteInf_HC!$1:$1048576,H$1,FALSE)/E44,"-")</f>
        <v>3.9223153084539226E-2</v>
      </c>
      <c r="I44" s="117">
        <f>IF(F44&gt;0,VLOOKUP(A44,[3]BDD_ActiviteInf_HC!$1:$1048576,I$1,FALSE)/F44,"-")</f>
        <v>3.0149570133082088E-2</v>
      </c>
      <c r="J44" s="125">
        <f>IF(E44&gt;0,VLOOKUP(A44,[3]BDD_ActiviteInf_HC!$1:$1048576,J$1,FALSE)/E44,"-")</f>
        <v>0.19992383853769993</v>
      </c>
      <c r="K44" s="117">
        <f>IF(F44&gt;0,VLOOKUP(A44,[3]BDD_ActiviteInf_HC!$1:$1048576,K$1,FALSE)/F44,"-")</f>
        <v>0.14733246967377223</v>
      </c>
      <c r="L44" s="125">
        <f>IF(E44&gt;0,VLOOKUP(A44,[3]BDD_ActiviteInf_HC!$1:$1048576,L$1,FALSE)/E44,"-")</f>
        <v>0.25971058644325973</v>
      </c>
      <c r="M44" s="117">
        <f>IF(F44&gt;0,VLOOKUP(A44,[3]BDD_ActiviteInf_HC!$1:$1048576,M$1,FALSE)/F44,"-")</f>
        <v>0.25521140030620659</v>
      </c>
      <c r="N44" s="125">
        <f>IF(E44&gt;0,VLOOKUP(A44,[3]BDD_ActiviteInf_HC!$1:$1048576,N$1,FALSE)/E44,"-")</f>
        <v>4.9885757806549885E-2</v>
      </c>
      <c r="O44" s="117">
        <f>IF(F44&gt;0,VLOOKUP(A44,[3]BDD_ActiviteInf_HC!$1:$1048576,O$1,FALSE)/F44,"-")</f>
        <v>5.7119302791190672E-2</v>
      </c>
      <c r="P44" s="125">
        <f>IF($E44&gt;0,VLOOKUP($A44,[3]BDD_ActiviteInf_HC!$1:$1048576,P$1,FALSE)/$E44,"-")</f>
        <v>4.9504950495049507E-2</v>
      </c>
      <c r="Q44" s="117">
        <f>IF($F44&gt;0,VLOOKUP($A44,[3]BDD_ActiviteInf_HC!$1:$1048576,Q$1,FALSE)/$F44,"-")</f>
        <v>9.9046048757507943E-2</v>
      </c>
      <c r="R44" s="125">
        <f>IF(E44&gt;0,VLOOKUP(A44,[3]BDD_ActiviteInf_HC!$1:$1048576,R$1,FALSE)/E44,"-")</f>
        <v>0.13264788017263265</v>
      </c>
      <c r="S44" s="117">
        <f>IF(F44&gt;0,VLOOKUP(A44,[3]BDD_ActiviteInf_HC!$1:$1048576,S$1,FALSE)/F44,"-")</f>
        <v>0.12530915086562242</v>
      </c>
      <c r="T44" s="125">
        <f>IF(E44&gt;0,VLOOKUP(A44,[3]BDD_ActiviteInf_HC!$1:$1048576,T$1,FALSE)/E44,"-")</f>
        <v>2.9956841838029956E-2</v>
      </c>
      <c r="U44" s="117">
        <f>IF(F44&gt;0,VLOOKUP(A44,[3]BDD_ActiviteInf_HC!$1:$1048576,U$1,FALSE)/F44,"-")</f>
        <v>2.2847721116476268E-2</v>
      </c>
      <c r="V44" s="125">
        <f>IF(E44&gt;0,VLOOKUP(A44,[3]BDD_ActiviteInf_HC!$1:$1048576,V$1,FALSE)/E44,"-")</f>
        <v>3.2368621477532368E-2</v>
      </c>
      <c r="W44" s="117">
        <f>IF(F44&gt;0,VLOOKUP(A44,[3]BDD_ActiviteInf_HC!$1:$1048576,W$1,FALSE)/F44,"-")</f>
        <v>4.1808974207984927E-2</v>
      </c>
      <c r="X44" s="125">
        <f t="shared" si="5"/>
        <v>0.18621477532368613</v>
      </c>
      <c r="Y44" s="117">
        <f t="shared" si="5"/>
        <v>0.26098221646449193</v>
      </c>
      <c r="Z44" s="125">
        <f>IF(E44&gt;0,VLOOKUP(A44,[3]BDD_ActiviteInf_HC!$1:$1048576,Z$1,FALSE)/E44,"-")</f>
        <v>7.0068545316070069E-2</v>
      </c>
      <c r="AA44" s="129">
        <f>IF(F44&gt;0,VLOOKUP(A44,[3]BDD_ActiviteInf_HC!$1:$1048576,AA$1,FALSE)/F44,"-")</f>
        <v>5.923919444117301E-2</v>
      </c>
    </row>
    <row r="45" spans="1:27" s="98" customFormat="1" ht="13.8" thickBot="1" x14ac:dyDescent="0.25">
      <c r="A45" s="31" t="s">
        <v>88</v>
      </c>
      <c r="C45" s="130" t="s">
        <v>89</v>
      </c>
      <c r="D45" s="131"/>
      <c r="E45" s="323">
        <f>IF(ISNA(VLOOKUP(A45,[3]BDD_ActiviteInf_HC!$1:$1048576,14,FALSE))=TRUE,0,VLOOKUP(A45,[3]BDD_ActiviteInf_HC!$1:$1048576,14,FALSE))</f>
        <v>5120</v>
      </c>
      <c r="F45" s="133">
        <f>IF(ISNA(VLOOKUP(A45,[3]BDD_ActiviteInf_HC!$1:$1048576,42,FALSE))=TRUE,0,VLOOKUP(A45,[3]BDD_ActiviteInf_HC!$1:$1048576,42,FALSE))</f>
        <v>5705</v>
      </c>
      <c r="G45" s="134">
        <f>IF(E45&gt;0,F45/E45-1,"-")</f>
        <v>0.1142578125</v>
      </c>
      <c r="H45" s="135">
        <f>IF(E45&gt;0,VLOOKUP(A45,[3]BDD_ActiviteInf_HC!$1:$1048576,H$1,FALSE)/E45,"-")</f>
        <v>8.1250000000000003E-2</v>
      </c>
      <c r="I45" s="134">
        <f>IF(F45&gt;0,VLOOKUP(A45,[3]BDD_ActiviteInf_HC!$1:$1048576,I$1,FALSE)/F45,"-")</f>
        <v>2.751971954425942E-2</v>
      </c>
      <c r="J45" s="135">
        <f>IF(E45&gt;0,VLOOKUP(A45,[3]BDD_ActiviteInf_HC!$1:$1048576,J$1,FALSE)/E45,"-")</f>
        <v>0.1279296875</v>
      </c>
      <c r="K45" s="134">
        <f>IF(F45&gt;0,VLOOKUP(A45,[3]BDD_ActiviteInf_HC!$1:$1048576,K$1,FALSE)/F45,"-")</f>
        <v>0.32725679228746712</v>
      </c>
      <c r="L45" s="135">
        <f>IF(E45&gt;0,VLOOKUP(A45,[3]BDD_ActiviteInf_HC!$1:$1048576,L$1,FALSE)/E45,"-")</f>
        <v>0.31406250000000002</v>
      </c>
      <c r="M45" s="134">
        <f>IF(F45&gt;0,VLOOKUP(A45,[3]BDD_ActiviteInf_HC!$1:$1048576,M$1,FALSE)/F45,"-")</f>
        <v>0.2820333041191937</v>
      </c>
      <c r="N45" s="135">
        <f>IF(E45&gt;0,VLOOKUP(A45,[3]BDD_ActiviteInf_HC!$1:$1048576,N$1,FALSE)/E45,"-")</f>
        <v>9.5703125000000007E-3</v>
      </c>
      <c r="O45" s="134">
        <f>IF(F45&gt;0,VLOOKUP(A45,[3]BDD_ActiviteInf_HC!$1:$1048576,O$1,FALSE)/F45,"-")</f>
        <v>3.453111305872042E-2</v>
      </c>
      <c r="P45" s="135">
        <f>IF($E45&gt;0,VLOOKUP($A45,[3]BDD_ActiviteInf_HC!$1:$1048576,P$1,FALSE)/$E45,"-")</f>
        <v>3.6523437499999999E-2</v>
      </c>
      <c r="Q45" s="134">
        <f>IF($F45&gt;0,VLOOKUP($A45,[3]BDD_ActiviteInf_HC!$1:$1048576,Q$1,FALSE)/$F45,"-")</f>
        <v>2.9447852760736196E-2</v>
      </c>
      <c r="R45" s="135">
        <f>IF(E45&gt;0,VLOOKUP(A45,[3]BDD_ActiviteInf_HC!$1:$1048576,R$1,FALSE)/E45,"-")</f>
        <v>0.123046875</v>
      </c>
      <c r="S45" s="134">
        <f>IF(F45&gt;0,VLOOKUP(A45,[3]BDD_ActiviteInf_HC!$1:$1048576,S$1,FALSE)/F45,"-")</f>
        <v>0.10955302366345311</v>
      </c>
      <c r="T45" s="135">
        <f>IF(E45&gt;0,VLOOKUP(A45,[3]BDD_ActiviteInf_HC!$1:$1048576,T$1,FALSE)/E45,"-")</f>
        <v>0.13066406250000001</v>
      </c>
      <c r="U45" s="134">
        <f>IF(F45&gt;0,VLOOKUP(A45,[3]BDD_ActiviteInf_HC!$1:$1048576,U$1,FALSE)/F45,"-")</f>
        <v>4.2769500438212094E-2</v>
      </c>
      <c r="V45" s="135">
        <f>IF(E45&gt;0,VLOOKUP(A45,[3]BDD_ActiviteInf_HC!$1:$1048576,V$1,FALSE)/E45,"-")</f>
        <v>3.4960937499999997E-2</v>
      </c>
      <c r="W45" s="134">
        <f>IF(F45&gt;0,VLOOKUP(A45,[3]BDD_ActiviteInf_HC!$1:$1048576,W$1,FALSE)/F45,"-")</f>
        <v>2.7695004382120948E-2</v>
      </c>
      <c r="X45" s="135">
        <f t="shared" si="5"/>
        <v>4.5507812500000133E-2</v>
      </c>
      <c r="Y45" s="134">
        <f t="shared" si="5"/>
        <v>0.10517090271691509</v>
      </c>
      <c r="Z45" s="135">
        <f>IF(E45&gt;0,VLOOKUP(A45,[3]BDD_ActiviteInf_HC!$1:$1048576,Z$1,FALSE)/E45,"-")</f>
        <v>0.13300781249999999</v>
      </c>
      <c r="AA45" s="142">
        <f>IF(F45&gt;0,VLOOKUP(A45,[3]BDD_ActiviteInf_HC!$1:$1048576,AA$1,FALSE)/F45,"-")</f>
        <v>4.3470639789658191E-2</v>
      </c>
    </row>
    <row r="46" spans="1:27" ht="6" customHeight="1" thickBot="1" x14ac:dyDescent="0.25">
      <c r="A46" s="77"/>
      <c r="C46" s="329"/>
      <c r="D46" s="330"/>
      <c r="E46" s="510"/>
      <c r="F46" s="196"/>
      <c r="G46" s="197"/>
      <c r="H46" s="197"/>
      <c r="I46" s="197"/>
      <c r="J46" s="197"/>
      <c r="K46" s="197"/>
      <c r="L46" s="197"/>
      <c r="M46" s="197"/>
      <c r="N46" s="197"/>
      <c r="O46" s="197"/>
      <c r="P46" s="197"/>
      <c r="Q46" s="197"/>
      <c r="R46" s="197"/>
      <c r="S46" s="197"/>
      <c r="T46" s="197"/>
      <c r="U46" s="197"/>
      <c r="V46" s="197"/>
      <c r="W46" s="197"/>
      <c r="X46" s="197"/>
      <c r="Y46" s="197"/>
      <c r="Z46" s="197"/>
      <c r="AA46" s="197"/>
    </row>
    <row r="47" spans="1:27" s="98" customFormat="1" ht="11.25" customHeight="1" x14ac:dyDescent="0.2">
      <c r="A47" s="31" t="s">
        <v>90</v>
      </c>
      <c r="C47" s="105" t="s">
        <v>91</v>
      </c>
      <c r="D47" s="106"/>
      <c r="E47" s="291">
        <f>IF(ISNA(VLOOKUP(A47,[3]BDD_ActiviteInf_HC!$1:$1048576,14,FALSE))=TRUE,0,VLOOKUP(A47,[3]BDD_ActiviteInf_HC!$1:$1048576,14,FALSE))</f>
        <v>6678</v>
      </c>
      <c r="F47" s="108">
        <f>IF(ISNA(VLOOKUP(A47,[3]BDD_ActiviteInf_HC!$1:$1048576,42,FALSE))=TRUE,0,VLOOKUP(A47,[3]BDD_ActiviteInf_HC!$1:$1048576,42,FALSE))</f>
        <v>6900</v>
      </c>
      <c r="G47" s="109">
        <f t="shared" ref="G47:G53" si="6">IF(E47&gt;0,F47/E47-1,"-")</f>
        <v>3.3243486073674777E-2</v>
      </c>
      <c r="H47" s="118">
        <f>IF(E47&gt;0,VLOOKUP(A47,[3]BDD_ActiviteInf_HC!$1:$1048576,H$1,FALSE)/E47,"-")</f>
        <v>0.10257562144354597</v>
      </c>
      <c r="I47" s="114">
        <f>IF(F47&gt;0,VLOOKUP(A47,[3]BDD_ActiviteInf_HC!$1:$1048576,I$1,FALSE)/F47,"-")</f>
        <v>3.8115942028985508E-2</v>
      </c>
      <c r="J47" s="118">
        <f>IF(E47&gt;0,VLOOKUP(A47,[3]BDD_ActiviteInf_HC!$1:$1048576,J$1,FALSE)/E47,"-")</f>
        <v>0.1319257262653489</v>
      </c>
      <c r="K47" s="114">
        <f>IF(F47&gt;0,VLOOKUP(A47,[3]BDD_ActiviteInf_HC!$1:$1048576,K$1,FALSE)/F47,"-")</f>
        <v>9.159420289855072E-2</v>
      </c>
      <c r="L47" s="118">
        <f>IF(E47&gt;0,VLOOKUP(A47,[3]BDD_ActiviteInf_HC!$1:$1048576,L$1,FALSE)/E47,"-")</f>
        <v>0.1069182389937107</v>
      </c>
      <c r="M47" s="114">
        <f>IF(F47&gt;0,VLOOKUP(A47,[3]BDD_ActiviteInf_HC!$1:$1048576,M$1,FALSE)/F47,"-")</f>
        <v>0.20028985507246377</v>
      </c>
      <c r="N47" s="118">
        <f>IF(E47&gt;0,VLOOKUP(A47,[3]BDD_ActiviteInf_HC!$1:$1048576,N$1,FALSE)/E47,"-")</f>
        <v>8.385744234800839E-3</v>
      </c>
      <c r="O47" s="114">
        <f>IF(F47&gt;0,VLOOKUP(A47,[3]BDD_ActiviteInf_HC!$1:$1048576,O$1,FALSE)/F47,"-")</f>
        <v>1.8840579710144927E-3</v>
      </c>
      <c r="P47" s="118">
        <f>IF($E47&gt;0,VLOOKUP($A47,[3]BDD_ActiviteInf_HC!$1:$1048576,P$1,FALSE)/$E47,"-")</f>
        <v>8.9398023360287515E-2</v>
      </c>
      <c r="Q47" s="114">
        <f>IF($F47&gt;0,VLOOKUP($A47,[3]BDD_ActiviteInf_HC!$1:$1048576,Q$1,FALSE)/$F47,"-")</f>
        <v>0.11695652173913043</v>
      </c>
      <c r="R47" s="118">
        <f>IF(E47&gt;0,VLOOKUP(A47,[3]BDD_ActiviteInf_HC!$1:$1048576,R$1,FALSE)/E47,"-")</f>
        <v>0.36642707397424379</v>
      </c>
      <c r="S47" s="114">
        <f>IF(F47&gt;0,VLOOKUP(A47,[3]BDD_ActiviteInf_HC!$1:$1048576,S$1,FALSE)/F47,"-")</f>
        <v>0.34492753623188405</v>
      </c>
      <c r="T47" s="118">
        <f>IF(E47&gt;0,VLOOKUP(A47,[3]BDD_ActiviteInf_HC!$1:$1048576,T$1,FALSE)/E47,"-")</f>
        <v>6.4989517819706494E-2</v>
      </c>
      <c r="U47" s="114">
        <f>IF(F47&gt;0,VLOOKUP(A47,[3]BDD_ActiviteInf_HC!$1:$1048576,U$1,FALSE)/F47,"-")</f>
        <v>4.6376811594202899E-2</v>
      </c>
      <c r="V47" s="118">
        <f>IF(E47&gt;0,VLOOKUP(A47,[3]BDD_ActiviteInf_HC!$1:$1048576,V$1,FALSE)/E47,"-")</f>
        <v>6.3641808924827792E-2</v>
      </c>
      <c r="W47" s="114">
        <f>IF(F47&gt;0,VLOOKUP(A47,[3]BDD_ActiviteInf_HC!$1:$1048576,W$1,FALSE)/F47,"-")</f>
        <v>0.10014492753623189</v>
      </c>
      <c r="X47" s="118">
        <f t="shared" ref="X47:Y53" si="7">IF(E47&gt;0,1-(H47+J47+L47+N47+R47+T47+V47+Z47),0)</f>
        <v>0.13387241689128482</v>
      </c>
      <c r="Y47" s="114">
        <f t="shared" si="7"/>
        <v>0.17304347826086963</v>
      </c>
      <c r="Z47" s="118">
        <f>IF(E47&gt;0,VLOOKUP(A47,[3]BDD_ActiviteInf_HC!$1:$1048576,Z$1,FALSE)/E47,"-")</f>
        <v>2.1263851452530697E-2</v>
      </c>
      <c r="AA47" s="119">
        <f>IF(F47&gt;0,VLOOKUP(A47,[3]BDD_ActiviteInf_HC!$1:$1048576,AA$1,FALSE)/F47,"-")</f>
        <v>3.6231884057971015E-3</v>
      </c>
    </row>
    <row r="48" spans="1:27" s="98" customFormat="1" x14ac:dyDescent="0.2">
      <c r="A48" s="31" t="s">
        <v>92</v>
      </c>
      <c r="C48" s="121" t="s">
        <v>93</v>
      </c>
      <c r="D48" s="122"/>
      <c r="E48" s="241">
        <f>IF(ISNA(VLOOKUP(A48,[3]BDD_ActiviteInf_HC!$1:$1048576,14,FALSE))=TRUE,0,VLOOKUP(A48,[3]BDD_ActiviteInf_HC!$1:$1048576,14,FALSE))</f>
        <v>2170</v>
      </c>
      <c r="F48" s="124">
        <f>IF(ISNA(VLOOKUP(A48,[3]BDD_ActiviteInf_HC!$1:$1048576,42,FALSE))=TRUE,0,VLOOKUP(A48,[3]BDD_ActiviteInf_HC!$1:$1048576,42,FALSE))</f>
        <v>2607</v>
      </c>
      <c r="G48" s="117">
        <f t="shared" si="6"/>
        <v>0.20138248847926277</v>
      </c>
      <c r="H48" s="125">
        <f>IF(E48&gt;0,VLOOKUP(A48,[3]BDD_ActiviteInf_HC!$1:$1048576,H$1,FALSE)/E48,"-")</f>
        <v>0.10138248847926268</v>
      </c>
      <c r="I48" s="117">
        <f>IF(F48&gt;0,VLOOKUP(A48,[3]BDD_ActiviteInf_HC!$1:$1048576,I$1,FALSE)/F48,"-")</f>
        <v>9.9731492136555435E-3</v>
      </c>
      <c r="J48" s="125">
        <f>IF(E48&gt;0,VLOOKUP(A48,[3]BDD_ActiviteInf_HC!$1:$1048576,J$1,FALSE)/E48,"-")</f>
        <v>0.12718894009216589</v>
      </c>
      <c r="K48" s="117">
        <f>IF(F48&gt;0,VLOOKUP(A48,[3]BDD_ActiviteInf_HC!$1:$1048576,K$1,FALSE)/F48,"-")</f>
        <v>0.38396624472573837</v>
      </c>
      <c r="L48" s="125">
        <f>IF(E48&gt;0,VLOOKUP(A48,[3]BDD_ActiviteInf_HC!$1:$1048576,L$1,FALSE)/E48,"-")</f>
        <v>0.23179723502304148</v>
      </c>
      <c r="M48" s="117">
        <f>IF(F48&gt;0,VLOOKUP(A48,[3]BDD_ActiviteInf_HC!$1:$1048576,M$1,FALSE)/F48,"-")</f>
        <v>0.14000767165324127</v>
      </c>
      <c r="N48" s="125">
        <f>IF(E48&gt;0,VLOOKUP(A48,[3]BDD_ActiviteInf_HC!$1:$1048576,N$1,FALSE)/E48,"-")</f>
        <v>1.6129032258064516E-2</v>
      </c>
      <c r="O48" s="117">
        <f>IF(F48&gt;0,VLOOKUP(A48,[3]BDD_ActiviteInf_HC!$1:$1048576,O$1,FALSE)/F48,"-")</f>
        <v>2.685078634445723E-3</v>
      </c>
      <c r="P48" s="125">
        <f>IF($E48&gt;0,VLOOKUP($A48,[3]BDD_ActiviteInf_HC!$1:$1048576,P$1,FALSE)/$E48,"-")</f>
        <v>3.9170506912442393E-2</v>
      </c>
      <c r="Q48" s="117">
        <f>IF($F48&gt;0,VLOOKUP($A48,[3]BDD_ActiviteInf_HC!$1:$1048576,Q$1,FALSE)/$F48,"-")</f>
        <v>2.9535864978902954E-2</v>
      </c>
      <c r="R48" s="125">
        <f>IF(E48&gt;0,VLOOKUP(A48,[3]BDD_ActiviteInf_HC!$1:$1048576,R$1,FALSE)/E48,"-")</f>
        <v>0.13410138248847928</v>
      </c>
      <c r="S48" s="117">
        <f>IF(F48&gt;0,VLOOKUP(A48,[3]BDD_ActiviteInf_HC!$1:$1048576,S$1,FALSE)/F48,"-")</f>
        <v>0.1852704257767549</v>
      </c>
      <c r="T48" s="125">
        <f>IF(E48&gt;0,VLOOKUP(A48,[3]BDD_ActiviteInf_HC!$1:$1048576,T$1,FALSE)/E48,"-")</f>
        <v>0.14516129032258066</v>
      </c>
      <c r="U48" s="117">
        <f>IF(F48&gt;0,VLOOKUP(A48,[3]BDD_ActiviteInf_HC!$1:$1048576,U$1,FALSE)/F48,"-")</f>
        <v>4.6029919447640968E-2</v>
      </c>
      <c r="V48" s="125">
        <f>IF(E48&gt;0,VLOOKUP(A48,[3]BDD_ActiviteInf_HC!$1:$1048576,V$1,FALSE)/E48,"-")</f>
        <v>4.1013824884792625E-2</v>
      </c>
      <c r="W48" s="117">
        <f>IF(F48&gt;0,VLOOKUP(A48,[3]BDD_ActiviteInf_HC!$1:$1048576,W$1,FALSE)/F48,"-")</f>
        <v>1.3808975834292289E-2</v>
      </c>
      <c r="X48" s="125">
        <f t="shared" si="7"/>
        <v>5.2995391705069173E-2</v>
      </c>
      <c r="Y48" s="117">
        <f t="shared" si="7"/>
        <v>0.16494054468738018</v>
      </c>
      <c r="Z48" s="125">
        <f>IF(E48&gt;0,VLOOKUP(A48,[3]BDD_ActiviteInf_HC!$1:$1048576,Z$1,FALSE)/E48,"-")</f>
        <v>0.15023041474654378</v>
      </c>
      <c r="AA48" s="129">
        <f>IF(F48&gt;0,VLOOKUP(A48,[3]BDD_ActiviteInf_HC!$1:$1048576,AA$1,FALSE)/F48,"-")</f>
        <v>5.3317990026850788E-2</v>
      </c>
    </row>
    <row r="49" spans="1:27" s="98" customFormat="1" x14ac:dyDescent="0.2">
      <c r="A49" s="31" t="s">
        <v>94</v>
      </c>
      <c r="C49" s="121" t="s">
        <v>95</v>
      </c>
      <c r="D49" s="122"/>
      <c r="E49" s="241">
        <f>IF(ISNA(VLOOKUP(A49,[3]BDD_ActiviteInf_HC!$1:$1048576,14,FALSE))=TRUE,0,VLOOKUP(A49,[3]BDD_ActiviteInf_HC!$1:$1048576,14,FALSE))</f>
        <v>2950</v>
      </c>
      <c r="F49" s="124">
        <f>IF(ISNA(VLOOKUP(A49,[3]BDD_ActiviteInf_HC!$1:$1048576,42,FALSE))=TRUE,0,VLOOKUP(A49,[3]BDD_ActiviteInf_HC!$1:$1048576,42,FALSE))</f>
        <v>3098</v>
      </c>
      <c r="G49" s="117">
        <f t="shared" si="6"/>
        <v>5.0169491525423826E-2</v>
      </c>
      <c r="H49" s="125">
        <f>IF(E49&gt;0,VLOOKUP(A49,[3]BDD_ActiviteInf_HC!$1:$1048576,H$1,FALSE)/E49,"-")</f>
        <v>6.6440677966101688E-2</v>
      </c>
      <c r="I49" s="117">
        <f>IF(F49&gt;0,VLOOKUP(A49,[3]BDD_ActiviteInf_HC!$1:$1048576,I$1,FALSE)/F49,"-")</f>
        <v>4.2285345384118787E-2</v>
      </c>
      <c r="J49" s="125">
        <f>IF(E49&gt;0,VLOOKUP(A49,[3]BDD_ActiviteInf_HC!$1:$1048576,J$1,FALSE)/E49,"-")</f>
        <v>0.12847457627118644</v>
      </c>
      <c r="K49" s="117">
        <f>IF(F49&gt;0,VLOOKUP(A49,[3]BDD_ActiviteInf_HC!$1:$1048576,K$1,FALSE)/F49,"-")</f>
        <v>0.27953518398967075</v>
      </c>
      <c r="L49" s="125">
        <f>IF(E49&gt;0,VLOOKUP(A49,[3]BDD_ActiviteInf_HC!$1:$1048576,L$1,FALSE)/E49,"-")</f>
        <v>0.37457627118644066</v>
      </c>
      <c r="M49" s="117">
        <f>IF(F49&gt;0,VLOOKUP(A49,[3]BDD_ActiviteInf_HC!$1:$1048576,M$1,FALSE)/F49,"-")</f>
        <v>0.40154938670109747</v>
      </c>
      <c r="N49" s="125">
        <f>IF(E49&gt;0,VLOOKUP(A49,[3]BDD_ActiviteInf_HC!$1:$1048576,N$1,FALSE)/E49,"-")</f>
        <v>4.7457627118644066E-3</v>
      </c>
      <c r="O49" s="117">
        <f>IF(F49&gt;0,VLOOKUP(A49,[3]BDD_ActiviteInf_HC!$1:$1048576,O$1,FALSE)/F49,"-")</f>
        <v>6.1329890251775342E-2</v>
      </c>
      <c r="P49" s="125">
        <f>IF($E49&gt;0,VLOOKUP($A49,[3]BDD_ActiviteInf_HC!$1:$1048576,P$1,FALSE)/$E49,"-")</f>
        <v>3.4576271186440681E-2</v>
      </c>
      <c r="Q49" s="117">
        <f>IF($F49&gt;0,VLOOKUP($A49,[3]BDD_ActiviteInf_HC!$1:$1048576,Q$1,FALSE)/$F49,"-")</f>
        <v>2.9373789541639769E-2</v>
      </c>
      <c r="R49" s="125">
        <f>IF(E49&gt;0,VLOOKUP(A49,[3]BDD_ActiviteInf_HC!$1:$1048576,R$1,FALSE)/E49,"-")</f>
        <v>0.11491525423728814</v>
      </c>
      <c r="S49" s="117">
        <f>IF(F49&gt;0,VLOOKUP(A49,[3]BDD_ActiviteInf_HC!$1:$1048576,S$1,FALSE)/F49,"-")</f>
        <v>4.5836023240800515E-2</v>
      </c>
      <c r="T49" s="125">
        <f>IF(E49&gt;0,VLOOKUP(A49,[3]BDD_ActiviteInf_HC!$1:$1048576,T$1,FALSE)/E49,"-")</f>
        <v>0.12</v>
      </c>
      <c r="U49" s="117">
        <f>IF(F49&gt;0,VLOOKUP(A49,[3]BDD_ActiviteInf_HC!$1:$1048576,U$1,FALSE)/F49,"-")</f>
        <v>4.0025823111684955E-2</v>
      </c>
      <c r="V49" s="125">
        <f>IF(E49&gt;0,VLOOKUP(A49,[3]BDD_ActiviteInf_HC!$1:$1048576,V$1,FALSE)/E49,"-")</f>
        <v>3.0508474576271188E-2</v>
      </c>
      <c r="W49" s="117">
        <f>IF(F49&gt;0,VLOOKUP(A49,[3]BDD_ActiviteInf_HC!$1:$1048576,W$1,FALSE)/F49,"-")</f>
        <v>3.9380245319561004E-2</v>
      </c>
      <c r="X49" s="125">
        <f t="shared" si="7"/>
        <v>4.0000000000000147E-2</v>
      </c>
      <c r="Y49" s="117">
        <f t="shared" si="7"/>
        <v>5.4874112330535962E-2</v>
      </c>
      <c r="Z49" s="125">
        <f>IF(E49&gt;0,VLOOKUP(A49,[3]BDD_ActiviteInf_HC!$1:$1048576,Z$1,FALSE)/E49,"-")</f>
        <v>0.12033898305084746</v>
      </c>
      <c r="AA49" s="129">
        <f>IF(F49&gt;0,VLOOKUP(A49,[3]BDD_ActiviteInf_HC!$1:$1048576,AA$1,FALSE)/F49,"-")</f>
        <v>3.5183989670755325E-2</v>
      </c>
    </row>
    <row r="50" spans="1:27" s="98" customFormat="1" x14ac:dyDescent="0.2">
      <c r="A50" s="31" t="s">
        <v>96</v>
      </c>
      <c r="C50" s="121" t="s">
        <v>97</v>
      </c>
      <c r="D50" s="122"/>
      <c r="E50" s="241">
        <f>IF(ISNA(VLOOKUP(A50,[3]BDD_ActiviteInf_HC!$1:$1048576,14,FALSE))=TRUE,0,VLOOKUP(A50,[3]BDD_ActiviteInf_HC!$1:$1048576,14,FALSE))</f>
        <v>5638</v>
      </c>
      <c r="F50" s="124">
        <f>IF(ISNA(VLOOKUP(A50,[3]BDD_ActiviteInf_HC!$1:$1048576,42,FALSE))=TRUE,0,VLOOKUP(A50,[3]BDD_ActiviteInf_HC!$1:$1048576,42,FALSE))</f>
        <v>5420</v>
      </c>
      <c r="G50" s="117">
        <f t="shared" si="6"/>
        <v>-3.866619368570412E-2</v>
      </c>
      <c r="H50" s="125">
        <f>IF(E50&gt;0,VLOOKUP(A50,[3]BDD_ActiviteInf_HC!$1:$1048576,H$1,FALSE)/E50,"-")</f>
        <v>4.6115643845335223E-2</v>
      </c>
      <c r="I50" s="117">
        <f>IF(F50&gt;0,VLOOKUP(A50,[3]BDD_ActiviteInf_HC!$1:$1048576,I$1,FALSE)/F50,"-")</f>
        <v>3.8745387453874541E-2</v>
      </c>
      <c r="J50" s="125">
        <f>IF(E50&gt;0,VLOOKUP(A50,[3]BDD_ActiviteInf_HC!$1:$1048576,J$1,FALSE)/E50,"-")</f>
        <v>0.23962398013479957</v>
      </c>
      <c r="K50" s="117">
        <f>IF(F50&gt;0,VLOOKUP(A50,[3]BDD_ActiviteInf_HC!$1:$1048576,K$1,FALSE)/F50,"-")</f>
        <v>0.14464944649446496</v>
      </c>
      <c r="L50" s="125">
        <f>IF(E50&gt;0,VLOOKUP(A50,[3]BDD_ActiviteInf_HC!$1:$1048576,L$1,FALSE)/E50,"-")</f>
        <v>0.24281660163178431</v>
      </c>
      <c r="M50" s="117">
        <f>IF(F50&gt;0,VLOOKUP(A50,[3]BDD_ActiviteInf_HC!$1:$1048576,M$1,FALSE)/F50,"-")</f>
        <v>0.1896678966789668</v>
      </c>
      <c r="N50" s="125">
        <f>IF(E50&gt;0,VLOOKUP(A50,[3]BDD_ActiviteInf_HC!$1:$1048576,N$1,FALSE)/E50,"-")</f>
        <v>6.7754522880454068E-2</v>
      </c>
      <c r="O50" s="117">
        <f>IF(F50&gt;0,VLOOKUP(A50,[3]BDD_ActiviteInf_HC!$1:$1048576,O$1,FALSE)/F50,"-")</f>
        <v>8.0258302583025826E-2</v>
      </c>
      <c r="P50" s="125">
        <f>IF($E50&gt;0,VLOOKUP($A50,[3]BDD_ActiviteInf_HC!$1:$1048576,P$1,FALSE)/$E50,"-")</f>
        <v>6.5626108549130896E-2</v>
      </c>
      <c r="Q50" s="117">
        <f>IF($F50&gt;0,VLOOKUP($A50,[3]BDD_ActiviteInf_HC!$1:$1048576,Q$1,FALSE)/$F50,"-")</f>
        <v>0.14870848708487086</v>
      </c>
      <c r="R50" s="125">
        <f>IF(E50&gt;0,VLOOKUP(A50,[3]BDD_ActiviteInf_HC!$1:$1048576,R$1,FALSE)/E50,"-")</f>
        <v>0.14153955303299043</v>
      </c>
      <c r="S50" s="117">
        <f>IF(F50&gt;0,VLOOKUP(A50,[3]BDD_ActiviteInf_HC!$1:$1048576,S$1,FALSE)/F50,"-")</f>
        <v>0.13431734317343175</v>
      </c>
      <c r="T50" s="125">
        <f>IF(E50&gt;0,VLOOKUP(A50,[3]BDD_ActiviteInf_HC!$1:$1048576,T$1,FALSE)/E50,"-")</f>
        <v>1.3479957431713374E-2</v>
      </c>
      <c r="U50" s="117">
        <f>IF(F50&gt;0,VLOOKUP(A50,[3]BDD_ActiviteInf_HC!$1:$1048576,U$1,FALSE)/F50,"-")</f>
        <v>1.4575645756457565E-2</v>
      </c>
      <c r="V50" s="125">
        <f>IF(E50&gt;0,VLOOKUP(A50,[3]BDD_ActiviteInf_HC!$1:$1048576,V$1,FALSE)/E50,"-")</f>
        <v>1.7559418233416106E-2</v>
      </c>
      <c r="W50" s="117">
        <f>IF(F50&gt;0,VLOOKUP(A50,[3]BDD_ActiviteInf_HC!$1:$1048576,W$1,FALSE)/F50,"-")</f>
        <v>1.6051660516605167E-2</v>
      </c>
      <c r="X50" s="125">
        <f t="shared" si="7"/>
        <v>0.13320326356864132</v>
      </c>
      <c r="Y50" s="117">
        <f t="shared" si="7"/>
        <v>0.28892988929889307</v>
      </c>
      <c r="Z50" s="125">
        <f>IF(E50&gt;0,VLOOKUP(A50,[3]BDD_ActiviteInf_HC!$1:$1048576,Z$1,FALSE)/E50,"-")</f>
        <v>9.7907059240865554E-2</v>
      </c>
      <c r="AA50" s="129">
        <f>IF(F50&gt;0,VLOOKUP(A50,[3]BDD_ActiviteInf_HC!$1:$1048576,AA$1,FALSE)/F50,"-")</f>
        <v>9.2804428044280449E-2</v>
      </c>
    </row>
    <row r="51" spans="1:27" s="98" customFormat="1" x14ac:dyDescent="0.2">
      <c r="A51" s="31" t="s">
        <v>98</v>
      </c>
      <c r="C51" s="121" t="s">
        <v>99</v>
      </c>
      <c r="D51" s="122"/>
      <c r="E51" s="241">
        <f>IF(ISNA(VLOOKUP(A51,[3]BDD_ActiviteInf_HC!$1:$1048576,14,FALSE))=TRUE,0,VLOOKUP(A51,[3]BDD_ActiviteInf_HC!$1:$1048576,14,FALSE))</f>
        <v>2240</v>
      </c>
      <c r="F51" s="124">
        <f>IF(ISNA(VLOOKUP(A51,[3]BDD_ActiviteInf_HC!$1:$1048576,42,FALSE))=TRUE,0,VLOOKUP(A51,[3]BDD_ActiviteInf_HC!$1:$1048576,42,FALSE))</f>
        <v>3071</v>
      </c>
      <c r="G51" s="117">
        <f t="shared" si="6"/>
        <v>0.37098214285714293</v>
      </c>
      <c r="H51" s="125">
        <f>IF(E51&gt;0,VLOOKUP(A51,[3]BDD_ActiviteInf_HC!$1:$1048576,H$1,FALSE)/E51,"-")</f>
        <v>2.1874999999999999E-2</v>
      </c>
      <c r="I51" s="117">
        <f>IF(F51&gt;0,VLOOKUP(A51,[3]BDD_ActiviteInf_HC!$1:$1048576,I$1,FALSE)/F51,"-")</f>
        <v>1.4978834255942689E-2</v>
      </c>
      <c r="J51" s="125">
        <f>IF(E51&gt;0,VLOOKUP(A51,[3]BDD_ActiviteInf_HC!$1:$1048576,J$1,FALSE)/E51,"-")</f>
        <v>0.1</v>
      </c>
      <c r="K51" s="117">
        <f>IF(F51&gt;0,VLOOKUP(A51,[3]BDD_ActiviteInf_HC!$1:$1048576,K$1,FALSE)/F51,"-")</f>
        <v>0.1520677303809834</v>
      </c>
      <c r="L51" s="125">
        <f>IF(E51&gt;0,VLOOKUP(A51,[3]BDD_ActiviteInf_HC!$1:$1048576,L$1,FALSE)/E51,"-")</f>
        <v>0.30223214285714284</v>
      </c>
      <c r="M51" s="117">
        <f>IF(F51&gt;0,VLOOKUP(A51,[3]BDD_ActiviteInf_HC!$1:$1048576,M$1,FALSE)/F51,"-")</f>
        <v>0.37088896125040705</v>
      </c>
      <c r="N51" s="125">
        <f>IF(E51&gt;0,VLOOKUP(A51,[3]BDD_ActiviteInf_HC!$1:$1048576,N$1,FALSE)/E51,"-")</f>
        <v>4.9107142857142856E-3</v>
      </c>
      <c r="O51" s="117">
        <f>IF(F51&gt;0,VLOOKUP(A51,[3]BDD_ActiviteInf_HC!$1:$1048576,O$1,FALSE)/F51,"-")</f>
        <v>1.6281341582546401E-2</v>
      </c>
      <c r="P51" s="125">
        <f>IF($E51&gt;0,VLOOKUP($A51,[3]BDD_ActiviteInf_HC!$1:$1048576,P$1,FALSE)/$E51,"-")</f>
        <v>8.9285714285714281E-3</v>
      </c>
      <c r="Q51" s="117">
        <f>IF($F51&gt;0,VLOOKUP($A51,[3]BDD_ActiviteInf_HC!$1:$1048576,Q$1,FALSE)/$F51,"-")</f>
        <v>1.1396939107782481E-2</v>
      </c>
      <c r="R51" s="125">
        <f>IF(E51&gt;0,VLOOKUP(A51,[3]BDD_ActiviteInf_HC!$1:$1048576,R$1,FALSE)/E51,"-")</f>
        <v>0.11026785714285714</v>
      </c>
      <c r="S51" s="117">
        <f>IF(F51&gt;0,VLOOKUP(A51,[3]BDD_ActiviteInf_HC!$1:$1048576,S$1,FALSE)/F51,"-")</f>
        <v>0.10941061543471182</v>
      </c>
      <c r="T51" s="125">
        <f>IF(E51&gt;0,VLOOKUP(A51,[3]BDD_ActiviteInf_HC!$1:$1048576,T$1,FALSE)/E51,"-")</f>
        <v>7.1428571428571425E-2</v>
      </c>
      <c r="U51" s="117">
        <f>IF(F51&gt;0,VLOOKUP(A51,[3]BDD_ActiviteInf_HC!$1:$1048576,U$1,FALSE)/F51,"-")</f>
        <v>3.7447085639856721E-2</v>
      </c>
      <c r="V51" s="125">
        <f>IF(E51&gt;0,VLOOKUP(A51,[3]BDD_ActiviteInf_HC!$1:$1048576,V$1,FALSE)/E51,"-")</f>
        <v>6.9642857142857145E-2</v>
      </c>
      <c r="W51" s="117">
        <f>IF(F51&gt;0,VLOOKUP(A51,[3]BDD_ActiviteInf_HC!$1:$1048576,W$1,FALSE)/F51,"-")</f>
        <v>8.7267990882448715E-2</v>
      </c>
      <c r="X51" s="125">
        <f t="shared" si="7"/>
        <v>0.31964285714285723</v>
      </c>
      <c r="Y51" s="117">
        <f t="shared" si="7"/>
        <v>0.21165744057310321</v>
      </c>
      <c r="Z51" s="125">
        <f>IF(E51&gt;0,VLOOKUP(A51,[3]BDD_ActiviteInf_HC!$1:$1048576,Z$1,FALSE)/E51,"-")</f>
        <v>0</v>
      </c>
      <c r="AA51" s="129">
        <f>IF(F51&gt;0,VLOOKUP(A51,[3]BDD_ActiviteInf_HC!$1:$1048576,AA$1,FALSE)/F51,"-")</f>
        <v>0</v>
      </c>
    </row>
    <row r="52" spans="1:27" s="98" customFormat="1" x14ac:dyDescent="0.2">
      <c r="A52" s="31" t="s">
        <v>100</v>
      </c>
      <c r="C52" s="121" t="s">
        <v>101</v>
      </c>
      <c r="D52" s="122"/>
      <c r="E52" s="241">
        <f>IF(ISNA(VLOOKUP(A52,[3]BDD_ActiviteInf_HC!$1:$1048576,14,FALSE))=TRUE,0,VLOOKUP(A52,[3]BDD_ActiviteInf_HC!$1:$1048576,14,FALSE))</f>
        <v>2619</v>
      </c>
      <c r="F52" s="124">
        <f>IF(ISNA(VLOOKUP(A52,[3]BDD_ActiviteInf_HC!$1:$1048576,42,FALSE))=TRUE,0,VLOOKUP(A52,[3]BDD_ActiviteInf_HC!$1:$1048576,42,FALSE))</f>
        <v>2202</v>
      </c>
      <c r="G52" s="117">
        <f t="shared" si="6"/>
        <v>-0.15922107674684993</v>
      </c>
      <c r="H52" s="125">
        <f>IF(E52&gt;0,VLOOKUP(A52,[3]BDD_ActiviteInf_HC!$1:$1048576,H$1,FALSE)/E52,"-")</f>
        <v>4.7728140511645666E-2</v>
      </c>
      <c r="I52" s="117">
        <f>IF(F52&gt;0,VLOOKUP(A52,[3]BDD_ActiviteInf_HC!$1:$1048576,I$1,FALSE)/F52,"-")</f>
        <v>5.1316984559491373E-2</v>
      </c>
      <c r="J52" s="125">
        <f>IF(E52&gt;0,VLOOKUP(A52,[3]BDD_ActiviteInf_HC!$1:$1048576,J$1,FALSE)/E52,"-")</f>
        <v>0.50515463917525771</v>
      </c>
      <c r="K52" s="117">
        <f>IF(F52&gt;0,VLOOKUP(A52,[3]BDD_ActiviteInf_HC!$1:$1048576,K$1,FALSE)/F52,"-")</f>
        <v>0.30835603996366939</v>
      </c>
      <c r="L52" s="125">
        <f>IF(E52&gt;0,VLOOKUP(A52,[3]BDD_ActiviteInf_HC!$1:$1048576,L$1,FALSE)/E52,"-")</f>
        <v>9.6983581519663992E-2</v>
      </c>
      <c r="M52" s="117">
        <f>IF(F52&gt;0,VLOOKUP(A52,[3]BDD_ActiviteInf_HC!$1:$1048576,M$1,FALSE)/F52,"-")</f>
        <v>4.7229791099000905E-2</v>
      </c>
      <c r="N52" s="125">
        <f>IF(E52&gt;0,VLOOKUP(A52,[3]BDD_ActiviteInf_HC!$1:$1048576,N$1,FALSE)/E52,"-")</f>
        <v>6.8728522336769758E-3</v>
      </c>
      <c r="O52" s="117">
        <f>IF(F52&gt;0,VLOOKUP(A52,[3]BDD_ActiviteInf_HC!$1:$1048576,O$1,FALSE)/F52,"-")</f>
        <v>4.5413260672116261E-3</v>
      </c>
      <c r="P52" s="125">
        <f>IF($E52&gt;0,VLOOKUP($A52,[3]BDD_ActiviteInf_HC!$1:$1048576,P$1,FALSE)/$E52,"-")</f>
        <v>1.0691103474608629E-2</v>
      </c>
      <c r="Q52" s="117">
        <f>IF($F52&gt;0,VLOOKUP($A52,[3]BDD_ActiviteInf_HC!$1:$1048576,Q$1,FALSE)/$F52,"-")</f>
        <v>0.10535876475930972</v>
      </c>
      <c r="R52" s="125">
        <f>IF(E52&gt;0,VLOOKUP(A52,[3]BDD_ActiviteInf_HC!$1:$1048576,R$1,FALSE)/E52,"-")</f>
        <v>0.18633066055746469</v>
      </c>
      <c r="S52" s="117">
        <f>IF(F52&gt;0,VLOOKUP(A52,[3]BDD_ActiviteInf_HC!$1:$1048576,S$1,FALSE)/F52,"-")</f>
        <v>0.36421435059037238</v>
      </c>
      <c r="T52" s="125">
        <f>IF(E52&gt;0,VLOOKUP(A52,[3]BDD_ActiviteInf_HC!$1:$1048576,T$1,FALSE)/E52,"-")</f>
        <v>5.7273768613974796E-3</v>
      </c>
      <c r="U52" s="117">
        <f>IF(F52&gt;0,VLOOKUP(A52,[3]BDD_ActiviteInf_HC!$1:$1048576,U$1,FALSE)/F52,"-")</f>
        <v>7.266121707538601E-3</v>
      </c>
      <c r="V52" s="125">
        <f>IF(E52&gt;0,VLOOKUP(A52,[3]BDD_ActiviteInf_HC!$1:$1048576,V$1,FALSE)/E52,"-")</f>
        <v>3.3982436044291714E-2</v>
      </c>
      <c r="W52" s="117">
        <f>IF(F52&gt;0,VLOOKUP(A52,[3]BDD_ActiviteInf_HC!$1:$1048576,W$1,FALSE)/F52,"-")</f>
        <v>3.9963669391462307E-2</v>
      </c>
      <c r="X52" s="125">
        <f t="shared" si="7"/>
        <v>1.4509354715540268E-2</v>
      </c>
      <c r="Y52" s="117">
        <f t="shared" si="7"/>
        <v>0.13260672116257954</v>
      </c>
      <c r="Z52" s="125">
        <f>IF(E52&gt;0,VLOOKUP(A52,[3]BDD_ActiviteInf_HC!$1:$1048576,Z$1,FALSE)/E52,"-")</f>
        <v>0.10271095838106148</v>
      </c>
      <c r="AA52" s="129">
        <f>IF(F52&gt;0,VLOOKUP(A52,[3]BDD_ActiviteInf_HC!$1:$1048576,AA$1,FALSE)/F52,"-")</f>
        <v>4.4504995458673931E-2</v>
      </c>
    </row>
    <row r="53" spans="1:27" s="98" customFormat="1" ht="13.8" thickBot="1" x14ac:dyDescent="0.25">
      <c r="A53" s="31" t="s">
        <v>102</v>
      </c>
      <c r="C53" s="130" t="s">
        <v>103</v>
      </c>
      <c r="D53" s="131"/>
      <c r="E53" s="323">
        <f>IF(ISNA(VLOOKUP(A53,[3]BDD_ActiviteInf_HC!$1:$1048576,14,FALSE))=TRUE,0,VLOOKUP(A53,[3]BDD_ActiviteInf_HC!$1:$1048576,14,FALSE))</f>
        <v>0</v>
      </c>
      <c r="F53" s="133">
        <f>IF(ISNA(VLOOKUP(A53,[3]BDD_ActiviteInf_HC!$1:$1048576,42,FALSE))=TRUE,0,VLOOKUP(A53,[3]BDD_ActiviteInf_HC!$1:$1048576,42,FALSE))</f>
        <v>0</v>
      </c>
      <c r="G53" s="134" t="str">
        <f t="shared" si="6"/>
        <v>-</v>
      </c>
      <c r="H53" s="135" t="str">
        <f>IF(E53&gt;0,VLOOKUP(A53,[3]BDD_ActiviteInf_HC!$1:$1048576,H$1,FALSE)/E53,"-")</f>
        <v>-</v>
      </c>
      <c r="I53" s="134" t="str">
        <f>IF(F53&gt;0,VLOOKUP(A53,[3]BDD_ActiviteInf_HC!$1:$1048576,I$1,FALSE)/F53,"-")</f>
        <v>-</v>
      </c>
      <c r="J53" s="135" t="str">
        <f>IF(E53&gt;0,VLOOKUP(A53,[3]BDD_ActiviteInf_HC!$1:$1048576,J$1,FALSE)/E53,"-")</f>
        <v>-</v>
      </c>
      <c r="K53" s="134" t="str">
        <f>IF(F53&gt;0,VLOOKUP(A53,[3]BDD_ActiviteInf_HC!$1:$1048576,K$1,FALSE)/F53,"-")</f>
        <v>-</v>
      </c>
      <c r="L53" s="135" t="str">
        <f>IF(E53&gt;0,VLOOKUP(A53,[3]BDD_ActiviteInf_HC!$1:$1048576,L$1,FALSE)/E53,"-")</f>
        <v>-</v>
      </c>
      <c r="M53" s="134" t="str">
        <f>IF(F53&gt;0,VLOOKUP(A53,[3]BDD_ActiviteInf_HC!$1:$1048576,M$1,FALSE)/F53,"-")</f>
        <v>-</v>
      </c>
      <c r="N53" s="135" t="str">
        <f>IF(E53&gt;0,VLOOKUP(A53,[3]BDD_ActiviteInf_HC!$1:$1048576,N$1,FALSE)/E53,"-")</f>
        <v>-</v>
      </c>
      <c r="O53" s="134" t="str">
        <f>IF(F53&gt;0,VLOOKUP(A53,[3]BDD_ActiviteInf_HC!$1:$1048576,O$1,FALSE)/F53,"-")</f>
        <v>-</v>
      </c>
      <c r="P53" s="135" t="str">
        <f>IF($E53&gt;0,VLOOKUP($A53,[3]BDD_ActiviteInf_HC!$1:$1048576,P$1,FALSE)/$E53,"-")</f>
        <v>-</v>
      </c>
      <c r="Q53" s="134" t="str">
        <f>IF($F53&gt;0,VLOOKUP($A53,[3]BDD_ActiviteInf_HC!$1:$1048576,Q$1,FALSE)/$F53,"-")</f>
        <v>-</v>
      </c>
      <c r="R53" s="135" t="str">
        <f>IF(E53&gt;0,VLOOKUP(A53,[3]BDD_ActiviteInf_HC!$1:$1048576,R$1,FALSE)/E53,"-")</f>
        <v>-</v>
      </c>
      <c r="S53" s="134" t="str">
        <f>IF(F53&gt;0,VLOOKUP(A53,[3]BDD_ActiviteInf_HC!$1:$1048576,S$1,FALSE)/F53,"-")</f>
        <v>-</v>
      </c>
      <c r="T53" s="135" t="str">
        <f>IF(E53&gt;0,VLOOKUP(A53,[3]BDD_ActiviteInf_HC!$1:$1048576,T$1,FALSE)/E53,"-")</f>
        <v>-</v>
      </c>
      <c r="U53" s="134" t="str">
        <f>IF(F53&gt;0,VLOOKUP(A53,[3]BDD_ActiviteInf_HC!$1:$1048576,U$1,FALSE)/F53,"-")</f>
        <v>-</v>
      </c>
      <c r="V53" s="135" t="str">
        <f>IF(E53&gt;0,VLOOKUP(A53,[3]BDD_ActiviteInf_HC!$1:$1048576,V$1,FALSE)/E53,"-")</f>
        <v>-</v>
      </c>
      <c r="W53" s="134" t="str">
        <f>IF(F53&gt;0,VLOOKUP(A53,[3]BDD_ActiviteInf_HC!$1:$1048576,W$1,FALSE)/F53,"-")</f>
        <v>-</v>
      </c>
      <c r="X53" s="135">
        <f t="shared" si="7"/>
        <v>0</v>
      </c>
      <c r="Y53" s="134">
        <f t="shared" si="7"/>
        <v>0</v>
      </c>
      <c r="Z53" s="135" t="str">
        <f>IF(E53&gt;0,VLOOKUP(A53,[3]BDD_ActiviteInf_HC!$1:$1048576,Z$1,FALSE)/E53,"-")</f>
        <v>-</v>
      </c>
      <c r="AA53" s="142" t="str">
        <f>IF(F53&gt;0,VLOOKUP(A53,[3]BDD_ActiviteInf_HC!$1:$1048576,AA$1,FALSE)/F53,"-")</f>
        <v>-</v>
      </c>
    </row>
    <row r="54" spans="1:27" ht="5.25" customHeight="1" thickBot="1" x14ac:dyDescent="0.25">
      <c r="A54" s="77"/>
      <c r="C54" s="331"/>
      <c r="D54" s="332"/>
      <c r="E54" s="512"/>
      <c r="F54" s="333"/>
      <c r="G54" s="197"/>
      <c r="H54" s="197"/>
      <c r="I54" s="197"/>
      <c r="J54" s="197"/>
      <c r="K54" s="197"/>
      <c r="L54" s="197"/>
      <c r="M54" s="197"/>
      <c r="N54" s="197"/>
      <c r="O54" s="197"/>
      <c r="P54" s="197"/>
      <c r="Q54" s="197"/>
      <c r="R54" s="197"/>
      <c r="S54" s="197"/>
      <c r="T54" s="197"/>
      <c r="U54" s="197"/>
      <c r="V54" s="197"/>
      <c r="W54" s="197"/>
      <c r="X54" s="197"/>
      <c r="Y54" s="197"/>
      <c r="Z54" s="197"/>
      <c r="AA54" s="197"/>
    </row>
    <row r="55" spans="1:27" s="98" customFormat="1" ht="13.8" thickBot="1" x14ac:dyDescent="0.25">
      <c r="A55" s="31" t="s">
        <v>104</v>
      </c>
      <c r="C55" s="337" t="s">
        <v>105</v>
      </c>
      <c r="D55" s="455"/>
      <c r="E55" s="275">
        <f>IF(ISNA(VLOOKUP(A55,[3]BDD_ActiviteInf_HC!$1:$1048576,14,FALSE))=TRUE,0,VLOOKUP(A55,[3]BDD_ActiviteInf_HC!$1:$1048576,14,FALSE))</f>
        <v>22295</v>
      </c>
      <c r="F55" s="147">
        <f>IF(ISNA(VLOOKUP(A55,[3]BDD_ActiviteInf_HC!$1:$1048576,42,FALSE))=TRUE,0,VLOOKUP(A55,[3]BDD_ActiviteInf_HC!$1:$1048576,42,FALSE))</f>
        <v>23298</v>
      </c>
      <c r="G55" s="148">
        <f>IF(E55&gt;0,F55/E55-1,"-")</f>
        <v>4.4987665395828769E-2</v>
      </c>
      <c r="H55" s="149">
        <f>IF(E55&gt;0,VLOOKUP(A55,[3]BDD_ActiviteInf_HC!$1:$1048576,H$1,FALSE)/E55,"-")</f>
        <v>6.8849517829109669E-2</v>
      </c>
      <c r="I55" s="148">
        <f>IF(F55&gt;0,VLOOKUP(A55,[3]BDD_ActiviteInf_HC!$1:$1048576,I$1,FALSE)/F55,"-")</f>
        <v>3.3865567859902135E-2</v>
      </c>
      <c r="J55" s="149">
        <f>IF(E55&gt;0,VLOOKUP(A55,[3]BDD_ActiviteInf_HC!$1:$1048576,J$1,FALSE)/E55,"-")</f>
        <v>0.19887867234806011</v>
      </c>
      <c r="K55" s="148">
        <f>IF(F55&gt;0,VLOOKUP(A55,[3]BDD_ActiviteInf_HC!$1:$1048576,K$1,FALSE)/F55,"-")</f>
        <v>0.19010215469138983</v>
      </c>
      <c r="L55" s="149">
        <f>IF(E55&gt;0,VLOOKUP(A55,[3]BDD_ActiviteInf_HC!$1:$1048576,L$1,FALSE)/E55,"-")</f>
        <v>0.20731105629064814</v>
      </c>
      <c r="M55" s="148">
        <f>IF(F55&gt;0,VLOOKUP(A55,[3]BDD_ActiviteInf_HC!$1:$1048576,M$1,FALSE)/F55,"-")</f>
        <v>0.22585629667782642</v>
      </c>
      <c r="N55" s="149">
        <f>IF(E55&gt;0,VLOOKUP(A55,[3]BDD_ActiviteInf_HC!$1:$1048576,N$1,FALSE)/E55,"-")</f>
        <v>2.3144202736039472E-2</v>
      </c>
      <c r="O55" s="148">
        <f>IF(F55&gt;0,VLOOKUP(A55,[3]BDD_ActiviteInf_HC!$1:$1048576,O$1,FALSE)/F55,"-")</f>
        <v>3.0260108163790884E-2</v>
      </c>
      <c r="P55" s="149">
        <f>IF($E55&gt;0,VLOOKUP($A55,[3]BDD_ActiviteInf_HC!$1:$1048576,P$1,FALSE)/$E55,"-")</f>
        <v>5.3913433505270239E-2</v>
      </c>
      <c r="Q55" s="148">
        <f>IF($F55&gt;0,VLOOKUP($A55,[3]BDD_ActiviteInf_HC!$1:$1048576,Q$1,FALSE)/$F55,"-")</f>
        <v>8.7904541162331526E-2</v>
      </c>
      <c r="R55" s="149">
        <f>IF(E55&gt;0,VLOOKUP(A55,[3]BDD_ActiviteInf_HC!$1:$1048576,R$1,FALSE)/E55,"-")</f>
        <v>0.20677281901771696</v>
      </c>
      <c r="S55" s="148">
        <f>IF(F55&gt;0,VLOOKUP(A55,[3]BDD_ActiviteInf_HC!$1:$1048576,S$1,FALSE)/F55,"-")</f>
        <v>0.20907374023521333</v>
      </c>
      <c r="T55" s="149">
        <f>IF(E55&gt;0,VLOOKUP(A55,[3]BDD_ActiviteInf_HC!$1:$1048576,T$1,FALSE)/E55,"-")</f>
        <v>6.0731105629064815E-2</v>
      </c>
      <c r="U55" s="148">
        <f>IF(F55&gt;0,VLOOKUP(A55,[3]BDD_ActiviteInf_HC!$1:$1048576,U$1,FALSE)/F55,"-")</f>
        <v>3.3221735771310844E-2</v>
      </c>
      <c r="V55" s="149">
        <f>IF(E55&gt;0,VLOOKUP(A55,[3]BDD_ActiviteInf_HC!$1:$1048576,V$1,FALSE)/E55,"-")</f>
        <v>4.2520744561560887E-2</v>
      </c>
      <c r="W55" s="148">
        <f>IF(F55&gt;0,VLOOKUP(A55,[3]BDD_ActiviteInf_HC!$1:$1048576,W$1,FALSE)/F55,"-")</f>
        <v>5.5455403897330245E-2</v>
      </c>
      <c r="X55" s="149">
        <f>IF(E55&gt;0,1-(H55+J55+L55+N55+R55+T55+V55+Z55),0)</f>
        <v>0.11805337519623238</v>
      </c>
      <c r="Y55" s="148">
        <f>IF(F55&gt;0,1-(I55+K55+M55+O55+S55+U55+W55+AA55),0)</f>
        <v>0.18465104300798352</v>
      </c>
      <c r="Z55" s="149">
        <f>IF(E55&gt;0,VLOOKUP(A55,[3]BDD_ActiviteInf_HC!$1:$1048576,Z$1,FALSE)/E55,"-")</f>
        <v>7.3738506391567621E-2</v>
      </c>
      <c r="AA55" s="156">
        <f>IF(F55&gt;0,VLOOKUP(A55,[3]BDD_ActiviteInf_HC!$1:$1048576,AA$1,FALSE)/F55,"-")</f>
        <v>3.7513949695252811E-2</v>
      </c>
    </row>
    <row r="56" spans="1:27" ht="3" customHeight="1" thickBot="1" x14ac:dyDescent="0.25">
      <c r="A56" s="77"/>
      <c r="C56" s="345"/>
      <c r="D56" s="330"/>
      <c r="E56" s="513"/>
      <c r="F56" s="514"/>
      <c r="G56" s="515"/>
      <c r="H56" s="515"/>
      <c r="I56" s="515"/>
      <c r="J56" s="515"/>
      <c r="K56" s="515"/>
      <c r="L56" s="515"/>
      <c r="M56" s="515"/>
      <c r="N56" s="515"/>
      <c r="O56" s="515"/>
      <c r="P56" s="515"/>
      <c r="Q56" s="515"/>
      <c r="R56" s="515"/>
      <c r="S56" s="515"/>
      <c r="T56" s="515"/>
      <c r="U56" s="515"/>
      <c r="V56" s="515"/>
      <c r="W56" s="515"/>
      <c r="X56" s="515"/>
      <c r="Y56" s="515"/>
      <c r="Z56" s="515"/>
      <c r="AA56" s="515"/>
    </row>
    <row r="57" spans="1:27" s="98" customFormat="1" x14ac:dyDescent="0.2">
      <c r="A57" s="31" t="s">
        <v>106</v>
      </c>
      <c r="C57" s="350" t="s">
        <v>107</v>
      </c>
      <c r="D57" s="464"/>
      <c r="E57" s="353">
        <f>IF(ISNA(VLOOKUP(A57,[3]BDD_ActiviteInf_HC!$1:$1048576,14,FALSE))=TRUE,0,VLOOKUP(A57,[3]BDD_ActiviteInf_HC!$1:$1048576,14,FALSE))</f>
        <v>574909.5</v>
      </c>
      <c r="F57" s="162">
        <f>IF(ISNA(VLOOKUP(A57,[3]BDD_ActiviteInf_HC!$1:$1048576,42,FALSE))=TRUE,0,VLOOKUP(A57,[3]BDD_ActiviteInf_HC!$1:$1048576,42,FALSE))</f>
        <v>559715</v>
      </c>
      <c r="G57" s="163">
        <f>IF(E57&gt;0,F57/E57-1,"-")</f>
        <v>-2.6429377145446353E-2</v>
      </c>
      <c r="H57" s="164">
        <f>IF(E57&gt;0,VLOOKUP(A57,[3]BDD_ActiviteInf_HC!$1:$1048576,H$1,FALSE)/E57,"-")</f>
        <v>5.6131443296727569E-2</v>
      </c>
      <c r="I57" s="163">
        <f>IF(F57&gt;0,VLOOKUP(A57,[3]BDD_ActiviteInf_HC!$1:$1048576,I$1,FALSE)/F57,"-")</f>
        <v>4.8957058502988128E-2</v>
      </c>
      <c r="J57" s="164">
        <f>IF(E57&gt;0,VLOOKUP(A57,[3]BDD_ActiviteInf_HC!$1:$1048576,J$1,FALSE)/E57,"-")</f>
        <v>0.20807100943713749</v>
      </c>
      <c r="K57" s="163">
        <f>IF(F57&gt;0,VLOOKUP(A57,[3]BDD_ActiviteInf_HC!$1:$1048576,K$1,FALSE)/F57,"-")</f>
        <v>0.21222765157267537</v>
      </c>
      <c r="L57" s="164">
        <f>IF(E57&gt;0,VLOOKUP(A57,[3]BDD_ActiviteInf_HC!$1:$1048576,L$1,FALSE)/E57,"-")</f>
        <v>0.16656534637190723</v>
      </c>
      <c r="M57" s="163">
        <f>IF(F57&gt;0,VLOOKUP(A57,[3]BDD_ActiviteInf_HC!$1:$1048576,M$1,FALSE)/F57,"-")</f>
        <v>0.18435989744780826</v>
      </c>
      <c r="N57" s="164">
        <f>IF(E57&gt;0,VLOOKUP(A57,[3]BDD_ActiviteInf_HC!$1:$1048576,N$1,FALSE)/E57,"-")</f>
        <v>3.5348172190579563E-2</v>
      </c>
      <c r="O57" s="163">
        <f>IF(F57&gt;0,VLOOKUP(A57,[3]BDD_ActiviteInf_HC!$1:$1048576,O$1,FALSE)/F57,"-")</f>
        <v>3.635778923201987E-2</v>
      </c>
      <c r="P57" s="164">
        <f>IF($E57&gt;0,VLOOKUP($A57,[3]BDD_ActiviteInf_HC!$1:$1048576,P$1,FALSE)/$E57,"-")</f>
        <v>7.9217685566163015E-2</v>
      </c>
      <c r="Q57" s="163">
        <f>IF($F57&gt;0,VLOOKUP($A57,[3]BDD_ActiviteInf_HC!$1:$1048576,Q$1,FALSE)/$F57,"-")</f>
        <v>7.5082854667107374E-2</v>
      </c>
      <c r="R57" s="164">
        <f>IF(E57&gt;0,VLOOKUP(A57,[3]BDD_ActiviteInf_HC!$1:$1048576,R$1,FALSE)/E57,"-")</f>
        <v>0.17690784375627816</v>
      </c>
      <c r="S57" s="163">
        <f>IF(F57&gt;0,VLOOKUP(A57,[3]BDD_ActiviteInf_HC!$1:$1048576,S$1,FALSE)/F57,"-")</f>
        <v>0.16406385392565859</v>
      </c>
      <c r="T57" s="164">
        <f>IF(E57&gt;0,VLOOKUP(A57,[3]BDD_ActiviteInf_HC!$1:$1048576,T$1,FALSE)/E57,"-")</f>
        <v>4.5784597401851944E-2</v>
      </c>
      <c r="U57" s="163">
        <f>IF(F57&gt;0,VLOOKUP(A57,[3]BDD_ActiviteInf_HC!$1:$1048576,U$1,FALSE)/F57,"-")</f>
        <v>3.8376673842937921E-2</v>
      </c>
      <c r="V57" s="164">
        <f>IF(E57&gt;0,VLOOKUP(A57,[3]BDD_ActiviteInf_HC!$1:$1048576,V$1,FALSE)/E57,"-")</f>
        <v>0.10905020703258513</v>
      </c>
      <c r="W57" s="163">
        <f>IF(F57&gt;0,VLOOKUP(A57,[3]BDD_ActiviteInf_HC!$1:$1048576,W$1,FALSE)/F57,"-")</f>
        <v>0.11509250243427459</v>
      </c>
      <c r="X57" s="164">
        <f t="shared" ref="X57:Y59" si="8">IF(E57&gt;0,1-(H57+J57+L57+N57+R57+T57+V57+Z57),0)</f>
        <v>0.10372415136643254</v>
      </c>
      <c r="Y57" s="163">
        <f t="shared" si="8"/>
        <v>0.10581813958889774</v>
      </c>
      <c r="Z57" s="164">
        <f>IF(E57&gt;0,VLOOKUP(A57,[3]BDD_ActiviteInf_HC!$1:$1048576,Z$1,FALSE)/E57,"-")</f>
        <v>9.8417229146500446E-2</v>
      </c>
      <c r="AA57" s="170">
        <f>IF(F57&gt;0,VLOOKUP(A57,[3]BDD_ActiviteInf_HC!$1:$1048576,AA$1,FALSE)/F57,"-")</f>
        <v>9.4746433452739337E-2</v>
      </c>
    </row>
    <row r="58" spans="1:27" s="65" customFormat="1" ht="14.1" customHeight="1" x14ac:dyDescent="0.2">
      <c r="A58" s="172" t="s">
        <v>108</v>
      </c>
      <c r="C58" s="173" t="s">
        <v>59</v>
      </c>
      <c r="D58" s="174"/>
      <c r="E58" s="363">
        <f>IF(ISNA(VLOOKUP(A58,[3]BDD_ActiviteInf_HC!$1:$1048576,14,FALSE))=TRUE,0,VLOOKUP(A58,[3]BDD_ActiviteInf_HC!$1:$1048576,14,FALSE))</f>
        <v>488251.5</v>
      </c>
      <c r="F58" s="176">
        <f>IF(ISNA(VLOOKUP(A58,[3]BDD_ActiviteInf_HC!$1:$1048576,42,FALSE))=TRUE,0,VLOOKUP(A58,[3]BDD_ActiviteInf_HC!$1:$1048576,42,FALSE))</f>
        <v>469002</v>
      </c>
      <c r="G58" s="116">
        <f>IF(E58&gt;0,F58/E58-1,"-")</f>
        <v>-3.942537810943747E-2</v>
      </c>
      <c r="H58" s="177">
        <f>IF(E58&gt;0,VLOOKUP(A58,[3]BDD_ActiviteInf_HC!$1:$1048576,H$1,FALSE)/E58,"-")</f>
        <v>5.7551282484539217E-2</v>
      </c>
      <c r="I58" s="116">
        <f>IF(F58&gt;0,VLOOKUP(A58,[3]BDD_ActiviteInf_HC!$1:$1048576,I$1,FALSE)/F58,"-")</f>
        <v>5.1187414979040599E-2</v>
      </c>
      <c r="J58" s="177">
        <f>IF(E58&gt;0,VLOOKUP(A58,[3]BDD_ActiviteInf_HC!$1:$1048576,J$1,FALSE)/E58,"-")</f>
        <v>0.18727643437859381</v>
      </c>
      <c r="K58" s="116">
        <f>IF(F58&gt;0,VLOOKUP(A58,[3]BDD_ActiviteInf_HC!$1:$1048576,K$1,FALSE)/F58,"-")</f>
        <v>0.18418471563021052</v>
      </c>
      <c r="L58" s="177">
        <f>IF(E58&gt;0,VLOOKUP(A58,[3]BDD_ActiviteInf_HC!$1:$1048576,L$1,FALSE)/E58,"-")</f>
        <v>0.15463137338031732</v>
      </c>
      <c r="M58" s="116">
        <f>IF(F58&gt;0,VLOOKUP(A58,[3]BDD_ActiviteInf_HC!$1:$1048576,M$1,FALSE)/F58,"-")</f>
        <v>0.17258135359763924</v>
      </c>
      <c r="N58" s="177">
        <f>IF(E58&gt;0,VLOOKUP(A58,[3]BDD_ActiviteInf_HC!$1:$1048576,N$1,FALSE)/E58,"-")</f>
        <v>2.8661458285330409E-2</v>
      </c>
      <c r="O58" s="116">
        <f>IF(F58&gt;0,VLOOKUP(A58,[3]BDD_ActiviteInf_HC!$1:$1048576,O$1,FALSE)/F58,"-")</f>
        <v>3.4839936716687774E-2</v>
      </c>
      <c r="P58" s="177">
        <f>IF($E58&gt;0,VLOOKUP($A58,[3]BDD_ActiviteInf_HC!$1:$1048576,P$1,FALSE)/$E58,"-")</f>
        <v>8.77621471721029E-2</v>
      </c>
      <c r="Q58" s="116">
        <f>IF($F58&gt;0,VLOOKUP($A58,[3]BDD_ActiviteInf_HC!$1:$1048576,Q$1,FALSE)/$F58,"-")</f>
        <v>8.0652108093355684E-2</v>
      </c>
      <c r="R58" s="177">
        <f>IF(E58&gt;0,VLOOKUP(A58,[3]BDD_ActiviteInf_HC!$1:$1048576,R$1,FALSE)/E58,"-")</f>
        <v>0.1855314320590925</v>
      </c>
      <c r="S58" s="116">
        <f>IF(F58&gt;0,VLOOKUP(A58,[3]BDD_ActiviteInf_HC!$1:$1048576,S$1,FALSE)/F58,"-")</f>
        <v>0.17427004575673452</v>
      </c>
      <c r="T58" s="177">
        <f>IF(E58&gt;0,VLOOKUP(A58,[3]BDD_ActiviteInf_HC!$1:$1048576,T$1,FALSE)/E58,"-")</f>
        <v>5.1348536563635749E-2</v>
      </c>
      <c r="U58" s="116">
        <f>IF(F58&gt;0,VLOOKUP(A58,[3]BDD_ActiviteInf_HC!$1:$1048576,U$1,FALSE)/F58,"-")</f>
        <v>4.406804235376395E-2</v>
      </c>
      <c r="V58" s="177">
        <f>IF(E58&gt;0,VLOOKUP(A58,[3]BDD_ActiviteInf_HC!$1:$1048576,V$1,FALSE)/E58,"-")</f>
        <v>0.10451375981435797</v>
      </c>
      <c r="W58" s="116">
        <f>IF(F58&gt;0,VLOOKUP(A58,[3]BDD_ActiviteInf_HC!$1:$1048576,W$1,FALSE)/F58,"-")</f>
        <v>0.11031296241807072</v>
      </c>
      <c r="X58" s="177">
        <f t="shared" si="8"/>
        <v>0.11511485371780739</v>
      </c>
      <c r="Y58" s="116">
        <f t="shared" si="8"/>
        <v>0.11643447149479103</v>
      </c>
      <c r="Z58" s="177">
        <f>IF(E58&gt;0,VLOOKUP(A58,[3]BDD_ActiviteInf_HC!$1:$1048576,Z$1,FALSE)/E58,"-")</f>
        <v>0.1153708693163257</v>
      </c>
      <c r="AA58" s="182">
        <f>IF(F58&gt;0,VLOOKUP(A58,[3]BDD_ActiviteInf_HC!$1:$1048576,AA$1,FALSE)/F58,"-")</f>
        <v>0.11212105705306161</v>
      </c>
    </row>
    <row r="59" spans="1:27" s="101" customFormat="1" ht="13.5" customHeight="1" thickBot="1" x14ac:dyDescent="0.25">
      <c r="A59" s="172" t="s">
        <v>109</v>
      </c>
      <c r="C59" s="183" t="s">
        <v>81</v>
      </c>
      <c r="D59" s="183"/>
      <c r="E59" s="372">
        <f>IF(ISNA(VLOOKUP(A59,[3]BDD_ActiviteInf_HC!$1:$1048576,14,FALSE))=TRUE,0,VLOOKUP(A59,[3]BDD_ActiviteInf_HC!$1:$1048576,14,FALSE))</f>
        <v>86658</v>
      </c>
      <c r="F59" s="184">
        <f>IF(ISNA(VLOOKUP(A59,[3]BDD_ActiviteInf_HC!$1:$1048576,42,FALSE))=TRUE,0,VLOOKUP(A59,[3]BDD_ActiviteInf_HC!$1:$1048576,42,FALSE))</f>
        <v>90713</v>
      </c>
      <c r="G59" s="185">
        <f>IF(E59&gt;0,F59/E59-1,"-")</f>
        <v>4.6793140852546822E-2</v>
      </c>
      <c r="H59" s="186">
        <f>IF(E59&gt;0,VLOOKUP(A59,[3]BDD_ActiviteInf_HC!$1:$1048576,H$1,FALSE)/E59,"-")</f>
        <v>4.8131736250548132E-2</v>
      </c>
      <c r="I59" s="185">
        <f>IF(F59&gt;0,VLOOKUP(A59,[3]BDD_ActiviteInf_HC!$1:$1048576,I$1,FALSE)/F59,"-")</f>
        <v>3.7425727293772665E-2</v>
      </c>
      <c r="J59" s="186">
        <f>IF(E59&gt;0,VLOOKUP(A59,[3]BDD_ActiviteInf_HC!$1:$1048576,J$1,FALSE)/E59,"-")</f>
        <v>0.32523252325232521</v>
      </c>
      <c r="K59" s="185">
        <f>IF(F59&gt;0,VLOOKUP(A59,[3]BDD_ActiviteInf_HC!$1:$1048576,K$1,FALSE)/F59,"-")</f>
        <v>0.35721451170174068</v>
      </c>
      <c r="L59" s="186">
        <f>IF(E59&gt;0,VLOOKUP(A59,[3]BDD_ActiviteInf_HC!$1:$1048576,L$1,FALSE)/E59,"-")</f>
        <v>0.23380414964573382</v>
      </c>
      <c r="M59" s="185">
        <f>IF(F59&gt;0,VLOOKUP(A59,[3]BDD_ActiviteInf_HC!$1:$1048576,M$1,FALSE)/F59,"-")</f>
        <v>0.245257019390826</v>
      </c>
      <c r="N59" s="186">
        <f>IF(E59&gt;0,VLOOKUP(A59,[3]BDD_ActiviteInf_HC!$1:$1048576,N$1,FALSE)/E59,"-")</f>
        <v>7.3022686884073026E-2</v>
      </c>
      <c r="O59" s="185">
        <f>IF(F59&gt;0,VLOOKUP(A59,[3]BDD_ActiviteInf_HC!$1:$1048576,O$1,FALSE)/F59,"-")</f>
        <v>4.4205350941981858E-2</v>
      </c>
      <c r="P59" s="186">
        <f>IF($E59&gt;0,VLOOKUP($A59,[3]BDD_ActiviteInf_HC!$1:$1048576,P$1,FALSE)/$E59,"-")</f>
        <v>3.1076184541531077E-2</v>
      </c>
      <c r="Q59" s="185">
        <f>IF($F59&gt;0,VLOOKUP($A59,[3]BDD_ActiviteInf_HC!$1:$1048576,Q$1,FALSE)/$F59,"-")</f>
        <v>4.6288845038748583E-2</v>
      </c>
      <c r="R59" s="186">
        <f>IF(E59&gt;0,VLOOKUP(A59,[3]BDD_ActiviteInf_HC!$1:$1048576,R$1,FALSE)/E59,"-")</f>
        <v>0.12832052436012831</v>
      </c>
      <c r="S59" s="185">
        <f>IF(F59&gt;0,VLOOKUP(A59,[3]BDD_ActiviteInf_HC!$1:$1048576,S$1,FALSE)/F59,"-")</f>
        <v>0.11129606561352838</v>
      </c>
      <c r="T59" s="186">
        <f>IF(E59&gt;0,VLOOKUP(A59,[3]BDD_ActiviteInf_HC!$1:$1048576,T$1,FALSE)/E59,"-")</f>
        <v>1.4436058990514436E-2</v>
      </c>
      <c r="U59" s="185">
        <f>IF(F59&gt;0,VLOOKUP(A59,[3]BDD_ActiviteInf_HC!$1:$1048576,U$1,FALSE)/F59,"-")</f>
        <v>8.951307971294082E-3</v>
      </c>
      <c r="V59" s="186">
        <f>IF(E59&gt;0,VLOOKUP(A59,[3]BDD_ActiviteInf_HC!$1:$1048576,V$1,FALSE)/E59,"-")</f>
        <v>0.13460961480763461</v>
      </c>
      <c r="W59" s="185">
        <f>IF(F59&gt;0,VLOOKUP(A59,[3]BDD_ActiviteInf_HC!$1:$1048576,W$1,FALSE)/F59,"-")</f>
        <v>0.13980355627087629</v>
      </c>
      <c r="X59" s="186">
        <f t="shared" si="8"/>
        <v>3.9546262318539527E-2</v>
      </c>
      <c r="Y59" s="185">
        <f t="shared" si="8"/>
        <v>5.0929855698742199E-2</v>
      </c>
      <c r="Z59" s="186">
        <f>IF(E59&gt;0,VLOOKUP(A59,[3]BDD_ActiviteInf_HC!$1:$1048576,Z$1,FALSE)/E59,"-")</f>
        <v>2.8964434905028964E-3</v>
      </c>
      <c r="AA59" s="192">
        <f>IF(F59&gt;0,VLOOKUP(A59,[3]BDD_ActiviteInf_HC!$1:$1048576,AA$1,FALSE)/F59,"-")</f>
        <v>4.9166051172378818E-3</v>
      </c>
    </row>
    <row r="60" spans="1:27" ht="8.25" customHeight="1" x14ac:dyDescent="0.25"/>
    <row r="61" spans="1:27" x14ac:dyDescent="0.25">
      <c r="C61" s="65" t="s">
        <v>110</v>
      </c>
      <c r="D61" s="201" t="str">
        <f>CONCATENATE(" RIMP ",[3]Onglet_OutilAnnexe!$B$3," - ",[3]Onglet_OutilAnnexe!$B$2,)</f>
        <v xml:space="preserve"> RIMP 2021 - 2022</v>
      </c>
      <c r="E61" s="98"/>
      <c r="F61" s="202" t="s">
        <v>111</v>
      </c>
      <c r="G61" s="101"/>
      <c r="H61" s="98"/>
      <c r="I61" s="193"/>
      <c r="J61" s="98"/>
      <c r="K61" s="98"/>
      <c r="L61" s="98"/>
      <c r="M61" s="203"/>
      <c r="N61" s="98"/>
      <c r="O61" s="98"/>
      <c r="P61" s="98"/>
      <c r="Q61" s="98"/>
      <c r="R61" s="98"/>
      <c r="S61" s="98"/>
      <c r="T61" s="193"/>
      <c r="U61" s="193"/>
      <c r="V61" s="204"/>
      <c r="W61" s="193"/>
      <c r="X61" s="193"/>
    </row>
    <row r="62" spans="1:27" x14ac:dyDescent="0.25">
      <c r="C62" s="65"/>
      <c r="D62" s="201"/>
      <c r="E62" s="98"/>
      <c r="F62" s="205" t="s">
        <v>112</v>
      </c>
      <c r="G62" s="193"/>
      <c r="H62" s="98"/>
      <c r="I62" s="98"/>
      <c r="J62" s="98"/>
      <c r="K62" s="98"/>
      <c r="L62" s="98"/>
      <c r="M62" s="203"/>
      <c r="N62" s="98"/>
      <c r="O62" s="98"/>
      <c r="P62" s="98"/>
      <c r="Q62" s="98"/>
      <c r="R62" s="98"/>
      <c r="S62" s="98"/>
      <c r="T62" s="193"/>
      <c r="U62" s="193"/>
      <c r="V62" s="204"/>
      <c r="W62" s="193"/>
      <c r="X62" s="193"/>
    </row>
    <row r="63" spans="1:27" x14ac:dyDescent="0.25">
      <c r="C63" s="65"/>
      <c r="D63" s="201"/>
      <c r="E63" s="98"/>
      <c r="F63" s="205" t="s">
        <v>113</v>
      </c>
      <c r="G63" s="193"/>
      <c r="H63" s="98"/>
      <c r="I63" s="98"/>
      <c r="J63" s="98"/>
      <c r="K63" s="98"/>
      <c r="L63" s="98"/>
      <c r="M63" s="203"/>
      <c r="N63" s="98"/>
      <c r="O63" s="98"/>
      <c r="P63" s="98"/>
      <c r="Q63" s="98"/>
      <c r="R63" s="98"/>
      <c r="S63" s="98"/>
      <c r="T63" s="193"/>
      <c r="U63" s="193"/>
      <c r="V63" s="204"/>
      <c r="W63" s="193"/>
      <c r="X63" s="193"/>
    </row>
    <row r="64" spans="1:27" ht="8.25" customHeight="1" x14ac:dyDescent="0.25">
      <c r="C64" s="201"/>
      <c r="D64" s="201"/>
      <c r="E64" s="206"/>
      <c r="F64" s="201"/>
      <c r="G64" s="201"/>
      <c r="H64" s="206"/>
      <c r="I64" s="206"/>
      <c r="J64" s="206"/>
      <c r="K64" s="206"/>
      <c r="L64" s="206"/>
      <c r="M64" s="207"/>
      <c r="N64" s="206"/>
      <c r="O64" s="206"/>
      <c r="P64" s="206"/>
      <c r="Q64" s="206"/>
      <c r="R64" s="206"/>
      <c r="S64" s="206"/>
      <c r="T64" s="193"/>
      <c r="U64" s="193"/>
      <c r="V64" s="204"/>
      <c r="W64" s="193"/>
      <c r="X64" s="193"/>
    </row>
    <row r="65" spans="1:24" x14ac:dyDescent="0.25">
      <c r="C65" s="1083" t="s">
        <v>198</v>
      </c>
      <c r="D65" s="1083"/>
      <c r="E65" s="1083"/>
      <c r="F65" s="1083"/>
      <c r="G65" s="1083"/>
      <c r="H65" s="1083"/>
      <c r="I65" s="1083"/>
      <c r="J65" s="1083"/>
      <c r="K65" s="1083"/>
      <c r="L65" s="1083"/>
      <c r="M65" s="1083"/>
      <c r="N65" s="1083"/>
      <c r="O65" s="1083"/>
      <c r="P65" s="1083"/>
      <c r="Q65" s="1083"/>
      <c r="R65" s="1083"/>
      <c r="S65" s="1083"/>
      <c r="T65" s="1083"/>
      <c r="U65" s="1083"/>
      <c r="V65" s="1083"/>
      <c r="W65" s="1083"/>
      <c r="X65" s="1083"/>
    </row>
    <row r="66" spans="1:24" x14ac:dyDescent="0.25">
      <c r="C66" s="1083" t="s">
        <v>166</v>
      </c>
      <c r="D66" s="1181"/>
      <c r="E66" s="1181"/>
      <c r="F66" s="1181"/>
      <c r="G66" s="1181"/>
      <c r="H66" s="1181"/>
      <c r="I66" s="1181"/>
      <c r="J66" s="1181"/>
      <c r="K66" s="1181"/>
      <c r="L66" s="1181"/>
      <c r="M66" s="1181"/>
      <c r="N66" s="1181"/>
      <c r="O66" s="1181"/>
      <c r="P66" s="1181"/>
      <c r="Q66" s="1181"/>
      <c r="R66" s="1181"/>
      <c r="S66" s="1181"/>
      <c r="T66" s="1181"/>
      <c r="U66" s="1181"/>
      <c r="V66" s="1181"/>
      <c r="W66" s="1181"/>
    </row>
    <row r="67" spans="1:24" s="381" customFormat="1" x14ac:dyDescent="0.25">
      <c r="A67" s="49"/>
      <c r="B67" s="193"/>
      <c r="C67" s="516" t="s">
        <v>167</v>
      </c>
      <c r="D67" s="517"/>
      <c r="E67" s="517"/>
      <c r="F67" s="517"/>
      <c r="G67" s="517"/>
      <c r="H67" s="517"/>
      <c r="I67" s="517"/>
      <c r="J67" s="517"/>
      <c r="K67" s="517"/>
      <c r="L67" s="517"/>
      <c r="M67" s="382" t="s">
        <v>168</v>
      </c>
      <c r="N67" s="517"/>
      <c r="O67" s="517"/>
      <c r="P67" s="517"/>
      <c r="Q67" s="517"/>
      <c r="R67" s="517"/>
      <c r="S67" s="517"/>
      <c r="T67" s="517"/>
      <c r="U67" s="517"/>
      <c r="V67" s="517"/>
      <c r="W67" s="517"/>
    </row>
    <row r="68" spans="1:24" s="381" customFormat="1" x14ac:dyDescent="0.25">
      <c r="A68" s="49"/>
      <c r="B68" s="193"/>
      <c r="C68" s="382" t="s">
        <v>169</v>
      </c>
      <c r="D68" s="487"/>
      <c r="E68" s="487"/>
      <c r="F68" s="210"/>
      <c r="G68" s="210"/>
      <c r="H68" s="210"/>
      <c r="I68" s="210"/>
      <c r="J68" s="210"/>
      <c r="K68" s="210"/>
      <c r="L68" s="210"/>
      <c r="M68" s="382" t="s">
        <v>170</v>
      </c>
      <c r="N68" s="210"/>
      <c r="O68" s="210"/>
      <c r="P68" s="210"/>
      <c r="Q68" s="210"/>
      <c r="R68" s="210"/>
      <c r="S68" s="210"/>
      <c r="T68" s="210"/>
      <c r="U68" s="210"/>
      <c r="V68" s="210"/>
      <c r="W68" s="210"/>
    </row>
    <row r="69" spans="1:24" s="381" customFormat="1" x14ac:dyDescent="0.25">
      <c r="A69" s="49"/>
      <c r="B69" s="193"/>
      <c r="C69" s="382" t="s">
        <v>171</v>
      </c>
      <c r="D69" s="487"/>
      <c r="E69" s="487"/>
      <c r="F69" s="210"/>
      <c r="G69" s="210"/>
      <c r="H69" s="210"/>
      <c r="I69" s="210"/>
      <c r="J69" s="210"/>
      <c r="K69" s="210"/>
      <c r="L69" s="210"/>
      <c r="M69" s="209" t="s">
        <v>172</v>
      </c>
      <c r="N69" s="210"/>
      <c r="O69" s="210"/>
      <c r="P69" s="210"/>
      <c r="Q69" s="210"/>
      <c r="R69" s="210"/>
      <c r="S69" s="210"/>
      <c r="T69" s="210"/>
      <c r="U69" s="210"/>
      <c r="V69" s="210"/>
      <c r="W69" s="210"/>
    </row>
    <row r="70" spans="1:24" s="381" customFormat="1" x14ac:dyDescent="0.25">
      <c r="A70" s="49"/>
      <c r="B70" s="193"/>
      <c r="C70" s="382" t="s">
        <v>173</v>
      </c>
      <c r="D70" s="487"/>
      <c r="E70" s="487"/>
      <c r="F70" s="210"/>
      <c r="G70" s="210"/>
      <c r="H70" s="210"/>
      <c r="I70" s="210"/>
      <c r="J70" s="210"/>
      <c r="K70" s="210"/>
      <c r="L70" s="210"/>
      <c r="N70" s="210"/>
      <c r="O70" s="210"/>
      <c r="P70" s="210"/>
      <c r="Q70" s="210"/>
      <c r="R70" s="210"/>
      <c r="S70" s="210"/>
      <c r="T70" s="210"/>
      <c r="U70" s="210"/>
      <c r="V70" s="210"/>
      <c r="W70" s="210"/>
    </row>
  </sheetData>
  <mergeCells count="17">
    <mergeCell ref="C66:W66"/>
    <mergeCell ref="R5:S5"/>
    <mergeCell ref="T5:U5"/>
    <mergeCell ref="V5:W5"/>
    <mergeCell ref="X5:Y5"/>
    <mergeCell ref="Z5:AA5"/>
    <mergeCell ref="C65:X65"/>
    <mergeCell ref="C2:AA2"/>
    <mergeCell ref="C4:C6"/>
    <mergeCell ref="D4:D6"/>
    <mergeCell ref="F4:AA4"/>
    <mergeCell ref="F5:G5"/>
    <mergeCell ref="H5:I5"/>
    <mergeCell ref="J5:K5"/>
    <mergeCell ref="L5:M5"/>
    <mergeCell ref="N5:O5"/>
    <mergeCell ref="P5:Q5"/>
  </mergeCells>
  <pageMargins left="0.19685039370078741" right="0.15748031496062992" top="0.19685039370078741" bottom="0.51181102362204722" header="0.31496062992125984" footer="0.27559055118110237"/>
  <pageSetup paperSize="9" scale="61" orientation="landscape" r:id="rId1"/>
  <headerFooter alignWithMargins="0">
    <oddFooter>&amp;L&amp;"Arial,Italique"&amp;7
&amp;CPsychiatrie (RIM-P) – Bilan PMSI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J63"/>
  <sheetViews>
    <sheetView view="pageLayout" topLeftCell="A26" zoomScaleNormal="100" workbookViewId="0">
      <selection sqref="A1:AA63"/>
    </sheetView>
  </sheetViews>
  <sheetFormatPr baseColWidth="10" defaultColWidth="11.44140625" defaultRowHeight="13.2" x14ac:dyDescent="0.25"/>
  <sheetData>
    <row r="1" spans="1:10" ht="12.75" customHeight="1" x14ac:dyDescent="0.25">
      <c r="A1" s="1076" t="s">
        <v>199</v>
      </c>
      <c r="B1" s="1076"/>
      <c r="C1" s="1076"/>
      <c r="D1" s="1076"/>
      <c r="E1" s="1076"/>
      <c r="F1" s="1076"/>
      <c r="G1" s="1076"/>
      <c r="H1" s="1076"/>
      <c r="I1" s="1076"/>
      <c r="J1" s="1" t="s">
        <v>1</v>
      </c>
    </row>
    <row r="2" spans="1:10" ht="12.75" customHeight="1" x14ac:dyDescent="0.25">
      <c r="A2" s="1076"/>
      <c r="B2" s="1076"/>
      <c r="C2" s="1076"/>
      <c r="D2" s="1076"/>
      <c r="E2" s="1076"/>
      <c r="F2" s="1076"/>
      <c r="G2" s="1076"/>
      <c r="H2" s="1076"/>
      <c r="I2" s="1076"/>
    </row>
    <row r="3" spans="1:10" ht="12.75" customHeight="1" x14ac:dyDescent="0.25">
      <c r="A3" s="1076"/>
      <c r="B3" s="1076"/>
      <c r="C3" s="1076"/>
      <c r="D3" s="1076"/>
      <c r="E3" s="1076"/>
      <c r="F3" s="1076"/>
      <c r="G3" s="1076"/>
      <c r="H3" s="1076"/>
      <c r="I3" s="1076"/>
    </row>
    <row r="4" spans="1:10" ht="12.75" customHeight="1" x14ac:dyDescent="0.25">
      <c r="A4" s="1076"/>
      <c r="B4" s="1076"/>
      <c r="C4" s="1076"/>
      <c r="D4" s="1076"/>
      <c r="E4" s="1076"/>
      <c r="F4" s="1076"/>
      <c r="G4" s="1076"/>
      <c r="H4" s="1076"/>
      <c r="I4" s="1076"/>
    </row>
    <row r="5" spans="1:10" ht="12.75" customHeight="1" x14ac:dyDescent="0.25">
      <c r="A5" s="1076"/>
      <c r="B5" s="1076"/>
      <c r="C5" s="1076"/>
      <c r="D5" s="1076"/>
      <c r="E5" s="1076"/>
      <c r="F5" s="1076"/>
      <c r="G5" s="1076"/>
      <c r="H5" s="1076"/>
      <c r="I5" s="1076"/>
    </row>
    <row r="6" spans="1:10" ht="12.75" customHeight="1" x14ac:dyDescent="0.25">
      <c r="A6" s="1076"/>
      <c r="B6" s="1076"/>
      <c r="C6" s="1076"/>
      <c r="D6" s="1076"/>
      <c r="E6" s="1076"/>
      <c r="F6" s="1076"/>
      <c r="G6" s="1076"/>
      <c r="H6" s="1076"/>
      <c r="I6" s="1076"/>
    </row>
    <row r="7" spans="1:10" ht="12.75" customHeight="1" x14ac:dyDescent="0.25">
      <c r="A7" s="1076"/>
      <c r="B7" s="1076"/>
      <c r="C7" s="1076"/>
      <c r="D7" s="1076"/>
      <c r="E7" s="1076"/>
      <c r="F7" s="1076"/>
      <c r="G7" s="1076"/>
      <c r="H7" s="1076"/>
      <c r="I7" s="1076"/>
    </row>
    <row r="8" spans="1:10" ht="12.75" customHeight="1" x14ac:dyDescent="0.25">
      <c r="A8" s="1076"/>
      <c r="B8" s="1076"/>
      <c r="C8" s="1076"/>
      <c r="D8" s="1076"/>
      <c r="E8" s="1076"/>
      <c r="F8" s="1076"/>
      <c r="G8" s="1076"/>
      <c r="H8" s="1076"/>
      <c r="I8" s="1076"/>
    </row>
    <row r="9" spans="1:10" ht="12.75" customHeight="1" x14ac:dyDescent="0.25">
      <c r="A9" s="1076"/>
      <c r="B9" s="1076"/>
      <c r="C9" s="1076"/>
      <c r="D9" s="1076"/>
      <c r="E9" s="1076"/>
      <c r="F9" s="1076"/>
      <c r="G9" s="1076"/>
      <c r="H9" s="1076"/>
      <c r="I9" s="1076"/>
    </row>
    <row r="10" spans="1:10" ht="12.75" customHeight="1" x14ac:dyDescent="0.25">
      <c r="A10" s="1076"/>
      <c r="B10" s="1076"/>
      <c r="C10" s="1076"/>
      <c r="D10" s="1076"/>
      <c r="E10" s="1076"/>
      <c r="F10" s="1076"/>
      <c r="G10" s="1076"/>
      <c r="H10" s="1076"/>
      <c r="I10" s="1076"/>
    </row>
    <row r="11" spans="1:10" ht="12.75" customHeight="1" x14ac:dyDescent="0.25">
      <c r="A11" s="1076"/>
      <c r="B11" s="1076"/>
      <c r="C11" s="1076"/>
      <c r="D11" s="1076"/>
      <c r="E11" s="1076"/>
      <c r="F11" s="1076"/>
      <c r="G11" s="1076"/>
      <c r="H11" s="1076"/>
      <c r="I11" s="1076"/>
    </row>
    <row r="12" spans="1:10" ht="12.75" customHeight="1" x14ac:dyDescent="0.25">
      <c r="A12" s="1076"/>
      <c r="B12" s="1076"/>
      <c r="C12" s="1076"/>
      <c r="D12" s="1076"/>
      <c r="E12" s="1076"/>
      <c r="F12" s="1076"/>
      <c r="G12" s="1076"/>
      <c r="H12" s="1076"/>
      <c r="I12" s="1076"/>
    </row>
    <row r="13" spans="1:10" ht="12.75" customHeight="1" x14ac:dyDescent="0.25">
      <c r="A13" s="1076"/>
      <c r="B13" s="1076"/>
      <c r="C13" s="1076"/>
      <c r="D13" s="1076"/>
      <c r="E13" s="1076"/>
      <c r="F13" s="1076"/>
      <c r="G13" s="1076"/>
      <c r="H13" s="1076"/>
      <c r="I13" s="1076"/>
    </row>
    <row r="14" spans="1:10" ht="12.75" customHeight="1" x14ac:dyDescent="0.25">
      <c r="A14" s="1076"/>
      <c r="B14" s="1076"/>
      <c r="C14" s="1076"/>
      <c r="D14" s="1076"/>
      <c r="E14" s="1076"/>
      <c r="F14" s="1076"/>
      <c r="G14" s="1076"/>
      <c r="H14" s="1076"/>
      <c r="I14" s="1076"/>
    </row>
    <row r="15" spans="1:10" ht="12.75" customHeight="1" x14ac:dyDescent="0.25">
      <c r="A15" s="1076"/>
      <c r="B15" s="1076"/>
      <c r="C15" s="1076"/>
      <c r="D15" s="1076"/>
      <c r="E15" s="1076"/>
      <c r="F15" s="1076"/>
      <c r="G15" s="1076"/>
      <c r="H15" s="1076"/>
      <c r="I15" s="1076"/>
    </row>
    <row r="16" spans="1:10" ht="12.75" customHeight="1" x14ac:dyDescent="0.25">
      <c r="A16" s="1076"/>
      <c r="B16" s="1076"/>
      <c r="C16" s="1076"/>
      <c r="D16" s="1076"/>
      <c r="E16" s="1076"/>
      <c r="F16" s="1076"/>
      <c r="G16" s="1076"/>
      <c r="H16" s="1076"/>
      <c r="I16" s="1076"/>
    </row>
    <row r="17" spans="1:9" ht="12.75" customHeight="1" x14ac:dyDescent="0.25">
      <c r="A17" s="1076"/>
      <c r="B17" s="1076"/>
      <c r="C17" s="1076"/>
      <c r="D17" s="1076"/>
      <c r="E17" s="1076"/>
      <c r="F17" s="1076"/>
      <c r="G17" s="1076"/>
      <c r="H17" s="1076"/>
      <c r="I17" s="1076"/>
    </row>
    <row r="18" spans="1:9" ht="12.75" customHeight="1" x14ac:dyDescent="0.25">
      <c r="A18" s="1076"/>
      <c r="B18" s="1076"/>
      <c r="C18" s="1076"/>
      <c r="D18" s="1076"/>
      <c r="E18" s="1076"/>
      <c r="F18" s="1076"/>
      <c r="G18" s="1076"/>
      <c r="H18" s="1076"/>
      <c r="I18" s="1076"/>
    </row>
    <row r="19" spans="1:9" ht="12.75" customHeight="1" x14ac:dyDescent="0.25">
      <c r="A19" s="1076"/>
      <c r="B19" s="1076"/>
      <c r="C19" s="1076"/>
      <c r="D19" s="1076"/>
      <c r="E19" s="1076"/>
      <c r="F19" s="1076"/>
      <c r="G19" s="1076"/>
      <c r="H19" s="1076"/>
      <c r="I19" s="1076"/>
    </row>
    <row r="20" spans="1:9" ht="12.75" customHeight="1" x14ac:dyDescent="0.25">
      <c r="A20" s="1076"/>
      <c r="B20" s="1076"/>
      <c r="C20" s="1076"/>
      <c r="D20" s="1076"/>
      <c r="E20" s="1076"/>
      <c r="F20" s="1076"/>
      <c r="G20" s="1076"/>
      <c r="H20" s="1076"/>
      <c r="I20" s="1076"/>
    </row>
    <row r="21" spans="1:9" ht="12.75" customHeight="1" x14ac:dyDescent="0.25">
      <c r="A21" s="1076"/>
      <c r="B21" s="1076"/>
      <c r="C21" s="1076"/>
      <c r="D21" s="1076"/>
      <c r="E21" s="1076"/>
      <c r="F21" s="1076"/>
      <c r="G21" s="1076"/>
      <c r="H21" s="1076"/>
      <c r="I21" s="1076"/>
    </row>
    <row r="22" spans="1:9" ht="12.75" customHeight="1" x14ac:dyDescent="0.25">
      <c r="A22" s="1076"/>
      <c r="B22" s="1076"/>
      <c r="C22" s="1076"/>
      <c r="D22" s="1076"/>
      <c r="E22" s="1076"/>
      <c r="F22" s="1076"/>
      <c r="G22" s="1076"/>
      <c r="H22" s="1076"/>
      <c r="I22" s="1076"/>
    </row>
    <row r="23" spans="1:9" ht="12.75" customHeight="1" x14ac:dyDescent="0.25">
      <c r="A23" s="1076"/>
      <c r="B23" s="1076"/>
      <c r="C23" s="1076"/>
      <c r="D23" s="1076"/>
      <c r="E23" s="1076"/>
      <c r="F23" s="1076"/>
      <c r="G23" s="1076"/>
      <c r="H23" s="1076"/>
      <c r="I23" s="1076"/>
    </row>
    <row r="24" spans="1:9" ht="12.75" customHeight="1" x14ac:dyDescent="0.25">
      <c r="A24" s="1076"/>
      <c r="B24" s="1076"/>
      <c r="C24" s="1076"/>
      <c r="D24" s="1076"/>
      <c r="E24" s="1076"/>
      <c r="F24" s="1076"/>
      <c r="G24" s="1076"/>
      <c r="H24" s="1076"/>
      <c r="I24" s="1076"/>
    </row>
    <row r="25" spans="1:9" ht="12.75" customHeight="1" x14ac:dyDescent="0.25">
      <c r="A25" s="1076"/>
      <c r="B25" s="1076"/>
      <c r="C25" s="1076"/>
      <c r="D25" s="1076"/>
      <c r="E25" s="1076"/>
      <c r="F25" s="1076"/>
      <c r="G25" s="1076"/>
      <c r="H25" s="1076"/>
      <c r="I25" s="1076"/>
    </row>
    <row r="26" spans="1:9" ht="12.75" customHeight="1" x14ac:dyDescent="0.25">
      <c r="A26" s="1076"/>
      <c r="B26" s="1076"/>
      <c r="C26" s="1076"/>
      <c r="D26" s="1076"/>
      <c r="E26" s="1076"/>
      <c r="F26" s="1076"/>
      <c r="G26" s="1076"/>
      <c r="H26" s="1076"/>
      <c r="I26" s="1076"/>
    </row>
    <row r="27" spans="1:9" ht="12.75" customHeight="1" x14ac:dyDescent="0.25">
      <c r="A27" s="1076"/>
      <c r="B27" s="1076"/>
      <c r="C27" s="1076"/>
      <c r="D27" s="1076"/>
      <c r="E27" s="1076"/>
      <c r="F27" s="1076"/>
      <c r="G27" s="1076"/>
      <c r="H27" s="1076"/>
      <c r="I27" s="1076"/>
    </row>
    <row r="28" spans="1:9" ht="12.75" customHeight="1" x14ac:dyDescent="0.25">
      <c r="A28" s="1076"/>
      <c r="B28" s="1076"/>
      <c r="C28" s="1076"/>
      <c r="D28" s="1076"/>
      <c r="E28" s="1076"/>
      <c r="F28" s="1076"/>
      <c r="G28" s="1076"/>
      <c r="H28" s="1076"/>
      <c r="I28" s="1076"/>
    </row>
    <row r="29" spans="1:9" ht="12.75" customHeight="1" x14ac:dyDescent="0.25">
      <c r="A29" s="1076"/>
      <c r="B29" s="1076"/>
      <c r="C29" s="1076"/>
      <c r="D29" s="1076"/>
      <c r="E29" s="1076"/>
      <c r="F29" s="1076"/>
      <c r="G29" s="1076"/>
      <c r="H29" s="1076"/>
      <c r="I29" s="1076"/>
    </row>
    <row r="30" spans="1:9" ht="12.75" customHeight="1" x14ac:dyDescent="0.25">
      <c r="A30" s="1076"/>
      <c r="B30" s="1076"/>
      <c r="C30" s="1076"/>
      <c r="D30" s="1076"/>
      <c r="E30" s="1076"/>
      <c r="F30" s="1076"/>
      <c r="G30" s="1076"/>
      <c r="H30" s="1076"/>
      <c r="I30" s="1076"/>
    </row>
    <row r="31" spans="1:9" ht="12.75" customHeight="1" x14ac:dyDescent="0.25">
      <c r="A31" s="1076"/>
      <c r="B31" s="1076"/>
      <c r="C31" s="1076"/>
      <c r="D31" s="1076"/>
      <c r="E31" s="1076"/>
      <c r="F31" s="1076"/>
      <c r="G31" s="1076"/>
      <c r="H31" s="1076"/>
      <c r="I31" s="1076"/>
    </row>
    <row r="32" spans="1:9" ht="12.75" customHeight="1" x14ac:dyDescent="0.25">
      <c r="A32" s="1076"/>
      <c r="B32" s="1076"/>
      <c r="C32" s="1076"/>
      <c r="D32" s="1076"/>
      <c r="E32" s="1076"/>
      <c r="F32" s="1076"/>
      <c r="G32" s="1076"/>
      <c r="H32" s="1076"/>
      <c r="I32" s="1076"/>
    </row>
    <row r="33" spans="1:9" ht="12.75" customHeight="1" x14ac:dyDescent="0.25">
      <c r="A33" s="1076"/>
      <c r="B33" s="1076"/>
      <c r="C33" s="1076"/>
      <c r="D33" s="1076"/>
      <c r="E33" s="1076"/>
      <c r="F33" s="1076"/>
      <c r="G33" s="1076"/>
      <c r="H33" s="1076"/>
      <c r="I33" s="1076"/>
    </row>
    <row r="34" spans="1:9" ht="12.75" customHeight="1" x14ac:dyDescent="0.25">
      <c r="A34" s="1076"/>
      <c r="B34" s="1076"/>
      <c r="C34" s="1076"/>
      <c r="D34" s="1076"/>
      <c r="E34" s="1076"/>
      <c r="F34" s="1076"/>
      <c r="G34" s="1076"/>
      <c r="H34" s="1076"/>
      <c r="I34" s="1076"/>
    </row>
    <row r="35" spans="1:9" ht="12.75" customHeight="1" x14ac:dyDescent="0.25">
      <c r="A35" s="1076"/>
      <c r="B35" s="1076"/>
      <c r="C35" s="1076"/>
      <c r="D35" s="1076"/>
      <c r="E35" s="1076"/>
      <c r="F35" s="1076"/>
      <c r="G35" s="1076"/>
      <c r="H35" s="1076"/>
      <c r="I35" s="1076"/>
    </row>
    <row r="36" spans="1:9" ht="12.75" customHeight="1" x14ac:dyDescent="0.25">
      <c r="A36" s="1076"/>
      <c r="B36" s="1076"/>
      <c r="C36" s="1076"/>
      <c r="D36" s="1076"/>
      <c r="E36" s="1076"/>
      <c r="F36" s="1076"/>
      <c r="G36" s="1076"/>
      <c r="H36" s="1076"/>
      <c r="I36" s="1076"/>
    </row>
    <row r="37" spans="1:9" ht="12.75" customHeight="1" x14ac:dyDescent="0.25">
      <c r="A37" s="1076"/>
      <c r="B37" s="1076"/>
      <c r="C37" s="1076"/>
      <c r="D37" s="1076"/>
      <c r="E37" s="1076"/>
      <c r="F37" s="1076"/>
      <c r="G37" s="1076"/>
      <c r="H37" s="1076"/>
      <c r="I37" s="1076"/>
    </row>
    <row r="38" spans="1:9" ht="12.75" customHeight="1" x14ac:dyDescent="0.25">
      <c r="A38" s="1076"/>
      <c r="B38" s="1076"/>
      <c r="C38" s="1076"/>
      <c r="D38" s="1076"/>
      <c r="E38" s="1076"/>
      <c r="F38" s="1076"/>
      <c r="G38" s="1076"/>
      <c r="H38" s="1076"/>
      <c r="I38" s="1076"/>
    </row>
    <row r="39" spans="1:9" ht="12.75" customHeight="1" x14ac:dyDescent="0.25">
      <c r="A39" s="1076"/>
      <c r="B39" s="1076"/>
      <c r="C39" s="1076"/>
      <c r="D39" s="1076"/>
      <c r="E39" s="1076"/>
      <c r="F39" s="1076"/>
      <c r="G39" s="1076"/>
      <c r="H39" s="1076"/>
      <c r="I39" s="1076"/>
    </row>
    <row r="40" spans="1:9" ht="12.75" customHeight="1" x14ac:dyDescent="0.25">
      <c r="A40" s="1076"/>
      <c r="B40" s="1076"/>
      <c r="C40" s="1076"/>
      <c r="D40" s="1076"/>
      <c r="E40" s="1076"/>
      <c r="F40" s="1076"/>
      <c r="G40" s="1076"/>
      <c r="H40" s="1076"/>
      <c r="I40" s="1076"/>
    </row>
    <row r="41" spans="1:9" ht="12.75" customHeight="1" x14ac:dyDescent="0.25">
      <c r="A41" s="1076"/>
      <c r="B41" s="1076"/>
      <c r="C41" s="1076"/>
      <c r="D41" s="1076"/>
      <c r="E41" s="1076"/>
      <c r="F41" s="1076"/>
      <c r="G41" s="1076"/>
      <c r="H41" s="1076"/>
      <c r="I41" s="1076"/>
    </row>
    <row r="42" spans="1:9" ht="12.75" customHeight="1" x14ac:dyDescent="0.25">
      <c r="A42" s="1076"/>
      <c r="B42" s="1076"/>
      <c r="C42" s="1076"/>
      <c r="D42" s="1076"/>
      <c r="E42" s="1076"/>
      <c r="F42" s="1076"/>
      <c r="G42" s="1076"/>
      <c r="H42" s="1076"/>
      <c r="I42" s="1076"/>
    </row>
    <row r="43" spans="1:9" ht="12.75" customHeight="1" x14ac:dyDescent="0.25">
      <c r="A43" s="1076"/>
      <c r="B43" s="1076"/>
      <c r="C43" s="1076"/>
      <c r="D43" s="1076"/>
      <c r="E43" s="1076"/>
      <c r="F43" s="1076"/>
      <c r="G43" s="1076"/>
      <c r="H43" s="1076"/>
      <c r="I43" s="1076"/>
    </row>
    <row r="44" spans="1:9" ht="12.75" customHeight="1" x14ac:dyDescent="0.25">
      <c r="A44" s="1076"/>
      <c r="B44" s="1076"/>
      <c r="C44" s="1076"/>
      <c r="D44" s="1076"/>
      <c r="E44" s="1076"/>
      <c r="F44" s="1076"/>
      <c r="G44" s="1076"/>
      <c r="H44" s="1076"/>
      <c r="I44" s="1076"/>
    </row>
    <row r="45" spans="1:9" ht="12.75" customHeight="1" x14ac:dyDescent="0.25">
      <c r="A45" s="1076"/>
      <c r="B45" s="1076"/>
      <c r="C45" s="1076"/>
      <c r="D45" s="1076"/>
      <c r="E45" s="1076"/>
      <c r="F45" s="1076"/>
      <c r="G45" s="1076"/>
      <c r="H45" s="1076"/>
      <c r="I45" s="1076"/>
    </row>
    <row r="46" spans="1:9" ht="12.75" customHeight="1" x14ac:dyDescent="0.25">
      <c r="A46" s="1076"/>
      <c r="B46" s="1076"/>
      <c r="C46" s="1076"/>
      <c r="D46" s="1076"/>
      <c r="E46" s="1076"/>
      <c r="F46" s="1076"/>
      <c r="G46" s="1076"/>
      <c r="H46" s="1076"/>
      <c r="I46" s="1076"/>
    </row>
    <row r="47" spans="1:9" ht="12.75" customHeight="1" x14ac:dyDescent="0.25">
      <c r="A47" s="1076"/>
      <c r="B47" s="1076"/>
      <c r="C47" s="1076"/>
      <c r="D47" s="1076"/>
      <c r="E47" s="1076"/>
      <c r="F47" s="1076"/>
      <c r="G47" s="1076"/>
      <c r="H47" s="1076"/>
      <c r="I47" s="1076"/>
    </row>
    <row r="48" spans="1:9" ht="12.75" customHeight="1" x14ac:dyDescent="0.25">
      <c r="A48" s="1076"/>
      <c r="B48" s="1076"/>
      <c r="C48" s="1076"/>
      <c r="D48" s="1076"/>
      <c r="E48" s="1076"/>
      <c r="F48" s="1076"/>
      <c r="G48" s="1076"/>
      <c r="H48" s="1076"/>
      <c r="I48" s="1076"/>
    </row>
    <row r="49" spans="1:9" ht="12.75" customHeight="1" x14ac:dyDescent="0.25">
      <c r="A49" s="1076"/>
      <c r="B49" s="1076"/>
      <c r="C49" s="1076"/>
      <c r="D49" s="1076"/>
      <c r="E49" s="1076"/>
      <c r="F49" s="1076"/>
      <c r="G49" s="1076"/>
      <c r="H49" s="1076"/>
      <c r="I49" s="1076"/>
    </row>
    <row r="50" spans="1:9" ht="12.75" customHeight="1" x14ac:dyDescent="0.25">
      <c r="A50" s="1076"/>
      <c r="B50" s="1076"/>
      <c r="C50" s="1076"/>
      <c r="D50" s="1076"/>
      <c r="E50" s="1076"/>
      <c r="F50" s="1076"/>
      <c r="G50" s="1076"/>
      <c r="H50" s="1076"/>
      <c r="I50" s="1076"/>
    </row>
    <row r="51" spans="1:9" ht="12.75" customHeight="1" x14ac:dyDescent="0.25">
      <c r="A51" s="1076"/>
      <c r="B51" s="1076"/>
      <c r="C51" s="1076"/>
      <c r="D51" s="1076"/>
      <c r="E51" s="1076"/>
      <c r="F51" s="1076"/>
      <c r="G51" s="1076"/>
      <c r="H51" s="1076"/>
      <c r="I51" s="1076"/>
    </row>
    <row r="52" spans="1:9" ht="12.75" customHeight="1" x14ac:dyDescent="0.25">
      <c r="A52" s="1076"/>
      <c r="B52" s="1076"/>
      <c r="C52" s="1076"/>
      <c r="D52" s="1076"/>
      <c r="E52" s="1076"/>
      <c r="F52" s="1076"/>
      <c r="G52" s="1076"/>
      <c r="H52" s="1076"/>
      <c r="I52" s="1076"/>
    </row>
    <row r="53" spans="1:9" ht="12.75" customHeight="1" x14ac:dyDescent="0.25">
      <c r="A53" s="1076"/>
      <c r="B53" s="1076"/>
      <c r="C53" s="1076"/>
      <c r="D53" s="1076"/>
      <c r="E53" s="1076"/>
      <c r="F53" s="1076"/>
      <c r="G53" s="1076"/>
      <c r="H53" s="1076"/>
      <c r="I53" s="1076"/>
    </row>
    <row r="54" spans="1:9" ht="12.75" customHeight="1" x14ac:dyDescent="0.25">
      <c r="A54" s="1076"/>
      <c r="B54" s="1076"/>
      <c r="C54" s="1076"/>
      <c r="D54" s="1076"/>
      <c r="E54" s="1076"/>
      <c r="F54" s="1076"/>
      <c r="G54" s="1076"/>
      <c r="H54" s="1076"/>
      <c r="I54" s="1076"/>
    </row>
    <row r="55" spans="1:9" ht="12.75" customHeight="1" x14ac:dyDescent="0.25">
      <c r="A55" s="1076"/>
      <c r="B55" s="1076"/>
      <c r="C55" s="1076"/>
      <c r="D55" s="1076"/>
      <c r="E55" s="1076"/>
      <c r="F55" s="1076"/>
      <c r="G55" s="1076"/>
      <c r="H55" s="1076"/>
      <c r="I55" s="1076"/>
    </row>
    <row r="56" spans="1:9" ht="12.75" customHeight="1" x14ac:dyDescent="0.25">
      <c r="A56" s="1076"/>
      <c r="B56" s="1076"/>
      <c r="C56" s="1076"/>
      <c r="D56" s="1076"/>
      <c r="E56" s="1076"/>
      <c r="F56" s="1076"/>
      <c r="G56" s="1076"/>
      <c r="H56" s="1076"/>
      <c r="I56" s="1076"/>
    </row>
    <row r="57" spans="1:9" ht="12.75" customHeight="1" x14ac:dyDescent="0.25">
      <c r="A57" s="1076"/>
      <c r="B57" s="1076"/>
      <c r="C57" s="1076"/>
      <c r="D57" s="1076"/>
      <c r="E57" s="1076"/>
      <c r="F57" s="1076"/>
      <c r="G57" s="1076"/>
      <c r="H57" s="1076"/>
      <c r="I57" s="1076"/>
    </row>
    <row r="58" spans="1:9" ht="12.75" customHeight="1" x14ac:dyDescent="0.25">
      <c r="A58" s="1076"/>
      <c r="B58" s="1076"/>
      <c r="C58" s="1076"/>
      <c r="D58" s="1076"/>
      <c r="E58" s="1076"/>
      <c r="F58" s="1076"/>
      <c r="G58" s="1076"/>
      <c r="H58" s="1076"/>
      <c r="I58" s="1076"/>
    </row>
    <row r="59" spans="1:9" ht="12.75" customHeight="1" x14ac:dyDescent="0.25">
      <c r="A59" s="1076"/>
      <c r="B59" s="1076"/>
      <c r="C59" s="1076"/>
      <c r="D59" s="1076"/>
      <c r="E59" s="1076"/>
      <c r="F59" s="1076"/>
      <c r="G59" s="1076"/>
      <c r="H59" s="1076"/>
      <c r="I59" s="1076"/>
    </row>
    <row r="60" spans="1:9" ht="12.75" customHeight="1" x14ac:dyDescent="0.25">
      <c r="A60" s="1076"/>
      <c r="B60" s="1076"/>
      <c r="C60" s="1076"/>
      <c r="D60" s="1076"/>
      <c r="E60" s="1076"/>
      <c r="F60" s="1076"/>
      <c r="G60" s="1076"/>
      <c r="H60" s="1076"/>
      <c r="I60" s="1076"/>
    </row>
    <row r="61" spans="1:9" ht="12.75" customHeight="1" x14ac:dyDescent="0.25">
      <c r="A61" s="1076"/>
      <c r="B61" s="1076"/>
      <c r="C61" s="1076"/>
      <c r="D61" s="1076"/>
      <c r="E61" s="1076"/>
      <c r="F61" s="1076"/>
      <c r="G61" s="1076"/>
      <c r="H61" s="1076"/>
      <c r="I61" s="1076"/>
    </row>
    <row r="62" spans="1:9" ht="12.75" customHeight="1" x14ac:dyDescent="0.25">
      <c r="A62" s="1076"/>
      <c r="B62" s="1076"/>
      <c r="C62" s="1076"/>
      <c r="D62" s="1076"/>
      <c r="E62" s="1076"/>
      <c r="F62" s="1076"/>
      <c r="G62" s="1076"/>
      <c r="H62" s="1076"/>
      <c r="I62" s="1076"/>
    </row>
    <row r="63" spans="1:9" ht="12.75" customHeight="1" x14ac:dyDescent="0.25">
      <c r="A63" s="1076"/>
      <c r="B63" s="1076"/>
      <c r="C63" s="1076"/>
      <c r="D63" s="1076"/>
      <c r="E63" s="1076"/>
      <c r="F63" s="1076"/>
      <c r="G63" s="1076"/>
      <c r="H63" s="1076"/>
      <c r="I63" s="1076"/>
    </row>
  </sheetData>
  <mergeCells count="1">
    <mergeCell ref="A1:I63"/>
  </mergeCells>
  <hyperlinks>
    <hyperlink ref="J1" location="Onglet_OutilAnnexe!A1" display="Retour"/>
  </hyperlinks>
  <pageMargins left="0.19685039370078741" right="0.15748031496062992" top="0.19685039370078741" bottom="0.51181102362204722" header="0.31496062992125984" footer="0.27559055118110237"/>
  <pageSetup paperSize="9" scale="59" orientation="landscape" r:id="rId1"/>
  <headerFooter alignWithMargins="0">
    <oddFooter>&amp;L&amp;"Arial,Italique"&amp;7
&amp;CPsychiatrie (RIM-P) – Bilan PMSI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D42"/>
  <sheetViews>
    <sheetView topLeftCell="C1" zoomScale="81" zoomScaleNormal="81" workbookViewId="0">
      <selection sqref="A1:AA63"/>
    </sheetView>
  </sheetViews>
  <sheetFormatPr baseColWidth="10" defaultColWidth="11.44140625" defaultRowHeight="13.2" x14ac:dyDescent="0.25"/>
  <cols>
    <col min="1" max="1" width="8" style="570" hidden="1" customWidth="1"/>
    <col min="2" max="2" width="2.77734375" style="98" hidden="1" customWidth="1"/>
    <col min="3" max="3" width="19.77734375" style="201" customWidth="1"/>
    <col min="4" max="6" width="10" customWidth="1"/>
    <col min="7" max="7" width="10" style="572" customWidth="1"/>
    <col min="8" max="8" width="10" hidden="1" customWidth="1"/>
    <col min="9" max="11" width="10" customWidth="1"/>
    <col min="12" max="12" width="10" style="572" customWidth="1"/>
    <col min="13" max="13" width="10" hidden="1" customWidth="1"/>
    <col min="14" max="16" width="10" customWidth="1"/>
    <col min="17" max="17" width="10" style="572" customWidth="1"/>
    <col min="18" max="18" width="10" hidden="1" customWidth="1"/>
  </cols>
  <sheetData>
    <row r="1" spans="1:30" ht="15.6" x14ac:dyDescent="0.25">
      <c r="A1" s="567"/>
      <c r="B1" s="568"/>
      <c r="C1" s="1087" t="s">
        <v>200</v>
      </c>
      <c r="D1" s="1087"/>
      <c r="E1" s="1087"/>
      <c r="F1" s="1087"/>
      <c r="G1" s="1087"/>
      <c r="H1" s="1087"/>
      <c r="I1" s="1087"/>
      <c r="J1" s="1087"/>
      <c r="K1" s="1087"/>
      <c r="L1" s="1087"/>
      <c r="M1" s="1087"/>
      <c r="N1" s="1087"/>
      <c r="O1" s="1087"/>
      <c r="P1" s="1087"/>
      <c r="Q1" s="569"/>
      <c r="R1" s="221"/>
      <c r="S1" s="221"/>
      <c r="T1" s="221"/>
      <c r="U1" s="221"/>
      <c r="V1" s="221"/>
      <c r="W1" s="221"/>
      <c r="X1" s="221"/>
      <c r="Y1" s="221"/>
      <c r="Z1" s="221"/>
      <c r="AA1" s="221"/>
      <c r="AB1" s="221"/>
      <c r="AC1" s="221"/>
      <c r="AD1" s="221"/>
    </row>
    <row r="2" spans="1:30" ht="13.8" thickBot="1" x14ac:dyDescent="0.3">
      <c r="C2" s="571"/>
    </row>
    <row r="3" spans="1:30" s="576" customFormat="1" ht="16.5" hidden="1" customHeight="1" thickBot="1" x14ac:dyDescent="0.3">
      <c r="A3" s="573"/>
      <c r="B3" s="574"/>
      <c r="C3" s="575"/>
      <c r="D3" s="576">
        <v>4</v>
      </c>
      <c r="E3" s="576">
        <v>4</v>
      </c>
      <c r="F3" s="576">
        <v>11</v>
      </c>
      <c r="G3" s="572">
        <v>18</v>
      </c>
      <c r="H3" s="576" t="e">
        <f>HLOOKUP(CONCATENATE("Global_TxSd_HTP_",RIGHT(H5,2),""),#REF!,100,FALSE)</f>
        <v>#REF!</v>
      </c>
      <c r="I3" s="576">
        <v>6</v>
      </c>
      <c r="J3" s="576">
        <v>6</v>
      </c>
      <c r="K3" s="576">
        <v>13</v>
      </c>
      <c r="L3" s="572">
        <v>20</v>
      </c>
      <c r="M3" s="576" t="e">
        <f>HLOOKUP(CONCATENATE("Global_TxSd_HP_",RIGHT(M5,2),""),#REF!,100,FALSE)</f>
        <v>#REF!</v>
      </c>
      <c r="N3" s="576">
        <v>8</v>
      </c>
      <c r="O3" s="576">
        <v>8</v>
      </c>
      <c r="P3" s="576">
        <v>15</v>
      </c>
      <c r="Q3" s="572">
        <v>22</v>
      </c>
      <c r="R3" s="576" t="e">
        <f>HLOOKUP(CONCATENATE("Global_TxSd_R3A_",RIGHT(R5,2),""),#REF!,100,FALSE)</f>
        <v>#REF!</v>
      </c>
    </row>
    <row r="4" spans="1:30" ht="37.5" customHeight="1" x14ac:dyDescent="0.25">
      <c r="A4" s="13"/>
      <c r="B4" s="14"/>
      <c r="C4" s="1235" t="s">
        <v>201</v>
      </c>
      <c r="D4" s="1237" t="s">
        <v>202</v>
      </c>
      <c r="E4" s="1238"/>
      <c r="F4" s="1238"/>
      <c r="G4" s="1238"/>
      <c r="H4" s="1239"/>
      <c r="I4" s="1237" t="s">
        <v>203</v>
      </c>
      <c r="J4" s="1238"/>
      <c r="K4" s="1238"/>
      <c r="L4" s="1238"/>
      <c r="M4" s="1239"/>
      <c r="N4" s="1237" t="s">
        <v>204</v>
      </c>
      <c r="O4" s="1238"/>
      <c r="P4" s="1238"/>
      <c r="Q4" s="1238"/>
      <c r="R4" s="1240"/>
      <c r="S4" s="577"/>
    </row>
    <row r="5" spans="1:30" ht="13.8" thickBot="1" x14ac:dyDescent="0.3">
      <c r="A5" s="13"/>
      <c r="B5" s="14"/>
      <c r="C5" s="1236"/>
      <c r="D5" s="578" t="str">
        <f>[3]Onglet_OutilAnnexe!B5</f>
        <v>2019</v>
      </c>
      <c r="E5" s="578" t="str">
        <f>[3]Onglet_OutilAnnexe!B4</f>
        <v>2020</v>
      </c>
      <c r="F5" s="578" t="str">
        <f>[3]Onglet_OutilAnnexe!B3</f>
        <v>2021</v>
      </c>
      <c r="G5" s="578" t="str">
        <f>[3]Onglet_OutilAnnexe!B2</f>
        <v>2022</v>
      </c>
      <c r="H5" s="579"/>
      <c r="I5" s="578" t="s">
        <v>205</v>
      </c>
      <c r="J5" s="578" t="str">
        <f>[3]Onglet_OutilAnnexe!B4</f>
        <v>2020</v>
      </c>
      <c r="K5" s="578" t="s">
        <v>206</v>
      </c>
      <c r="L5" s="578" t="s">
        <v>207</v>
      </c>
      <c r="M5" s="579"/>
      <c r="N5" s="580" t="s">
        <v>205</v>
      </c>
      <c r="O5" s="578" t="str">
        <f>[3]Onglet_OutilAnnexe!B4</f>
        <v>2020</v>
      </c>
      <c r="P5" s="578" t="s">
        <v>206</v>
      </c>
      <c r="Q5" s="578" t="s">
        <v>207</v>
      </c>
      <c r="R5" s="581"/>
      <c r="S5" s="577"/>
    </row>
    <row r="6" spans="1:30" x14ac:dyDescent="0.25">
      <c r="A6" s="13"/>
      <c r="B6" s="14"/>
      <c r="C6" s="1241" t="s">
        <v>208</v>
      </c>
      <c r="D6" s="1242"/>
      <c r="E6" s="1242"/>
      <c r="F6" s="1242"/>
      <c r="G6" s="1242"/>
      <c r="H6" s="1242"/>
      <c r="I6" s="1242"/>
      <c r="J6" s="1242"/>
      <c r="K6" s="1242"/>
      <c r="L6" s="1242"/>
      <c r="M6" s="1242"/>
      <c r="N6" s="1242"/>
      <c r="O6" s="1242"/>
      <c r="P6" s="1242"/>
      <c r="Q6" s="582"/>
      <c r="R6" s="583"/>
      <c r="S6" s="577"/>
      <c r="T6" s="584"/>
    </row>
    <row r="7" spans="1:30" x14ac:dyDescent="0.25">
      <c r="A7" s="31" t="s">
        <v>18</v>
      </c>
      <c r="B7" s="32"/>
      <c r="C7" s="585" t="s">
        <v>19</v>
      </c>
      <c r="D7" s="586">
        <f>VLOOKUP($A7,[3]BDD_PSY_txRecStd!$A$1:$CR$100,D$3,FALSE)</f>
        <v>3993.0147870000001</v>
      </c>
      <c r="E7" s="586">
        <f>VLOOKUP($A7,[3]BDD_PSY_txRecStd!$A$1:$CR$100,E$3,FALSE)</f>
        <v>3993.0147870000001</v>
      </c>
      <c r="F7" s="586">
        <f>VLOOKUP($A7,[3]BDD_PSY_txRecStd!$A$1:$CR$100,F$3,FALSE)</f>
        <v>3735.9972859999998</v>
      </c>
      <c r="G7" s="587">
        <f>VLOOKUP($A7,[3]BDD_PSY_txRecStd!$A$1:$CR$100,G$3,FALSE)</f>
        <v>3766.9997939999998</v>
      </c>
      <c r="H7" s="588" t="e">
        <f>VLOOKUP($A7,#REF!,H$3,FALSE)</f>
        <v>#REF!</v>
      </c>
      <c r="I7" s="586">
        <f>VLOOKUP($A7,[3]BDD_PSY_txRecStd!$A$1:$CR$100,I$3,FALSE)</f>
        <v>1648.120997</v>
      </c>
      <c r="J7" s="586">
        <f>VLOOKUP($A7,[3]BDD_PSY_txRecStd!$A$1:$CR$100,J$3,FALSE)</f>
        <v>1648.120997</v>
      </c>
      <c r="K7" s="586">
        <f>VLOOKUP($A7,[3]BDD_PSY_txRecStd!$A$1:$CR$100,K$3,FALSE)</f>
        <v>1002.883137</v>
      </c>
      <c r="L7" s="587">
        <f>VLOOKUP($A7,[3]BDD_PSY_txRecStd!$A$1:$CR$100,L$3,FALSE)</f>
        <v>1253.116892</v>
      </c>
      <c r="M7" s="588" t="e">
        <f>VLOOKUP($A7,#REF!,M$3,FALSE)</f>
        <v>#REF!</v>
      </c>
      <c r="N7" s="586" t="e">
        <f>VLOOKUP($A7,#REF!,L$3,FALSE)</f>
        <v>#REF!</v>
      </c>
      <c r="O7" s="586">
        <f>VLOOKUP($A7,[3]BDD_PSY_txRecStd!$A$1:$CR$100,O$3,FALSE)</f>
        <v>7349.0651859999998</v>
      </c>
      <c r="P7" s="586">
        <f>VLOOKUP($A7,[3]BDD_PSY_txRecStd!$A$1:$CR$100,P$3,FALSE)</f>
        <v>7940.428688</v>
      </c>
      <c r="Q7" s="587">
        <f>VLOOKUP($A7,[3]BDD_PSY_txRecStd!$A$1:$CR$100,Q$3,FALSE)</f>
        <v>7820.3090780000002</v>
      </c>
      <c r="R7" s="589" t="e">
        <f>VLOOKUP($A7,#REF!,R$3,FALSE)</f>
        <v>#REF!</v>
      </c>
      <c r="S7" s="590"/>
      <c r="T7" s="590"/>
      <c r="U7" s="590"/>
    </row>
    <row r="8" spans="1:30" x14ac:dyDescent="0.25">
      <c r="A8" s="44" t="s">
        <v>20</v>
      </c>
      <c r="B8" s="32"/>
      <c r="C8" s="591" t="s">
        <v>21</v>
      </c>
      <c r="D8" s="586">
        <v>3063.2192473681903</v>
      </c>
      <c r="E8" s="586">
        <f>VLOOKUP($A8,[3]BDD_PSY_txRecStd!$A$1:$CR$100,E$3,FALSE)</f>
        <v>3151.0040130000002</v>
      </c>
      <c r="F8" s="586">
        <f>VLOOKUP($A8,[3]BDD_PSY_txRecStd!$A$1:$CR$100,F$3,FALSE)</f>
        <v>2977.4764909999999</v>
      </c>
      <c r="G8" s="587">
        <f>VLOOKUP($A8,[3]BDD_PSY_txRecStd!$A$1:$CR$100,G$3,FALSE)</f>
        <v>2998.393646</v>
      </c>
      <c r="H8" s="588" t="e">
        <f>VLOOKUP($A8,#REF!,H$3,FALSE)</f>
        <v>#REF!</v>
      </c>
      <c r="I8" s="586">
        <f>VLOOKUP($A8,[3]BDD_PSY_txRecStd!$A$1:$CR$100,E$3,FALSE)</f>
        <v>3151.0040130000002</v>
      </c>
      <c r="J8" s="586">
        <f>VLOOKUP($A8,[3]BDD_PSY_txRecStd!$A$1:$CR$100,J$3,FALSE)</f>
        <v>1076.3930740000001</v>
      </c>
      <c r="K8" s="586">
        <f>VLOOKUP($A8,[3]BDD_PSY_txRecStd!$A$1:$CR$100,K$3,FALSE)</f>
        <v>730.35594249999997</v>
      </c>
      <c r="L8" s="587">
        <f>VLOOKUP($A8,[3]BDD_PSY_txRecStd!$A$1:$CR$100,L$3,FALSE)</f>
        <v>1025.3039240000001</v>
      </c>
      <c r="M8" s="588" t="e">
        <f>VLOOKUP($A8,#REF!,M$3,FALSE)</f>
        <v>#REF!</v>
      </c>
      <c r="N8" s="586">
        <v>4473.8009567580857</v>
      </c>
      <c r="O8" s="586">
        <f>VLOOKUP($A8,[3]BDD_PSY_txRecStd!$A$1:$CR$100,O$3,FALSE)</f>
        <v>5022.9068900000002</v>
      </c>
      <c r="P8" s="586">
        <f>VLOOKUP($A8,[3]BDD_PSY_txRecStd!$A$1:$CR$100,P$3,FALSE)</f>
        <v>4865.526449</v>
      </c>
      <c r="Q8" s="587">
        <f>VLOOKUP($A8,[3]BDD_PSY_txRecStd!$A$1:$CR$100,Q$3,FALSE)</f>
        <v>5675.9658069999996</v>
      </c>
      <c r="R8" s="589" t="e">
        <f>VLOOKUP($A8,#REF!,R$3,FALSE)</f>
        <v>#REF!</v>
      </c>
      <c r="S8" s="590"/>
      <c r="T8" s="590"/>
      <c r="U8" s="590"/>
    </row>
    <row r="9" spans="1:30" ht="13.5" customHeight="1" x14ac:dyDescent="0.25">
      <c r="A9" s="46" t="s">
        <v>22</v>
      </c>
      <c r="B9" s="32"/>
      <c r="C9" s="591" t="s">
        <v>23</v>
      </c>
      <c r="D9" s="586">
        <v>3575.5210084468604</v>
      </c>
      <c r="E9" s="586">
        <f>VLOOKUP($A9,[3]BDD_PSY_txRecStd!$A$1:$CR$100,E$3,FALSE)</f>
        <v>1649.1017489999999</v>
      </c>
      <c r="F9" s="586">
        <f>VLOOKUP($A9,[3]BDD_PSY_txRecStd!$A$1:$CR$100,F$3,FALSE)</f>
        <v>2456.9087709999999</v>
      </c>
      <c r="G9" s="587">
        <f>VLOOKUP($A9,[3]BDD_PSY_txRecStd!$A$1:$CR$100,G$3,FALSE)</f>
        <v>3211.9712909999998</v>
      </c>
      <c r="H9" s="588" t="e">
        <f>VLOOKUP($A9,#REF!,H$3,FALSE)</f>
        <v>#REF!</v>
      </c>
      <c r="I9" s="586">
        <f>VLOOKUP($A9,[3]BDD_PSY_txRecStd!$A$1:$CR$100,E$3,FALSE)</f>
        <v>1649.1017489999999</v>
      </c>
      <c r="J9" s="586">
        <f>VLOOKUP($A9,[3]BDD_PSY_txRecStd!$A$1:$CR$100,J$3,FALSE)</f>
        <v>458.93831219999998</v>
      </c>
      <c r="K9" s="586">
        <f>VLOOKUP($A9,[3]BDD_PSY_txRecStd!$A$1:$CR$100,K$3,FALSE)</f>
        <v>537.02635480000004</v>
      </c>
      <c r="L9" s="587">
        <f>VLOOKUP($A9,[3]BDD_PSY_txRecStd!$A$1:$CR$100,L$3,FALSE)</f>
        <v>973.13287500000001</v>
      </c>
      <c r="M9" s="588" t="e">
        <f>VLOOKUP($A9,#REF!,M$3,FALSE)</f>
        <v>#REF!</v>
      </c>
      <c r="N9" s="586">
        <v>3114.8946865120356</v>
      </c>
      <c r="O9" s="586">
        <f>VLOOKUP($A9,[3]BDD_PSY_txRecStd!$A$1:$CR$100,O$3,FALSE)</f>
        <v>1732.0890870000001</v>
      </c>
      <c r="P9" s="586">
        <f>VLOOKUP($A9,[3]BDD_PSY_txRecStd!$A$1:$CR$100,P$3,FALSE)</f>
        <v>1979.9129700000001</v>
      </c>
      <c r="Q9" s="587">
        <f>VLOOKUP($A9,[3]BDD_PSY_txRecStd!$A$1:$CR$100,Q$3,FALSE)</f>
        <v>3088.8829270000001</v>
      </c>
      <c r="R9" s="589" t="e">
        <f>VLOOKUP($A9,#REF!,R$3,FALSE)</f>
        <v>#REF!</v>
      </c>
      <c r="S9" s="590"/>
      <c r="T9" s="590"/>
      <c r="U9" s="590"/>
    </row>
    <row r="10" spans="1:30" x14ac:dyDescent="0.25">
      <c r="A10" s="46" t="s">
        <v>24</v>
      </c>
      <c r="B10" s="32"/>
      <c r="C10" s="585" t="s">
        <v>25</v>
      </c>
      <c r="D10" s="586">
        <v>4255.0968267258686</v>
      </c>
      <c r="E10" s="586">
        <f>VLOOKUP($A10,[3]BDD_PSY_txRecStd!$A$1:$CR$100,E$3,FALSE)</f>
        <v>3862.3406110000001</v>
      </c>
      <c r="F10" s="586">
        <f>VLOOKUP($A10,[3]BDD_PSY_txRecStd!$A$1:$CR$100,F$3,FALSE)</f>
        <v>3538.0020330000002</v>
      </c>
      <c r="G10" s="587">
        <f>VLOOKUP($A10,[3]BDD_PSY_txRecStd!$A$1:$CR$100,G$3,FALSE)</f>
        <v>3796.6729839999998</v>
      </c>
      <c r="H10" s="588" t="e">
        <f>VLOOKUP($A10,#REF!,H$3,FALSE)</f>
        <v>#REF!</v>
      </c>
      <c r="I10" s="586">
        <f>VLOOKUP($A10,[3]BDD_PSY_txRecStd!$A$1:$CR$100,E$3,FALSE)</f>
        <v>3862.3406110000001</v>
      </c>
      <c r="J10" s="586">
        <f>VLOOKUP($A10,[3]BDD_PSY_txRecStd!$A$1:$CR$100,J$3,FALSE)</f>
        <v>1115.5876519999999</v>
      </c>
      <c r="K10" s="586">
        <f>VLOOKUP($A10,[3]BDD_PSY_txRecStd!$A$1:$CR$100,K$3,FALSE)</f>
        <v>691.9609021</v>
      </c>
      <c r="L10" s="587">
        <f>VLOOKUP($A10,[3]BDD_PSY_txRecStd!$A$1:$CR$100,L$3,FALSE)</f>
        <v>810.24487429999999</v>
      </c>
      <c r="M10" s="588" t="e">
        <f>VLOOKUP($A10,#REF!,M$3,FALSE)</f>
        <v>#REF!</v>
      </c>
      <c r="N10" s="586">
        <v>3541.2761541978703</v>
      </c>
      <c r="O10" s="586">
        <f>VLOOKUP($A10,[3]BDD_PSY_txRecStd!$A$1:$CR$100,O$3,FALSE)</f>
        <v>3236.1596570000002</v>
      </c>
      <c r="P10" s="586">
        <f>VLOOKUP($A10,[3]BDD_PSY_txRecStd!$A$1:$CR$100,P$3,FALSE)</f>
        <v>3305.9318349999999</v>
      </c>
      <c r="Q10" s="587">
        <f>VLOOKUP($A10,[3]BDD_PSY_txRecStd!$A$1:$CR$100,Q$3,FALSE)</f>
        <v>3727.924994</v>
      </c>
      <c r="R10" s="589" t="e">
        <f>VLOOKUP($A10,#REF!,R$3,FALSE)</f>
        <v>#REF!</v>
      </c>
      <c r="S10" s="590"/>
      <c r="T10" s="590"/>
      <c r="U10" s="590"/>
    </row>
    <row r="11" spans="1:30" x14ac:dyDescent="0.25">
      <c r="A11" s="31" t="s">
        <v>26</v>
      </c>
      <c r="B11" s="32"/>
      <c r="C11" s="585" t="s">
        <v>27</v>
      </c>
      <c r="D11" s="586">
        <v>3856.2269671237732</v>
      </c>
      <c r="E11" s="586">
        <f>VLOOKUP($A11,[3]BDD_PSY_txRecStd!$A$1:$CR$100,E$3,FALSE)</f>
        <v>3971.7098980000001</v>
      </c>
      <c r="F11" s="586">
        <f>VLOOKUP($A11,[3]BDD_PSY_txRecStd!$A$1:$CR$100,F$3,FALSE)</f>
        <v>4051.3152319999999</v>
      </c>
      <c r="G11" s="587">
        <f>VLOOKUP($A11,[3]BDD_PSY_txRecStd!$A$1:$CR$100,G$3,FALSE)</f>
        <v>3470.6132859999998</v>
      </c>
      <c r="H11" s="588" t="e">
        <f>VLOOKUP($A11,#REF!,H$3,FALSE)</f>
        <v>#REF!</v>
      </c>
      <c r="I11" s="586">
        <f>VLOOKUP($A11,[3]BDD_PSY_txRecStd!$A$1:$CR$100,E$3,FALSE)</f>
        <v>3971.7098980000001</v>
      </c>
      <c r="J11" s="586">
        <f>VLOOKUP($A11,[3]BDD_PSY_txRecStd!$A$1:$CR$100,J$3,FALSE)</f>
        <v>1581.983606</v>
      </c>
      <c r="K11" s="586">
        <f>VLOOKUP($A11,[3]BDD_PSY_txRecStd!$A$1:$CR$100,K$3,FALSE)</f>
        <v>1044.7617720000001</v>
      </c>
      <c r="L11" s="587">
        <f>VLOOKUP($A11,[3]BDD_PSY_txRecStd!$A$1:$CR$100,L$3,FALSE)</f>
        <v>1814.7668610000001</v>
      </c>
      <c r="M11" s="588" t="e">
        <f>VLOOKUP($A11,#REF!,M$3,FALSE)</f>
        <v>#REF!</v>
      </c>
      <c r="N11" s="586">
        <v>4797.4731755042567</v>
      </c>
      <c r="O11" s="586">
        <f>VLOOKUP($A11,[3]BDD_PSY_txRecStd!$A$1:$CR$100,O$3,FALSE)</f>
        <v>5295.1321959999996</v>
      </c>
      <c r="P11" s="586">
        <f>VLOOKUP($A11,[3]BDD_PSY_txRecStd!$A$1:$CR$100,P$3,FALSE)</f>
        <v>4781.3212919999996</v>
      </c>
      <c r="Q11" s="587">
        <f>VLOOKUP($A11,[3]BDD_PSY_txRecStd!$A$1:$CR$100,Q$3,FALSE)</f>
        <v>5712.7844660000001</v>
      </c>
      <c r="R11" s="589" t="e">
        <f>VLOOKUP($A11,#REF!,R$3,FALSE)</f>
        <v>#REF!</v>
      </c>
      <c r="S11" s="590"/>
      <c r="T11" s="590"/>
      <c r="U11" s="590"/>
    </row>
    <row r="12" spans="1:30" x14ac:dyDescent="0.25">
      <c r="A12" s="31" t="s">
        <v>28</v>
      </c>
      <c r="B12" s="32"/>
      <c r="C12" s="585" t="s">
        <v>29</v>
      </c>
      <c r="D12" s="586">
        <v>3229.3626665752045</v>
      </c>
      <c r="E12" s="586">
        <f>VLOOKUP($A12,[3]BDD_PSY_txRecStd!$A$1:$CR$100,E$3,FALSE)</f>
        <v>3217.5419390000002</v>
      </c>
      <c r="F12" s="586">
        <f>VLOOKUP($A12,[3]BDD_PSY_txRecStd!$A$1:$CR$100,F$3,FALSE)</f>
        <v>3098.0495770000002</v>
      </c>
      <c r="G12" s="587">
        <f>VLOOKUP($A12,[3]BDD_PSY_txRecStd!$A$1:$CR$100,G$3,FALSE)</f>
        <v>3163.63969</v>
      </c>
      <c r="H12" s="588" t="e">
        <f>VLOOKUP($A12,#REF!,H$3,FALSE)</f>
        <v>#REF!</v>
      </c>
      <c r="I12" s="586">
        <f>VLOOKUP($A12,[3]BDD_PSY_txRecStd!$A$1:$CR$100,E$3,FALSE)</f>
        <v>3217.5419390000002</v>
      </c>
      <c r="J12" s="586">
        <f>VLOOKUP($A12,[3]BDD_PSY_txRecStd!$A$1:$CR$100,J$3,FALSE)</f>
        <v>1111.183593</v>
      </c>
      <c r="K12" s="586">
        <f>VLOOKUP($A12,[3]BDD_PSY_txRecStd!$A$1:$CR$100,K$3,FALSE)</f>
        <v>697.58896700000003</v>
      </c>
      <c r="L12" s="587">
        <f>VLOOKUP($A12,[3]BDD_PSY_txRecStd!$A$1:$CR$100,L$3,FALSE)</f>
        <v>906.79370519999998</v>
      </c>
      <c r="M12" s="588" t="e">
        <f>VLOOKUP($A12,#REF!,M$3,FALSE)</f>
        <v>#REF!</v>
      </c>
      <c r="N12" s="586">
        <v>3900.8987164137011</v>
      </c>
      <c r="O12" s="586">
        <f>VLOOKUP($A12,[3]BDD_PSY_txRecStd!$A$1:$CR$100,O$3,FALSE)</f>
        <v>4945.4127109999999</v>
      </c>
      <c r="P12" s="586">
        <f>VLOOKUP($A12,[3]BDD_PSY_txRecStd!$A$1:$CR$100,P$3,FALSE)</f>
        <v>4571.9236119999996</v>
      </c>
      <c r="Q12" s="587">
        <f>VLOOKUP($A12,[3]BDD_PSY_txRecStd!$A$1:$CR$100,Q$3,FALSE)</f>
        <v>5128.5314170000001</v>
      </c>
      <c r="R12" s="589" t="e">
        <f>VLOOKUP($A12,#REF!,R$3,FALSE)</f>
        <v>#REF!</v>
      </c>
      <c r="S12" s="590"/>
      <c r="T12" s="590"/>
      <c r="U12" s="590"/>
    </row>
    <row r="13" spans="1:30" x14ac:dyDescent="0.25">
      <c r="A13" s="44" t="s">
        <v>54</v>
      </c>
      <c r="B13" s="32"/>
      <c r="C13" s="585" t="s">
        <v>209</v>
      </c>
      <c r="D13" s="586">
        <v>3368.911345763971</v>
      </c>
      <c r="E13" s="586">
        <f>VLOOKUP($A13,[3]BDD_PSY_txRecStd!$A$1:$CR$100,E$3,FALSE)</f>
        <v>2707.9596299999998</v>
      </c>
      <c r="F13" s="586">
        <f>VLOOKUP($A13,[3]BDD_PSY_txRecStd!$A$1:$CR$100,F$3,FALSE)</f>
        <v>2556.0999489999999</v>
      </c>
      <c r="G13" s="587">
        <f>VLOOKUP($A13,[3]BDD_PSY_txRecStd!$A$1:$CR$100,G$3,FALSE)</f>
        <v>2745.9754320000002</v>
      </c>
      <c r="H13" s="588" t="e">
        <f>VLOOKUP($A13,#REF!,H$3,FALSE)</f>
        <v>#REF!</v>
      </c>
      <c r="I13" s="586">
        <f>VLOOKUP($A13,[3]BDD_PSY_txRecStd!$A$1:$CR$100,E$3,FALSE)</f>
        <v>2707.9596299999998</v>
      </c>
      <c r="J13" s="586">
        <f>VLOOKUP($A13,[3]BDD_PSY_txRecStd!$A$1:$CR$100,J$3,FALSE)</f>
        <v>1244.0156569999999</v>
      </c>
      <c r="K13" s="586">
        <f>VLOOKUP($A13,[3]BDD_PSY_txRecStd!$A$1:$CR$100,K$3,FALSE)</f>
        <v>522.19366390000005</v>
      </c>
      <c r="L13" s="587">
        <f>VLOOKUP($A13,[3]BDD_PSY_txRecStd!$A$1:$CR$100,L$3,FALSE)</f>
        <v>765.53018220000001</v>
      </c>
      <c r="M13" s="588" t="e">
        <f>VLOOKUP($A13,#REF!,M$3,FALSE)</f>
        <v>#REF!</v>
      </c>
      <c r="N13" s="586">
        <v>4673.432863383835</v>
      </c>
      <c r="O13" s="586">
        <f>VLOOKUP($A13,[3]BDD_PSY_txRecStd!$A$1:$CR$100,O$3,FALSE)</f>
        <v>3573.5304299999998</v>
      </c>
      <c r="P13" s="586">
        <f>VLOOKUP($A13,[3]BDD_PSY_txRecStd!$A$1:$CR$100,P$3,FALSE)</f>
        <v>3532.8282939999999</v>
      </c>
      <c r="Q13" s="587">
        <f>VLOOKUP($A13,[3]BDD_PSY_txRecStd!$A$1:$CR$100,Q$3,FALSE)</f>
        <v>3913.6493799999998</v>
      </c>
      <c r="R13" s="589" t="e">
        <f>VLOOKUP($A13,#REF!,R$3,FALSE)</f>
        <v>#REF!</v>
      </c>
      <c r="S13" s="590"/>
      <c r="T13" s="590"/>
      <c r="U13" s="590"/>
    </row>
    <row r="14" spans="1:30" x14ac:dyDescent="0.25">
      <c r="A14" s="31" t="s">
        <v>34</v>
      </c>
      <c r="B14" s="32"/>
      <c r="C14" s="591" t="s">
        <v>35</v>
      </c>
      <c r="D14" s="586">
        <v>3549.5715538363397</v>
      </c>
      <c r="E14" s="586">
        <f>VLOOKUP($A14,[3]BDD_PSY_txRecStd!$A$1:$CR$100,E$3,FALSE)</f>
        <v>3642.9500560000001</v>
      </c>
      <c r="F14" s="586">
        <f>VLOOKUP($A14,[3]BDD_PSY_txRecStd!$A$1:$CR$100,F$3,FALSE)</f>
        <v>3276.2105019999999</v>
      </c>
      <c r="G14" s="587">
        <f>VLOOKUP($A14,[3]BDD_PSY_txRecStd!$A$1:$CR$100,G$3,FALSE)</f>
        <v>3508.4034099999999</v>
      </c>
      <c r="H14" s="588" t="e">
        <f>VLOOKUP($A14,#REF!,H$3,FALSE)</f>
        <v>#REF!</v>
      </c>
      <c r="I14" s="586">
        <f>VLOOKUP($A14,[3]BDD_PSY_txRecStd!$A$1:$CR$100,E$3,FALSE)</f>
        <v>3642.9500560000001</v>
      </c>
      <c r="J14" s="586">
        <f>VLOOKUP($A14,[3]BDD_PSY_txRecStd!$A$1:$CR$100,J$3,FALSE)</f>
        <v>1209.041661</v>
      </c>
      <c r="K14" s="586">
        <f>VLOOKUP($A14,[3]BDD_PSY_txRecStd!$A$1:$CR$100,K$3,FALSE)</f>
        <v>699.27281440000002</v>
      </c>
      <c r="L14" s="587">
        <f>VLOOKUP($A14,[3]BDD_PSY_txRecStd!$A$1:$CR$100,L$3,FALSE)</f>
        <v>864.97003329999995</v>
      </c>
      <c r="M14" s="588" t="e">
        <f>VLOOKUP($A14,#REF!,M$3,FALSE)</f>
        <v>#REF!</v>
      </c>
      <c r="N14" s="586">
        <v>2812.4676676463596</v>
      </c>
      <c r="O14" s="586">
        <f>VLOOKUP($A14,[3]BDD_PSY_txRecStd!$A$1:$CR$100,O$3,FALSE)</f>
        <v>3128.0170520000001</v>
      </c>
      <c r="P14" s="586">
        <f>VLOOKUP($A14,[3]BDD_PSY_txRecStd!$A$1:$CR$100,P$3,FALSE)</f>
        <v>3014.9381119999998</v>
      </c>
      <c r="Q14" s="587">
        <f>VLOOKUP($A14,[3]BDD_PSY_txRecStd!$A$1:$CR$100,Q$3,FALSE)</f>
        <v>3132.4199760000001</v>
      </c>
      <c r="R14" s="589" t="e">
        <f>VLOOKUP($A14,#REF!,R$3,FALSE)</f>
        <v>#REF!</v>
      </c>
      <c r="S14" s="590"/>
      <c r="T14" s="590"/>
      <c r="U14" s="590"/>
    </row>
    <row r="15" spans="1:30" x14ac:dyDescent="0.25">
      <c r="A15" s="31" t="s">
        <v>36</v>
      </c>
      <c r="B15" s="32"/>
      <c r="C15" s="585" t="s">
        <v>37</v>
      </c>
      <c r="D15" s="586">
        <v>3074.9179252849731</v>
      </c>
      <c r="E15" s="586">
        <f>VLOOKUP($A15,[3]BDD_PSY_txRecStd!$A$1:$CR$100,E$3,FALSE)</f>
        <v>3329.7950810000002</v>
      </c>
      <c r="F15" s="586">
        <f>VLOOKUP($A15,[3]BDD_PSY_txRecStd!$A$1:$CR$100,F$3,FALSE)</f>
        <v>2911.4526599999999</v>
      </c>
      <c r="G15" s="587">
        <f>VLOOKUP($A15,[3]BDD_PSY_txRecStd!$A$1:$CR$100,G$3,FALSE)</f>
        <v>2556.3986</v>
      </c>
      <c r="H15" s="588" t="e">
        <f>VLOOKUP($A15,#REF!,H$3,FALSE)</f>
        <v>#REF!</v>
      </c>
      <c r="I15" s="586">
        <f>VLOOKUP($A15,[3]BDD_PSY_txRecStd!$A$1:$CR$100,E$3,FALSE)</f>
        <v>3329.7950810000002</v>
      </c>
      <c r="J15" s="586">
        <f>VLOOKUP($A15,[3]BDD_PSY_txRecStd!$A$1:$CR$100,J$3,FALSE)</f>
        <v>694.66883580000001</v>
      </c>
      <c r="K15" s="586">
        <f>VLOOKUP($A15,[3]BDD_PSY_txRecStd!$A$1:$CR$100,K$3,FALSE)</f>
        <v>361.53058329999999</v>
      </c>
      <c r="L15" s="587">
        <f>VLOOKUP($A15,[3]BDD_PSY_txRecStd!$A$1:$CR$100,L$3,FALSE)</f>
        <v>525.19370449999997</v>
      </c>
      <c r="M15" s="588" t="e">
        <f>VLOOKUP($A15,#REF!,M$3,FALSE)</f>
        <v>#REF!</v>
      </c>
      <c r="N15" s="586">
        <v>5250.6921078096966</v>
      </c>
      <c r="O15" s="586">
        <f>VLOOKUP($A15,[3]BDD_PSY_txRecStd!$A$1:$CR$100,O$3,FALSE)</f>
        <v>5487.1524689999997</v>
      </c>
      <c r="P15" s="586">
        <f>VLOOKUP($A15,[3]BDD_PSY_txRecStd!$A$1:$CR$100,P$3,FALSE)</f>
        <v>5196.8275240000003</v>
      </c>
      <c r="Q15" s="587">
        <f>VLOOKUP($A15,[3]BDD_PSY_txRecStd!$A$1:$CR$100,Q$3,FALSE)</f>
        <v>5066.0883020000001</v>
      </c>
      <c r="R15" s="589" t="e">
        <f>VLOOKUP($A15,#REF!,R$3,FALSE)</f>
        <v>#REF!</v>
      </c>
      <c r="S15" s="590"/>
      <c r="T15" s="590"/>
      <c r="U15" s="590"/>
    </row>
    <row r="16" spans="1:30" x14ac:dyDescent="0.25">
      <c r="A16" s="31" t="s">
        <v>38</v>
      </c>
      <c r="B16" s="32"/>
      <c r="C16" s="585" t="s">
        <v>39</v>
      </c>
      <c r="D16" s="586">
        <v>3700.5550269139285</v>
      </c>
      <c r="E16" s="586">
        <f>VLOOKUP($A16,[3]BDD_PSY_txRecStd!$A$1:$CR$100,E$3,FALSE)</f>
        <v>2841.5046309999998</v>
      </c>
      <c r="F16" s="586">
        <f>VLOOKUP($A16,[3]BDD_PSY_txRecStd!$A$1:$CR$100,F$3,FALSE)</f>
        <v>2625.4930250000002</v>
      </c>
      <c r="G16" s="587">
        <f>VLOOKUP($A16,[3]BDD_PSY_txRecStd!$A$1:$CR$100,G$3,FALSE)</f>
        <v>2446.1501250000001</v>
      </c>
      <c r="H16" s="588" t="e">
        <f>VLOOKUP($A16,#REF!,H$3,FALSE)</f>
        <v>#REF!</v>
      </c>
      <c r="I16" s="586">
        <f>VLOOKUP($A16,[3]BDD_PSY_txRecStd!$A$1:$CR$100,E$3,FALSE)</f>
        <v>2841.5046309999998</v>
      </c>
      <c r="J16" s="586">
        <f>VLOOKUP($A16,[3]BDD_PSY_txRecStd!$A$1:$CR$100,J$3,FALSE)</f>
        <v>723.04950080000003</v>
      </c>
      <c r="K16" s="586">
        <f>VLOOKUP($A16,[3]BDD_PSY_txRecStd!$A$1:$CR$100,K$3,FALSE)</f>
        <v>517.91863620000004</v>
      </c>
      <c r="L16" s="587">
        <f>VLOOKUP($A16,[3]BDD_PSY_txRecStd!$A$1:$CR$100,L$3,FALSE)</f>
        <v>706.42679529999998</v>
      </c>
      <c r="M16" s="588" t="e">
        <f>VLOOKUP($A16,#REF!,M$3,FALSE)</f>
        <v>#REF!</v>
      </c>
      <c r="N16" s="586">
        <v>5168.2493480816238</v>
      </c>
      <c r="O16" s="586">
        <f>VLOOKUP($A16,[3]BDD_PSY_txRecStd!$A$1:$CR$100,O$3,FALSE)</f>
        <v>4568.9194520000001</v>
      </c>
      <c r="P16" s="586">
        <f>VLOOKUP($A16,[3]BDD_PSY_txRecStd!$A$1:$CR$100,P$3,FALSE)</f>
        <v>4033.5736919999999</v>
      </c>
      <c r="Q16" s="587">
        <f>VLOOKUP($A16,[3]BDD_PSY_txRecStd!$A$1:$CR$100,Q$3,FALSE)</f>
        <v>4049.013367</v>
      </c>
      <c r="R16" s="589" t="e">
        <f>VLOOKUP($A16,#REF!,R$3,FALSE)</f>
        <v>#REF!</v>
      </c>
      <c r="S16" s="590"/>
      <c r="T16" s="590"/>
      <c r="U16" s="590"/>
    </row>
    <row r="17" spans="1:21" x14ac:dyDescent="0.25">
      <c r="A17" s="49" t="s">
        <v>40</v>
      </c>
      <c r="B17" s="32"/>
      <c r="C17" s="585" t="s">
        <v>41</v>
      </c>
      <c r="D17" s="586">
        <v>3669.1654557859133</v>
      </c>
      <c r="E17" s="586">
        <f>VLOOKUP($A17,[3]BDD_PSY_txRecStd!$A$1:$CR$100,E$3,FALSE)</f>
        <v>3190.2607149999999</v>
      </c>
      <c r="F17" s="586">
        <f>VLOOKUP($A17,[3]BDD_PSY_txRecStd!$A$1:$CR$100,F$3,FALSE)</f>
        <v>3004.4266710000002</v>
      </c>
      <c r="G17" s="587">
        <f>VLOOKUP($A17,[3]BDD_PSY_txRecStd!$A$1:$CR$100,G$3,FALSE)</f>
        <v>2854.5272369999998</v>
      </c>
      <c r="H17" s="588" t="e">
        <f>VLOOKUP($A17,#REF!,H$3,FALSE)</f>
        <v>#REF!</v>
      </c>
      <c r="I17" s="586">
        <f>VLOOKUP($A17,[3]BDD_PSY_txRecStd!$A$1:$CR$100,E$3,FALSE)</f>
        <v>3190.2607149999999</v>
      </c>
      <c r="J17" s="586">
        <f>VLOOKUP($A17,[3]BDD_PSY_txRecStd!$A$1:$CR$100,J$3,FALSE)</f>
        <v>886.7996071</v>
      </c>
      <c r="K17" s="586">
        <f>VLOOKUP($A17,[3]BDD_PSY_txRecStd!$A$1:$CR$100,K$3,FALSE)</f>
        <v>599.43109249999998</v>
      </c>
      <c r="L17" s="587">
        <f>VLOOKUP($A17,[3]BDD_PSY_txRecStd!$A$1:$CR$100,L$3,FALSE)</f>
        <v>621.72242200000005</v>
      </c>
      <c r="M17" s="588" t="e">
        <f>VLOOKUP($A17,#REF!,M$3,FALSE)</f>
        <v>#REF!</v>
      </c>
      <c r="N17" s="586">
        <v>3728.6402834417881</v>
      </c>
      <c r="O17" s="586">
        <f>VLOOKUP($A17,[3]BDD_PSY_txRecStd!$A$1:$CR$100,O$3,FALSE)</f>
        <v>3563.7882199999999</v>
      </c>
      <c r="P17" s="586">
        <f>VLOOKUP($A17,[3]BDD_PSY_txRecStd!$A$1:$CR$100,P$3,FALSE)</f>
        <v>3591.346869</v>
      </c>
      <c r="Q17" s="587">
        <f>VLOOKUP($A17,[3]BDD_PSY_txRecStd!$A$1:$CR$100,Q$3,FALSE)</f>
        <v>3359.0844659999998</v>
      </c>
      <c r="R17" s="589" t="e">
        <f>VLOOKUP($A17,#REF!,R$3,FALSE)</f>
        <v>#REF!</v>
      </c>
      <c r="S17" s="590"/>
      <c r="T17" s="590"/>
      <c r="U17" s="590"/>
    </row>
    <row r="18" spans="1:21" x14ac:dyDescent="0.25">
      <c r="A18" s="31" t="s">
        <v>46</v>
      </c>
      <c r="B18" s="32"/>
      <c r="C18" s="585" t="s">
        <v>47</v>
      </c>
      <c r="D18" s="586">
        <v>3350.7825115772785</v>
      </c>
      <c r="E18" s="586">
        <f>VLOOKUP($A18,[3]BDD_PSY_txRecStd!$A$1:$CR$100,E$3,FALSE)</f>
        <v>3066.756617</v>
      </c>
      <c r="F18" s="586">
        <f>VLOOKUP($A18,[3]BDD_PSY_txRecStd!$A$1:$CR$100,F$3,FALSE)</f>
        <v>2922.9902149999998</v>
      </c>
      <c r="G18" s="587">
        <f>VLOOKUP($A18,[3]BDD_PSY_txRecStd!$A$1:$CR$100,G$3,FALSE)</f>
        <v>2707.6073540000002</v>
      </c>
      <c r="H18" s="588" t="e">
        <f>VLOOKUP($A18,#REF!,H$3,FALSE)</f>
        <v>#REF!</v>
      </c>
      <c r="I18" s="586">
        <f>VLOOKUP($A18,[3]BDD_PSY_txRecStd!$A$1:$CR$100,E$3,FALSE)</f>
        <v>3066.756617</v>
      </c>
      <c r="J18" s="586">
        <f>VLOOKUP($A18,[3]BDD_PSY_txRecStd!$A$1:$CR$100,J$3,FALSE)</f>
        <v>1183.4456029999999</v>
      </c>
      <c r="K18" s="586">
        <f>VLOOKUP($A18,[3]BDD_PSY_txRecStd!$A$1:$CR$100,K$3,FALSE)</f>
        <v>628.0946404</v>
      </c>
      <c r="L18" s="587">
        <f>VLOOKUP($A18,[3]BDD_PSY_txRecStd!$A$1:$CR$100,L$3,FALSE)</f>
        <v>713.46187269999996</v>
      </c>
      <c r="M18" s="588" t="e">
        <f>VLOOKUP($A18,#REF!,M$3,FALSE)</f>
        <v>#REF!</v>
      </c>
      <c r="N18" s="586">
        <v>3349.486465325926</v>
      </c>
      <c r="O18" s="586">
        <f>VLOOKUP($A18,[3]BDD_PSY_txRecStd!$A$1:$CR$100,O$3,FALSE)</f>
        <v>4041.0760359999999</v>
      </c>
      <c r="P18" s="586">
        <f>VLOOKUP($A18,[3]BDD_PSY_txRecStd!$A$1:$CR$100,P$3,FALSE)</f>
        <v>3979.785969</v>
      </c>
      <c r="Q18" s="587">
        <f>VLOOKUP($A18,[3]BDD_PSY_txRecStd!$A$1:$CR$100,Q$3,FALSE)</f>
        <v>4526.3518270000004</v>
      </c>
      <c r="R18" s="589" t="e">
        <f>VLOOKUP($A18,#REF!,R$3,FALSE)</f>
        <v>#REF!</v>
      </c>
      <c r="S18" s="590"/>
      <c r="T18" s="590"/>
      <c r="U18" s="590"/>
    </row>
    <row r="19" spans="1:21" x14ac:dyDescent="0.25">
      <c r="A19" s="31" t="s">
        <v>48</v>
      </c>
      <c r="B19" s="32"/>
      <c r="C19" s="585" t="s">
        <v>49</v>
      </c>
      <c r="D19" s="586">
        <v>4031.6081636290264</v>
      </c>
      <c r="E19" s="586">
        <f>VLOOKUP($A19,[3]BDD_PSY_txRecStd!$A$1:$CR$100,E$3,FALSE)</f>
        <v>3763.045294</v>
      </c>
      <c r="F19" s="586">
        <f>VLOOKUP($A19,[3]BDD_PSY_txRecStd!$A$1:$CR$100,F$3,FALSE)</f>
        <v>3558.8079309999998</v>
      </c>
      <c r="G19" s="587">
        <f>VLOOKUP($A19,[3]BDD_PSY_txRecStd!$A$1:$CR$100,G$3,FALSE)</f>
        <v>3325.7964229999998</v>
      </c>
      <c r="H19" s="588" t="e">
        <f>VLOOKUP($A19,#REF!,H$3,FALSE)</f>
        <v>#REF!</v>
      </c>
      <c r="I19" s="586">
        <f>VLOOKUP($A19,[3]BDD_PSY_txRecStd!$A$1:$CR$100,E$3,FALSE)</f>
        <v>3763.045294</v>
      </c>
      <c r="J19" s="586">
        <f>VLOOKUP($A19,[3]BDD_PSY_txRecStd!$A$1:$CR$100,J$3,FALSE)</f>
        <v>929.90209549999997</v>
      </c>
      <c r="K19" s="586">
        <f>VLOOKUP($A19,[3]BDD_PSY_txRecStd!$A$1:$CR$100,K$3,FALSE)</f>
        <v>541.81400199999996</v>
      </c>
      <c r="L19" s="587">
        <f>VLOOKUP($A19,[3]BDD_PSY_txRecStd!$A$1:$CR$100,L$3,FALSE)</f>
        <v>732.87821059999999</v>
      </c>
      <c r="M19" s="588" t="e">
        <f>VLOOKUP($A19,#REF!,M$3,FALSE)</f>
        <v>#REF!</v>
      </c>
      <c r="N19" s="586">
        <v>4774.8847263084544</v>
      </c>
      <c r="O19" s="586">
        <f>VLOOKUP($A19,[3]BDD_PSY_txRecStd!$A$1:$CR$100,O$3,FALSE)</f>
        <v>4874.4534519999997</v>
      </c>
      <c r="P19" s="586">
        <f>VLOOKUP($A19,[3]BDD_PSY_txRecStd!$A$1:$CR$100,P$3,FALSE)</f>
        <v>4501.4837100000004</v>
      </c>
      <c r="Q19" s="587">
        <f>VLOOKUP($A19,[3]BDD_PSY_txRecStd!$A$1:$CR$100,Q$3,FALSE)</f>
        <v>4925.232978</v>
      </c>
      <c r="R19" s="589" t="e">
        <f>VLOOKUP($A19,#REF!,R$3,FALSE)</f>
        <v>#REF!</v>
      </c>
      <c r="S19" s="590"/>
      <c r="T19" s="590"/>
      <c r="U19" s="590"/>
    </row>
    <row r="20" spans="1:21" x14ac:dyDescent="0.25">
      <c r="A20" s="31"/>
      <c r="B20" s="32"/>
      <c r="C20" s="1230" t="s">
        <v>210</v>
      </c>
      <c r="D20" s="1231"/>
      <c r="E20" s="1231"/>
      <c r="F20" s="1231"/>
      <c r="G20" s="1231"/>
      <c r="H20" s="1231"/>
      <c r="I20" s="1231"/>
      <c r="J20" s="1231"/>
      <c r="K20" s="1231"/>
      <c r="L20" s="1231"/>
      <c r="M20" s="1231"/>
      <c r="N20" s="1231"/>
      <c r="O20" s="1231"/>
      <c r="P20" s="1231"/>
      <c r="Q20" s="80"/>
      <c r="R20" s="583"/>
      <c r="S20" s="590"/>
      <c r="T20" s="584"/>
      <c r="U20" s="584"/>
    </row>
    <row r="21" spans="1:21" x14ac:dyDescent="0.25">
      <c r="A21" s="31" t="s">
        <v>82</v>
      </c>
      <c r="C21" s="592" t="s">
        <v>83</v>
      </c>
      <c r="D21" s="586">
        <v>3492.3963165563437</v>
      </c>
      <c r="E21" s="586">
        <f>VLOOKUP($A21,[3]BDD_PSY_txRecStd!$A$1:$CR$100,E$3,FALSE)</f>
        <v>2413.1736460000002</v>
      </c>
      <c r="F21" s="586">
        <f>VLOOKUP($A21,[3]BDD_PSY_txRecStd!$A$1:$CR$100,F$3,FALSE)</f>
        <v>2776.1724009999998</v>
      </c>
      <c r="G21" s="593">
        <f>VLOOKUP($A21,[3]BDD_PSY_txRecStd!$A$1:$CR$100,G$3,FALSE)</f>
        <v>3155.6987880000001</v>
      </c>
      <c r="H21" s="594" t="e">
        <f>VLOOKUP($A21,#REF!,H$3,FALSE)</f>
        <v>#REF!</v>
      </c>
      <c r="I21" s="586">
        <v>888.70964899257717</v>
      </c>
      <c r="J21" s="586">
        <f>VLOOKUP($A21,[3]BDD_PSY_txRecStd!$A$1:$CR$100,J$3,FALSE)</f>
        <v>799.59814189999997</v>
      </c>
      <c r="K21" s="586">
        <f>VLOOKUP($A21,[3]BDD_PSY_txRecStd!$A$1:$CR$100,K$3,FALSE)</f>
        <v>649.39439279999999</v>
      </c>
      <c r="L21" s="587">
        <f>VLOOKUP($A21,[3]BDD_PSY_txRecStd!$A$1:$CR$100,L$3,FALSE)</f>
        <v>992.20726749999994</v>
      </c>
      <c r="M21" s="588" t="e">
        <f>VLOOKUP($A21,#REF!,M$3,FALSE)</f>
        <v>#REF!</v>
      </c>
      <c r="N21" s="586">
        <v>3940.0715679726568</v>
      </c>
      <c r="O21" s="586">
        <f>VLOOKUP($A21,[3]BDD_PSY_txRecStd!$A$1:$CR$100,O$3,FALSE)</f>
        <v>3560.2997580000001</v>
      </c>
      <c r="P21" s="586">
        <f>VLOOKUP($A21,[3]BDD_PSY_txRecStd!$A$1:$CR$100,P$3,FALSE)</f>
        <v>3728.9176400000001</v>
      </c>
      <c r="Q21" s="587">
        <f>VLOOKUP($A21,[3]BDD_PSY_txRecStd!$A$1:$CR$100,Q$3,FALSE)</f>
        <v>4523.1088659999996</v>
      </c>
      <c r="R21" s="589" t="e">
        <f>VLOOKUP($A21,#REF!,R$3,FALSE)</f>
        <v>#REF!</v>
      </c>
      <c r="S21" s="590"/>
      <c r="T21" s="584"/>
      <c r="U21" s="590"/>
    </row>
    <row r="22" spans="1:21" x14ac:dyDescent="0.25">
      <c r="A22" s="31" t="s">
        <v>84</v>
      </c>
      <c r="C22" s="592" t="s">
        <v>85</v>
      </c>
      <c r="D22" s="586">
        <v>3658.0036337824836</v>
      </c>
      <c r="E22" s="586">
        <f>VLOOKUP($A22,[3]BDD_PSY_txRecStd!$A$1:$CR$100,E$3,FALSE)</f>
        <v>3520.347006</v>
      </c>
      <c r="F22" s="586">
        <f>VLOOKUP($A22,[3]BDD_PSY_txRecStd!$A$1:$CR$100,F$3,FALSE)</f>
        <v>3294.0836429999999</v>
      </c>
      <c r="G22" s="593">
        <f>VLOOKUP($A22,[3]BDD_PSY_txRecStd!$A$1:$CR$100,G$3,FALSE)</f>
        <v>3429.636943</v>
      </c>
      <c r="H22" s="594" t="e">
        <f>VLOOKUP($A22,#REF!,H$3,FALSE)</f>
        <v>#REF!</v>
      </c>
      <c r="I22" s="586">
        <v>1273.2089129191481</v>
      </c>
      <c r="J22" s="586">
        <f>VLOOKUP($A22,[3]BDD_PSY_txRecStd!$A$1:$CR$100,J$3,FALSE)</f>
        <v>1180.019994</v>
      </c>
      <c r="K22" s="586">
        <f>VLOOKUP($A22,[3]BDD_PSY_txRecStd!$A$1:$CR$100,K$3,FALSE)</f>
        <v>710.91438089999997</v>
      </c>
      <c r="L22" s="587">
        <f>VLOOKUP($A22,[3]BDD_PSY_txRecStd!$A$1:$CR$100,L$3,FALSE)</f>
        <v>924.79580799999997</v>
      </c>
      <c r="M22" s="588" t="e">
        <f>VLOOKUP($A22,#REF!,M$3,FALSE)</f>
        <v>#REF!</v>
      </c>
      <c r="N22" s="586">
        <v>3665.7349000014833</v>
      </c>
      <c r="O22" s="586">
        <f>VLOOKUP($A22,[3]BDD_PSY_txRecStd!$A$1:$CR$100,O$3,FALSE)</f>
        <v>3924.4842509999999</v>
      </c>
      <c r="P22" s="586">
        <f>VLOOKUP($A22,[3]BDD_PSY_txRecStd!$A$1:$CR$100,P$3,FALSE)</f>
        <v>3760.8410469999999</v>
      </c>
      <c r="Q22" s="587">
        <f>VLOOKUP($A22,[3]BDD_PSY_txRecStd!$A$1:$CR$100,Q$3,FALSE)</f>
        <v>4185.0707620000003</v>
      </c>
      <c r="R22" s="589" t="e">
        <f>VLOOKUP($A22,#REF!,R$3,FALSE)</f>
        <v>#REF!</v>
      </c>
      <c r="S22" s="590"/>
      <c r="T22" s="584"/>
      <c r="U22" s="590"/>
    </row>
    <row r="23" spans="1:21" x14ac:dyDescent="0.25">
      <c r="A23" s="31" t="s">
        <v>86</v>
      </c>
      <c r="C23" s="592" t="s">
        <v>87</v>
      </c>
      <c r="D23" s="586">
        <v>3549.4932866946947</v>
      </c>
      <c r="E23" s="586">
        <f>VLOOKUP($A23,[3]BDD_PSY_txRecStd!$A$1:$CR$100,E$3,FALSE)</f>
        <v>3147.476948</v>
      </c>
      <c r="F23" s="586">
        <f>VLOOKUP($A23,[3]BDD_PSY_txRecStd!$A$1:$CR$100,F$3,FALSE)</f>
        <v>2938.8615110000001</v>
      </c>
      <c r="G23" s="593">
        <f>VLOOKUP($A23,[3]BDD_PSY_txRecStd!$A$1:$CR$100,G$3,FALSE)</f>
        <v>2754.5351340000002</v>
      </c>
      <c r="H23" s="594" t="e">
        <f>VLOOKUP($A23,#REF!,H$3,FALSE)</f>
        <v>#REF!</v>
      </c>
      <c r="I23" s="586">
        <v>902.85821172220244</v>
      </c>
      <c r="J23" s="586">
        <f>VLOOKUP($A23,[3]BDD_PSY_txRecStd!$A$1:$CR$100,J$3,FALSE)</f>
        <v>831.79429379999999</v>
      </c>
      <c r="K23" s="586">
        <f>VLOOKUP($A23,[3]BDD_PSY_txRecStd!$A$1:$CR$100,K$3,FALSE)</f>
        <v>552.76733509999997</v>
      </c>
      <c r="L23" s="587">
        <f>VLOOKUP($A23,[3]BDD_PSY_txRecStd!$A$1:$CR$100,L$3,FALSE)</f>
        <v>597.60882270000002</v>
      </c>
      <c r="M23" s="588" t="e">
        <f>VLOOKUP($A23,#REF!,M$3,FALSE)</f>
        <v>#REF!</v>
      </c>
      <c r="N23" s="586">
        <v>3942.4418766656222</v>
      </c>
      <c r="O23" s="586">
        <f>VLOOKUP($A23,[3]BDD_PSY_txRecStd!$A$1:$CR$100,O$3,FALSE)</f>
        <v>3820.8999450000001</v>
      </c>
      <c r="P23" s="586">
        <f>VLOOKUP($A23,[3]BDD_PSY_txRecStd!$A$1:$CR$100,P$3,FALSE)</f>
        <v>3782.3356690000001</v>
      </c>
      <c r="Q23" s="587">
        <f>VLOOKUP($A23,[3]BDD_PSY_txRecStd!$A$1:$CR$100,Q$3,FALSE)</f>
        <v>3583.6667969999999</v>
      </c>
      <c r="R23" s="589" t="e">
        <f>VLOOKUP($A23,#REF!,R$3,FALSE)</f>
        <v>#REF!</v>
      </c>
      <c r="S23" s="590"/>
      <c r="T23" s="584"/>
      <c r="U23" s="590"/>
    </row>
    <row r="24" spans="1:21" x14ac:dyDescent="0.25">
      <c r="A24" s="31" t="s">
        <v>88</v>
      </c>
      <c r="C24" s="592" t="s">
        <v>89</v>
      </c>
      <c r="D24" s="586">
        <v>3832.1437075743488</v>
      </c>
      <c r="E24" s="586">
        <f>VLOOKUP($A24,[3]BDD_PSY_txRecStd!$A$1:$CR$100,E$3,FALSE)</f>
        <v>3462.0637339999998</v>
      </c>
      <c r="F24" s="586">
        <f>VLOOKUP($A24,[3]BDD_PSY_txRecStd!$A$1:$CR$100,F$3,FALSE)</f>
        <v>3237.2340429999999</v>
      </c>
      <c r="G24" s="593">
        <f>VLOOKUP($A24,[3]BDD_PSY_txRecStd!$A$1:$CR$100,G$3,FALSE)</f>
        <v>3021.2896390000001</v>
      </c>
      <c r="H24" s="594" t="e">
        <f>VLOOKUP($A24,#REF!,H$3,FALSE)</f>
        <v>#REF!</v>
      </c>
      <c r="I24" s="586">
        <v>1327.1338887083609</v>
      </c>
      <c r="J24" s="586">
        <f>VLOOKUP($A24,[3]BDD_PSY_txRecStd!$A$1:$CR$100,J$3,FALSE)</f>
        <v>1165.719619</v>
      </c>
      <c r="K24" s="586">
        <f>VLOOKUP($A24,[3]BDD_PSY_txRecStd!$A$1:$CR$100,K$3,FALSE)</f>
        <v>647.39500810000004</v>
      </c>
      <c r="L24" s="587">
        <f>VLOOKUP($A24,[3]BDD_PSY_txRecStd!$A$1:$CR$100,L$3,FALSE)</f>
        <v>794.67644770000004</v>
      </c>
      <c r="M24" s="588" t="e">
        <f>VLOOKUP($A24,#REF!,M$3,FALSE)</f>
        <v>#REF!</v>
      </c>
      <c r="N24" s="586">
        <v>4253.180708216405</v>
      </c>
      <c r="O24" s="586">
        <f>VLOOKUP($A24,[3]BDD_PSY_txRecStd!$A$1:$CR$100,O$3,FALSE)</f>
        <v>4727.1186870000001</v>
      </c>
      <c r="P24" s="586">
        <f>VLOOKUP($A24,[3]BDD_PSY_txRecStd!$A$1:$CR$100,P$3,FALSE)</f>
        <v>4592.6016319999999</v>
      </c>
      <c r="Q24" s="587">
        <f>VLOOKUP($A24,[3]BDD_PSY_txRecStd!$A$1:$CR$100,Q$3,FALSE)</f>
        <v>5030.3644510000004</v>
      </c>
      <c r="R24" s="589" t="e">
        <f>VLOOKUP($A24,#REF!,R$3,FALSE)</f>
        <v>#REF!</v>
      </c>
      <c r="S24" s="590"/>
      <c r="T24" s="584"/>
      <c r="U24" s="590"/>
    </row>
    <row r="25" spans="1:21" x14ac:dyDescent="0.25">
      <c r="A25" s="49"/>
      <c r="B25" s="193"/>
      <c r="C25" s="1232" t="s">
        <v>211</v>
      </c>
      <c r="D25" s="1233"/>
      <c r="E25" s="1233"/>
      <c r="F25" s="1233"/>
      <c r="G25" s="1233"/>
      <c r="H25" s="1233"/>
      <c r="I25" s="1233"/>
      <c r="J25" s="1233"/>
      <c r="K25" s="1233"/>
      <c r="L25" s="1233"/>
      <c r="M25" s="1233"/>
      <c r="N25" s="1233"/>
      <c r="O25" s="1233"/>
      <c r="P25" s="1233"/>
      <c r="Q25" s="80"/>
      <c r="R25" s="583"/>
      <c r="S25" s="595"/>
      <c r="T25" s="584"/>
      <c r="U25" s="584"/>
    </row>
    <row r="26" spans="1:21" x14ac:dyDescent="0.25">
      <c r="A26" s="31" t="s">
        <v>212</v>
      </c>
      <c r="C26" s="592" t="s">
        <v>213</v>
      </c>
      <c r="D26" s="586">
        <v>4031.080812880698</v>
      </c>
      <c r="E26" s="586">
        <f>VLOOKUP($A26,[3]BDD_PSY_txRecStd!$A$1:$CR$100,E$3,FALSE)</f>
        <v>3553.8122499999999</v>
      </c>
      <c r="F26" s="586">
        <f>VLOOKUP($A26,[3]BDD_PSY_txRecStd!$A$1:$CR$100,F$3,FALSE)</f>
        <v>3326.5210360000001</v>
      </c>
      <c r="G26" s="596">
        <f>VLOOKUP($A26,[3]BDD_PSY_txRecStd!$A$1:$CR$100,G$3,FALSE)</f>
        <v>3459.9220439999999</v>
      </c>
      <c r="H26" s="594" t="e">
        <f>VLOOKUP($A26,#REF!,H$3,FALSE)</f>
        <v>#REF!</v>
      </c>
      <c r="I26" s="586">
        <v>1328.3343391822964</v>
      </c>
      <c r="J26" s="586">
        <f>VLOOKUP($A26,[3]BDD_PSY_txRecStd!$A$1:$CR$100,J$3,FALSE)</f>
        <v>1168.3686049999999</v>
      </c>
      <c r="K26" s="586">
        <f>VLOOKUP($A26,[3]BDD_PSY_txRecStd!$A$1:$CR$100,K$3,FALSE)</f>
        <v>725.04749360000005</v>
      </c>
      <c r="L26" s="587">
        <f>VLOOKUP($A26,[3]BDD_PSY_txRecStd!$A$1:$CR$100,L$3,FALSE)</f>
        <v>933.95086830000002</v>
      </c>
      <c r="M26" s="588" t="e">
        <f>VLOOKUP($A26,#REF!,M$3,FALSE)</f>
        <v>#REF!</v>
      </c>
      <c r="N26" s="586">
        <v>3568.1491134167668</v>
      </c>
      <c r="O26" s="586">
        <f>VLOOKUP($A26,[3]BDD_PSY_txRecStd!$A$1:$CR$100,O$3,FALSE)</f>
        <v>3930.39734</v>
      </c>
      <c r="P26" s="586">
        <f>VLOOKUP($A26,[3]BDD_PSY_txRecStd!$A$1:$CR$100,P$3,FALSE)</f>
        <v>3770.9948300000001</v>
      </c>
      <c r="Q26" s="587">
        <f>VLOOKUP($A26,[3]BDD_PSY_txRecStd!$A$1:$CR$100,Q$3,FALSE)</f>
        <v>4185.868907</v>
      </c>
      <c r="R26" s="589" t="e">
        <f>VLOOKUP($A26,#REF!,R$3,FALSE)</f>
        <v>#REF!</v>
      </c>
      <c r="S26" s="590"/>
      <c r="T26" s="590"/>
      <c r="U26" s="590"/>
    </row>
    <row r="27" spans="1:21" x14ac:dyDescent="0.25">
      <c r="A27" s="31" t="s">
        <v>214</v>
      </c>
      <c r="C27" s="592" t="s">
        <v>215</v>
      </c>
      <c r="D27" s="586">
        <v>3100.5925861190381</v>
      </c>
      <c r="E27" s="586">
        <f>VLOOKUP($A27,[3]BDD_PSY_txRecStd!$A$1:$CR$100,E$3,FALSE)</f>
        <v>3563.7310859999998</v>
      </c>
      <c r="F27" s="588">
        <f>VLOOKUP($A27,[3]BDD_PSY_txRecStd!$A$1:$CR$100,F$3,FALSE)</f>
        <v>3366.4099620000002</v>
      </c>
      <c r="G27" s="596">
        <f>VLOOKUP($A27,[3]BDD_PSY_txRecStd!$A$1:$CR$100,G$3,FALSE)</f>
        <v>3248.7355889999999</v>
      </c>
      <c r="H27" s="594" t="e">
        <f>VLOOKUP($A27,#REF!,H$3,FALSE)</f>
        <v>#REF!</v>
      </c>
      <c r="I27" s="586">
        <v>1124.9118114831404</v>
      </c>
      <c r="J27" s="586">
        <f>VLOOKUP($A27,[3]BDD_PSY_txRecStd!$A$1:$CR$100,J$3,FALSE)</f>
        <v>1014.706067</v>
      </c>
      <c r="K27" s="586">
        <f>VLOOKUP($A27,[3]BDD_PSY_txRecStd!$A$1:$CR$100,K$3,FALSE)</f>
        <v>546.0485132</v>
      </c>
      <c r="L27" s="587">
        <f>VLOOKUP($A27,[3]BDD_PSY_txRecStd!$A$1:$CR$100,L$3,FALSE)</f>
        <v>746.10857129999999</v>
      </c>
      <c r="M27" s="588" t="e">
        <f>VLOOKUP($A27,#REF!,M$3,FALSE)</f>
        <v>#REF!</v>
      </c>
      <c r="N27" s="586">
        <v>3721.3396766072774</v>
      </c>
      <c r="O27" s="586">
        <f>VLOOKUP($A27,[3]BDD_PSY_txRecStd!$A$1:$CR$100,O$3,FALSE)</f>
        <v>4805.8803269999999</v>
      </c>
      <c r="P27" s="586">
        <f>VLOOKUP($A27,[3]BDD_PSY_txRecStd!$A$1:$CR$100,P$3,FALSE)</f>
        <v>4478.3561520000003</v>
      </c>
      <c r="Q27" s="587">
        <f>VLOOKUP($A27,[3]BDD_PSY_txRecStd!$A$1:$CR$100,Q$3,FALSE)</f>
        <v>4929.8336669999999</v>
      </c>
      <c r="R27" s="589" t="e">
        <f>VLOOKUP($A27,#REF!,R$3,FALSE)</f>
        <v>#REF!</v>
      </c>
      <c r="S27" s="590"/>
      <c r="T27" s="590"/>
      <c r="U27" s="590"/>
    </row>
    <row r="28" spans="1:21" x14ac:dyDescent="0.25">
      <c r="A28" s="31" t="s">
        <v>216</v>
      </c>
      <c r="C28" s="592" t="s">
        <v>217</v>
      </c>
      <c r="D28" s="586">
        <v>3897.9628747530819</v>
      </c>
      <c r="E28" s="586">
        <f>VLOOKUP($A28,[3]BDD_PSY_txRecStd!$A$1:$CR$100,E$3,FALSE)</f>
        <v>3411.8081860000002</v>
      </c>
      <c r="F28" s="588">
        <f>VLOOKUP($A28,[3]BDD_PSY_txRecStd!$A$1:$CR$100,F$3,FALSE)</f>
        <v>3249.9723650000001</v>
      </c>
      <c r="G28" s="596">
        <f>VLOOKUP($A28,[3]BDD_PSY_txRecStd!$A$1:$CR$100,G$3,FALSE)</f>
        <v>3011.2050829999998</v>
      </c>
      <c r="H28" s="594" t="e">
        <f>VLOOKUP($A28,#REF!,H$3,FALSE)</f>
        <v>#REF!</v>
      </c>
      <c r="I28" s="586">
        <v>1333.5609228578646</v>
      </c>
      <c r="J28" s="586">
        <f>VLOOKUP($A28,[3]BDD_PSY_txRecStd!$A$1:$CR$100,J$3,FALSE)</f>
        <v>1315.8141149999999</v>
      </c>
      <c r="K28" s="586">
        <f>VLOOKUP($A28,[3]BDD_PSY_txRecStd!$A$1:$CR$100,K$3,FALSE)</f>
        <v>691.60596529999998</v>
      </c>
      <c r="L28" s="587">
        <f>VLOOKUP($A28,[3]BDD_PSY_txRecStd!$A$1:$CR$100,L$3,FALSE)</f>
        <v>800.21268250000003</v>
      </c>
      <c r="M28" s="588" t="e">
        <f>VLOOKUP($A28,#REF!,M$3,FALSE)</f>
        <v>#REF!</v>
      </c>
      <c r="N28" s="586">
        <v>4868.9817683043593</v>
      </c>
      <c r="O28" s="586">
        <f>VLOOKUP($A28,[3]BDD_PSY_txRecStd!$A$1:$CR$100,O$3,FALSE)</f>
        <v>4507.0399219999999</v>
      </c>
      <c r="P28" s="586">
        <f>VLOOKUP($A28,[3]BDD_PSY_txRecStd!$A$1:$CR$100,P$3,FALSE)</f>
        <v>4448.88526</v>
      </c>
      <c r="Q28" s="587">
        <f>VLOOKUP($A28,[3]BDD_PSY_txRecStd!$A$1:$CR$100,Q$3,FALSE)</f>
        <v>4995.04295</v>
      </c>
      <c r="R28" s="589" t="e">
        <f>VLOOKUP($A28,#REF!,R$3,FALSE)</f>
        <v>#REF!</v>
      </c>
      <c r="S28" s="590"/>
      <c r="T28" s="590"/>
      <c r="U28" s="590"/>
    </row>
    <row r="29" spans="1:21" x14ac:dyDescent="0.25">
      <c r="A29" s="31" t="s">
        <v>218</v>
      </c>
      <c r="C29" s="592" t="s">
        <v>219</v>
      </c>
      <c r="D29" s="586">
        <v>3774.7412009783452</v>
      </c>
      <c r="E29" s="586">
        <f>VLOOKUP($A29,[3]BDD_PSY_txRecStd!$A$1:$CR$100,E$3,FALSE)</f>
        <v>3090.1373709999998</v>
      </c>
      <c r="F29" s="588">
        <f>VLOOKUP($A29,[3]BDD_PSY_txRecStd!$A$1:$CR$100,F$3,FALSE)</f>
        <v>2902.704154</v>
      </c>
      <c r="G29" s="596">
        <f>VLOOKUP($A29,[3]BDD_PSY_txRecStd!$A$1:$CR$100,G$3,FALSE)</f>
        <v>2754.2170289999999</v>
      </c>
      <c r="H29" s="594" t="e">
        <f>VLOOKUP($A29,#REF!,H$3,FALSE)</f>
        <v>#REF!</v>
      </c>
      <c r="I29" s="586">
        <v>1421.1686686163362</v>
      </c>
      <c r="J29" s="586">
        <f>VLOOKUP($A29,[3]BDD_PSY_txRecStd!$A$1:$CR$100,J$3,FALSE)</f>
        <v>850.16272460000005</v>
      </c>
      <c r="K29" s="586">
        <f>VLOOKUP($A29,[3]BDD_PSY_txRecStd!$A$1:$CR$100,K$3,FALSE)</f>
        <v>581.12946109999996</v>
      </c>
      <c r="L29" s="587">
        <f>VLOOKUP($A29,[3]BDD_PSY_txRecStd!$A$1:$CR$100,L$3,FALSE)</f>
        <v>605.21099990000005</v>
      </c>
      <c r="M29" s="588" t="e">
        <f>VLOOKUP($A29,#REF!,M$3,FALSE)</f>
        <v>#REF!</v>
      </c>
      <c r="N29" s="586">
        <v>3859.9903044248663</v>
      </c>
      <c r="O29" s="586">
        <f>VLOOKUP($A29,[3]BDD_PSY_txRecStd!$A$1:$CR$100,O$3,FALSE)</f>
        <v>3554.7698839999998</v>
      </c>
      <c r="P29" s="586">
        <f>VLOOKUP($A29,[3]BDD_PSY_txRecStd!$A$1:$CR$100,P$3,FALSE)</f>
        <v>3539.0252930000001</v>
      </c>
      <c r="Q29" s="587">
        <f>VLOOKUP($A29,[3]BDD_PSY_txRecStd!$A$1:$CR$100,Q$3,FALSE)</f>
        <v>3340.0089600000001</v>
      </c>
      <c r="R29" s="589" t="e">
        <f>VLOOKUP($A29,#REF!,R$3,FALSE)</f>
        <v>#REF!</v>
      </c>
      <c r="S29" s="590"/>
      <c r="T29" s="590"/>
      <c r="U29" s="590"/>
    </row>
    <row r="30" spans="1:21" x14ac:dyDescent="0.25">
      <c r="A30" s="31" t="s">
        <v>220</v>
      </c>
      <c r="C30" s="592" t="s">
        <v>221</v>
      </c>
      <c r="D30" s="586">
        <v>3578.31226954772</v>
      </c>
      <c r="E30" s="586">
        <f>VLOOKUP($A30,[3]BDD_PSY_txRecStd!$A$1:$CR$100,E$3,FALSE)</f>
        <v>2490.8865150000001</v>
      </c>
      <c r="F30" s="588">
        <f>VLOOKUP($A30,[3]BDD_PSY_txRecStd!$A$1:$CR$100,F$3,FALSE)</f>
        <v>2595.7177299999998</v>
      </c>
      <c r="G30" s="596">
        <f>VLOOKUP($A30,[3]BDD_PSY_txRecStd!$A$1:$CR$100,G$3,FALSE)</f>
        <v>2768.2366980000002</v>
      </c>
      <c r="H30" s="594" t="e">
        <f>VLOOKUP($A30,#REF!,H$3,FALSE)</f>
        <v>#REF!</v>
      </c>
      <c r="I30" s="586">
        <v>902.01297009336474</v>
      </c>
      <c r="J30" s="586">
        <f>VLOOKUP($A30,[3]BDD_PSY_txRecStd!$A$1:$CR$100,J$3,FALSE)</f>
        <v>509.28910020000001</v>
      </c>
      <c r="K30" s="586">
        <f>VLOOKUP($A30,[3]BDD_PSY_txRecStd!$A$1:$CR$100,K$3,FALSE)</f>
        <v>427.30785959999997</v>
      </c>
      <c r="L30" s="587">
        <f>VLOOKUP($A30,[3]BDD_PSY_txRecStd!$A$1:$CR$100,L$3,FALSE)</f>
        <v>771.01883459999999</v>
      </c>
      <c r="M30" s="588" t="e">
        <f>VLOOKUP($A30,#REF!,M$3,FALSE)</f>
        <v>#REF!</v>
      </c>
      <c r="N30" s="586">
        <v>3723.88106607996</v>
      </c>
      <c r="O30" s="586">
        <f>VLOOKUP($A30,[3]BDD_PSY_txRecStd!$A$1:$CR$100,O$3,FALSE)</f>
        <v>4001.7306079999998</v>
      </c>
      <c r="P30" s="586">
        <f>VLOOKUP($A30,[3]BDD_PSY_txRecStd!$A$1:$CR$100,P$3,FALSE)</f>
        <v>4014.1925190000002</v>
      </c>
      <c r="Q30" s="587">
        <f>VLOOKUP($A30,[3]BDD_PSY_txRecStd!$A$1:$CR$100,Q$3,FALSE)</f>
        <v>4575.0869579999999</v>
      </c>
      <c r="R30" s="589" t="e">
        <f>VLOOKUP($A30,#REF!,R$3,FALSE)</f>
        <v>#REF!</v>
      </c>
      <c r="S30" s="590"/>
      <c r="T30" s="590"/>
      <c r="U30" s="590"/>
    </row>
    <row r="31" spans="1:21" x14ac:dyDescent="0.25">
      <c r="A31" s="31" t="s">
        <v>222</v>
      </c>
      <c r="C31" s="592" t="s">
        <v>223</v>
      </c>
      <c r="D31" s="586">
        <v>3460.8175847084708</v>
      </c>
      <c r="E31" s="586">
        <f>VLOOKUP($A31,[3]BDD_PSY_txRecStd!$A$1:$CR$100,E$3,FALSE)</f>
        <v>2593.7863379999999</v>
      </c>
      <c r="F31" s="588">
        <f>VLOOKUP($A31,[3]BDD_PSY_txRecStd!$A$1:$CR$100,F$3,FALSE)</f>
        <v>2891.3304459999999</v>
      </c>
      <c r="G31" s="596">
        <f>VLOOKUP($A31,[3]BDD_PSY_txRecStd!$A$1:$CR$100,G$3,FALSE)</f>
        <v>3183.9523170000002</v>
      </c>
      <c r="H31" s="594" t="e">
        <f>VLOOKUP($A31,#REF!,H$3,FALSE)</f>
        <v>#REF!</v>
      </c>
      <c r="I31" s="586">
        <v>788.15516295634302</v>
      </c>
      <c r="J31" s="586">
        <f>VLOOKUP($A31,[3]BDD_PSY_txRecStd!$A$1:$CR$100,J$3,FALSE)</f>
        <v>870.66094280000004</v>
      </c>
      <c r="K31" s="586">
        <f>VLOOKUP($A31,[3]BDD_PSY_txRecStd!$A$1:$CR$100,K$3,FALSE)</f>
        <v>659.98981939999999</v>
      </c>
      <c r="L31" s="587">
        <f>VLOOKUP($A31,[3]BDD_PSY_txRecStd!$A$1:$CR$100,L$3,FALSE)</f>
        <v>971.2264351</v>
      </c>
      <c r="M31" s="588" t="e">
        <f>VLOOKUP($A31,#REF!,M$3,FALSE)</f>
        <v>#REF!</v>
      </c>
      <c r="N31" s="586">
        <v>4482.3240594991239</v>
      </c>
      <c r="O31" s="586">
        <f>VLOOKUP($A31,[3]BDD_PSY_txRecStd!$A$1:$CR$100,O$3,FALSE)</f>
        <v>3606.2889850000001</v>
      </c>
      <c r="P31" s="586">
        <f>VLOOKUP($A31,[3]BDD_PSY_txRecStd!$A$1:$CR$100,P$3,FALSE)</f>
        <v>3596.8984070000001</v>
      </c>
      <c r="Q31" s="587">
        <f>VLOOKUP($A31,[3]BDD_PSY_txRecStd!$A$1:$CR$100,Q$3,FALSE)</f>
        <v>4394.0747069999998</v>
      </c>
      <c r="R31" s="589" t="e">
        <f>VLOOKUP($A31,#REF!,R$3,FALSE)</f>
        <v>#REF!</v>
      </c>
      <c r="S31" s="590"/>
      <c r="T31" s="590"/>
      <c r="U31" s="590"/>
    </row>
    <row r="32" spans="1:21" x14ac:dyDescent="0.25">
      <c r="A32" s="31" t="s">
        <v>224</v>
      </c>
      <c r="C32" s="592" t="s">
        <v>225</v>
      </c>
      <c r="D32" s="586">
        <v>3315.0290533592151</v>
      </c>
      <c r="E32" s="586">
        <f>VLOOKUP($A32,[3]BDD_PSY_txRecStd!$A$1:$CR$100,E$3,FALSE)</f>
        <v>3461.409858</v>
      </c>
      <c r="F32" s="588">
        <f>VLOOKUP($A32,[3]BDD_PSY_txRecStd!$A$1:$CR$100,F$3,FALSE)</f>
        <v>3157.949404</v>
      </c>
      <c r="G32" s="596">
        <f>VLOOKUP($A32,[3]BDD_PSY_txRecStd!$A$1:$CR$100,G$3,FALSE)</f>
        <v>3105.6962109999999</v>
      </c>
      <c r="H32" s="594" t="e">
        <f>VLOOKUP($A32,#REF!,H$3,FALSE)</f>
        <v>#REF!</v>
      </c>
      <c r="I32" s="586">
        <v>823.95739988716741</v>
      </c>
      <c r="J32" s="586">
        <f>VLOOKUP($A32,[3]BDD_PSY_txRecStd!$A$1:$CR$100,J$3,FALSE)</f>
        <v>1380.5479760000001</v>
      </c>
      <c r="K32" s="586">
        <f>VLOOKUP($A32,[3]BDD_PSY_txRecStd!$A$1:$CR$100,K$3,FALSE)</f>
        <v>829.38336289999995</v>
      </c>
      <c r="L32" s="587">
        <f>VLOOKUP($A32,[3]BDD_PSY_txRecStd!$A$1:$CR$100,L$3,FALSE)</f>
        <v>1052.4680410000001</v>
      </c>
      <c r="M32" s="588" t="e">
        <f>VLOOKUP($A32,#REF!,M$3,FALSE)</f>
        <v>#REF!</v>
      </c>
      <c r="N32" s="586">
        <v>3935.9992892685868</v>
      </c>
      <c r="O32" s="586">
        <f>VLOOKUP($A32,[3]BDD_PSY_txRecStd!$A$1:$CR$100,O$3,FALSE)</f>
        <v>6058.9697470000001</v>
      </c>
      <c r="P32" s="586">
        <f>VLOOKUP($A32,[3]BDD_PSY_txRecStd!$A$1:$CR$100,P$3,FALSE)</f>
        <v>6627.7228439999999</v>
      </c>
      <c r="Q32" s="587">
        <f>VLOOKUP($A32,[3]BDD_PSY_txRecStd!$A$1:$CR$100,Q$3,FALSE)</f>
        <v>6379.3860130000003</v>
      </c>
      <c r="R32" s="589" t="e">
        <f>VLOOKUP($A32,#REF!,R$3,FALSE)</f>
        <v>#REF!</v>
      </c>
      <c r="S32" s="590"/>
      <c r="T32" s="590"/>
      <c r="U32" s="590"/>
    </row>
    <row r="33" spans="1:21" ht="13.8" thickBot="1" x14ac:dyDescent="0.3">
      <c r="A33" s="31" t="s">
        <v>226</v>
      </c>
      <c r="C33" s="597" t="s">
        <v>227</v>
      </c>
      <c r="D33" s="586">
        <v>4176.835934293129</v>
      </c>
      <c r="E33" s="586">
        <f>VLOOKUP($A33,[3]BDD_PSY_txRecStd!$A$1:$CR$100,E$3,FALSE)</f>
        <v>0</v>
      </c>
      <c r="F33" s="588">
        <f>VLOOKUP($A33,[3]BDD_PSY_txRecStd!$A$1:$CR$100,F$3,FALSE)</f>
        <v>0</v>
      </c>
      <c r="G33" s="598">
        <f>VLOOKUP($A33,[3]BDD_PSY_txRecStd!$A$1:$CR$100,G$3,FALSE)</f>
        <v>0</v>
      </c>
      <c r="H33" s="599" t="e">
        <f>VLOOKUP($A33,#REF!,H$3,FALSE)</f>
        <v>#REF!</v>
      </c>
      <c r="I33" s="600">
        <v>1467.3825471267485</v>
      </c>
      <c r="J33" s="586">
        <f>VLOOKUP($A33,[3]BDD_PSY_txRecStd!$A$1:$CR$100,J$3,FALSE)</f>
        <v>0</v>
      </c>
      <c r="K33" s="586">
        <f>VLOOKUP($A33,[3]BDD_PSY_txRecStd!$A$1:$CR$100,K$3,FALSE)</f>
        <v>0</v>
      </c>
      <c r="L33" s="587">
        <f>VLOOKUP($A33,[3]BDD_PSY_txRecStd!$A$1:$CR$100,L$3,FALSE)</f>
        <v>0</v>
      </c>
      <c r="M33" s="601" t="e">
        <f>VLOOKUP($A33,#REF!,M$3,FALSE)</f>
        <v>#REF!</v>
      </c>
      <c r="N33" s="600">
        <v>4958.5764745135202</v>
      </c>
      <c r="O33" s="586">
        <f>VLOOKUP($A33,[3]BDD_PSY_txRecStd!$A$1:$CR$100,O$3,FALSE)</f>
        <v>0</v>
      </c>
      <c r="P33" s="586">
        <f>VLOOKUP($A33,[3]BDD_PSY_txRecStd!$A$1:$CR$100,P$3,FALSE)</f>
        <v>0</v>
      </c>
      <c r="Q33" s="587">
        <f>VLOOKUP($A33,[3]BDD_PSY_txRecStd!$A$1:$CR$100,Q$3,FALSE)</f>
        <v>0</v>
      </c>
      <c r="R33" s="602" t="e">
        <f>VLOOKUP($A33,#REF!,R$3,FALSE)</f>
        <v>#REF!</v>
      </c>
      <c r="S33" s="590"/>
      <c r="T33" s="590"/>
      <c r="U33" s="603"/>
    </row>
    <row r="34" spans="1:21" ht="13.8" thickBot="1" x14ac:dyDescent="0.3">
      <c r="A34" s="31" t="s">
        <v>104</v>
      </c>
      <c r="C34" s="604" t="s">
        <v>105</v>
      </c>
      <c r="D34" s="605">
        <v>3634.9679230689676</v>
      </c>
      <c r="E34" s="606">
        <f>VLOOKUP($A34,[3]BDD_PSY_txRecStd!$A$1:$CR$100,E$3,FALSE)</f>
        <v>3183.8620970000002</v>
      </c>
      <c r="F34" s="606">
        <f>VLOOKUP($A34,[3]BDD_PSY_txRecStd!$A$1:$CR$100,F$3,FALSE)</f>
        <v>3068.3542000000002</v>
      </c>
      <c r="G34" s="606">
        <f>VLOOKUP($A34,[3]BDD_PSY_txRecStd!$A$1:$CR$100,G$3,FALSE)</f>
        <v>3056.2484450000002</v>
      </c>
      <c r="H34" s="607" t="e">
        <f>VLOOKUP($A34,#REF!,H$3,FALSE)</f>
        <v>#REF!</v>
      </c>
      <c r="I34" s="605">
        <v>1102.744376531233</v>
      </c>
      <c r="J34" s="606">
        <f>VLOOKUP($A34,[3]BDD_PSY_txRecStd!$A$1:$CR$100,J$3,FALSE)</f>
        <v>1001.19773</v>
      </c>
      <c r="K34" s="606">
        <f>VLOOKUP($A34,[3]BDD_PSY_txRecStd!$A$1:$CR$100,K$3,FALSE)</f>
        <v>634.41392340000004</v>
      </c>
      <c r="L34" s="606">
        <f>VLOOKUP($A34,[3]BDD_PSY_txRecStd!$A$1:$CR$100,L$3,FALSE)</f>
        <v>800.81476529999998</v>
      </c>
      <c r="M34" s="606" t="e">
        <f>VLOOKUP($A34,#REF!,M$3,FALSE)</f>
        <v>#REF!</v>
      </c>
      <c r="N34" s="605">
        <v>3938.2096049683241</v>
      </c>
      <c r="O34" s="606">
        <f>VLOOKUP($A34,[3]BDD_PSY_txRecStd!$A$1:$CR$100,O$3,FALSE)</f>
        <v>4009.2923529999998</v>
      </c>
      <c r="P34" s="606">
        <f>VLOOKUP($A34,[3]BDD_PSY_txRecStd!$A$1:$CR$100,P$3,FALSE)</f>
        <v>3953.1120139999998</v>
      </c>
      <c r="Q34" s="606">
        <f>VLOOKUP($A34,[3]BDD_PSY_txRecStd!$A$1:$CR$100,Q$3,FALSE)</f>
        <v>4232.2654899999998</v>
      </c>
      <c r="R34" s="608" t="e">
        <f>VLOOKUP($A34,#REF!,R$3,FALSE)</f>
        <v>#REF!</v>
      </c>
      <c r="S34" s="590"/>
      <c r="T34" s="590"/>
      <c r="U34" s="590"/>
    </row>
    <row r="35" spans="1:21" ht="13.8" thickBot="1" x14ac:dyDescent="0.3">
      <c r="A35" s="31" t="s">
        <v>106</v>
      </c>
      <c r="C35" s="604" t="s">
        <v>107</v>
      </c>
      <c r="D35" s="605">
        <v>2763.105906335998</v>
      </c>
      <c r="E35" s="606">
        <f>VLOOKUP($A35,[3]BDD_PSY_txRecStd!$A$1:$CR$100,E$3,FALSE)</f>
        <v>2595.7642350000001</v>
      </c>
      <c r="F35" s="606">
        <f>VLOOKUP($A35,[3]BDD_PSY_txRecStd!$A$1:$CR$100,F$3,FALSE)</f>
        <v>2429.9477919999999</v>
      </c>
      <c r="G35" s="606">
        <f>VLOOKUP($A35,[3]BDD_PSY_txRecStd!$A$1:$CR$100,G$3,FALSE)</f>
        <v>2356.7001460000001</v>
      </c>
      <c r="H35" s="607" t="e">
        <f>VLOOKUP($A35,#REF!,H$3,FALSE)</f>
        <v>#REF!</v>
      </c>
      <c r="I35" s="605">
        <v>784.07660483750431</v>
      </c>
      <c r="J35" s="606">
        <f>VLOOKUP($A35,[3]BDD_PSY_txRecStd!$A$1:$CR$100,J$3,FALSE)</f>
        <v>753.06666010000004</v>
      </c>
      <c r="K35" s="606">
        <f>VLOOKUP($A35,[3]BDD_PSY_txRecStd!$A$1:$CR$100,K$3,FALSE)</f>
        <v>491.20731260000002</v>
      </c>
      <c r="L35" s="606">
        <f>VLOOKUP($A35,[3]BDD_PSY_txRecStd!$A$1:$CR$100,L$3,FALSE)</f>
        <v>653.19884290000005</v>
      </c>
      <c r="M35" s="606" t="e">
        <f>VLOOKUP($A35,#REF!,M$3,FALSE)</f>
        <v>#REF!</v>
      </c>
      <c r="N35" s="605">
        <v>3454.5572924756325</v>
      </c>
      <c r="O35" s="606">
        <v>3622.0528171747796</v>
      </c>
      <c r="P35" s="606">
        <v>3659.3915607564559</v>
      </c>
      <c r="Q35" s="606">
        <v>3659.3915607564559</v>
      </c>
      <c r="R35" s="608" t="e">
        <f>VLOOKUP($A35,#REF!,R$3,FALSE)</f>
        <v>#REF!</v>
      </c>
      <c r="S35" s="590"/>
      <c r="T35" s="590"/>
      <c r="U35" s="590"/>
    </row>
    <row r="36" spans="1:21" x14ac:dyDescent="0.25">
      <c r="C36" s="201" t="str">
        <f>CONCATENATE("Sources : RIMP 2021 -2022, Population de référence RGP 2008")</f>
        <v>Sources : RIMP 2021 -2022, Population de référence RGP 2008</v>
      </c>
      <c r="E36" s="609"/>
      <c r="F36" s="609"/>
      <c r="G36" s="610"/>
      <c r="H36" s="609"/>
      <c r="I36" s="609"/>
      <c r="J36" s="609"/>
      <c r="K36" s="609"/>
      <c r="L36" s="610"/>
      <c r="M36" s="609"/>
      <c r="S36" s="584"/>
    </row>
    <row r="37" spans="1:21" x14ac:dyDescent="0.25">
      <c r="C37" s="611" t="s">
        <v>228</v>
      </c>
      <c r="D37" s="612"/>
      <c r="E37" s="613"/>
      <c r="F37" s="613"/>
      <c r="G37" s="614"/>
      <c r="H37" s="613"/>
      <c r="I37" s="613"/>
      <c r="J37" s="615"/>
      <c r="K37" s="615"/>
      <c r="L37" s="616"/>
      <c r="M37" s="615"/>
    </row>
    <row r="38" spans="1:21" ht="9.75" customHeight="1" x14ac:dyDescent="0.25">
      <c r="C38" s="329"/>
    </row>
    <row r="39" spans="1:21" x14ac:dyDescent="0.25">
      <c r="C39" s="617" t="s">
        <v>229</v>
      </c>
      <c r="F39" s="618"/>
      <c r="G39" s="619"/>
      <c r="K39" s="618"/>
      <c r="L39" s="619"/>
      <c r="P39" s="618"/>
      <c r="Q39" s="619"/>
    </row>
    <row r="40" spans="1:21" x14ac:dyDescent="0.25">
      <c r="C40" s="201" t="s">
        <v>230</v>
      </c>
      <c r="F40" s="618"/>
      <c r="K40" s="618"/>
      <c r="P40" s="618"/>
    </row>
    <row r="41" spans="1:21" ht="48" customHeight="1" x14ac:dyDescent="0.25">
      <c r="C41" s="1234" t="s">
        <v>231</v>
      </c>
      <c r="D41" s="1234"/>
      <c r="E41" s="1234"/>
      <c r="F41" s="1234"/>
      <c r="G41" s="1234"/>
      <c r="H41" s="1234"/>
      <c r="I41" s="1234"/>
      <c r="J41" s="1234"/>
      <c r="K41" s="1234"/>
      <c r="L41" s="1234"/>
      <c r="M41" s="1234"/>
      <c r="N41" s="1234"/>
      <c r="O41" s="1234"/>
      <c r="P41" s="1234"/>
      <c r="Q41" s="620"/>
    </row>
    <row r="42" spans="1:21" x14ac:dyDescent="0.25">
      <c r="C42" s="621"/>
    </row>
  </sheetData>
  <mergeCells count="9">
    <mergeCell ref="C20:P20"/>
    <mergeCell ref="C25:P25"/>
    <mergeCell ref="C41:P41"/>
    <mergeCell ref="C1:P1"/>
    <mergeCell ref="C4:C5"/>
    <mergeCell ref="D4:H4"/>
    <mergeCell ref="I4:M4"/>
    <mergeCell ref="N4:R4"/>
    <mergeCell ref="C6:P6"/>
  </mergeCells>
  <conditionalFormatting sqref="D7:D19 D21:D24 D26:D33">
    <cfRule type="cellIs" dxfId="27" priority="7" operator="lessThan">
      <formula>$D$34</formula>
    </cfRule>
  </conditionalFormatting>
  <conditionalFormatting sqref="G7:G20 G26:G33">
    <cfRule type="cellIs" dxfId="26" priority="6" operator="lessThan">
      <formula>$F$34</formula>
    </cfRule>
  </conditionalFormatting>
  <conditionalFormatting sqref="H21:H24 H26:H33">
    <cfRule type="cellIs" dxfId="25" priority="5" operator="lessThan">
      <formula>$F$34</formula>
    </cfRule>
  </conditionalFormatting>
  <conditionalFormatting sqref="H7:H19">
    <cfRule type="cellIs" dxfId="24" priority="4" operator="lessThan">
      <formula>$E$34</formula>
    </cfRule>
  </conditionalFormatting>
  <conditionalFormatting sqref="S7:U35">
    <cfRule type="cellIs" dxfId="23" priority="3" operator="lessThanOrEqual">
      <formula>0</formula>
    </cfRule>
  </conditionalFormatting>
  <conditionalFormatting sqref="F27:F33">
    <cfRule type="cellIs" dxfId="22" priority="2" operator="lessThan">
      <formula>$E$34</formula>
    </cfRule>
  </conditionalFormatting>
  <conditionalFormatting sqref="F7">
    <cfRule type="cellIs" priority="1" operator="lessThan">
      <formula>$F$34</formula>
    </cfRule>
  </conditionalFormatting>
  <pageMargins left="0.19685039370078741" right="0.15748031496062992" top="0.19685039370078741" bottom="0.51181102362204722" header="0.31496062992125984" footer="0.27559055118110237"/>
  <pageSetup paperSize="9" scale="95" orientation="landscape" r:id="rId1"/>
  <headerFooter alignWithMargins="0">
    <oddFooter>&amp;L&amp;"Arial,Italique"&amp;7
&amp;CPsychiatrie (RIM-P) – Bilan PMSI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42"/>
  <sheetViews>
    <sheetView topLeftCell="C1" zoomScaleNormal="100" workbookViewId="0">
      <selection sqref="A1:AA63"/>
    </sheetView>
  </sheetViews>
  <sheetFormatPr baseColWidth="10" defaultColWidth="11.44140625" defaultRowHeight="13.2" x14ac:dyDescent="0.25"/>
  <cols>
    <col min="1" max="1" width="8" style="570" hidden="1" customWidth="1"/>
    <col min="2" max="2" width="2.77734375" style="98" hidden="1" customWidth="1"/>
    <col min="3" max="3" width="19.77734375" style="201" customWidth="1"/>
    <col min="4" max="4" width="10.21875" hidden="1" customWidth="1"/>
    <col min="5" max="6" width="10.21875" customWidth="1"/>
    <col min="7" max="7" width="10.21875" style="622" customWidth="1"/>
    <col min="8" max="8" width="10.21875" hidden="1" customWidth="1"/>
    <col min="9" max="11" width="10.21875" customWidth="1"/>
    <col min="12" max="12" width="10.21875" style="622" customWidth="1"/>
    <col min="13" max="13" width="10.21875" hidden="1" customWidth="1"/>
    <col min="14" max="16" width="10.21875" customWidth="1"/>
    <col min="17" max="17" width="10.21875" style="622" customWidth="1"/>
    <col min="18" max="18" width="10.21875" hidden="1" customWidth="1"/>
  </cols>
  <sheetData>
    <row r="1" spans="1:31" ht="15.6" x14ac:dyDescent="0.25">
      <c r="A1" s="567"/>
      <c r="B1" s="568"/>
      <c r="C1" s="1087" t="s">
        <v>232</v>
      </c>
      <c r="D1" s="1087"/>
      <c r="E1" s="1087"/>
      <c r="F1" s="1087"/>
      <c r="G1" s="1087"/>
      <c r="H1" s="1087"/>
      <c r="I1" s="1087"/>
      <c r="J1" s="1087"/>
      <c r="K1" s="1087"/>
      <c r="L1" s="1087"/>
      <c r="M1" s="1087"/>
      <c r="N1" s="1087"/>
      <c r="O1" s="1087"/>
      <c r="P1" s="1087"/>
      <c r="Q1" s="1087"/>
      <c r="R1" s="1087"/>
      <c r="S1" s="221"/>
      <c r="T1" s="221"/>
      <c r="U1" s="221"/>
      <c r="V1" s="221"/>
      <c r="W1" s="221"/>
      <c r="X1" s="221"/>
      <c r="Y1" s="221"/>
      <c r="Z1" s="221"/>
      <c r="AA1" s="221"/>
      <c r="AB1" s="221"/>
      <c r="AC1" s="221"/>
      <c r="AD1" s="221"/>
      <c r="AE1" s="221"/>
    </row>
    <row r="2" spans="1:31" x14ac:dyDescent="0.25">
      <c r="C2" s="571"/>
    </row>
    <row r="3" spans="1:31" s="576" customFormat="1" ht="27" customHeight="1" thickBot="1" x14ac:dyDescent="0.3">
      <c r="A3" s="573"/>
      <c r="B3" s="574"/>
      <c r="C3" s="575"/>
      <c r="D3" s="576">
        <v>4</v>
      </c>
      <c r="E3" s="576">
        <v>4</v>
      </c>
      <c r="F3" s="576">
        <v>11</v>
      </c>
      <c r="G3" s="623">
        <v>18</v>
      </c>
      <c r="H3" s="576" t="e">
        <f>HLOOKUP(CONCATENATE("Global_TxSd_HTP_",RIGHT(H5,2),""),#REF!,100,FALSE)</f>
        <v>#REF!</v>
      </c>
      <c r="I3" s="576">
        <v>6</v>
      </c>
      <c r="J3" s="576">
        <v>6</v>
      </c>
      <c r="K3" s="576">
        <v>13</v>
      </c>
      <c r="L3" s="623">
        <v>20</v>
      </c>
      <c r="M3" s="576" t="e">
        <f>HLOOKUP(CONCATENATE("Global_TxSd_HP_",RIGHT(M5,2),""),#REF!,100,FALSE)</f>
        <v>#REF!</v>
      </c>
      <c r="N3" s="576">
        <v>8</v>
      </c>
      <c r="O3" s="576">
        <v>8</v>
      </c>
      <c r="P3" s="576">
        <v>15</v>
      </c>
      <c r="Q3" s="623">
        <v>22</v>
      </c>
      <c r="R3" s="576" t="e">
        <f>HLOOKUP(CONCATENATE("GEN_TxSd_R3A_",RIGHT(R5,2),""),[3]BDD_PSYGEN_txRecStd!$1:$100,100,FALSE)</f>
        <v>#N/A</v>
      </c>
    </row>
    <row r="4" spans="1:31" ht="37.5" customHeight="1" x14ac:dyDescent="0.25">
      <c r="A4" s="13"/>
      <c r="B4" s="14"/>
      <c r="C4" s="1235" t="s">
        <v>201</v>
      </c>
      <c r="D4" s="1245" t="s">
        <v>202</v>
      </c>
      <c r="E4" s="1246"/>
      <c r="F4" s="1247"/>
      <c r="G4" s="1247"/>
      <c r="H4" s="1248"/>
      <c r="I4" s="1245" t="s">
        <v>203</v>
      </c>
      <c r="J4" s="1246"/>
      <c r="K4" s="1247"/>
      <c r="L4" s="1247"/>
      <c r="M4" s="1248"/>
      <c r="N4" s="1245" t="s">
        <v>204</v>
      </c>
      <c r="O4" s="1246"/>
      <c r="P4" s="1247"/>
      <c r="Q4" s="1247"/>
      <c r="R4" s="1249"/>
    </row>
    <row r="5" spans="1:31" ht="13.8" thickBot="1" x14ac:dyDescent="0.3">
      <c r="A5" s="13"/>
      <c r="B5" s="14"/>
      <c r="C5" s="1236"/>
      <c r="D5" s="578" t="str">
        <f>[3]Onglet_OutilAnnexe!B5</f>
        <v>2019</v>
      </c>
      <c r="E5" s="578" t="str">
        <f>[3]Onglet_OutilAnnexe!B4</f>
        <v>2020</v>
      </c>
      <c r="F5" s="578" t="str">
        <f>[3]Onglet_OutilAnnexe!B3</f>
        <v>2021</v>
      </c>
      <c r="G5" s="578" t="str">
        <f>[3]Onglet_OutilAnnexe!B2</f>
        <v>2022</v>
      </c>
      <c r="H5" s="579"/>
      <c r="I5" s="578" t="s">
        <v>205</v>
      </c>
      <c r="J5" s="578" t="str">
        <f>[3]Onglet_OutilAnnexe!B4</f>
        <v>2020</v>
      </c>
      <c r="K5" s="578" t="s">
        <v>206</v>
      </c>
      <c r="L5" s="578" t="s">
        <v>207</v>
      </c>
      <c r="M5" s="579"/>
      <c r="N5" s="580" t="s">
        <v>205</v>
      </c>
      <c r="O5" s="578" t="str">
        <f>[3]Onglet_OutilAnnexe!B4</f>
        <v>2020</v>
      </c>
      <c r="P5" s="578" t="s">
        <v>206</v>
      </c>
      <c r="Q5" s="578" t="s">
        <v>207</v>
      </c>
      <c r="R5" s="624"/>
    </row>
    <row r="6" spans="1:31" x14ac:dyDescent="0.25">
      <c r="A6" s="13"/>
      <c r="B6" s="14"/>
      <c r="C6" s="1241" t="s">
        <v>208</v>
      </c>
      <c r="D6" s="1242"/>
      <c r="E6" s="1242"/>
      <c r="F6" s="1242"/>
      <c r="G6" s="1242"/>
      <c r="H6" s="1242"/>
      <c r="I6" s="1242"/>
      <c r="J6" s="1242"/>
      <c r="K6" s="1242"/>
      <c r="L6" s="1242"/>
      <c r="M6" s="1242"/>
      <c r="N6" s="1242"/>
      <c r="O6" s="1242"/>
      <c r="P6" s="1242"/>
      <c r="Q6" s="1242"/>
      <c r="R6" s="1250"/>
    </row>
    <row r="7" spans="1:31" x14ac:dyDescent="0.25">
      <c r="A7" s="31" t="s">
        <v>18</v>
      </c>
      <c r="B7" s="32"/>
      <c r="C7" s="585" t="s">
        <v>19</v>
      </c>
      <c r="D7" s="625">
        <v>6416.1472010312555</v>
      </c>
      <c r="E7" s="588">
        <f>VLOOKUP($A7,[3]BDD_PSYGEN_txRecStd!$A$1:$CK$100,E$3,FALSE)</f>
        <v>5029.2907679999998</v>
      </c>
      <c r="F7" s="588">
        <f>VLOOKUP($A7,[3]BDD_PSYGEN_txRecStd!$A$1:$CK$100,F$3,FALSE)</f>
        <v>4673.0709340000003</v>
      </c>
      <c r="G7" s="626">
        <f>VLOOKUP($A7,[3]BDD_PSYGEN_txRecStd!$A$1:$CK$100,G$3,FALSE)</f>
        <v>4653.8604850000002</v>
      </c>
      <c r="H7" s="594" t="e">
        <f>VLOOKUP($A7,[3]BDD_PSYGEN_txRecStd!$A$1:$CK$100,H$3,FALSE)</f>
        <v>#REF!</v>
      </c>
      <c r="I7" s="627">
        <f>VLOOKUP($A7,[3]BDD_PSYGEN_txRecStd!$A$1:$CK$100,I$3,FALSE)</f>
        <v>1675.2453820000001</v>
      </c>
      <c r="J7" s="588">
        <f>VLOOKUP($A7,[3]BDD_PSYGEN_txRecStd!$A$1:$CK$100,J$3,FALSE)</f>
        <v>1675.2453820000001</v>
      </c>
      <c r="K7" s="588">
        <f>VLOOKUP($A7,[3]BDD_PSYGEN_txRecStd!$A$1:$CK$100,K$3,FALSE)</f>
        <v>981.14665190000005</v>
      </c>
      <c r="L7" s="626">
        <f>VLOOKUP($A7,[3]BDD_PSYGEN_txRecStd!$A$1:$CK$100,L$3,FALSE)</f>
        <v>1310.5396410000001</v>
      </c>
      <c r="M7" s="594" t="e">
        <f>VLOOKUP($A7,[3]BDD_PSYGEN_txRecStd!$A$1:$CK$100,M$3,FALSE)</f>
        <v>#REF!</v>
      </c>
      <c r="N7" s="625">
        <v>5962.7913830338466</v>
      </c>
      <c r="O7" s="588">
        <f>VLOOKUP($A7,[3]BDD_PSYGEN_txRecStd!$A$1:$CK$100,O$3,FALSE)</f>
        <v>7237.0782829999998</v>
      </c>
      <c r="P7" s="588">
        <f>VLOOKUP($A7,[3]BDD_PSYGEN_txRecStd!$A$1:$CK$100,P$3,FALSE)</f>
        <v>8116.2637690000001</v>
      </c>
      <c r="Q7" s="626">
        <f>VLOOKUP($A7,[3]BDD_PSYGEN_txRecStd!$A$1:$CK$100,Q$3,FALSE)</f>
        <v>7481.9483170000003</v>
      </c>
      <c r="R7" s="589" t="e">
        <f>VLOOKUP($A7,[3]BDD_PSYGEN_txRecStd!$A$1:$CK$100,R$3,FALSE)</f>
        <v>#REF!</v>
      </c>
    </row>
    <row r="8" spans="1:31" x14ac:dyDescent="0.25">
      <c r="A8" s="44" t="s">
        <v>20</v>
      </c>
      <c r="B8" s="32"/>
      <c r="C8" s="591" t="s">
        <v>21</v>
      </c>
      <c r="D8" s="625">
        <v>3847.829419039499</v>
      </c>
      <c r="E8" s="588">
        <f>VLOOKUP($A8,[3]BDD_PSYGEN_txRecStd!$A$1:$CK$100,E$3,FALSE)</f>
        <v>3978.103795</v>
      </c>
      <c r="F8" s="588">
        <f>VLOOKUP($A8,[3]BDD_PSYGEN_txRecStd!$A$1:$CK$100,F$3,FALSE)</f>
        <v>3739.7424810000002</v>
      </c>
      <c r="G8" s="626">
        <f>VLOOKUP($A8,[3]BDD_PSYGEN_txRecStd!$A$1:$CK$100,G$3,FALSE)</f>
        <v>3739.531262</v>
      </c>
      <c r="H8" s="594" t="e">
        <f>VLOOKUP($A8,[3]BDD_PSYGEN_txRecStd!$A$1:$CK$100,H$3,FALSE)</f>
        <v>#REF!</v>
      </c>
      <c r="I8" s="627">
        <f>VLOOKUP($A8,[3]BDD_PSYGEN_txRecStd!$A$1:$CK$100,I$3,FALSE)</f>
        <v>962.13918579999995</v>
      </c>
      <c r="J8" s="588">
        <f>VLOOKUP($A8,[3]BDD_PSYGEN_txRecStd!$A$1:$CK$100,J$3,FALSE)</f>
        <v>962.13918579999995</v>
      </c>
      <c r="K8" s="588">
        <f>VLOOKUP($A8,[3]BDD_PSYGEN_txRecStd!$A$1:$CK$100,K$3,FALSE)</f>
        <v>654.57663769999999</v>
      </c>
      <c r="L8" s="626">
        <f>VLOOKUP($A8,[3]BDD_PSYGEN_txRecStd!$A$1:$CK$100,L$3,FALSE)</f>
        <v>840.71929969999997</v>
      </c>
      <c r="M8" s="594" t="e">
        <f>VLOOKUP($A8,[3]BDD_PSYGEN_txRecStd!$A$1:$CK$100,M$3,FALSE)</f>
        <v>#REF!</v>
      </c>
      <c r="N8" s="625">
        <v>3993.758764912227</v>
      </c>
      <c r="O8" s="588">
        <f>VLOOKUP($A8,[3]BDD_PSYGEN_txRecStd!$A$1:$CK$100,O$3,FALSE)</f>
        <v>4740.6585409999998</v>
      </c>
      <c r="P8" s="588">
        <f>VLOOKUP($A8,[3]BDD_PSYGEN_txRecStd!$A$1:$CK$100,P$3,FALSE)</f>
        <v>4808.8778279999997</v>
      </c>
      <c r="Q8" s="626">
        <f>VLOOKUP($A8,[3]BDD_PSYGEN_txRecStd!$A$1:$CK$100,Q$3,FALSE)</f>
        <v>5226.4076249999998</v>
      </c>
      <c r="R8" s="589" t="e">
        <f>VLOOKUP($A8,[3]BDD_PSYGEN_txRecStd!$A$1:$CK$100,R$3,FALSE)</f>
        <v>#REF!</v>
      </c>
    </row>
    <row r="9" spans="1:31" x14ac:dyDescent="0.25">
      <c r="A9" s="46" t="s">
        <v>22</v>
      </c>
      <c r="B9" s="32"/>
      <c r="C9" s="591" t="s">
        <v>23</v>
      </c>
      <c r="D9" s="625">
        <v>4477.6950693850013</v>
      </c>
      <c r="E9" s="588">
        <f>VLOOKUP($A9,[3]BDD_PSYGEN_txRecStd!$A$1:$CK$100,E$3,FALSE)</f>
        <v>2069.2524720000001</v>
      </c>
      <c r="F9" s="588">
        <f>VLOOKUP($A9,[3]BDD_PSYGEN_txRecStd!$A$1:$CK$100,F$3,FALSE)</f>
        <v>3065.670991</v>
      </c>
      <c r="G9" s="626">
        <f>VLOOKUP($A9,[3]BDD_PSYGEN_txRecStd!$A$1:$CK$100,G$3,FALSE)</f>
        <v>4011.57215</v>
      </c>
      <c r="H9" s="594" t="e">
        <f>VLOOKUP($A9,[3]BDD_PSYGEN_txRecStd!$A$1:$CK$100,H$3,FALSE)</f>
        <v>#REF!</v>
      </c>
      <c r="I9" s="627">
        <f>VLOOKUP($A9,[3]BDD_PSYGEN_txRecStd!$A$1:$CK$100,I$3,FALSE)</f>
        <v>527.43851389999998</v>
      </c>
      <c r="J9" s="588">
        <f>VLOOKUP($A9,[3]BDD_PSYGEN_txRecStd!$A$1:$CK$100,J$3,FALSE)</f>
        <v>527.43851389999998</v>
      </c>
      <c r="K9" s="588">
        <f>VLOOKUP($A9,[3]BDD_PSYGEN_txRecStd!$A$1:$CK$100,K$3,FALSE)</f>
        <v>558.89086029999999</v>
      </c>
      <c r="L9" s="626">
        <f>VLOOKUP($A9,[3]BDD_PSYGEN_txRecStd!$A$1:$CK$100,L$3,FALSE)</f>
        <v>1052.3144600000001</v>
      </c>
      <c r="M9" s="594" t="e">
        <f>VLOOKUP($A9,[3]BDD_PSYGEN_txRecStd!$A$1:$CK$100,M$3,FALSE)</f>
        <v>#REF!</v>
      </c>
      <c r="N9" s="625">
        <v>2724.9357695443773</v>
      </c>
      <c r="O9" s="588">
        <f>VLOOKUP($A9,[3]BDD_PSYGEN_txRecStd!$A$1:$CK$100,O$3,FALSE)</f>
        <v>1420.394211</v>
      </c>
      <c r="P9" s="588">
        <f>VLOOKUP($A9,[3]BDD_PSYGEN_txRecStd!$A$1:$CK$100,P$3,FALSE)</f>
        <v>1807.2553069999999</v>
      </c>
      <c r="Q9" s="626">
        <f>VLOOKUP($A9,[3]BDD_PSYGEN_txRecStd!$A$1:$CK$100,Q$3,FALSE)</f>
        <v>2686.3079659999999</v>
      </c>
      <c r="R9" s="589" t="e">
        <f>VLOOKUP($A9,[3]BDD_PSYGEN_txRecStd!$A$1:$CK$100,R$3,FALSE)</f>
        <v>#REF!</v>
      </c>
    </row>
    <row r="10" spans="1:31" x14ac:dyDescent="0.25">
      <c r="A10" s="46" t="s">
        <v>24</v>
      </c>
      <c r="B10" s="32"/>
      <c r="C10" s="585" t="s">
        <v>25</v>
      </c>
      <c r="D10" s="625">
        <v>5214.8724067956218</v>
      </c>
      <c r="E10" s="588">
        <f>VLOOKUP($A10,[3]BDD_PSYGEN_txRecStd!$A$1:$CK$100,E$3,FALSE)</f>
        <v>4771.2033650000003</v>
      </c>
      <c r="F10" s="588">
        <f>VLOOKUP($A10,[3]BDD_PSYGEN_txRecStd!$A$1:$CK$100,F$3,FALSE)</f>
        <v>4378.1110849999995</v>
      </c>
      <c r="G10" s="626">
        <f>VLOOKUP($A10,[3]BDD_PSYGEN_txRecStd!$A$1:$CK$100,G$3,FALSE)</f>
        <v>4679.0804230000003</v>
      </c>
      <c r="H10" s="594" t="e">
        <f>VLOOKUP($A10,[3]BDD_PSYGEN_txRecStd!$A$1:$CK$100,H$3,FALSE)</f>
        <v>#REF!</v>
      </c>
      <c r="I10" s="627">
        <f>VLOOKUP($A10,[3]BDD_PSYGEN_txRecStd!$A$1:$CK$100,I$3,FALSE)</f>
        <v>1214.952115</v>
      </c>
      <c r="J10" s="588">
        <f>VLOOKUP($A10,[3]BDD_PSYGEN_txRecStd!$A$1:$CK$100,J$3,FALSE)</f>
        <v>1214.952115</v>
      </c>
      <c r="K10" s="588">
        <f>VLOOKUP($A10,[3]BDD_PSYGEN_txRecStd!$A$1:$CK$100,K$3,FALSE)</f>
        <v>706.35258969999995</v>
      </c>
      <c r="L10" s="626">
        <f>VLOOKUP($A10,[3]BDD_PSYGEN_txRecStd!$A$1:$CK$100,L$3,FALSE)</f>
        <v>894.88253940000004</v>
      </c>
      <c r="M10" s="594" t="e">
        <f>VLOOKUP($A10,[3]BDD_PSYGEN_txRecStd!$A$1:$CK$100,M$3,FALSE)</f>
        <v>#REF!</v>
      </c>
      <c r="N10" s="625">
        <v>3148.2534677606909</v>
      </c>
      <c r="O10" s="588">
        <f>VLOOKUP($A10,[3]BDD_PSYGEN_txRecStd!$A$1:$CK$100,O$3,FALSE)</f>
        <v>3196.0099749999999</v>
      </c>
      <c r="P10" s="588">
        <f>VLOOKUP($A10,[3]BDD_PSYGEN_txRecStd!$A$1:$CK$100,P$3,FALSE)</f>
        <v>3407.365671</v>
      </c>
      <c r="Q10" s="626">
        <f>VLOOKUP($A10,[3]BDD_PSYGEN_txRecStd!$A$1:$CK$100,Q$3,FALSE)</f>
        <v>3757.8856519999999</v>
      </c>
      <c r="R10" s="589" t="e">
        <f>VLOOKUP($A10,[3]BDD_PSYGEN_txRecStd!$A$1:$CK$100,R$3,FALSE)</f>
        <v>#REF!</v>
      </c>
    </row>
    <row r="11" spans="1:31" x14ac:dyDescent="0.25">
      <c r="A11" s="31" t="s">
        <v>26</v>
      </c>
      <c r="B11" s="32"/>
      <c r="C11" s="585" t="s">
        <v>27</v>
      </c>
      <c r="D11" s="625">
        <v>4766.988410701505</v>
      </c>
      <c r="E11" s="588">
        <f>VLOOKUP($A11,[3]BDD_PSYGEN_txRecStd!$A$1:$CK$100,E$3,FALSE)</f>
        <v>4924.6690129999997</v>
      </c>
      <c r="F11" s="588">
        <f>VLOOKUP($A11,[3]BDD_PSYGEN_txRecStd!$A$1:$CK$100,F$3,FALSE)</f>
        <v>5017.1604790000001</v>
      </c>
      <c r="G11" s="626">
        <f>VLOOKUP($A11,[3]BDD_PSYGEN_txRecStd!$A$1:$CK$100,G$3,FALSE)</f>
        <v>4194.8424070000001</v>
      </c>
      <c r="H11" s="594" t="e">
        <f>VLOOKUP($A11,[3]BDD_PSYGEN_txRecStd!$A$1:$CK$100,H$3,FALSE)</f>
        <v>#REF!</v>
      </c>
      <c r="I11" s="627">
        <f>VLOOKUP($A11,[3]BDD_PSYGEN_txRecStd!$A$1:$CK$100,I$3,FALSE)</f>
        <v>1792.3924340000001</v>
      </c>
      <c r="J11" s="588">
        <f>VLOOKUP($A11,[3]BDD_PSYGEN_txRecStd!$A$1:$CK$100,J$3,FALSE)</f>
        <v>1792.3924340000001</v>
      </c>
      <c r="K11" s="588">
        <f>VLOOKUP($A11,[3]BDD_PSYGEN_txRecStd!$A$1:$CK$100,K$3,FALSE)</f>
        <v>1158.398514</v>
      </c>
      <c r="L11" s="626">
        <f>VLOOKUP($A11,[3]BDD_PSYGEN_txRecStd!$A$1:$CK$100,L$3,FALSE)</f>
        <v>2169.8723220000002</v>
      </c>
      <c r="M11" s="594" t="e">
        <f>VLOOKUP($A11,[3]BDD_PSYGEN_txRecStd!$A$1:$CK$100,M$3,FALSE)</f>
        <v>#REF!</v>
      </c>
      <c r="N11" s="625">
        <v>5020.5652434181238</v>
      </c>
      <c r="O11" s="588">
        <f>VLOOKUP($A11,[3]BDD_PSYGEN_txRecStd!$A$1:$CK$100,O$3,FALSE)</f>
        <v>5854.8681610000003</v>
      </c>
      <c r="P11" s="588">
        <f>VLOOKUP($A11,[3]BDD_PSYGEN_txRecStd!$A$1:$CK$100,P$3,FALSE)</f>
        <v>5407.3815430000004</v>
      </c>
      <c r="Q11" s="626">
        <f>VLOOKUP($A11,[3]BDD_PSYGEN_txRecStd!$A$1:$CK$100,Q$3,FALSE)</f>
        <v>6199.6482219999998</v>
      </c>
      <c r="R11" s="589" t="e">
        <f>VLOOKUP($A11,[3]BDD_PSYGEN_txRecStd!$A$1:$CK$100,R$3,FALSE)</f>
        <v>#REF!</v>
      </c>
    </row>
    <row r="12" spans="1:31" x14ac:dyDescent="0.25">
      <c r="A12" s="31" t="s">
        <v>28</v>
      </c>
      <c r="B12" s="32"/>
      <c r="C12" s="585" t="s">
        <v>29</v>
      </c>
      <c r="D12" s="625">
        <v>3878.824412154765</v>
      </c>
      <c r="E12" s="588">
        <f>VLOOKUP($A12,[3]BDD_PSYGEN_txRecStd!$A$1:$CK$100,E$3,FALSE)</f>
        <v>3911.9509790000002</v>
      </c>
      <c r="F12" s="588">
        <f>VLOOKUP($A12,[3]BDD_PSYGEN_txRecStd!$A$1:$CK$100,F$3,FALSE)</f>
        <v>3780.7907399999999</v>
      </c>
      <c r="G12" s="626">
        <f>VLOOKUP($A12,[3]BDD_PSYGEN_txRecStd!$A$1:$CK$100,G$3,FALSE)</f>
        <v>3891.7895370000001</v>
      </c>
      <c r="H12" s="594" t="e">
        <f>VLOOKUP($A12,[3]BDD_PSYGEN_txRecStd!$A$1:$CK$100,H$3,FALSE)</f>
        <v>#REF!</v>
      </c>
      <c r="I12" s="627">
        <f>VLOOKUP($A12,[3]BDD_PSYGEN_txRecStd!$A$1:$CK$100,I$3,FALSE)</f>
        <v>1081.3327119999999</v>
      </c>
      <c r="J12" s="588">
        <f>VLOOKUP($A12,[3]BDD_PSYGEN_txRecStd!$A$1:$CK$100,J$3,FALSE)</f>
        <v>1081.3327119999999</v>
      </c>
      <c r="K12" s="588">
        <f>VLOOKUP($A12,[3]BDD_PSYGEN_txRecStd!$A$1:$CK$100,K$3,FALSE)</f>
        <v>632.79623909999998</v>
      </c>
      <c r="L12" s="626">
        <f>VLOOKUP($A12,[3]BDD_PSYGEN_txRecStd!$A$1:$CK$100,L$3,FALSE)</f>
        <v>874.48976560000006</v>
      </c>
      <c r="M12" s="594" t="e">
        <f>VLOOKUP($A12,[3]BDD_PSYGEN_txRecStd!$A$1:$CK$100,M$3,FALSE)</f>
        <v>#REF!</v>
      </c>
      <c r="N12" s="625">
        <v>3905.4922617140992</v>
      </c>
      <c r="O12" s="588">
        <f>VLOOKUP($A12,[3]BDD_PSYGEN_txRecStd!$A$1:$CK$100,O$3,FALSE)</f>
        <v>5107.7606800000003</v>
      </c>
      <c r="P12" s="588">
        <f>VLOOKUP($A12,[3]BDD_PSYGEN_txRecStd!$A$1:$CK$100,P$3,FALSE)</f>
        <v>4748.7927010000003</v>
      </c>
      <c r="Q12" s="626">
        <f>VLOOKUP($A12,[3]BDD_PSYGEN_txRecStd!$A$1:$CK$100,Q$3,FALSE)</f>
        <v>5062.5817010000001</v>
      </c>
      <c r="R12" s="589" t="e">
        <f>VLOOKUP($A12,[3]BDD_PSYGEN_txRecStd!$A$1:$CK$100,R$3,FALSE)</f>
        <v>#REF!</v>
      </c>
    </row>
    <row r="13" spans="1:31" x14ac:dyDescent="0.25">
      <c r="A13" s="46" t="s">
        <v>54</v>
      </c>
      <c r="B13" s="32"/>
      <c r="C13" s="585" t="s">
        <v>233</v>
      </c>
      <c r="D13" s="625">
        <v>3939.8073546118139</v>
      </c>
      <c r="E13" s="588">
        <f>VLOOKUP($A13,[3]BDD_PSYGEN_txRecStd!$A$1:$CK$100,E$3,FALSE)</f>
        <v>3381.8927319999998</v>
      </c>
      <c r="F13" s="588">
        <f>VLOOKUP($A13,[3]BDD_PSYGEN_txRecStd!$A$1:$CK$100,F$3,FALSE)</f>
        <v>3205.787041</v>
      </c>
      <c r="G13" s="626">
        <f>VLOOKUP($A13,[3]BDD_PSYGEN_txRecStd!$A$1:$CK$100,G$3,FALSE)</f>
        <v>3385.7081680000001</v>
      </c>
      <c r="H13" s="594" t="e">
        <f>VLOOKUP($A13,[3]BDD_PSYGEN_txRecStd!$A$1:$CK$100,H$3,FALSE)</f>
        <v>#REF!</v>
      </c>
      <c r="I13" s="627">
        <f>VLOOKUP($A13,[3]BDD_PSYGEN_txRecStd!$A$1:$CK$100,I$3,FALSE)</f>
        <v>1190.690456</v>
      </c>
      <c r="J13" s="588">
        <f>VLOOKUP($A13,[3]BDD_PSYGEN_txRecStd!$A$1:$CK$100,J$3,FALSE)</f>
        <v>1190.690456</v>
      </c>
      <c r="K13" s="588">
        <f>VLOOKUP($A13,[3]BDD_PSYGEN_txRecStd!$A$1:$CK$100,K$3,FALSE)</f>
        <v>431.16815079999998</v>
      </c>
      <c r="L13" s="626">
        <f>VLOOKUP($A13,[3]BDD_PSYGEN_txRecStd!$A$1:$CK$100,L$3,FALSE)</f>
        <v>747.29421279999997</v>
      </c>
      <c r="M13" s="594" t="e">
        <f>VLOOKUP($A13,[3]BDD_PSYGEN_txRecStd!$A$1:$CK$100,M$3,FALSE)</f>
        <v>#REF!</v>
      </c>
      <c r="N13" s="625">
        <v>4400.049898805536</v>
      </c>
      <c r="O13" s="588">
        <f>VLOOKUP($A13,[3]BDD_PSYGEN_txRecStd!$A$1:$CK$100,O$3,FALSE)</f>
        <v>3394.8282949999998</v>
      </c>
      <c r="P13" s="588">
        <f>VLOOKUP($A13,[3]BDD_PSYGEN_txRecStd!$A$1:$CK$100,P$3,FALSE)</f>
        <v>3587.013164</v>
      </c>
      <c r="Q13" s="626">
        <f>VLOOKUP($A13,[3]BDD_PSYGEN_txRecStd!$A$1:$CK$100,Q$3,FALSE)</f>
        <v>3596.766228</v>
      </c>
      <c r="R13" s="589" t="e">
        <f>VLOOKUP($A13,[3]BDD_PSYGEN_txRecStd!$A$1:$CK$100,R$3,FALSE)</f>
        <v>#REF!</v>
      </c>
    </row>
    <row r="14" spans="1:31" x14ac:dyDescent="0.25">
      <c r="A14" s="31" t="s">
        <v>34</v>
      </c>
      <c r="B14" s="32"/>
      <c r="C14" s="591" t="s">
        <v>35</v>
      </c>
      <c r="D14" s="625">
        <v>4373.5591402550526</v>
      </c>
      <c r="E14" s="588">
        <f>VLOOKUP($A14,[3]BDD_PSYGEN_txRecStd!$A$1:$CK$100,E$3,FALSE)</f>
        <v>4428.9529030000003</v>
      </c>
      <c r="F14" s="588">
        <f>VLOOKUP($A14,[3]BDD_PSYGEN_txRecStd!$A$1:$CK$100,F$3,FALSE)</f>
        <v>4040.2277210000002</v>
      </c>
      <c r="G14" s="626">
        <f>VLOOKUP($A14,[3]BDD_PSYGEN_txRecStd!$A$1:$CK$100,G$3,FALSE)</f>
        <v>4302.470448</v>
      </c>
      <c r="H14" s="594" t="e">
        <f>VLOOKUP($A14,[3]BDD_PSYGEN_txRecStd!$A$1:$CK$100,H$3,FALSE)</f>
        <v>#REF!</v>
      </c>
      <c r="I14" s="627">
        <f>VLOOKUP($A14,[3]BDD_PSYGEN_txRecStd!$A$1:$CK$100,I$3,FALSE)</f>
        <v>1345.3737659999999</v>
      </c>
      <c r="J14" s="588">
        <f>VLOOKUP($A14,[3]BDD_PSYGEN_txRecStd!$A$1:$CK$100,J$3,FALSE)</f>
        <v>1345.3737659999999</v>
      </c>
      <c r="K14" s="588">
        <f>VLOOKUP($A14,[3]BDD_PSYGEN_txRecStd!$A$1:$CK$100,K$3,FALSE)</f>
        <v>661.6600072</v>
      </c>
      <c r="L14" s="626">
        <f>VLOOKUP($A14,[3]BDD_PSYGEN_txRecStd!$A$1:$CK$100,L$3,FALSE)</f>
        <v>870.55940329999999</v>
      </c>
      <c r="M14" s="594" t="e">
        <f>VLOOKUP($A14,[3]BDD_PSYGEN_txRecStd!$A$1:$CK$100,M$3,FALSE)</f>
        <v>#REF!</v>
      </c>
      <c r="N14" s="625">
        <v>2739.0907012918974</v>
      </c>
      <c r="O14" s="588">
        <f>VLOOKUP($A14,[3]BDD_PSYGEN_txRecStd!$A$1:$CK$100,O$3,FALSE)</f>
        <v>3189.0036650000002</v>
      </c>
      <c r="P14" s="588">
        <f>VLOOKUP($A14,[3]BDD_PSYGEN_txRecStd!$A$1:$CK$100,P$3,FALSE)</f>
        <v>3111.3751699999998</v>
      </c>
      <c r="Q14" s="626">
        <f>VLOOKUP($A14,[3]BDD_PSYGEN_txRecStd!$A$1:$CK$100,Q$3,FALSE)</f>
        <v>3058.8212920000001</v>
      </c>
      <c r="R14" s="589" t="e">
        <f>VLOOKUP($A14,[3]BDD_PSYGEN_txRecStd!$A$1:$CK$100,R$3,FALSE)</f>
        <v>#REF!</v>
      </c>
    </row>
    <row r="15" spans="1:31" x14ac:dyDescent="0.25">
      <c r="A15" s="31" t="s">
        <v>36</v>
      </c>
      <c r="B15" s="32"/>
      <c r="C15" s="585" t="s">
        <v>37</v>
      </c>
      <c r="D15" s="625">
        <v>3727.0110944750418</v>
      </c>
      <c r="E15" s="588">
        <f>VLOOKUP($A15,[3]BDD_PSYGEN_txRecStd!$A$1:$CK$100,E$3,FALSE)</f>
        <v>4019.4408090000002</v>
      </c>
      <c r="F15" s="588">
        <f>VLOOKUP($A15,[3]BDD_PSYGEN_txRecStd!$A$1:$CK$100,F$3,FALSE)</f>
        <v>3516.4153209999999</v>
      </c>
      <c r="G15" s="626">
        <f>VLOOKUP($A15,[3]BDD_PSYGEN_txRecStd!$A$1:$CK$100,G$3,FALSE)</f>
        <v>2987.4592170000001</v>
      </c>
      <c r="H15" s="594" t="e">
        <f>VLOOKUP($A15,[3]BDD_PSYGEN_txRecStd!$A$1:$CK$100,H$3,FALSE)</f>
        <v>#REF!</v>
      </c>
      <c r="I15" s="627">
        <f>VLOOKUP($A15,[3]BDD_PSYGEN_txRecStd!$A$1:$CK$100,I$3,FALSE)</f>
        <v>661.80131419999998</v>
      </c>
      <c r="J15" s="588">
        <f>VLOOKUP($A15,[3]BDD_PSYGEN_txRecStd!$A$1:$CK$100,J$3,FALSE)</f>
        <v>661.80131419999998</v>
      </c>
      <c r="K15" s="588">
        <f>VLOOKUP($A15,[3]BDD_PSYGEN_txRecStd!$A$1:$CK$100,K$3,FALSE)</f>
        <v>285.62441260000003</v>
      </c>
      <c r="L15" s="626">
        <f>VLOOKUP($A15,[3]BDD_PSYGEN_txRecStd!$A$1:$CK$100,L$3,FALSE)</f>
        <v>504.26543550000002</v>
      </c>
      <c r="M15" s="594" t="e">
        <f>VLOOKUP($A15,[3]BDD_PSYGEN_txRecStd!$A$1:$CK$100,M$3,FALSE)</f>
        <v>#REF!</v>
      </c>
      <c r="N15" s="625">
        <v>3528.4601680600917</v>
      </c>
      <c r="O15" s="588">
        <f>VLOOKUP($A15,[3]BDD_PSYGEN_txRecStd!$A$1:$CK$100,O$3,FALSE)</f>
        <v>4645.3506260000004</v>
      </c>
      <c r="P15" s="588">
        <f>VLOOKUP($A15,[3]BDD_PSYGEN_txRecStd!$A$1:$CK$100,P$3,FALSE)</f>
        <v>4181.4411790000004</v>
      </c>
      <c r="Q15" s="626">
        <f>VLOOKUP($A15,[3]BDD_PSYGEN_txRecStd!$A$1:$CK$100,Q$3,FALSE)</f>
        <v>4047.6875770000001</v>
      </c>
      <c r="R15" s="589" t="e">
        <f>VLOOKUP($A15,[3]BDD_PSYGEN_txRecStd!$A$1:$CK$100,R$3,FALSE)</f>
        <v>#REF!</v>
      </c>
    </row>
    <row r="16" spans="1:31" x14ac:dyDescent="0.25">
      <c r="A16" s="31" t="s">
        <v>38</v>
      </c>
      <c r="B16" s="32"/>
      <c r="C16" s="585" t="s">
        <v>39</v>
      </c>
      <c r="D16" s="625">
        <v>4493.3243926780769</v>
      </c>
      <c r="E16" s="588">
        <f>VLOOKUP($A16,[3]BDD_PSYGEN_txRecStd!$A$1:$CK$100,E$3,FALSE)</f>
        <v>3531.812261</v>
      </c>
      <c r="F16" s="588">
        <f>VLOOKUP($A16,[3]BDD_PSYGEN_txRecStd!$A$1:$CK$100,F$3,FALSE)</f>
        <v>3291.0455900000002</v>
      </c>
      <c r="G16" s="626">
        <f>VLOOKUP($A16,[3]BDD_PSYGEN_txRecStd!$A$1:$CK$100,G$3,FALSE)</f>
        <v>3051.3628079999999</v>
      </c>
      <c r="H16" s="594" t="e">
        <f>VLOOKUP($A16,[3]BDD_PSYGEN_txRecStd!$A$1:$CK$100,H$3,FALSE)</f>
        <v>#REF!</v>
      </c>
      <c r="I16" s="627">
        <f>VLOOKUP($A16,[3]BDD_PSYGEN_txRecStd!$A$1:$CK$100,I$3,FALSE)</f>
        <v>649.54379359999996</v>
      </c>
      <c r="J16" s="588">
        <f>VLOOKUP($A16,[3]BDD_PSYGEN_txRecStd!$A$1:$CK$100,J$3,FALSE)</f>
        <v>649.54379359999996</v>
      </c>
      <c r="K16" s="588">
        <f>VLOOKUP($A16,[3]BDD_PSYGEN_txRecStd!$A$1:$CK$100,K$3,FALSE)</f>
        <v>500.81544100000002</v>
      </c>
      <c r="L16" s="626">
        <f>VLOOKUP($A16,[3]BDD_PSYGEN_txRecStd!$A$1:$CK$100,L$3,FALSE)</f>
        <v>672.95993840000006</v>
      </c>
      <c r="M16" s="594" t="e">
        <f>VLOOKUP($A16,[3]BDD_PSYGEN_txRecStd!$A$1:$CK$100,M$3,FALSE)</f>
        <v>#REF!</v>
      </c>
      <c r="N16" s="625">
        <v>5154.9110320828495</v>
      </c>
      <c r="O16" s="588">
        <f>VLOOKUP($A16,[3]BDD_PSYGEN_txRecStd!$A$1:$CK$100,O$3,FALSE)</f>
        <v>4575.647602</v>
      </c>
      <c r="P16" s="588">
        <f>VLOOKUP($A16,[3]BDD_PSYGEN_txRecStd!$A$1:$CK$100,P$3,FALSE)</f>
        <v>4052.656935</v>
      </c>
      <c r="Q16" s="626">
        <f>VLOOKUP($A16,[3]BDD_PSYGEN_txRecStd!$A$1:$CK$100,Q$3,FALSE)</f>
        <v>4106.857285</v>
      </c>
      <c r="R16" s="589" t="e">
        <f>VLOOKUP($A16,[3]BDD_PSYGEN_txRecStd!$A$1:$CK$100,R$3,FALSE)</f>
        <v>#REF!</v>
      </c>
    </row>
    <row r="17" spans="1:18" x14ac:dyDescent="0.25">
      <c r="A17" s="49" t="s">
        <v>40</v>
      </c>
      <c r="B17" s="32"/>
      <c r="C17" s="585" t="s">
        <v>41</v>
      </c>
      <c r="D17" s="625">
        <v>4498.5200098091773</v>
      </c>
      <c r="E17" s="588">
        <f>VLOOKUP($A17,[3]BDD_PSYGEN_txRecStd!$A$1:$CK$100,E$3,FALSE)</f>
        <v>3965.788665</v>
      </c>
      <c r="F17" s="588">
        <f>VLOOKUP($A17,[3]BDD_PSYGEN_txRecStd!$A$1:$CK$100,F$3,FALSE)</f>
        <v>3733.0826510000002</v>
      </c>
      <c r="G17" s="626">
        <f>VLOOKUP($A17,[3]BDD_PSYGEN_txRecStd!$A$1:$CK$100,G$3,FALSE)</f>
        <v>3535.6098350000002</v>
      </c>
      <c r="H17" s="594" t="e">
        <f>VLOOKUP($A17,[3]BDD_PSYGEN_txRecStd!$A$1:$CK$100,H$3,FALSE)</f>
        <v>#REF!</v>
      </c>
      <c r="I17" s="627">
        <f>VLOOKUP($A17,[3]BDD_PSYGEN_txRecStd!$A$1:$CK$100,I$3,FALSE)</f>
        <v>905.22386040000004</v>
      </c>
      <c r="J17" s="588">
        <f>VLOOKUP($A17,[3]BDD_PSYGEN_txRecStd!$A$1:$CK$100,J$3,FALSE)</f>
        <v>905.22386040000004</v>
      </c>
      <c r="K17" s="588">
        <f>VLOOKUP($A17,[3]BDD_PSYGEN_txRecStd!$A$1:$CK$100,K$3,FALSE)</f>
        <v>595.46759540000005</v>
      </c>
      <c r="L17" s="626">
        <f>VLOOKUP($A17,[3]BDD_PSYGEN_txRecStd!$A$1:$CK$100,L$3,FALSE)</f>
        <v>627.2968932</v>
      </c>
      <c r="M17" s="594" t="e">
        <f>VLOOKUP($A17,[3]BDD_PSYGEN_txRecStd!$A$1:$CK$100,M$3,FALSE)</f>
        <v>#REF!</v>
      </c>
      <c r="N17" s="625">
        <v>3648.5422037655135</v>
      </c>
      <c r="O17" s="588">
        <f>VLOOKUP($A17,[3]BDD_PSYGEN_txRecStd!$A$1:$CK$100,O$3,FALSE)</f>
        <v>3649.4866809999999</v>
      </c>
      <c r="P17" s="588">
        <f>VLOOKUP($A17,[3]BDD_PSYGEN_txRecStd!$A$1:$CK$100,P$3,FALSE)</f>
        <v>3663.7061210000002</v>
      </c>
      <c r="Q17" s="626">
        <f>VLOOKUP($A17,[3]BDD_PSYGEN_txRecStd!$A$1:$CK$100,Q$3,FALSE)</f>
        <v>3496.1675019999998</v>
      </c>
      <c r="R17" s="589" t="e">
        <f>VLOOKUP($A17,[3]BDD_PSYGEN_txRecStd!$A$1:$CK$100,R$3,FALSE)</f>
        <v>#REF!</v>
      </c>
    </row>
    <row r="18" spans="1:18" x14ac:dyDescent="0.25">
      <c r="A18" s="31" t="s">
        <v>46</v>
      </c>
      <c r="B18" s="32"/>
      <c r="C18" s="585" t="s">
        <v>47</v>
      </c>
      <c r="D18" s="625">
        <v>4165.552938334914</v>
      </c>
      <c r="E18" s="588">
        <f>VLOOKUP($A18,[3]BDD_PSYGEN_txRecStd!$A$1:$CK$100,E$3,FALSE)</f>
        <v>3836.9872</v>
      </c>
      <c r="F18" s="588">
        <f>VLOOKUP($A18,[3]BDD_PSYGEN_txRecStd!$A$1:$CK$100,F$3,FALSE)</f>
        <v>3643.7656849999998</v>
      </c>
      <c r="G18" s="626">
        <f>VLOOKUP($A18,[3]BDD_PSYGEN_txRecStd!$A$1:$CK$100,G$3,FALSE)</f>
        <v>3363.3526489999999</v>
      </c>
      <c r="H18" s="594" t="e">
        <f>VLOOKUP($A18,[3]BDD_PSYGEN_txRecStd!$A$1:$CK$100,H$3,FALSE)</f>
        <v>#REF!</v>
      </c>
      <c r="I18" s="627">
        <f>VLOOKUP($A18,[3]BDD_PSYGEN_txRecStd!$A$1:$CK$100,I$3,FALSE)</f>
        <v>1189.5231570000001</v>
      </c>
      <c r="J18" s="588">
        <f>VLOOKUP($A18,[3]BDD_PSYGEN_txRecStd!$A$1:$CK$100,J$3,FALSE)</f>
        <v>1189.5231570000001</v>
      </c>
      <c r="K18" s="588">
        <f>VLOOKUP($A18,[3]BDD_PSYGEN_txRecStd!$A$1:$CK$100,K$3,FALSE)</f>
        <v>632.79580999999996</v>
      </c>
      <c r="L18" s="626">
        <f>VLOOKUP($A18,[3]BDD_PSYGEN_txRecStd!$A$1:$CK$100,L$3,FALSE)</f>
        <v>705.87672120000002</v>
      </c>
      <c r="M18" s="594" t="e">
        <f>VLOOKUP($A18,[3]BDD_PSYGEN_txRecStd!$A$1:$CK$100,M$3,FALSE)</f>
        <v>#REF!</v>
      </c>
      <c r="N18" s="625">
        <v>3360.7966552803259</v>
      </c>
      <c r="O18" s="588">
        <f>VLOOKUP($A18,[3]BDD_PSYGEN_txRecStd!$A$1:$CK$100,O$3,FALSE)</f>
        <v>4058.0154640000001</v>
      </c>
      <c r="P18" s="588">
        <f>VLOOKUP($A18,[3]BDD_PSYGEN_txRecStd!$A$1:$CK$100,P$3,FALSE)</f>
        <v>4155.1556129999999</v>
      </c>
      <c r="Q18" s="626">
        <f>VLOOKUP($A18,[3]BDD_PSYGEN_txRecStd!$A$1:$CK$100,Q$3,FALSE)</f>
        <v>4256.4834529999998</v>
      </c>
      <c r="R18" s="589" t="e">
        <f>VLOOKUP($A18,[3]BDD_PSYGEN_txRecStd!$A$1:$CK$100,R$3,FALSE)</f>
        <v>#REF!</v>
      </c>
    </row>
    <row r="19" spans="1:18" x14ac:dyDescent="0.25">
      <c r="A19" s="31" t="s">
        <v>48</v>
      </c>
      <c r="B19" s="32"/>
      <c r="C19" s="585" t="s">
        <v>49</v>
      </c>
      <c r="D19" s="625">
        <v>5012.8215799266554</v>
      </c>
      <c r="E19" s="588">
        <f>VLOOKUP($A19,[3]BDD_PSYGEN_txRecStd!$A$1:$CK$100,E$3,FALSE)</f>
        <v>4668.5718280000001</v>
      </c>
      <c r="F19" s="588">
        <f>VLOOKUP($A19,[3]BDD_PSYGEN_txRecStd!$A$1:$CK$100,F$3,FALSE)</f>
        <v>4397.578794</v>
      </c>
      <c r="G19" s="626">
        <f>VLOOKUP($A19,[3]BDD_PSYGEN_txRecStd!$A$1:$CK$100,G$3,FALSE)</f>
        <v>4078.1019759999999</v>
      </c>
      <c r="H19" s="594" t="e">
        <f>VLOOKUP($A19,[3]BDD_PSYGEN_txRecStd!$A$1:$CK$100,H$3,FALSE)</f>
        <v>#REF!</v>
      </c>
      <c r="I19" s="627">
        <f>VLOOKUP($A19,[3]BDD_PSYGEN_txRecStd!$A$1:$CK$100,I$3,FALSE)</f>
        <v>705.30330679999997</v>
      </c>
      <c r="J19" s="588">
        <f>VLOOKUP($A19,[3]BDD_PSYGEN_txRecStd!$A$1:$CK$100,J$3,FALSE)</f>
        <v>705.30330679999997</v>
      </c>
      <c r="K19" s="588">
        <f>VLOOKUP($A19,[3]BDD_PSYGEN_txRecStd!$A$1:$CK$100,K$3,FALSE)</f>
        <v>374.39356340000001</v>
      </c>
      <c r="L19" s="626">
        <f>VLOOKUP($A19,[3]BDD_PSYGEN_txRecStd!$A$1:$CK$100,L$3,FALSE)</f>
        <v>625.97283110000001</v>
      </c>
      <c r="M19" s="594" t="e">
        <f>VLOOKUP($A19,[3]BDD_PSYGEN_txRecStd!$A$1:$CK$100,M$3,FALSE)</f>
        <v>#REF!</v>
      </c>
      <c r="N19" s="625">
        <v>3823.981331880264</v>
      </c>
      <c r="O19" s="588">
        <f>VLOOKUP($A19,[3]BDD_PSYGEN_txRecStd!$A$1:$CK$100,O$3,FALSE)</f>
        <v>4259.7500879999998</v>
      </c>
      <c r="P19" s="588">
        <f>VLOOKUP($A19,[3]BDD_PSYGEN_txRecStd!$A$1:$CK$100,P$3,FALSE)</f>
        <v>4364.427291</v>
      </c>
      <c r="Q19" s="626">
        <f>VLOOKUP($A19,[3]BDD_PSYGEN_txRecStd!$A$1:$CK$100,Q$3,FALSE)</f>
        <v>4780.1284969999997</v>
      </c>
      <c r="R19" s="589" t="e">
        <f>VLOOKUP($A19,[3]BDD_PSYGEN_txRecStd!$A$1:$CK$100,R$3,FALSE)</f>
        <v>#REF!</v>
      </c>
    </row>
    <row r="20" spans="1:18" x14ac:dyDescent="0.25">
      <c r="A20" s="31"/>
      <c r="B20" s="32"/>
      <c r="C20" s="1230" t="s">
        <v>210</v>
      </c>
      <c r="D20" s="1231"/>
      <c r="E20" s="1231"/>
      <c r="F20" s="1231"/>
      <c r="G20" s="1231"/>
      <c r="H20" s="1231"/>
      <c r="I20" s="1231"/>
      <c r="J20" s="1231"/>
      <c r="K20" s="1231"/>
      <c r="L20" s="1231"/>
      <c r="M20" s="1231"/>
      <c r="N20" s="1231"/>
      <c r="O20" s="1231"/>
      <c r="P20" s="1231"/>
      <c r="Q20" s="1231"/>
      <c r="R20" s="1243"/>
    </row>
    <row r="21" spans="1:18" x14ac:dyDescent="0.25">
      <c r="A21" s="31" t="s">
        <v>82</v>
      </c>
      <c r="C21" s="592" t="s">
        <v>83</v>
      </c>
      <c r="D21" s="586">
        <v>4374.5078248932905</v>
      </c>
      <c r="E21" s="588">
        <f>VLOOKUP($A21,[3]BDD_PSYGEN_txRecStd!$A$1:$CK$100,E$3,FALSE)</f>
        <v>3041.382102</v>
      </c>
      <c r="F21" s="588">
        <f>VLOOKUP($A21,[3]BDD_PSYGEN_txRecStd!$A$1:$CK$100,F$3,FALSE)</f>
        <v>3469.149265</v>
      </c>
      <c r="G21" s="626">
        <f>VLOOKUP($A21,[3]BDD_PSYGEN_txRecStd!$A$1:$CK$100,G$3,FALSE)</f>
        <v>3934.9798930000002</v>
      </c>
      <c r="H21" s="594" t="e">
        <f>VLOOKUP($A21,[3]BDD_PSYGEN_txRecStd!$A$1:$CK$100,H$3,FALSE)</f>
        <v>#REF!</v>
      </c>
      <c r="I21" s="586">
        <v>865.68026384030577</v>
      </c>
      <c r="J21" s="588">
        <f>VLOOKUP($A21,[3]BDD_PSYGEN_txRecStd!$A$1:$CK$100,J$3,FALSE)</f>
        <v>807.90058669999996</v>
      </c>
      <c r="K21" s="588">
        <f>VLOOKUP($A21,[3]BDD_PSYGEN_txRecStd!$A$1:$CK$100,K$3,FALSE)</f>
        <v>629.76634369999999</v>
      </c>
      <c r="L21" s="626">
        <f>VLOOKUP($A21,[3]BDD_PSYGEN_txRecStd!$A$1:$CK$100,L$3,FALSE)</f>
        <v>972.30375040000001</v>
      </c>
      <c r="M21" s="594" t="e">
        <f>VLOOKUP($A21,[3]BDD_PSYGEN_txRecStd!$A$1:$CK$100,M$3,FALSE)</f>
        <v>#REF!</v>
      </c>
      <c r="N21" s="586">
        <v>3473.4291394903194</v>
      </c>
      <c r="O21" s="588">
        <f>VLOOKUP($A21,[3]BDD_PSYGEN_txRecStd!$A$1:$CK$100,O$3,FALSE)</f>
        <v>3284.6227180000001</v>
      </c>
      <c r="P21" s="588">
        <f>VLOOKUP($A21,[3]BDD_PSYGEN_txRecStd!$A$1:$CK$100,P$3,FALSE)</f>
        <v>3627.1659399999999</v>
      </c>
      <c r="Q21" s="626">
        <f>VLOOKUP($A21,[3]BDD_PSYGEN_txRecStd!$A$1:$CK$100,Q$3,FALSE)</f>
        <v>4089.6568109999998</v>
      </c>
      <c r="R21" s="589" t="e">
        <f>VLOOKUP($A21,[3]BDD_PSYGEN_txRecStd!$A$1:$CK$100,R$3,FALSE)</f>
        <v>#REF!</v>
      </c>
    </row>
    <row r="22" spans="1:18" x14ac:dyDescent="0.25">
      <c r="A22" s="31" t="s">
        <v>84</v>
      </c>
      <c r="C22" s="592" t="s">
        <v>85</v>
      </c>
      <c r="D22" s="586">
        <v>4453.0226023271052</v>
      </c>
      <c r="E22" s="588">
        <f>VLOOKUP($A22,[3]BDD_PSYGEN_txRecStd!$A$1:$CK$100,E$3,FALSE)</f>
        <v>4316.7807249999996</v>
      </c>
      <c r="F22" s="588">
        <f>VLOOKUP($A22,[3]BDD_PSYGEN_txRecStd!$A$1:$CK$100,F$3,FALSE)</f>
        <v>4057.014036</v>
      </c>
      <c r="G22" s="626">
        <f>VLOOKUP($A22,[3]BDD_PSYGEN_txRecStd!$A$1:$CK$100,G$3,FALSE)</f>
        <v>4210.3067840000003</v>
      </c>
      <c r="H22" s="594" t="e">
        <f>VLOOKUP($A22,[3]BDD_PSYGEN_txRecStd!$A$1:$CK$100,H$3,FALSE)</f>
        <v>#REF!</v>
      </c>
      <c r="I22" s="586">
        <v>1323.9044984550769</v>
      </c>
      <c r="J22" s="588">
        <f>VLOOKUP($A22,[3]BDD_PSYGEN_txRecStd!$A$1:$CK$100,J$3,FALSE)</f>
        <v>1247.8458929999999</v>
      </c>
      <c r="K22" s="588">
        <f>VLOOKUP($A22,[3]BDD_PSYGEN_txRecStd!$A$1:$CK$100,K$3,FALSE)</f>
        <v>691.09971840000003</v>
      </c>
      <c r="L22" s="626">
        <f>VLOOKUP($A22,[3]BDD_PSYGEN_txRecStd!$A$1:$CK$100,L$3,FALSE)</f>
        <v>972.16767579999998</v>
      </c>
      <c r="M22" s="594" t="e">
        <f>VLOOKUP($A22,[3]BDD_PSYGEN_txRecStd!$A$1:$CK$100,M$3,FALSE)</f>
        <v>#REF!</v>
      </c>
      <c r="N22" s="586">
        <v>3512.6725380982316</v>
      </c>
      <c r="O22" s="588">
        <f>VLOOKUP($A22,[3]BDD_PSYGEN_txRecStd!$A$1:$CK$100,O$3,FALSE)</f>
        <v>4006.9444480000002</v>
      </c>
      <c r="P22" s="588">
        <f>VLOOKUP($A22,[3]BDD_PSYGEN_txRecStd!$A$1:$CK$100,P$3,FALSE)</f>
        <v>3919.118183</v>
      </c>
      <c r="Q22" s="626">
        <f>VLOOKUP($A22,[3]BDD_PSYGEN_txRecStd!$A$1:$CK$100,Q$3,FALSE)</f>
        <v>4175.8397699999996</v>
      </c>
      <c r="R22" s="589" t="e">
        <f>VLOOKUP($A22,[3]BDD_PSYGEN_txRecStd!$A$1:$CK$100,R$3,FALSE)</f>
        <v>#REF!</v>
      </c>
    </row>
    <row r="23" spans="1:18" x14ac:dyDescent="0.25">
      <c r="A23" s="31" t="s">
        <v>86</v>
      </c>
      <c r="C23" s="592" t="s">
        <v>87</v>
      </c>
      <c r="D23" s="586">
        <v>4343.7556278700886</v>
      </c>
      <c r="E23" s="588">
        <f>VLOOKUP($A23,[3]BDD_PSYGEN_txRecStd!$A$1:$CK$100,E$3,FALSE)</f>
        <v>3895.3892860000001</v>
      </c>
      <c r="F23" s="588">
        <f>VLOOKUP($A23,[3]BDD_PSYGEN_txRecStd!$A$1:$CK$100,F$3,FALSE)</f>
        <v>3638.2342199999998</v>
      </c>
      <c r="G23" s="626">
        <f>VLOOKUP($A23,[3]BDD_PSYGEN_txRecStd!$A$1:$CK$100,G$3,FALSE)</f>
        <v>3388.2725620000001</v>
      </c>
      <c r="H23" s="594" t="e">
        <f>VLOOKUP($A23,[3]BDD_PSYGEN_txRecStd!$A$1:$CK$100,H$3,FALSE)</f>
        <v>#REF!</v>
      </c>
      <c r="I23" s="586">
        <v>845.20904189886767</v>
      </c>
      <c r="J23" s="588">
        <f>VLOOKUP($A23,[3]BDD_PSYGEN_txRecStd!$A$1:$CK$100,J$3,FALSE)</f>
        <v>838.13193239999998</v>
      </c>
      <c r="K23" s="588">
        <f>VLOOKUP($A23,[3]BDD_PSYGEN_txRecStd!$A$1:$CK$100,K$3,FALSE)</f>
        <v>537.37994979999996</v>
      </c>
      <c r="L23" s="626">
        <f>VLOOKUP($A23,[3]BDD_PSYGEN_txRecStd!$A$1:$CK$100,L$3,FALSE)</f>
        <v>596.12815009999997</v>
      </c>
      <c r="M23" s="594" t="e">
        <f>VLOOKUP($A23,[3]BDD_PSYGEN_txRecStd!$A$1:$CK$100,M$3,FALSE)</f>
        <v>#REF!</v>
      </c>
      <c r="N23" s="586">
        <v>3656.7876811054562</v>
      </c>
      <c r="O23" s="588">
        <f>VLOOKUP($A23,[3]BDD_PSYGEN_txRecStd!$A$1:$CK$100,O$3,FALSE)</f>
        <v>3779.8080479999999</v>
      </c>
      <c r="P23" s="588">
        <f>VLOOKUP($A23,[3]BDD_PSYGEN_txRecStd!$A$1:$CK$100,P$3,FALSE)</f>
        <v>3713.9076700000001</v>
      </c>
      <c r="Q23" s="626">
        <f>VLOOKUP($A23,[3]BDD_PSYGEN_txRecStd!$A$1:$CK$100,Q$3,FALSE)</f>
        <v>3575.756421</v>
      </c>
      <c r="R23" s="589" t="e">
        <f>VLOOKUP($A23,[3]BDD_PSYGEN_txRecStd!$A$1:$CK$100,R$3,FALSE)</f>
        <v>#REF!</v>
      </c>
    </row>
    <row r="24" spans="1:18" x14ac:dyDescent="0.25">
      <c r="A24" s="31" t="s">
        <v>88</v>
      </c>
      <c r="C24" s="592" t="s">
        <v>89</v>
      </c>
      <c r="D24" s="586">
        <v>4760.3914140050283</v>
      </c>
      <c r="E24" s="588">
        <f>VLOOKUP($A24,[3]BDD_PSYGEN_txRecStd!$A$1:$CK$100,E$3,FALSE)</f>
        <v>4319.653695</v>
      </c>
      <c r="F24" s="588">
        <f>VLOOKUP($A24,[3]BDD_PSYGEN_txRecStd!$A$1:$CK$100,F$3,FALSE)</f>
        <v>4031.426888</v>
      </c>
      <c r="G24" s="626">
        <f>VLOOKUP($A24,[3]BDD_PSYGEN_txRecStd!$A$1:$CK$100,G$3,FALSE)</f>
        <v>3732.6480740000002</v>
      </c>
      <c r="H24" s="594" t="e">
        <f>VLOOKUP($A24,[3]BDD_PSYGEN_txRecStd!$A$1:$CK$100,H$3,FALSE)</f>
        <v>#REF!</v>
      </c>
      <c r="I24" s="586">
        <v>1158.6932322326102</v>
      </c>
      <c r="J24" s="588">
        <f>VLOOKUP($A24,[3]BDD_PSYGEN_txRecStd!$A$1:$CK$100,J$3,FALSE)</f>
        <v>1089.362451</v>
      </c>
      <c r="K24" s="588">
        <f>VLOOKUP($A24,[3]BDD_PSYGEN_txRecStd!$A$1:$CK$100,K$3,FALSE)</f>
        <v>596.97319749999997</v>
      </c>
      <c r="L24" s="626">
        <f>VLOOKUP($A24,[3]BDD_PSYGEN_txRecStd!$A$1:$CK$100,L$3,FALSE)</f>
        <v>760.19126019999999</v>
      </c>
      <c r="M24" s="594" t="e">
        <f>VLOOKUP($A24,[3]BDD_PSYGEN_txRecStd!$A$1:$CK$100,M$3,FALSE)</f>
        <v>#REF!</v>
      </c>
      <c r="N24" s="586">
        <v>3947.0199345126116</v>
      </c>
      <c r="O24" s="588">
        <f>VLOOKUP($A24,[3]BDD_PSYGEN_txRecStd!$A$1:$CK$100,O$3,FALSE)</f>
        <v>4552.1655879999998</v>
      </c>
      <c r="P24" s="588">
        <f>VLOOKUP($A24,[3]BDD_PSYGEN_txRecStd!$A$1:$CK$100,P$3,FALSE)</f>
        <v>4688.076967</v>
      </c>
      <c r="Q24" s="626">
        <f>VLOOKUP($A24,[3]BDD_PSYGEN_txRecStd!$A$1:$CK$100,Q$3,FALSE)</f>
        <v>4824.4667920000002</v>
      </c>
      <c r="R24" s="589" t="e">
        <f>VLOOKUP($A24,[3]BDD_PSYGEN_txRecStd!$A$1:$CK$100,R$3,FALSE)</f>
        <v>#REF!</v>
      </c>
    </row>
    <row r="25" spans="1:18" x14ac:dyDescent="0.25">
      <c r="A25" s="49"/>
      <c r="B25" s="193"/>
      <c r="C25" s="1232" t="s">
        <v>211</v>
      </c>
      <c r="D25" s="1233"/>
      <c r="E25" s="1233"/>
      <c r="F25" s="1233"/>
      <c r="G25" s="1233"/>
      <c r="H25" s="1233"/>
      <c r="I25" s="1233"/>
      <c r="J25" s="1233"/>
      <c r="K25" s="1233"/>
      <c r="L25" s="1233"/>
      <c r="M25" s="1233"/>
      <c r="N25" s="1233"/>
      <c r="O25" s="1233"/>
      <c r="P25" s="1233"/>
      <c r="Q25" s="1233"/>
      <c r="R25" s="1244"/>
    </row>
    <row r="26" spans="1:18" x14ac:dyDescent="0.25">
      <c r="A26" s="31" t="s">
        <v>212</v>
      </c>
      <c r="C26" s="592" t="s">
        <v>213</v>
      </c>
      <c r="D26" s="586">
        <v>4949.4299922759192</v>
      </c>
      <c r="E26" s="588">
        <f>VLOOKUP($A26,[3]BDD_PSYGEN_txRecStd!$A$1:$CK$100,E$3,FALSE)</f>
        <v>4359.8409590000001</v>
      </c>
      <c r="F26" s="588">
        <f>VLOOKUP($A26,[3]BDD_PSYGEN_txRecStd!$A$1:$CK$100,F$3,FALSE)</f>
        <v>4094.9858519999998</v>
      </c>
      <c r="G26" s="626">
        <f>VLOOKUP($A26,[3]BDD_PSYGEN_txRecStd!$A$1:$CK$100,G$3,FALSE)</f>
        <v>4246.5660820000003</v>
      </c>
      <c r="H26" s="594" t="e">
        <f>VLOOKUP($A26,[3]BDD_PSYGEN_txRecStd!$A$1:$CK$100,H$3,FALSE)</f>
        <v>#REF!</v>
      </c>
      <c r="I26" s="586">
        <v>1448.8626971662113</v>
      </c>
      <c r="J26" s="588">
        <f>VLOOKUP($A26,[3]BDD_PSYGEN_txRecStd!$A$1:$CK$100,J$3,FALSE)</f>
        <v>1245.5217869999999</v>
      </c>
      <c r="K26" s="588">
        <f>VLOOKUP($A26,[3]BDD_PSYGEN_txRecStd!$A$1:$CK$100,K$3,FALSE)</f>
        <v>710.70564579999996</v>
      </c>
      <c r="L26" s="626">
        <f>VLOOKUP($A26,[3]BDD_PSYGEN_txRecStd!$A$1:$CK$100,L$3,FALSE)</f>
        <v>987.43316179999999</v>
      </c>
      <c r="M26" s="594" t="e">
        <f>VLOOKUP($A26,[3]BDD_PSYGEN_txRecStd!$A$1:$CK$100,M$3,FALSE)</f>
        <v>#REF!</v>
      </c>
      <c r="N26" s="586">
        <v>3347.6162163817985</v>
      </c>
      <c r="O26" s="588">
        <f>VLOOKUP($A26,[3]BDD_PSYGEN_txRecStd!$A$1:$CK$100,O$3,FALSE)</f>
        <v>4035.2263200000002</v>
      </c>
      <c r="P26" s="588">
        <f>VLOOKUP($A26,[3]BDD_PSYGEN_txRecStd!$A$1:$CK$100,P$3,FALSE)</f>
        <v>3940.9275480000001</v>
      </c>
      <c r="Q26" s="626">
        <f>VLOOKUP($A26,[3]BDD_PSYGEN_txRecStd!$A$1:$CK$100,Q$3,FALSE)</f>
        <v>4200.09728</v>
      </c>
      <c r="R26" s="589" t="e">
        <f>VLOOKUP($A26,[3]BDD_PSYGEN_txRecStd!$A$1:$CK$100,R$3,FALSE)</f>
        <v>#REF!</v>
      </c>
    </row>
    <row r="27" spans="1:18" x14ac:dyDescent="0.25">
      <c r="A27" s="31" t="s">
        <v>214</v>
      </c>
      <c r="C27" s="592" t="s">
        <v>215</v>
      </c>
      <c r="D27" s="586">
        <v>3723.6726636458257</v>
      </c>
      <c r="E27" s="588">
        <f>VLOOKUP($A27,[3]BDD_PSYGEN_txRecStd!$A$1:$CK$100,E$3,FALSE)</f>
        <v>4410.5684220000003</v>
      </c>
      <c r="F27" s="588">
        <f>VLOOKUP($A27,[3]BDD_PSYGEN_txRecStd!$A$1:$CK$100,F$3,FALSE)</f>
        <v>4163.2573869999997</v>
      </c>
      <c r="G27" s="626">
        <f>VLOOKUP($A27,[3]BDD_PSYGEN_txRecStd!$A$1:$CK$100,G$3,FALSE)</f>
        <v>3991.953454</v>
      </c>
      <c r="H27" s="594" t="e">
        <f>VLOOKUP($A27,[3]BDD_PSYGEN_txRecStd!$A$1:$CK$100,H$3,FALSE)</f>
        <v>#REF!</v>
      </c>
      <c r="I27" s="586">
        <v>1049.7722269376973</v>
      </c>
      <c r="J27" s="588">
        <f>VLOOKUP($A27,[3]BDD_PSYGEN_txRecStd!$A$1:$CK$100,J$3,FALSE)</f>
        <v>820.7960789</v>
      </c>
      <c r="K27" s="588">
        <f>VLOOKUP($A27,[3]BDD_PSYGEN_txRecStd!$A$1:$CK$100,K$3,FALSE)</f>
        <v>388.44128499999999</v>
      </c>
      <c r="L27" s="626">
        <f>VLOOKUP($A27,[3]BDD_PSYGEN_txRecStd!$A$1:$CK$100,L$3,FALSE)</f>
        <v>662.77347529999997</v>
      </c>
      <c r="M27" s="594" t="e">
        <f>VLOOKUP($A27,[3]BDD_PSYGEN_txRecStd!$A$1:$CK$100,M$3,FALSE)</f>
        <v>#REF!</v>
      </c>
      <c r="N27" s="586">
        <v>3707.5385809302074</v>
      </c>
      <c r="O27" s="588">
        <f>VLOOKUP($A27,[3]BDD_PSYGEN_txRecStd!$A$1:$CK$100,O$3,FALSE)</f>
        <v>4244.1860660000002</v>
      </c>
      <c r="P27" s="588">
        <f>VLOOKUP($A27,[3]BDD_PSYGEN_txRecStd!$A$1:$CK$100,P$3,FALSE)</f>
        <v>4360.7495520000002</v>
      </c>
      <c r="Q27" s="626">
        <f>VLOOKUP($A27,[3]BDD_PSYGEN_txRecStd!$A$1:$CK$100,Q$3,FALSE)</f>
        <v>4732.1734859999997</v>
      </c>
      <c r="R27" s="589" t="e">
        <f>VLOOKUP($A27,[3]BDD_PSYGEN_txRecStd!$A$1:$CK$100,R$3,FALSE)</f>
        <v>#REF!</v>
      </c>
    </row>
    <row r="28" spans="1:18" x14ac:dyDescent="0.25">
      <c r="A28" s="31" t="s">
        <v>216</v>
      </c>
      <c r="C28" s="592" t="s">
        <v>217</v>
      </c>
      <c r="D28" s="586">
        <v>4807.756364696811</v>
      </c>
      <c r="E28" s="588">
        <f>VLOOKUP($A28,[3]BDD_PSYGEN_txRecStd!$A$1:$CK$100,E$3,FALSE)</f>
        <v>4266.4553509999996</v>
      </c>
      <c r="F28" s="588">
        <f>VLOOKUP($A28,[3]BDD_PSYGEN_txRecStd!$A$1:$CK$100,F$3,FALSE)</f>
        <v>4053.3945530000001</v>
      </c>
      <c r="G28" s="626">
        <f>VLOOKUP($A28,[3]BDD_PSYGEN_txRecStd!$A$1:$CK$100,G$3,FALSE)</f>
        <v>3740.8859750000001</v>
      </c>
      <c r="H28" s="594" t="e">
        <f>VLOOKUP($A28,[3]BDD_PSYGEN_txRecStd!$A$1:$CK$100,H$3,FALSE)</f>
        <v>#REF!</v>
      </c>
      <c r="I28" s="586">
        <v>1115.0479174228117</v>
      </c>
      <c r="J28" s="588">
        <f>VLOOKUP($A28,[3]BDD_PSYGEN_txRecStd!$A$1:$CK$100,J$3,FALSE)</f>
        <v>1313.4129</v>
      </c>
      <c r="K28" s="588">
        <f>VLOOKUP($A28,[3]BDD_PSYGEN_txRecStd!$A$1:$CK$100,K$3,FALSE)</f>
        <v>694.0918441</v>
      </c>
      <c r="L28" s="626">
        <f>VLOOKUP($A28,[3]BDD_PSYGEN_txRecStd!$A$1:$CK$100,L$3,FALSE)</f>
        <v>784.03900869999995</v>
      </c>
      <c r="M28" s="594" t="e">
        <f>VLOOKUP($A28,[3]BDD_PSYGEN_txRecStd!$A$1:$CK$100,M$3,FALSE)</f>
        <v>#REF!</v>
      </c>
      <c r="N28" s="586">
        <v>4071.2408302656518</v>
      </c>
      <c r="O28" s="588">
        <f>VLOOKUP($A28,[3]BDD_PSYGEN_txRecStd!$A$1:$CK$100,O$3,FALSE)</f>
        <v>4516.873079</v>
      </c>
      <c r="P28" s="588">
        <f>VLOOKUP($A28,[3]BDD_PSYGEN_txRecStd!$A$1:$CK$100,P$3,FALSE)</f>
        <v>4632.3520040000003</v>
      </c>
      <c r="Q28" s="626">
        <f>VLOOKUP($A28,[3]BDD_PSYGEN_txRecStd!$A$1:$CK$100,Q$3,FALSE)</f>
        <v>4698.0937569999996</v>
      </c>
      <c r="R28" s="589" t="e">
        <f>VLOOKUP($A28,[3]BDD_PSYGEN_txRecStd!$A$1:$CK$100,R$3,FALSE)</f>
        <v>#REF!</v>
      </c>
    </row>
    <row r="29" spans="1:18" x14ac:dyDescent="0.25">
      <c r="A29" s="31" t="s">
        <v>218</v>
      </c>
      <c r="C29" s="592" t="s">
        <v>219</v>
      </c>
      <c r="D29" s="586">
        <v>4691.3518984306702</v>
      </c>
      <c r="E29" s="588">
        <f>VLOOKUP($A29,[3]BDD_PSYGEN_txRecStd!$A$1:$CK$100,E$3,FALSE)</f>
        <v>3841.4732869999998</v>
      </c>
      <c r="F29" s="588">
        <f>VLOOKUP($A29,[3]BDD_PSYGEN_txRecStd!$A$1:$CK$100,F$3,FALSE)</f>
        <v>3607.612087</v>
      </c>
      <c r="G29" s="626">
        <f>VLOOKUP($A29,[3]BDD_PSYGEN_txRecStd!$A$1:$CK$100,G$3,FALSE)</f>
        <v>3411.9490780000001</v>
      </c>
      <c r="H29" s="594" t="e">
        <f>VLOOKUP($A29,[3]BDD_PSYGEN_txRecStd!$A$1:$CK$100,H$3,FALSE)</f>
        <v>#REF!</v>
      </c>
      <c r="I29" s="586">
        <v>1293.5386744359432</v>
      </c>
      <c r="J29" s="588">
        <f>VLOOKUP($A29,[3]BDD_PSYGEN_txRecStd!$A$1:$CK$100,J$3,FALSE)</f>
        <v>863.79609809999999</v>
      </c>
      <c r="K29" s="588">
        <f>VLOOKUP($A29,[3]BDD_PSYGEN_txRecStd!$A$1:$CK$100,K$3,FALSE)</f>
        <v>576.60683740000002</v>
      </c>
      <c r="L29" s="626">
        <f>VLOOKUP($A29,[3]BDD_PSYGEN_txRecStd!$A$1:$CK$100,L$3,FALSE)</f>
        <v>608.89102360000004</v>
      </c>
      <c r="M29" s="594" t="e">
        <f>VLOOKUP($A29,[3]BDD_PSYGEN_txRecStd!$A$1:$CK$100,M$3,FALSE)</f>
        <v>#REF!</v>
      </c>
      <c r="N29" s="586">
        <v>3830.4396927430612</v>
      </c>
      <c r="O29" s="588">
        <f>VLOOKUP($A29,[3]BDD_PSYGEN_txRecStd!$A$1:$CK$100,O$3,FALSE)</f>
        <v>3636.6027479999998</v>
      </c>
      <c r="P29" s="588">
        <f>VLOOKUP($A29,[3]BDD_PSYGEN_txRecStd!$A$1:$CK$100,P$3,FALSE)</f>
        <v>3607.9722449999999</v>
      </c>
      <c r="Q29" s="626">
        <f>VLOOKUP($A29,[3]BDD_PSYGEN_txRecStd!$A$1:$CK$100,Q$3,FALSE)</f>
        <v>3472.4096939999999</v>
      </c>
      <c r="R29" s="589" t="e">
        <f>VLOOKUP($A29,[3]BDD_PSYGEN_txRecStd!$A$1:$CK$100,R$3,FALSE)</f>
        <v>#REF!</v>
      </c>
    </row>
    <row r="30" spans="1:18" x14ac:dyDescent="0.25">
      <c r="A30" s="31" t="s">
        <v>220</v>
      </c>
      <c r="C30" s="592" t="s">
        <v>221</v>
      </c>
      <c r="D30" s="586">
        <v>4381.6416523782336</v>
      </c>
      <c r="E30" s="588">
        <f>VLOOKUP($A30,[3]BDD_PSYGEN_txRecStd!$A$1:$CK$100,E$3,FALSE)</f>
        <v>3026.630091</v>
      </c>
      <c r="F30" s="588">
        <f>VLOOKUP($A30,[3]BDD_PSYGEN_txRecStd!$A$1:$CK$100,F$3,FALSE)</f>
        <v>3171.9233749999999</v>
      </c>
      <c r="G30" s="626">
        <f>VLOOKUP($A30,[3]BDD_PSYGEN_txRecStd!$A$1:$CK$100,G$3,FALSE)</f>
        <v>3331.5474640000002</v>
      </c>
      <c r="H30" s="594" t="e">
        <f>VLOOKUP($A30,[3]BDD_PSYGEN_txRecStd!$A$1:$CK$100,H$3,FALSE)</f>
        <v>#REF!</v>
      </c>
      <c r="I30" s="586">
        <v>854.02663304932958</v>
      </c>
      <c r="J30" s="588">
        <f>VLOOKUP($A30,[3]BDD_PSYGEN_txRecStd!$A$1:$CK$100,J$3,FALSE)</f>
        <v>475.63970449999999</v>
      </c>
      <c r="K30" s="588">
        <f>VLOOKUP($A30,[3]BDD_PSYGEN_txRecStd!$A$1:$CK$100,K$3,FALSE)</f>
        <v>362.51054210000001</v>
      </c>
      <c r="L30" s="626">
        <f>VLOOKUP($A30,[3]BDD_PSYGEN_txRecStd!$A$1:$CK$100,L$3,FALSE)</f>
        <v>767.23491890000003</v>
      </c>
      <c r="M30" s="594" t="e">
        <f>VLOOKUP($A30,[3]BDD_PSYGEN_txRecStd!$A$1:$CK$100,M$3,FALSE)</f>
        <v>#REF!</v>
      </c>
      <c r="N30" s="586">
        <v>3658.637760834089</v>
      </c>
      <c r="O30" s="588">
        <f>VLOOKUP($A30,[3]BDD_PSYGEN_txRecStd!$A$1:$CK$100,O$3,FALSE)</f>
        <v>3267.165148</v>
      </c>
      <c r="P30" s="588">
        <f>VLOOKUP($A30,[3]BDD_PSYGEN_txRecStd!$A$1:$CK$100,P$3,FALSE)</f>
        <v>3225.0623540000001</v>
      </c>
      <c r="Q30" s="626">
        <f>VLOOKUP($A30,[3]BDD_PSYGEN_txRecStd!$A$1:$CK$100,Q$3,FALSE)</f>
        <v>3614.0275320000001</v>
      </c>
      <c r="R30" s="589" t="e">
        <f>VLOOKUP($A30,[3]BDD_PSYGEN_txRecStd!$A$1:$CK$100,R$3,FALSE)</f>
        <v>#REF!</v>
      </c>
    </row>
    <row r="31" spans="1:18" x14ac:dyDescent="0.25">
      <c r="A31" s="31" t="s">
        <v>222</v>
      </c>
      <c r="C31" s="592" t="s">
        <v>223</v>
      </c>
      <c r="D31" s="586">
        <v>4257.4336366796715</v>
      </c>
      <c r="E31" s="588">
        <f>VLOOKUP($A31,[3]BDD_PSYGEN_txRecStd!$A$1:$CK$100,E$3,FALSE)</f>
        <v>3271.7877789999998</v>
      </c>
      <c r="F31" s="588">
        <f>VLOOKUP($A31,[3]BDD_PSYGEN_txRecStd!$A$1:$CK$100,F$3,FALSE)</f>
        <v>3611.041909</v>
      </c>
      <c r="G31" s="626">
        <f>VLOOKUP($A31,[3]BDD_PSYGEN_txRecStd!$A$1:$CK$100,G$3,FALSE)</f>
        <v>3970.0637459999998</v>
      </c>
      <c r="H31" s="594" t="e">
        <f>VLOOKUP($A31,[3]BDD_PSYGEN_txRecStd!$A$1:$CK$100,H$3,FALSE)</f>
        <v>#REF!</v>
      </c>
      <c r="I31" s="586">
        <v>717.86307338151039</v>
      </c>
      <c r="J31" s="588">
        <f>VLOOKUP($A31,[3]BDD_PSYGEN_txRecStd!$A$1:$CK$100,J$3,FALSE)</f>
        <v>871.49599139999998</v>
      </c>
      <c r="K31" s="588">
        <f>VLOOKUP($A31,[3]BDD_PSYGEN_txRecStd!$A$1:$CK$100,K$3,FALSE)</f>
        <v>643.19989720000001</v>
      </c>
      <c r="L31" s="626">
        <f>VLOOKUP($A31,[3]BDD_PSYGEN_txRecStd!$A$1:$CK$100,L$3,FALSE)</f>
        <v>924.23791800000004</v>
      </c>
      <c r="M31" s="594" t="e">
        <f>VLOOKUP($A31,[3]BDD_PSYGEN_txRecStd!$A$1:$CK$100,M$3,FALSE)</f>
        <v>#REF!</v>
      </c>
      <c r="N31" s="586">
        <v>3273.8003738484754</v>
      </c>
      <c r="O31" s="588">
        <f>VLOOKUP($A31,[3]BDD_PSYGEN_txRecStd!$A$1:$CK$100,O$3,FALSE)</f>
        <v>3363.746744</v>
      </c>
      <c r="P31" s="588">
        <f>VLOOKUP($A31,[3]BDD_PSYGEN_txRecStd!$A$1:$CK$100,P$3,FALSE)</f>
        <v>3550.884368</v>
      </c>
      <c r="Q31" s="626">
        <f>VLOOKUP($A31,[3]BDD_PSYGEN_txRecStd!$A$1:$CK$100,Q$3,FALSE)</f>
        <v>4080.2467040000001</v>
      </c>
      <c r="R31" s="589" t="e">
        <f>VLOOKUP($A31,[3]BDD_PSYGEN_txRecStd!$A$1:$CK$100,R$3,FALSE)</f>
        <v>#REF!</v>
      </c>
    </row>
    <row r="32" spans="1:18" x14ac:dyDescent="0.25">
      <c r="A32" s="31" t="s">
        <v>224</v>
      </c>
      <c r="C32" s="592" t="s">
        <v>225</v>
      </c>
      <c r="D32" s="586">
        <v>4157.013515482794</v>
      </c>
      <c r="E32" s="588">
        <f>VLOOKUP($A32,[3]BDD_PSYGEN_txRecStd!$A$1:$CK$100,E$3,FALSE)</f>
        <v>4358.4858439999998</v>
      </c>
      <c r="F32" s="588">
        <f>VLOOKUP($A32,[3]BDD_PSYGEN_txRecStd!$A$1:$CK$100,F$3,FALSE)</f>
        <v>3981.7948459999998</v>
      </c>
      <c r="G32" s="626">
        <f>VLOOKUP($A32,[3]BDD_PSYGEN_txRecStd!$A$1:$CK$100,G$3,FALSE)</f>
        <v>3846.0254009999999</v>
      </c>
      <c r="H32" s="594" t="e">
        <f>VLOOKUP($A32,[3]BDD_PSYGEN_txRecStd!$A$1:$CK$100,H$3,FALSE)</f>
        <v>#REF!</v>
      </c>
      <c r="I32" s="586">
        <v>775.60372348183125</v>
      </c>
      <c r="J32" s="588">
        <f>VLOOKUP($A32,[3]BDD_PSYGEN_txRecStd!$A$1:$CK$100,J$3,FALSE)</f>
        <v>1424.5827839999999</v>
      </c>
      <c r="K32" s="588">
        <f>VLOOKUP($A32,[3]BDD_PSYGEN_txRecStd!$A$1:$CK$100,K$3,FALSE)</f>
        <v>843.7938987</v>
      </c>
      <c r="L32" s="626">
        <f>VLOOKUP($A32,[3]BDD_PSYGEN_txRecStd!$A$1:$CK$100,L$3,FALSE)</f>
        <v>1102.2367039999999</v>
      </c>
      <c r="M32" s="594" t="e">
        <f>VLOOKUP($A32,[3]BDD_PSYGEN_txRecStd!$A$1:$CK$100,M$3,FALSE)</f>
        <v>#REF!</v>
      </c>
      <c r="N32" s="586">
        <v>3495.8506765491948</v>
      </c>
      <c r="O32" s="588">
        <f>VLOOKUP($A32,[3]BDD_PSYGEN_txRecStd!$A$1:$CK$100,O$3,FALSE)</f>
        <v>6150.2634090000001</v>
      </c>
      <c r="P32" s="588">
        <f>VLOOKUP($A32,[3]BDD_PSYGEN_txRecStd!$A$1:$CK$100,P$3,FALSE)</f>
        <v>6932.2300530000002</v>
      </c>
      <c r="Q32" s="626">
        <f>VLOOKUP($A32,[3]BDD_PSYGEN_txRecStd!$A$1:$CK$100,Q$3,FALSE)</f>
        <v>6203.7108589999998</v>
      </c>
      <c r="R32" s="589" t="e">
        <f>VLOOKUP($A32,[3]BDD_PSYGEN_txRecStd!$A$1:$CK$100,R$3,FALSE)</f>
        <v>#REF!</v>
      </c>
    </row>
    <row r="33" spans="1:18" ht="13.8" thickBot="1" x14ac:dyDescent="0.3">
      <c r="A33" s="31" t="s">
        <v>226</v>
      </c>
      <c r="C33" s="597" t="s">
        <v>227</v>
      </c>
      <c r="D33" s="586">
        <v>5224.9739897286872</v>
      </c>
      <c r="E33" s="601">
        <f>VLOOKUP($A33,[3]BDD_PSYGEN_txRecStd!$A$1:$CK$100,E$3,FALSE)</f>
        <v>0</v>
      </c>
      <c r="F33" s="601">
        <f>VLOOKUP($A33,[3]BDD_PSYGEN_txRecStd!$A$1:$CK$100,F$3,FALSE)</f>
        <v>0</v>
      </c>
      <c r="G33" s="628">
        <f>VLOOKUP($A33,[3]BDD_PSYGEN_txRecStd!$A$1:$CK$100,G$3,FALSE)</f>
        <v>0</v>
      </c>
      <c r="H33" s="599" t="e">
        <f>VLOOKUP($A33,[3]BDD_PSYGEN_txRecStd!$A$1:$CK$100,H$3,FALSE)</f>
        <v>#REF!</v>
      </c>
      <c r="I33" s="600">
        <v>1438.2801865722215</v>
      </c>
      <c r="J33" s="601">
        <f>VLOOKUP($A33,[3]BDD_PSYGEN_txRecStd!$A$1:$CK$100,J$3,FALSE)</f>
        <v>0</v>
      </c>
      <c r="K33" s="601">
        <f>VLOOKUP($A33,[3]BDD_PSYGEN_txRecStd!$A$1:$CK$100,K$3,FALSE)</f>
        <v>0</v>
      </c>
      <c r="L33" s="628">
        <f>VLOOKUP($A33,[3]BDD_PSYGEN_txRecStd!$A$1:$CK$100,L$3,FALSE)</f>
        <v>0</v>
      </c>
      <c r="M33" s="599" t="e">
        <f>VLOOKUP($A33,[3]BDD_PSYGEN_txRecStd!$A$1:$CK$100,M$3,FALSE)</f>
        <v>#REF!</v>
      </c>
      <c r="N33" s="600">
        <v>4756.5080440538059</v>
      </c>
      <c r="O33" s="601">
        <f>VLOOKUP($A33,[3]BDD_PSYGEN_txRecStd!$A$1:$CK$100,O$3,FALSE)</f>
        <v>0</v>
      </c>
      <c r="P33" s="601">
        <f>VLOOKUP($A33,[3]BDD_PSYGEN_txRecStd!$A$1:$CK$100,P$3,FALSE)</f>
        <v>0</v>
      </c>
      <c r="Q33" s="628">
        <f>VLOOKUP($A33,[3]BDD_PSYGEN_txRecStd!$A$1:$CK$100,Q$3,FALSE)</f>
        <v>0</v>
      </c>
      <c r="R33" s="602" t="e">
        <f>VLOOKUP($A33,[3]BDD_PSYGEN_txRecStd!$A$1:$CK$100,R$3,FALSE)</f>
        <v>#REF!</v>
      </c>
    </row>
    <row r="34" spans="1:18" ht="13.8" thickBot="1" x14ac:dyDescent="0.3">
      <c r="A34" s="31" t="s">
        <v>104</v>
      </c>
      <c r="C34" s="604" t="s">
        <v>105</v>
      </c>
      <c r="D34" s="605">
        <v>4475.7291602402847</v>
      </c>
      <c r="E34" s="606">
        <f>VLOOKUP($A34,[3]BDD_PSYGEN_txRecStd!$A$1:$CK$100,E$3,FALSE)</f>
        <v>3946.7593780000002</v>
      </c>
      <c r="F34" s="606">
        <f>VLOOKUP($A34,[3]BDD_PSYGEN_txRecStd!$A$1:$CK$100,F$3,FALSE)</f>
        <v>3803.133832</v>
      </c>
      <c r="G34" s="629">
        <f>VLOOKUP($A34,[3]BDD_PSYGEN_txRecStd!$A$1:$CK$100,G$3,FALSE)</f>
        <v>3770.0626649999999</v>
      </c>
      <c r="H34" s="607" t="e">
        <f>VLOOKUP($A34,[3]BDD_PSYGEN_txRecStd!$A$1:$CK$100,H$3,FALSE)</f>
        <v>#REF!</v>
      </c>
      <c r="I34" s="605">
        <v>1059.0448426670159</v>
      </c>
      <c r="J34" s="606">
        <f>VLOOKUP($A34,[3]BDD_PSYGEN_txRecStd!$A$1:$CK$100,J$3,FALSE)</f>
        <v>1008.833278</v>
      </c>
      <c r="K34" s="606">
        <f>VLOOKUP($A34,[3]BDD_PSYGEN_txRecStd!$A$1:$CK$100,K$3,FALSE)</f>
        <v>610.08004689999996</v>
      </c>
      <c r="L34" s="629">
        <f>VLOOKUP($A34,[3]BDD_PSYGEN_txRecStd!$A$1:$CK$100,L$3,FALSE)</f>
        <v>803.67794830000003</v>
      </c>
      <c r="M34" s="607" t="e">
        <f>VLOOKUP($A34,[3]BDD_PSYGEN_txRecStd!$A$1:$CK$100,M$3,FALSE)</f>
        <v>#REF!</v>
      </c>
      <c r="N34" s="605">
        <v>3650.4487155894112</v>
      </c>
      <c r="O34" s="606">
        <f>VLOOKUP($A34,[3]BDD_PSYGEN_txRecStd!$A$1:$CK$100,O$3,FALSE)</f>
        <v>3932.1312469999998</v>
      </c>
      <c r="P34" s="606">
        <f>VLOOKUP($A34,[3]BDD_PSYGEN_txRecStd!$A$1:$CK$100,P$3,FALSE)</f>
        <v>3976.3874730000002</v>
      </c>
      <c r="Q34" s="629">
        <f>VLOOKUP($A34,[3]BDD_PSYGEN_txRecStd!$A$1:$CK$100,Q$3,FALSE)</f>
        <v>4109.833388</v>
      </c>
      <c r="R34" s="608" t="e">
        <f>VLOOKUP($A34,[3]BDD_PSYGEN_txRecStd!$A$1:$CK$100,R$3,FALSE)</f>
        <v>#REF!</v>
      </c>
    </row>
    <row r="35" spans="1:18" ht="13.8" thickBot="1" x14ac:dyDescent="0.3">
      <c r="A35" s="31" t="s">
        <v>106</v>
      </c>
      <c r="C35" s="604" t="s">
        <v>107</v>
      </c>
      <c r="D35" s="605">
        <v>3393.2255574137039</v>
      </c>
      <c r="E35" s="606">
        <f>VLOOKUP($A35,[3]BDD_PSYGEN_txRecStd!$A$1:$CK$100,E$3,FALSE)</f>
        <v>3178.6250460000001</v>
      </c>
      <c r="F35" s="606">
        <f>VLOOKUP($A35,[3]BDD_PSYGEN_txRecStd!$A$1:$CK$100,F$3,FALSE)</f>
        <v>2982.9996190000002</v>
      </c>
      <c r="G35" s="629">
        <f>VLOOKUP($A35,[3]BDD_PSYGEN_txRecStd!$A$1:$CK$100,G$3,FALSE)</f>
        <v>2876.0725729999999</v>
      </c>
      <c r="H35" s="607" t="e">
        <f>VLOOKUP($A35,[3]BDD_PSYGEN_txRecStd!$A$1:$CK$100,H$3,FALSE)</f>
        <v>#REF!</v>
      </c>
      <c r="I35" s="605">
        <v>737.20772583011603</v>
      </c>
      <c r="J35" s="606">
        <f>VLOOKUP($A35,[3]BDD_PSYGEN_txRecStd!$A$1:$CK$100,J$3,FALSE)</f>
        <v>732.46558830000004</v>
      </c>
      <c r="K35" s="606">
        <f>VLOOKUP($A35,[3]BDD_PSYGEN_txRecStd!$A$1:$CK$100,K$3,FALSE)</f>
        <v>465.11102060000002</v>
      </c>
      <c r="L35" s="629">
        <f>VLOOKUP($A35,[3]BDD_PSYGEN_txRecStd!$A$1:$CK$100,L$3,FALSE)</f>
        <v>604.97975469999994</v>
      </c>
      <c r="M35" s="607" t="e">
        <f>VLOOKUP($A35,[3]BDD_PSYGEN_txRecStd!$A$1:$CK$100,M$3,FALSE)</f>
        <v>#REF!</v>
      </c>
      <c r="N35" s="605">
        <v>2917.4667052327231</v>
      </c>
      <c r="O35" s="606">
        <f>VLOOKUP($A35,[3]BDD_PSYGEN_txRecStd!$A$1:$CK$100,O$3,FALSE)</f>
        <v>3207.0765959999999</v>
      </c>
      <c r="P35" s="606">
        <f>VLOOKUP($A35,[3]BDD_PSYGEN_txRecStd!$A$1:$CK$100,P$3,FALSE)</f>
        <v>3107.5256789999999</v>
      </c>
      <c r="Q35" s="629">
        <f>VLOOKUP($A35,[3]BDD_PSYGEN_txRecStd!$A$1:$CK$100,Q$3,FALSE)</f>
        <v>3145.9735209999999</v>
      </c>
      <c r="R35" s="608" t="e">
        <f>VLOOKUP($A35,[3]BDD_PSYGEN_txRecStd!$A$1:$CK$100,R$3,FALSE)</f>
        <v>#REF!</v>
      </c>
    </row>
    <row r="36" spans="1:18" x14ac:dyDescent="0.25">
      <c r="C36" s="201" t="str">
        <f>CONCATENATE("Sources : RIMP ",[4]Onglet_OutilAnnexe!$B$4," à ",[4]Onglet_OutilAnnexe!$B$2,"- INSEE, données de population de ",[4]Onglet_OutilAnnexe!$B$6," à ",[4]Onglet_OutilAnnexe!$B$4, ", Population de référence RGP 2008")</f>
        <v>Sources : RIMP 2015 à 2017- INSEE, données de population de 2013 à 2015, Population de référence RGP 2008</v>
      </c>
      <c r="E36" s="609"/>
      <c r="F36" s="609"/>
      <c r="G36" s="630"/>
      <c r="H36" s="609"/>
      <c r="I36" s="609"/>
      <c r="J36" s="609"/>
      <c r="K36" s="609"/>
      <c r="L36" s="630"/>
      <c r="M36" s="609"/>
    </row>
    <row r="37" spans="1:18" x14ac:dyDescent="0.25">
      <c r="C37" s="611" t="s">
        <v>228</v>
      </c>
      <c r="D37" s="612"/>
      <c r="E37" s="613"/>
      <c r="F37" s="613"/>
      <c r="G37" s="614"/>
      <c r="H37" s="613"/>
      <c r="I37" s="615"/>
      <c r="J37" s="615"/>
      <c r="K37" s="615"/>
      <c r="L37" s="631"/>
      <c r="M37" s="615"/>
    </row>
    <row r="38" spans="1:18" ht="9.75" customHeight="1" x14ac:dyDescent="0.25">
      <c r="C38" s="329"/>
    </row>
    <row r="39" spans="1:18" x14ac:dyDescent="0.25">
      <c r="C39" s="617" t="s">
        <v>229</v>
      </c>
    </row>
    <row r="40" spans="1:18" x14ac:dyDescent="0.25">
      <c r="C40" s="201" t="s">
        <v>230</v>
      </c>
    </row>
    <row r="41" spans="1:18" ht="51" customHeight="1" x14ac:dyDescent="0.25">
      <c r="C41" s="1234" t="s">
        <v>234</v>
      </c>
      <c r="D41" s="1234"/>
      <c r="E41" s="1234"/>
      <c r="F41" s="1234"/>
      <c r="G41" s="1234"/>
      <c r="H41" s="1234"/>
      <c r="I41" s="1234"/>
      <c r="J41" s="1234"/>
      <c r="K41" s="1234"/>
      <c r="L41" s="1234"/>
      <c r="M41" s="1234"/>
      <c r="N41" s="1234"/>
      <c r="O41" s="1234"/>
      <c r="P41" s="1234"/>
      <c r="Q41" s="1234"/>
      <c r="R41" s="1234"/>
    </row>
    <row r="42" spans="1:18" x14ac:dyDescent="0.25">
      <c r="C42" s="621"/>
    </row>
  </sheetData>
  <mergeCells count="9">
    <mergeCell ref="C20:R20"/>
    <mergeCell ref="C25:R25"/>
    <mergeCell ref="C41:R41"/>
    <mergeCell ref="C1:R1"/>
    <mergeCell ref="C4:C5"/>
    <mergeCell ref="D4:H4"/>
    <mergeCell ref="I4:M4"/>
    <mergeCell ref="N4:R4"/>
    <mergeCell ref="C6:R6"/>
  </mergeCells>
  <conditionalFormatting sqref="D7:D19 D21:D24 D26:D33">
    <cfRule type="cellIs" dxfId="21" priority="6" operator="lessThan">
      <formula>$D$34</formula>
    </cfRule>
  </conditionalFormatting>
  <conditionalFormatting sqref="H7:H19 H21:H24 H26:H33">
    <cfRule type="cellIs" dxfId="20" priority="5" operator="lessThan">
      <formula>$H$34</formula>
    </cfRule>
  </conditionalFormatting>
  <conditionalFormatting sqref="F7:G19 F21:G24 F26:G33">
    <cfRule type="cellIs" dxfId="19" priority="4" operator="lessThan">
      <formula>$E$34</formula>
    </cfRule>
  </conditionalFormatting>
  <conditionalFormatting sqref="E26:E33">
    <cfRule type="cellIs" dxfId="18" priority="1" operator="lessThan">
      <formula>$E$34</formula>
    </cfRule>
  </conditionalFormatting>
  <conditionalFormatting sqref="E7:E19">
    <cfRule type="cellIs" dxfId="17" priority="3" operator="lessThan">
      <formula>$E$34</formula>
    </cfRule>
  </conditionalFormatting>
  <conditionalFormatting sqref="E21:E24">
    <cfRule type="cellIs" dxfId="16" priority="2" operator="lessThan">
      <formula>$E$34</formula>
    </cfRule>
  </conditionalFormatting>
  <pageMargins left="0.19685039370078741" right="0.15748031496062992" top="0.19685039370078741" bottom="0.51181102362204722" header="0.31496062992125984" footer="0.27559055118110237"/>
  <pageSetup paperSize="9" scale="90" orientation="landscape" r:id="rId1"/>
  <headerFooter alignWithMargins="0">
    <oddFooter>&amp;L&amp;"Arial,Italique"&amp;7
&amp;CPsychiatrie (RIM-P) – Bilan PMSI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39"/>
  <sheetViews>
    <sheetView topLeftCell="C1" zoomScaleNormal="100" workbookViewId="0">
      <selection sqref="A1:AA63"/>
    </sheetView>
  </sheetViews>
  <sheetFormatPr baseColWidth="10" defaultColWidth="11.44140625" defaultRowHeight="13.2" x14ac:dyDescent="0.25"/>
  <cols>
    <col min="1" max="1" width="8" style="570" hidden="1" customWidth="1"/>
    <col min="2" max="2" width="2.77734375" style="98" hidden="1" customWidth="1"/>
    <col min="3" max="3" width="19.77734375" style="201" customWidth="1"/>
    <col min="4" max="6" width="11.21875" customWidth="1"/>
    <col min="7" max="7" width="11.21875" style="622" customWidth="1"/>
    <col min="8" max="8" width="11.21875" hidden="1" customWidth="1"/>
    <col min="9" max="11" width="11.21875" customWidth="1"/>
    <col min="12" max="12" width="11.21875" style="622" customWidth="1"/>
    <col min="13" max="13" width="11.21875" hidden="1" customWidth="1"/>
    <col min="14" max="16" width="11.21875" customWidth="1"/>
    <col min="17" max="17" width="11.21875" style="622" customWidth="1"/>
    <col min="18" max="18" width="11.21875" hidden="1" customWidth="1"/>
  </cols>
  <sheetData>
    <row r="1" spans="1:31" ht="15.6" x14ac:dyDescent="0.25">
      <c r="A1" s="567"/>
      <c r="B1" s="568"/>
      <c r="C1" s="1087" t="s">
        <v>235</v>
      </c>
      <c r="D1" s="1087"/>
      <c r="E1" s="1087"/>
      <c r="F1" s="1087"/>
      <c r="G1" s="1087"/>
      <c r="H1" s="1087"/>
      <c r="I1" s="1087"/>
      <c r="J1" s="1087"/>
      <c r="K1" s="1087"/>
      <c r="L1" s="1087"/>
      <c r="M1" s="1087"/>
      <c r="N1" s="1087"/>
      <c r="O1" s="1087"/>
      <c r="P1" s="1087"/>
      <c r="Q1" s="1087"/>
      <c r="R1" s="1087"/>
      <c r="S1" s="221"/>
      <c r="T1" s="221"/>
      <c r="U1" s="221"/>
      <c r="V1" s="221"/>
      <c r="W1" s="221"/>
      <c r="X1" s="221"/>
      <c r="Y1" s="221"/>
      <c r="Z1" s="221"/>
      <c r="AA1" s="221"/>
      <c r="AB1" s="221"/>
      <c r="AC1" s="221"/>
      <c r="AD1" s="221"/>
      <c r="AE1" s="221"/>
    </row>
    <row r="2" spans="1:31" x14ac:dyDescent="0.25">
      <c r="C2" s="571"/>
    </row>
    <row r="3" spans="1:31" s="576" customFormat="1" ht="20.25" customHeight="1" thickBot="1" x14ac:dyDescent="0.3">
      <c r="A3" s="573"/>
      <c r="B3" s="574"/>
      <c r="C3" s="575"/>
      <c r="D3" s="576">
        <v>4</v>
      </c>
      <c r="E3" s="576">
        <v>4</v>
      </c>
      <c r="F3" s="576">
        <v>11</v>
      </c>
      <c r="G3" s="623">
        <v>18</v>
      </c>
      <c r="H3" s="576" t="e">
        <f>HLOOKUP(CONCATENATE("Global_TxSd_HTP_",RIGHT(H5,2),""),#REF!,100,FALSE)</f>
        <v>#REF!</v>
      </c>
      <c r="I3" s="576">
        <v>6</v>
      </c>
      <c r="J3" s="576">
        <v>6</v>
      </c>
      <c r="K3" s="576">
        <v>13</v>
      </c>
      <c r="L3" s="623">
        <v>20</v>
      </c>
      <c r="M3" s="576" t="e">
        <f>HLOOKUP(CONCATENATE("Global_TxSd_HP_",RIGHT(M5,2),""),#REF!,100,FALSE)</f>
        <v>#REF!</v>
      </c>
      <c r="N3" s="576">
        <v>8</v>
      </c>
      <c r="O3" s="576">
        <v>8</v>
      </c>
      <c r="P3" s="576">
        <v>15</v>
      </c>
      <c r="Q3" s="623">
        <v>22</v>
      </c>
      <c r="R3" s="576" t="e">
        <f>HLOOKUP(CONCATENATE("INF_TxSd_R3A_",RIGHT(R5,2),""),[3]BDD_PSYINF_txRecStd!$1:$100,100,FALSE)</f>
        <v>#N/A</v>
      </c>
    </row>
    <row r="4" spans="1:31" ht="37.5" customHeight="1" x14ac:dyDescent="0.25">
      <c r="A4" s="13"/>
      <c r="B4" s="14"/>
      <c r="C4" s="1235" t="s">
        <v>201</v>
      </c>
      <c r="D4" s="1245" t="s">
        <v>202</v>
      </c>
      <c r="E4" s="1246"/>
      <c r="F4" s="1247"/>
      <c r="G4" s="1247"/>
      <c r="H4" s="1248"/>
      <c r="I4" s="1245" t="s">
        <v>203</v>
      </c>
      <c r="J4" s="1246"/>
      <c r="K4" s="1247"/>
      <c r="L4" s="1247"/>
      <c r="M4" s="1248"/>
      <c r="N4" s="1245" t="s">
        <v>204</v>
      </c>
      <c r="O4" s="1246"/>
      <c r="P4" s="1247"/>
      <c r="Q4" s="1247"/>
      <c r="R4" s="1249"/>
    </row>
    <row r="5" spans="1:31" ht="13.8" thickBot="1" x14ac:dyDescent="0.3">
      <c r="A5" s="13"/>
      <c r="B5" s="14"/>
      <c r="C5" s="1236"/>
      <c r="D5" s="578" t="str">
        <f>[3]Onglet_OutilAnnexe!B5</f>
        <v>2019</v>
      </c>
      <c r="E5" s="578" t="str">
        <f>[3]Onglet_OutilAnnexe!B4</f>
        <v>2020</v>
      </c>
      <c r="F5" s="578" t="str">
        <f>[3]Onglet_OutilAnnexe!B3</f>
        <v>2021</v>
      </c>
      <c r="G5" s="578" t="str">
        <f>[3]Onglet_OutilAnnexe!B2</f>
        <v>2022</v>
      </c>
      <c r="H5" s="579"/>
      <c r="I5" s="578" t="s">
        <v>205</v>
      </c>
      <c r="J5" s="578" t="str">
        <f>[3]Onglet_OutilAnnexe!B4</f>
        <v>2020</v>
      </c>
      <c r="K5" s="578" t="s">
        <v>206</v>
      </c>
      <c r="L5" s="578" t="s">
        <v>207</v>
      </c>
      <c r="M5" s="579"/>
      <c r="N5" s="580" t="s">
        <v>205</v>
      </c>
      <c r="O5" s="578" t="str">
        <f>[3]Onglet_OutilAnnexe!B4</f>
        <v>2020</v>
      </c>
      <c r="P5" s="578" t="s">
        <v>206</v>
      </c>
      <c r="Q5" s="578" t="s">
        <v>207</v>
      </c>
      <c r="R5" s="624"/>
    </row>
    <row r="6" spans="1:31" x14ac:dyDescent="0.25">
      <c r="A6" s="13"/>
      <c r="B6" s="14"/>
      <c r="C6" s="1241" t="s">
        <v>236</v>
      </c>
      <c r="D6" s="1242"/>
      <c r="E6" s="1242"/>
      <c r="F6" s="1242"/>
      <c r="G6" s="1242"/>
      <c r="H6" s="1242"/>
      <c r="I6" s="1242"/>
      <c r="J6" s="1242"/>
      <c r="K6" s="1242"/>
      <c r="L6" s="1242"/>
      <c r="M6" s="1242"/>
      <c r="N6" s="1242"/>
      <c r="O6" s="1242"/>
      <c r="P6" s="1242"/>
      <c r="Q6" s="1242"/>
      <c r="R6" s="1250"/>
    </row>
    <row r="7" spans="1:31" x14ac:dyDescent="0.25">
      <c r="A7" s="31" t="s">
        <v>18</v>
      </c>
      <c r="B7" s="32"/>
      <c r="C7" s="585" t="s">
        <v>19</v>
      </c>
      <c r="D7" s="586">
        <v>312.15386926071943</v>
      </c>
      <c r="E7" s="588">
        <f>VLOOKUP($A7,[3]BDD_PSYINF_txRecStd!$A$1:$CK$99,E$3,FALSE)</f>
        <v>145.3244469</v>
      </c>
      <c r="F7" s="588">
        <f>VLOOKUP($A7,[3]BDD_PSYINF_txRecStd!$A$1:$CK$99,F$3,FALSE)</f>
        <v>284.12465040000001</v>
      </c>
      <c r="G7" s="626">
        <f>VLOOKUP($A7,[3]BDD_PSYINF_txRecStd!$A$1:$CK$99,G$3,FALSE)</f>
        <v>448.94584639999999</v>
      </c>
      <c r="H7" s="594" t="e">
        <f>VLOOKUP($A7,[3]BDD_PSYINF_txRecStd!$A$1:$CK$99,H$3,FALSE)</f>
        <v>#REF!</v>
      </c>
      <c r="I7" s="586">
        <v>1979.8784809778724</v>
      </c>
      <c r="J7" s="588">
        <v>1579.3676446162876</v>
      </c>
      <c r="K7" s="588">
        <f>VLOOKUP($A7,[3]BDD_PSYINF_txRecStd!$A$1:$CK$99,K$3,FALSE)</f>
        <v>1080.945602</v>
      </c>
      <c r="L7" s="626">
        <f>VLOOKUP($A7,[3]BDD_PSYINF_txRecStd!$A$1:$CK$99,L$3,FALSE)</f>
        <v>1035.76161</v>
      </c>
      <c r="M7" s="594" t="e">
        <f>VLOOKUP($A7,[3]BDD_PSYINF_txRecStd!$A$1:$CK$99,M$3,FALSE)</f>
        <v>#REF!</v>
      </c>
      <c r="N7" s="586">
        <v>8259.8534617131263</v>
      </c>
      <c r="O7" s="588">
        <v>8142.398995104043</v>
      </c>
      <c r="P7" s="588">
        <f>VLOOKUP($A7,[3]BDD_PSYINF_txRecStd!$A$1:$CK$99,P$3,FALSE)</f>
        <v>7256.4362179999998</v>
      </c>
      <c r="Q7" s="626">
        <f>VLOOKUP($A7,[3]BDD_PSYINF_txRecStd!$A$1:$CK$99,Q$3,FALSE)</f>
        <v>9025.9665399999994</v>
      </c>
      <c r="R7" s="589" t="e">
        <f>VLOOKUP($A7,[3]BDD_PSYINF_txRecStd!$A$1:$CK$99,R$3,FALSE)</f>
        <v>#REF!</v>
      </c>
    </row>
    <row r="8" spans="1:31" x14ac:dyDescent="0.25">
      <c r="A8" s="44" t="s">
        <v>20</v>
      </c>
      <c r="B8" s="32"/>
      <c r="C8" s="591" t="s">
        <v>21</v>
      </c>
      <c r="D8" s="586">
        <v>122.2504253269389</v>
      </c>
      <c r="E8" s="588">
        <f>VLOOKUP($A8,[3]BDD_PSYINF_txRecStd!$A$1:$CK$99,E$3,FALSE)</f>
        <v>86.824166759999997</v>
      </c>
      <c r="F8" s="588">
        <f>VLOOKUP($A8,[3]BDD_PSYINF_txRecStd!$A$1:$CK$99,F$3,FALSE)</f>
        <v>154.22703530000001</v>
      </c>
      <c r="G8" s="626">
        <f>VLOOKUP($A8,[3]BDD_PSYINF_txRecStd!$A$1:$CK$99,G$3,FALSE)</f>
        <v>242.5764897</v>
      </c>
      <c r="H8" s="594" t="e">
        <f>VLOOKUP($A8,[3]BDD_PSYINF_txRecStd!$A$1:$CK$99,H$3,FALSE)</f>
        <v>#REF!</v>
      </c>
      <c r="I8" s="586">
        <v>1116.8168303453926</v>
      </c>
      <c r="J8" s="588">
        <v>1206.6744403803978</v>
      </c>
      <c r="K8" s="588">
        <f>VLOOKUP($A8,[3]BDD_PSYINF_txRecStd!$A$1:$CK$99,K$3,FALSE)</f>
        <v>1012.492296</v>
      </c>
      <c r="L8" s="626">
        <f>VLOOKUP($A8,[3]BDD_PSYINF_txRecStd!$A$1:$CK$99,L$3,FALSE)</f>
        <v>1696.0346549999999</v>
      </c>
      <c r="M8" s="594" t="e">
        <f>VLOOKUP($A8,[3]BDD_PSYINF_txRecStd!$A$1:$CK$99,M$3,FALSE)</f>
        <v>#REF!</v>
      </c>
      <c r="N8" s="586">
        <v>6268.0564811335707</v>
      </c>
      <c r="O8" s="588">
        <v>5849.2887316398565</v>
      </c>
      <c r="P8" s="588">
        <f>VLOOKUP($A8,[3]BDD_PSYINF_txRecStd!$A$1:$CK$99,P$3,FALSE)</f>
        <v>5061.8153050000001</v>
      </c>
      <c r="Q8" s="626">
        <f>VLOOKUP($A8,[3]BDD_PSYINF_txRecStd!$A$1:$CK$99,Q$3,FALSE)</f>
        <v>7300.3372399999998</v>
      </c>
      <c r="R8" s="589" t="e">
        <f>VLOOKUP($A8,[3]BDD_PSYINF_txRecStd!$A$1:$CK$99,R$3,FALSE)</f>
        <v>#REF!</v>
      </c>
    </row>
    <row r="9" spans="1:31" x14ac:dyDescent="0.25">
      <c r="A9" s="46" t="s">
        <v>22</v>
      </c>
      <c r="B9" s="32"/>
      <c r="C9" s="591" t="s">
        <v>23</v>
      </c>
      <c r="D9" s="586">
        <v>182.76893706712806</v>
      </c>
      <c r="E9" s="588">
        <f>VLOOKUP($A9,[3]BDD_PSYINF_txRecStd!$A$1:$CK$99,E$3,FALSE)</f>
        <v>84.367434489999994</v>
      </c>
      <c r="F9" s="588">
        <f>VLOOKUP($A9,[3]BDD_PSYINF_txRecStd!$A$1:$CK$99,F$3,FALSE)</f>
        <v>201.60348970000001</v>
      </c>
      <c r="G9" s="626">
        <f>VLOOKUP($A9,[3]BDD_PSYINF_txRecStd!$A$1:$CK$99,G$3,FALSE)</f>
        <v>245.31766930000001</v>
      </c>
      <c r="H9" s="594" t="e">
        <f>VLOOKUP($A9,[3]BDD_PSYINF_txRecStd!$A$1:$CK$99,H$3,FALSE)</f>
        <v>#REF!</v>
      </c>
      <c r="I9" s="586">
        <v>816.0195059968255</v>
      </c>
      <c r="J9" s="588">
        <v>849.11210948192661</v>
      </c>
      <c r="K9" s="588">
        <f>VLOOKUP($A9,[3]BDD_PSYINF_txRecStd!$A$1:$CK$99,K$3,FALSE)</f>
        <v>458.66546670000002</v>
      </c>
      <c r="L9" s="626">
        <f>VLOOKUP($A9,[3]BDD_PSYINF_txRecStd!$A$1:$CK$99,L$3,FALSE)</f>
        <v>677.51382990000002</v>
      </c>
      <c r="M9" s="594" t="e">
        <f>VLOOKUP($A9,[3]BDD_PSYINF_txRecStd!$A$1:$CK$99,M$3,FALSE)</f>
        <v>#REF!</v>
      </c>
      <c r="N9" s="586">
        <v>4575.0202034172353</v>
      </c>
      <c r="O9" s="588">
        <v>3745.7306925625926</v>
      </c>
      <c r="P9" s="588">
        <f>VLOOKUP($A9,[3]BDD_PSYINF_txRecStd!$A$1:$CK$99,P$3,FALSE)</f>
        <v>2619.0522099999998</v>
      </c>
      <c r="Q9" s="626">
        <f>VLOOKUP($A9,[3]BDD_PSYINF_txRecStd!$A$1:$CK$99,Q$3,FALSE)</f>
        <v>4564.5170310000003</v>
      </c>
      <c r="R9" s="589" t="e">
        <f>VLOOKUP($A9,[3]BDD_PSYINF_txRecStd!$A$1:$CK$99,R$3,FALSE)</f>
        <v>#REF!</v>
      </c>
    </row>
    <row r="10" spans="1:31" x14ac:dyDescent="0.25">
      <c r="A10" s="46" t="s">
        <v>24</v>
      </c>
      <c r="B10" s="32"/>
      <c r="C10" s="585" t="s">
        <v>25</v>
      </c>
      <c r="D10" s="586">
        <v>607.12389852915112</v>
      </c>
      <c r="E10" s="588">
        <f>VLOOKUP($A10,[3]BDD_PSYINF_txRecStd!$A$1:$CK$99,E$3,FALSE)</f>
        <v>459.16797969999999</v>
      </c>
      <c r="F10" s="588">
        <f>VLOOKUP($A10,[3]BDD_PSYINF_txRecStd!$A$1:$CK$99,F$3,FALSE)</f>
        <v>413.84744019999999</v>
      </c>
      <c r="G10" s="626">
        <f>VLOOKUP($A10,[3]BDD_PSYINF_txRecStd!$A$1:$CK$99,G$3,FALSE)</f>
        <v>557.07889060000002</v>
      </c>
      <c r="H10" s="594" t="e">
        <f>VLOOKUP($A10,[3]BDD_PSYINF_txRecStd!$A$1:$CK$99,H$3,FALSE)</f>
        <v>#REF!</v>
      </c>
      <c r="I10" s="586">
        <v>963.82261996019724</v>
      </c>
      <c r="J10" s="588">
        <v>963.77605108825367</v>
      </c>
      <c r="K10" s="588">
        <f>VLOOKUP($A10,[3]BDD_PSYINF_txRecStd!$A$1:$CK$99,K$3,FALSE)</f>
        <v>633.63708689999999</v>
      </c>
      <c r="L10" s="626">
        <f>VLOOKUP($A10,[3]BDD_PSYINF_txRecStd!$A$1:$CK$99,L$3,FALSE)</f>
        <v>495.39140300000003</v>
      </c>
      <c r="M10" s="594" t="e">
        <f>VLOOKUP($A10,[3]BDD_PSYINF_txRecStd!$A$1:$CK$99,M$3,FALSE)</f>
        <v>#REF!</v>
      </c>
      <c r="N10" s="586">
        <v>4815.423655232461</v>
      </c>
      <c r="O10" s="588">
        <v>4143.5056135210443</v>
      </c>
      <c r="P10" s="588">
        <f>VLOOKUP($A10,[3]BDD_PSYINF_txRecStd!$A$1:$CK$99,P$3,FALSE)</f>
        <v>2855.6431750000002</v>
      </c>
      <c r="Q10" s="626">
        <f>VLOOKUP($A10,[3]BDD_PSYINF_txRecStd!$A$1:$CK$99,Q$3,FALSE)</f>
        <v>3696.5662280000001</v>
      </c>
      <c r="R10" s="589" t="e">
        <f>VLOOKUP($A10,[3]BDD_PSYINF_txRecStd!$A$1:$CK$99,R$3,FALSE)</f>
        <v>#REF!</v>
      </c>
    </row>
    <row r="11" spans="1:31" x14ac:dyDescent="0.25">
      <c r="A11" s="31" t="s">
        <v>28</v>
      </c>
      <c r="B11" s="32"/>
      <c r="C11" s="585" t="s">
        <v>29</v>
      </c>
      <c r="D11" s="586">
        <v>835.58188052836329</v>
      </c>
      <c r="E11" s="588">
        <f>VLOOKUP($A11,[3]BDD_PSYINF_txRecStd!$A$1:$CK$99,E$3,FALSE)</f>
        <v>594.87566379999998</v>
      </c>
      <c r="F11" s="588">
        <f>VLOOKUP($A11,[3]BDD_PSYINF_txRecStd!$A$1:$CK$99,F$3,FALSE)</f>
        <v>498.7979196</v>
      </c>
      <c r="G11" s="626">
        <f>VLOOKUP($A11,[3]BDD_PSYINF_txRecStd!$A$1:$CK$99,G$3,FALSE)</f>
        <v>439.98199249999999</v>
      </c>
      <c r="H11" s="594" t="e">
        <f>VLOOKUP($A11,[3]BDD_PSYINF_txRecStd!$A$1:$CK$99,H$3,FALSE)</f>
        <v>#REF!</v>
      </c>
      <c r="I11" s="586">
        <v>1524.1305400032859</v>
      </c>
      <c r="J11" s="588">
        <v>1593.3615643419564</v>
      </c>
      <c r="K11" s="588">
        <f>VLOOKUP($A11,[3]BDD_PSYINF_txRecStd!$A$1:$CK$99,K$3,FALSE)</f>
        <v>955.63219809999998</v>
      </c>
      <c r="L11" s="626">
        <f>VLOOKUP($A11,[3]BDD_PSYINF_txRecStd!$A$1:$CK$99,L$3,FALSE)</f>
        <v>996.7495083</v>
      </c>
      <c r="M11" s="594" t="e">
        <f>VLOOKUP($A11,[3]BDD_PSYINF_txRecStd!$A$1:$CK$99,M$3,FALSE)</f>
        <v>#REF!</v>
      </c>
      <c r="N11" s="586">
        <v>4195.9149781960505</v>
      </c>
      <c r="O11" s="588">
        <v>5661.3510530201993</v>
      </c>
      <c r="P11" s="588">
        <f>VLOOKUP($A11,[3]BDD_PSYINF_txRecStd!$A$1:$CK$99,P$3,FALSE)</f>
        <v>3904.152235</v>
      </c>
      <c r="Q11" s="626">
        <f>VLOOKUP($A11,[3]BDD_PSYINF_txRecStd!$A$1:$CK$99,Q$3,FALSE)</f>
        <v>5425.1717189999999</v>
      </c>
      <c r="R11" s="589" t="e">
        <f>VLOOKUP($A11,[3]BDD_PSYINF_txRecStd!$A$1:$CK$99,R$3,FALSE)</f>
        <v>#REF!</v>
      </c>
    </row>
    <row r="12" spans="1:31" x14ac:dyDescent="0.25">
      <c r="A12" s="31" t="s">
        <v>34</v>
      </c>
      <c r="B12" s="32"/>
      <c r="C12" s="585" t="s">
        <v>35</v>
      </c>
      <c r="D12" s="586">
        <v>463.15976440560974</v>
      </c>
      <c r="E12" s="588">
        <f>VLOOKUP($A12,[3]BDD_PSYINF_txRecStd!$A$1:$CK$99,E$3,FALSE)</f>
        <v>617.38089590000004</v>
      </c>
      <c r="F12" s="588">
        <f>VLOOKUP($A12,[3]BDD_PSYINF_txRecStd!$A$1:$CK$99,F$3,FALSE)</f>
        <v>398.6693075</v>
      </c>
      <c r="G12" s="626">
        <f>VLOOKUP($A12,[3]BDD_PSYINF_txRecStd!$A$1:$CK$99,G$3,FALSE)</f>
        <v>551.03514849999999</v>
      </c>
      <c r="H12" s="594" t="e">
        <f>VLOOKUP($A12,[3]BDD_PSYINF_txRecStd!$A$1:$CK$99,H$3,FALSE)</f>
        <v>#REF!</v>
      </c>
      <c r="I12" s="586">
        <v>586.54799142310492</v>
      </c>
      <c r="J12" s="588">
        <v>637.01021463811003</v>
      </c>
      <c r="K12" s="588">
        <f>VLOOKUP($A12,[3]BDD_PSYINF_txRecStd!$A$1:$CK$99,K$3,FALSE)</f>
        <v>785.69032110000001</v>
      </c>
      <c r="L12" s="626">
        <f>VLOOKUP($A12,[3]BDD_PSYINF_txRecStd!$A$1:$CK$99,L$3,FALSE)</f>
        <v>825.46357720000003</v>
      </c>
      <c r="M12" s="594" t="e">
        <f>VLOOKUP($A12,[3]BDD_PSYINF_txRecStd!$A$1:$CK$99,M$3,FALSE)</f>
        <v>#REF!</v>
      </c>
      <c r="N12" s="586">
        <v>3083.7422046417191</v>
      </c>
      <c r="O12" s="588">
        <v>2982.9170158374914</v>
      </c>
      <c r="P12" s="588">
        <f>VLOOKUP($A12,[3]BDD_PSYINF_txRecStd!$A$1:$CK$99,P$3,FALSE)</f>
        <v>2460.4125760000002</v>
      </c>
      <c r="Q12" s="626">
        <f>VLOOKUP($A12,[3]BDD_PSYINF_txRecStd!$A$1:$CK$99,Q$3,FALSE)</f>
        <v>3181.464547</v>
      </c>
      <c r="R12" s="589" t="e">
        <f>VLOOKUP($A12,[3]BDD_PSYINF_txRecStd!$A$1:$CK$99,R$3,FALSE)</f>
        <v>#REF!</v>
      </c>
    </row>
    <row r="13" spans="1:31" x14ac:dyDescent="0.25">
      <c r="A13" s="49" t="s">
        <v>36</v>
      </c>
      <c r="B13" s="32"/>
      <c r="C13" s="585" t="s">
        <v>37</v>
      </c>
      <c r="D13" s="586">
        <v>630.83354074982981</v>
      </c>
      <c r="E13" s="588">
        <f>VLOOKUP($A13,[3]BDD_PSYINF_txRecStd!$A$1:$CK$99,E$3,FALSE)</f>
        <v>751.48736280000003</v>
      </c>
      <c r="F13" s="588">
        <f>VLOOKUP($A13,[3]BDD_PSYINF_txRecStd!$A$1:$CK$99,F$3,FALSE)</f>
        <v>646.38220809999996</v>
      </c>
      <c r="G13" s="626">
        <f>VLOOKUP($A13,[3]BDD_PSYINF_txRecStd!$A$1:$CK$99,G$3,FALSE)</f>
        <v>947.92291220000004</v>
      </c>
      <c r="H13" s="594" t="e">
        <f>VLOOKUP($A13,[3]BDD_PSYINF_txRecStd!$A$1:$CK$99,H$3,FALSE)</f>
        <v>#REF!</v>
      </c>
      <c r="I13" s="586">
        <v>1237.2849073181587</v>
      </c>
      <c r="J13" s="588">
        <v>1264.5527490885356</v>
      </c>
      <c r="K13" s="588">
        <f>VLOOKUP($A13,[3]BDD_PSYINF_txRecStd!$A$1:$CK$99,K$3,FALSE)</f>
        <v>642.94741399999998</v>
      </c>
      <c r="L13" s="626">
        <f>VLOOKUP($A13,[3]BDD_PSYINF_txRecStd!$A$1:$CK$99,L$3,FALSE)</f>
        <v>608.20952809999994</v>
      </c>
      <c r="M13" s="594" t="e">
        <f>VLOOKUP($A13,[3]BDD_PSYINF_txRecStd!$A$1:$CK$99,M$3,FALSE)</f>
        <v>#REF!</v>
      </c>
      <c r="N13" s="586">
        <v>11721.700174074631</v>
      </c>
      <c r="O13" s="588">
        <v>12164.477252264758</v>
      </c>
      <c r="P13" s="588">
        <f>VLOOKUP($A13,[3]BDD_PSYINF_txRecStd!$A$1:$CK$99,P$3,FALSE)</f>
        <v>8997.9813169999998</v>
      </c>
      <c r="Q13" s="626">
        <f>VLOOKUP($A13,[3]BDD_PSYINF_txRecStd!$A$1:$CK$99,Q$3,FALSE)</f>
        <v>8864.8845820000006</v>
      </c>
      <c r="R13" s="589" t="e">
        <f>VLOOKUP($A13,[3]BDD_PSYINF_txRecStd!$A$1:$CK$99,R$3,FALSE)</f>
        <v>#REF!</v>
      </c>
    </row>
    <row r="14" spans="1:31" x14ac:dyDescent="0.25">
      <c r="A14" s="31" t="s">
        <v>40</v>
      </c>
      <c r="B14" s="32"/>
      <c r="C14" s="591" t="s">
        <v>41</v>
      </c>
      <c r="D14" s="586">
        <v>556.94881303976547</v>
      </c>
      <c r="E14" s="588">
        <f>VLOOKUP($A14,[3]BDD_PSYINF_txRecStd!$A$1:$CK$99,E$3,FALSE)</f>
        <v>281.59522070000003</v>
      </c>
      <c r="F14" s="588">
        <f>VLOOKUP($A14,[3]BDD_PSYINF_txRecStd!$A$1:$CK$99,F$3,FALSE)</f>
        <v>266.16433089999998</v>
      </c>
      <c r="G14" s="626">
        <f>VLOOKUP($A14,[3]BDD_PSYINF_txRecStd!$A$1:$CK$99,G$3,FALSE)</f>
        <v>295.727013</v>
      </c>
      <c r="H14" s="594" t="e">
        <f>VLOOKUP($A14,[3]BDD_PSYINF_txRecStd!$A$1:$CK$99,H$3,FALSE)</f>
        <v>#REF!</v>
      </c>
      <c r="I14" s="586">
        <v>1132.6062892602872</v>
      </c>
      <c r="J14" s="588">
        <v>988.29288160557383</v>
      </c>
      <c r="K14" s="588">
        <f>VLOOKUP($A14,[3]BDD_PSYINF_txRecStd!$A$1:$CK$99,K$3,FALSE)</f>
        <v>610.17909450000002</v>
      </c>
      <c r="L14" s="626">
        <f>VLOOKUP($A14,[3]BDD_PSYINF_txRecStd!$A$1:$CK$99,L$3,FALSE)</f>
        <v>615.87808129999996</v>
      </c>
      <c r="M14" s="594" t="e">
        <f>VLOOKUP($A14,[3]BDD_PSYINF_txRecStd!$A$1:$CK$99,M$3,FALSE)</f>
        <v>#REF!</v>
      </c>
      <c r="N14" s="586">
        <v>4129.0266271600158</v>
      </c>
      <c r="O14" s="588">
        <v>4018.9661413896069</v>
      </c>
      <c r="P14" s="588">
        <f>VLOOKUP($A14,[3]BDD_PSYINF_txRecStd!$A$1:$CK$99,P$3,FALSE)</f>
        <v>3365.2133610000001</v>
      </c>
      <c r="Q14" s="626">
        <f>VLOOKUP($A14,[3]BDD_PSYINF_txRecStd!$A$1:$CK$99,Q$3,FALSE)</f>
        <v>2917.4168119999999</v>
      </c>
      <c r="R14" s="589" t="e">
        <f>VLOOKUP($A14,[3]BDD_PSYINF_txRecStd!$A$1:$CK$99,R$3,FALSE)</f>
        <v>#REF!</v>
      </c>
    </row>
    <row r="15" spans="1:31" x14ac:dyDescent="0.25">
      <c r="A15" s="31" t="s">
        <v>46</v>
      </c>
      <c r="B15" s="32"/>
      <c r="C15" s="585" t="s">
        <v>47</v>
      </c>
      <c r="D15" s="586">
        <v>281.62403550020474</v>
      </c>
      <c r="E15" s="588">
        <f>VLOOKUP($A15,[3]BDD_PSYINF_txRecStd!$A$1:$CK$99,E$3,FALSE)</f>
        <v>195.12972930000001</v>
      </c>
      <c r="F15" s="588">
        <f>VLOOKUP($A15,[3]BDD_PSYINF_txRecStd!$A$1:$CK$99,F$3,FALSE)</f>
        <v>230.12288889999999</v>
      </c>
      <c r="G15" s="626">
        <f>VLOOKUP($A15,[3]BDD_PSYINF_txRecStd!$A$1:$CK$99,G$3,FALSE)</f>
        <v>254.91351030000001</v>
      </c>
      <c r="H15" s="594" t="e">
        <f>VLOOKUP($A15,[3]BDD_PSYINF_txRecStd!$A$1:$CK$99,H$3,FALSE)</f>
        <v>#REF!</v>
      </c>
      <c r="I15" s="586">
        <v>1660.7699407190032</v>
      </c>
      <c r="J15" s="588">
        <v>1388.4878430181441</v>
      </c>
      <c r="K15" s="588">
        <f>VLOOKUP($A15,[3]BDD_PSYINF_txRecStd!$A$1:$CK$99,K$3,FALSE)</f>
        <v>616.22518230000003</v>
      </c>
      <c r="L15" s="626">
        <f>VLOOKUP($A15,[3]BDD_PSYINF_txRecStd!$A$1:$CK$99,L$3,FALSE)</f>
        <v>740.83500879999997</v>
      </c>
      <c r="M15" s="594" t="e">
        <f>VLOOKUP($A15,[3]BDD_PSYINF_txRecStd!$A$1:$CK$99,M$3,FALSE)</f>
        <v>#REF!</v>
      </c>
      <c r="N15" s="586">
        <v>3302.4361132183267</v>
      </c>
      <c r="O15" s="588">
        <v>3798.9053714076676</v>
      </c>
      <c r="P15" s="588">
        <f>VLOOKUP($A15,[3]BDD_PSYINF_txRecStd!$A$1:$CK$99,P$3,FALSE)</f>
        <v>3330.6579109999998</v>
      </c>
      <c r="Q15" s="626">
        <f>VLOOKUP($A15,[3]BDD_PSYINF_txRecStd!$A$1:$CK$99,Q$3,FALSE)</f>
        <v>5530.7171859999999</v>
      </c>
      <c r="R15" s="589" t="e">
        <f>VLOOKUP($A15,[3]BDD_PSYINF_txRecStd!$A$1:$CK$99,R$3,FALSE)</f>
        <v>#REF!</v>
      </c>
    </row>
    <row r="16" spans="1:31" x14ac:dyDescent="0.25">
      <c r="A16" s="31" t="s">
        <v>48</v>
      </c>
      <c r="B16" s="32"/>
      <c r="C16" s="585" t="s">
        <v>49</v>
      </c>
      <c r="D16" s="586">
        <v>337.74121310322238</v>
      </c>
      <c r="E16" s="588">
        <f>VLOOKUP($A16,[3]BDD_PSYINF_txRecStd!$A$1:$CK$99,E$3,FALSE)</f>
        <v>380.5511396</v>
      </c>
      <c r="F16" s="588">
        <f>VLOOKUP($A16,[3]BDD_PSYINF_txRecStd!$A$1:$CK$99,F$3,FALSE)</f>
        <v>422.82974780000001</v>
      </c>
      <c r="G16" s="626">
        <f>VLOOKUP($A16,[3]BDD_PSYINF_txRecStd!$A$1:$CK$99,G$3,FALSE)</f>
        <v>517.5053193</v>
      </c>
      <c r="H16" s="594" t="e">
        <f>VLOOKUP($A16,[3]BDD_PSYINF_txRecStd!$A$1:$CK$99,H$3,FALSE)</f>
        <v>#REF!</v>
      </c>
      <c r="I16" s="586">
        <v>2310.0459727112147</v>
      </c>
      <c r="J16" s="588">
        <v>2227.2627549730892</v>
      </c>
      <c r="K16" s="588">
        <f>VLOOKUP($A16,[3]BDD_PSYINF_txRecStd!$A$1:$CK$99,K$3,FALSE)</f>
        <v>1168.7893240000001</v>
      </c>
      <c r="L16" s="626">
        <f>VLOOKUP($A16,[3]BDD_PSYINF_txRecStd!$A$1:$CK$99,L$3,FALSE)</f>
        <v>1135.4951249999999</v>
      </c>
      <c r="M16" s="594" t="e">
        <f>VLOOKUP($A16,[3]BDD_PSYINF_txRecStd!$A$1:$CK$99,M$3,FALSE)</f>
        <v>#REF!</v>
      </c>
      <c r="N16" s="586">
        <v>8344.0553450392999</v>
      </c>
      <c r="O16" s="588">
        <v>8721.2939959675023</v>
      </c>
      <c r="P16" s="588">
        <f>VLOOKUP($A16,[3]BDD_PSYINF_txRecStd!$A$1:$CK$99,P$3,FALSE)</f>
        <v>4998.4134610000001</v>
      </c>
      <c r="Q16" s="626">
        <f>VLOOKUP($A16,[3]BDD_PSYINF_txRecStd!$A$1:$CK$99,Q$3,FALSE)</f>
        <v>5462.0441190000001</v>
      </c>
      <c r="R16" s="589" t="e">
        <f>VLOOKUP($A16,[3]BDD_PSYINF_txRecStd!$A$1:$CK$99,R$3,FALSE)</f>
        <v>#REF!</v>
      </c>
    </row>
    <row r="17" spans="1:18" x14ac:dyDescent="0.25">
      <c r="A17" s="31"/>
      <c r="B17" s="32"/>
      <c r="C17" s="1230" t="s">
        <v>210</v>
      </c>
      <c r="D17" s="1231"/>
      <c r="E17" s="1231"/>
      <c r="F17" s="1231"/>
      <c r="G17" s="1231"/>
      <c r="H17" s="1231"/>
      <c r="I17" s="1231"/>
      <c r="J17" s="1231"/>
      <c r="K17" s="1231"/>
      <c r="L17" s="1231"/>
      <c r="M17" s="1231"/>
      <c r="N17" s="1231"/>
      <c r="O17" s="1231"/>
      <c r="P17" s="1231"/>
      <c r="Q17" s="1231"/>
      <c r="R17" s="1243"/>
    </row>
    <row r="18" spans="1:18" x14ac:dyDescent="0.25">
      <c r="A18" s="31" t="s">
        <v>82</v>
      </c>
      <c r="C18" s="592" t="s">
        <v>83</v>
      </c>
      <c r="D18" s="586">
        <v>178.14452539910508</v>
      </c>
      <c r="E18" s="588">
        <f>VLOOKUP($A18,[3]BDD_PSYINF_txRecStd!$A$1:$CK$99,E$3,FALSE)</f>
        <v>83.135106719999996</v>
      </c>
      <c r="F18" s="588">
        <f>VLOOKUP($A18,[3]BDD_PSYINF_txRecStd!$A$1:$CK$99,F$3,FALSE)</f>
        <v>213.5445545</v>
      </c>
      <c r="G18" s="626">
        <f>VLOOKUP($A18,[3]BDD_PSYINF_txRecStd!$A$1:$CK$99,G$3,FALSE)</f>
        <v>259.41245459999999</v>
      </c>
      <c r="H18" s="594" t="e">
        <f>VLOOKUP($A18,[3]BDD_PSYINF_txRecStd!$A$1:$CK$99,H$3,FALSE)</f>
        <v>#REF!</v>
      </c>
      <c r="I18" s="586">
        <v>977.30749104446636</v>
      </c>
      <c r="J18" s="588">
        <v>1013.8401170965486</v>
      </c>
      <c r="K18" s="588">
        <f>VLOOKUP($A18,[3]BDD_PSYINF_txRecStd!$A$1:$CK$99,K$3,FALSE)</f>
        <v>724.0016339</v>
      </c>
      <c r="L18" s="626">
        <f>VLOOKUP($A18,[3]BDD_PSYINF_txRecStd!$A$1:$CK$99,L$3,FALSE)</f>
        <v>1058.5528609999999</v>
      </c>
      <c r="M18" s="594" t="e">
        <f>VLOOKUP($A18,[3]BDD_PSYINF_txRecStd!$A$1:$CK$99,M$3,FALSE)</f>
        <v>#REF!</v>
      </c>
      <c r="N18" s="586">
        <v>5685.1583457758834</v>
      </c>
      <c r="O18" s="588">
        <v>5118.6092903166536</v>
      </c>
      <c r="P18" s="588">
        <f>VLOOKUP($A18,[3]BDD_PSYINF_txRecStd!$A$1:$CK$99,P$3,FALSE)</f>
        <v>4095.816918</v>
      </c>
      <c r="Q18" s="626">
        <f>VLOOKUP($A18,[3]BDD_PSYINF_txRecStd!$A$1:$CK$99,Q$3,FALSE)</f>
        <v>6099.6539110000003</v>
      </c>
      <c r="R18" s="589" t="e">
        <f>VLOOKUP($A18,[3]BDD_PSYINF_txRecStd!$A$1:$CK$99,R$3,FALSE)</f>
        <v>#REF!</v>
      </c>
    </row>
    <row r="19" spans="1:18" x14ac:dyDescent="0.25">
      <c r="A19" s="31" t="s">
        <v>84</v>
      </c>
      <c r="C19" s="592" t="s">
        <v>85</v>
      </c>
      <c r="D19" s="586">
        <v>659.81869887803418</v>
      </c>
      <c r="E19" s="588">
        <f>VLOOKUP($A19,[3]BDD_PSYINF_txRecStd!$A$1:$CK$99,E$3,FALSE)</f>
        <v>542.60713559999999</v>
      </c>
      <c r="F19" s="588">
        <f>VLOOKUP($A19,[3]BDD_PSYINF_txRecStd!$A$1:$CK$99,F$3,FALSE)</f>
        <v>441.92511059999998</v>
      </c>
      <c r="G19" s="626">
        <f>VLOOKUP($A19,[3]BDD_PSYINF_txRecStd!$A$1:$CK$99,G$3,FALSE)</f>
        <v>512.02153980000003</v>
      </c>
      <c r="H19" s="594" t="e">
        <f>VLOOKUP($A19,[3]BDD_PSYINF_txRecStd!$A$1:$CK$99,H$3,FALSE)</f>
        <v>#REF!</v>
      </c>
      <c r="I19" s="586">
        <v>1082.1432740375856</v>
      </c>
      <c r="J19" s="588">
        <v>1116.6227403949172</v>
      </c>
      <c r="K19" s="588">
        <f>VLOOKUP($A19,[3]BDD_PSYINF_txRecStd!$A$1:$CK$99,K$3,FALSE)</f>
        <v>784.04530469999997</v>
      </c>
      <c r="L19" s="626">
        <f>VLOOKUP($A19,[3]BDD_PSYINF_txRecStd!$A$1:$CK$99,L$3,FALSE)</f>
        <v>747.56856760000005</v>
      </c>
      <c r="M19" s="594" t="e">
        <f>VLOOKUP($A19,[3]BDD_PSYINF_txRecStd!$A$1:$CK$99,M$3,FALSE)</f>
        <v>#REF!</v>
      </c>
      <c r="N19" s="586">
        <v>4239.3569816782665</v>
      </c>
      <c r="O19" s="588">
        <v>4438.1332945878703</v>
      </c>
      <c r="P19" s="588">
        <f>VLOOKUP($A19,[3]BDD_PSYINF_txRecStd!$A$1:$CK$99,P$3,FALSE)</f>
        <v>3164.7151330000002</v>
      </c>
      <c r="Q19" s="626">
        <f>VLOOKUP($A19,[3]BDD_PSYINF_txRecStd!$A$1:$CK$99,Q$3,FALSE)</f>
        <v>4216.5221970000002</v>
      </c>
      <c r="R19" s="589" t="e">
        <f>VLOOKUP($A19,[3]BDD_PSYINF_txRecStd!$A$1:$CK$99,R$3,FALSE)</f>
        <v>#REF!</v>
      </c>
    </row>
    <row r="20" spans="1:18" x14ac:dyDescent="0.25">
      <c r="A20" s="31" t="s">
        <v>86</v>
      </c>
      <c r="C20" s="592" t="s">
        <v>87</v>
      </c>
      <c r="D20" s="586">
        <v>553.70117143075663</v>
      </c>
      <c r="E20" s="588">
        <f>VLOOKUP($A20,[3]BDD_PSYINF_txRecStd!$A$1:$CK$99,E$3,FALSE)</f>
        <v>346.76388129999998</v>
      </c>
      <c r="F20" s="588">
        <f>VLOOKUP($A20,[3]BDD_PSYINF_txRecStd!$A$1:$CK$99,F$3,FALSE)</f>
        <v>321.30558050000002</v>
      </c>
      <c r="G20" s="626">
        <f>VLOOKUP($A20,[3]BDD_PSYINF_txRecStd!$A$1:$CK$99,G$3,FALSE)</f>
        <v>381.05059469999998</v>
      </c>
      <c r="H20" s="594" t="e">
        <f>VLOOKUP($A20,[3]BDD_PSYINF_txRecStd!$A$1:$CK$99,H$3,FALSE)</f>
        <v>#REF!</v>
      </c>
      <c r="I20" s="586">
        <v>1119.0918621449048</v>
      </c>
      <c r="J20" s="588">
        <v>1011.8525067317244</v>
      </c>
      <c r="K20" s="588">
        <f>VLOOKUP($A20,[3]BDD_PSYINF_txRecStd!$A$1:$CK$99,K$3,FALSE)</f>
        <v>609.90946719999999</v>
      </c>
      <c r="L20" s="626">
        <f>VLOOKUP($A20,[3]BDD_PSYINF_txRecStd!$A$1:$CK$99,L$3,FALSE)</f>
        <v>602.32755810000003</v>
      </c>
      <c r="M20" s="594" t="e">
        <f>VLOOKUP($A20,[3]BDD_PSYINF_txRecStd!$A$1:$CK$99,M$3,FALSE)</f>
        <v>#REF!</v>
      </c>
      <c r="N20" s="586">
        <v>5026.8201608875543</v>
      </c>
      <c r="O20" s="588">
        <v>4977.7556417407068</v>
      </c>
      <c r="P20" s="588">
        <f>VLOOKUP($A20,[3]BDD_PSYINF_txRecStd!$A$1:$CK$99,P$3,FALSE)</f>
        <v>4040.1798760000001</v>
      </c>
      <c r="Q20" s="626">
        <f>VLOOKUP($A20,[3]BDD_PSYINF_txRecStd!$A$1:$CK$99,Q$3,FALSE)</f>
        <v>3614.9978379999998</v>
      </c>
      <c r="R20" s="589" t="e">
        <f>VLOOKUP($A20,[3]BDD_PSYINF_txRecStd!$A$1:$CK$99,R$3,FALSE)</f>
        <v>#REF!</v>
      </c>
    </row>
    <row r="21" spans="1:18" x14ac:dyDescent="0.25">
      <c r="A21" s="31" t="s">
        <v>88</v>
      </c>
      <c r="C21" s="592" t="s">
        <v>89</v>
      </c>
      <c r="D21" s="586">
        <v>339.95753647081648</v>
      </c>
      <c r="E21" s="588">
        <f>VLOOKUP($A21,[3]BDD_PSYINF_txRecStd!$A$1:$CK$99,E$3,FALSE)</f>
        <v>262.18130380000002</v>
      </c>
      <c r="F21" s="588">
        <f>VLOOKUP($A21,[3]BDD_PSYINF_txRecStd!$A$1:$CK$99,F$3,FALSE)</f>
        <v>275.29444869999998</v>
      </c>
      <c r="G21" s="626">
        <f>VLOOKUP($A21,[3]BDD_PSYINF_txRecStd!$A$1:$CK$99,G$3,FALSE)</f>
        <v>364.68775699999998</v>
      </c>
      <c r="H21" s="594" t="e">
        <f>VLOOKUP($A21,[3]BDD_PSYINF_txRecStd!$A$1:$CK$99,H$3,FALSE)</f>
        <v>#REF!</v>
      </c>
      <c r="I21" s="586">
        <v>1964.1867122311187</v>
      </c>
      <c r="J21" s="588">
        <v>1699.4737719345314</v>
      </c>
      <c r="K21" s="588">
        <f>VLOOKUP($A21,[3]BDD_PSYINF_txRecStd!$A$1:$CK$99,K$3,FALSE)</f>
        <v>839.06691260000002</v>
      </c>
      <c r="L21" s="626">
        <f>VLOOKUP($A21,[3]BDD_PSYINF_txRecStd!$A$1:$CK$99,L$3,FALSE)</f>
        <v>924.26847910000004</v>
      </c>
      <c r="M21" s="594" t="e">
        <f>VLOOKUP($A21,[3]BDD_PSYINF_txRecStd!$A$1:$CK$99,M$3,FALSE)</f>
        <v>#REF!</v>
      </c>
      <c r="N21" s="586">
        <v>5397.8580284959153</v>
      </c>
      <c r="O21" s="588">
        <v>5751.1992642936948</v>
      </c>
      <c r="P21" s="588">
        <f>VLOOKUP($A21,[3]BDD_PSYINF_txRecStd!$A$1:$CK$99,P$3,FALSE)</f>
        <v>4232.198292</v>
      </c>
      <c r="Q21" s="626">
        <f>VLOOKUP($A21,[3]BDD_PSYINF_txRecStd!$A$1:$CK$99,Q$3,FALSE)</f>
        <v>5788.302807</v>
      </c>
      <c r="R21" s="589" t="e">
        <f>VLOOKUP($A21,[3]BDD_PSYINF_txRecStd!$A$1:$CK$99,R$3,FALSE)</f>
        <v>#REF!</v>
      </c>
    </row>
    <row r="22" spans="1:18" x14ac:dyDescent="0.25">
      <c r="A22" s="49"/>
      <c r="B22" s="193"/>
      <c r="C22" s="1232" t="s">
        <v>211</v>
      </c>
      <c r="D22" s="1233"/>
      <c r="E22" s="1233"/>
      <c r="F22" s="1233"/>
      <c r="G22" s="1233"/>
      <c r="H22" s="1233"/>
      <c r="I22" s="1233"/>
      <c r="J22" s="1233"/>
      <c r="K22" s="1233"/>
      <c r="L22" s="1233"/>
      <c r="M22" s="1233"/>
      <c r="N22" s="1233"/>
      <c r="O22" s="1233"/>
      <c r="P22" s="1233"/>
      <c r="Q22" s="1233"/>
      <c r="R22" s="1244"/>
    </row>
    <row r="23" spans="1:18" ht="12" customHeight="1" x14ac:dyDescent="0.25">
      <c r="A23" s="31" t="s">
        <v>212</v>
      </c>
      <c r="C23" s="592" t="s">
        <v>213</v>
      </c>
      <c r="D23" s="586">
        <v>567.66715514923067</v>
      </c>
      <c r="E23" s="588">
        <f>VLOOKUP($A23,[3]BDD_PSYINF_txRecStd!$A$1:$CK$99,E$3,FALSE)</f>
        <v>540.76093100000003</v>
      </c>
      <c r="F23" s="588">
        <f>VLOOKUP($A23,[3]BDD_PSYINF_txRecStd!$A$1:$CK$99,F$3,FALSE)</f>
        <v>453.1529625</v>
      </c>
      <c r="G23" s="626">
        <f>VLOOKUP($A23,[3]BDD_PSYINF_txRecStd!$A$1:$CK$99,G$3,FALSE)</f>
        <v>519.26315350000004</v>
      </c>
      <c r="H23" s="594" t="e">
        <f>VLOOKUP($A23,[3]BDD_PSYINF_txRecStd!$A$1:$CK$99,H$3,FALSE)</f>
        <v>#REF!</v>
      </c>
      <c r="I23" s="586">
        <v>873.57451974933701</v>
      </c>
      <c r="J23" s="588">
        <v>875.50905210451083</v>
      </c>
      <c r="K23" s="588">
        <f>VLOOKUP($A23,[3]BDD_PSYINF_txRecStd!$A$1:$CK$99,K$3,FALSE)</f>
        <v>777.92516039999998</v>
      </c>
      <c r="L23" s="626">
        <f>VLOOKUP($A23,[3]BDD_PSYINF_txRecStd!$A$1:$CK$99,L$3,FALSE)</f>
        <v>733.90470819999996</v>
      </c>
      <c r="M23" s="594" t="e">
        <f>VLOOKUP($A23,[3]BDD_PSYINF_txRecStd!$A$1:$CK$99,M$3,FALSE)</f>
        <v>#REF!</v>
      </c>
      <c r="N23" s="586">
        <v>4399.3148228941354</v>
      </c>
      <c r="O23" s="588">
        <v>3895.6374739264643</v>
      </c>
      <c r="P23" s="588">
        <f>VLOOKUP($A23,[3]BDD_PSYINF_txRecStd!$A$1:$CK$99,P$3,FALSE)</f>
        <v>3132.2557499999998</v>
      </c>
      <c r="Q23" s="626">
        <f>VLOOKUP($A23,[3]BDD_PSYINF_txRecStd!$A$1:$CK$99,Q$3,FALSE)</f>
        <v>4131.0998849999996</v>
      </c>
      <c r="R23" s="589" t="e">
        <f>VLOOKUP($A23,[3]BDD_PSYINF_txRecStd!$A$1:$CK$99,R$3,FALSE)</f>
        <v>#REF!</v>
      </c>
    </row>
    <row r="24" spans="1:18" x14ac:dyDescent="0.25">
      <c r="A24" s="31" t="s">
        <v>214</v>
      </c>
      <c r="C24" s="592" t="s">
        <v>215</v>
      </c>
      <c r="D24" s="586">
        <v>749.01797833448984</v>
      </c>
      <c r="E24" s="588">
        <f>VLOOKUP($A24,[3]BDD_PSYINF_txRecStd!$A$1:$CK$99,E$3,FALSE)</f>
        <v>402.56255820000001</v>
      </c>
      <c r="F24" s="588">
        <f>VLOOKUP($A24,[3]BDD_PSYINF_txRecStd!$A$1:$CK$99,F$3,FALSE)</f>
        <v>393.0333258</v>
      </c>
      <c r="G24" s="626">
        <f>VLOOKUP($A24,[3]BDD_PSYINF_txRecStd!$A$1:$CK$99,G$3,FALSE)</f>
        <v>477.67030369999998</v>
      </c>
      <c r="H24" s="594" t="e">
        <f>VLOOKUP($A24,[3]BDD_PSYINF_txRecStd!$A$1:$CK$99,H$3,FALSE)</f>
        <v>#REF!</v>
      </c>
      <c r="I24" s="586">
        <v>1406.0800586187797</v>
      </c>
      <c r="J24" s="588">
        <v>1455.6075341391168</v>
      </c>
      <c r="K24" s="588">
        <f>VLOOKUP($A24,[3]BDD_PSYINF_txRecStd!$A$1:$CK$99,K$3,FALSE)</f>
        <v>1137.0820020000001</v>
      </c>
      <c r="L24" s="626">
        <f>VLOOKUP($A24,[3]BDD_PSYINF_txRecStd!$A$1:$CK$99,L$3,FALSE)</f>
        <v>1060.116483</v>
      </c>
      <c r="M24" s="594" t="e">
        <f>VLOOKUP($A24,[3]BDD_PSYINF_txRecStd!$A$1:$CK$99,M$3,FALSE)</f>
        <v>#REF!</v>
      </c>
      <c r="N24" s="586">
        <v>3765.9922797156505</v>
      </c>
      <c r="O24" s="588">
        <v>5366.6378435690785</v>
      </c>
      <c r="P24" s="588">
        <f>VLOOKUP($A24,[3]BDD_PSYINF_txRecStd!$A$1:$CK$99,P$3,FALSE)</f>
        <v>4905.3523020000002</v>
      </c>
      <c r="Q24" s="626">
        <f>VLOOKUP($A24,[3]BDD_PSYINF_txRecStd!$A$1:$CK$99,Q$3,FALSE)</f>
        <v>5661.9518079999998</v>
      </c>
      <c r="R24" s="589" t="e">
        <f>VLOOKUP($A24,[3]BDD_PSYINF_txRecStd!$A$1:$CK$99,R$3,FALSE)</f>
        <v>#REF!</v>
      </c>
    </row>
    <row r="25" spans="1:18" x14ac:dyDescent="0.25">
      <c r="A25" s="31" t="s">
        <v>216</v>
      </c>
      <c r="C25" s="592" t="s">
        <v>217</v>
      </c>
      <c r="D25" s="586">
        <v>466.20037356524688</v>
      </c>
      <c r="E25" s="588">
        <f>VLOOKUP($A25,[3]BDD_PSYINF_txRecStd!$A$1:$CK$99,E$3,FALSE)</f>
        <v>225.15189520000001</v>
      </c>
      <c r="F25" s="588">
        <f>VLOOKUP($A25,[3]BDD_PSYINF_txRecStd!$A$1:$CK$99,F$3,FALSE)</f>
        <v>250.9924867</v>
      </c>
      <c r="G25" s="626">
        <f>VLOOKUP($A25,[3]BDD_PSYINF_txRecStd!$A$1:$CK$99,G$3,FALSE)</f>
        <v>283.4827631</v>
      </c>
      <c r="H25" s="594" t="e">
        <f>VLOOKUP($A25,[3]BDD_PSYINF_txRecStd!$A$1:$CK$99,H$3,FALSE)</f>
        <v>#REF!</v>
      </c>
      <c r="I25" s="586">
        <v>2162.9072487063991</v>
      </c>
      <c r="J25" s="588">
        <v>2125.3394048924947</v>
      </c>
      <c r="K25" s="588">
        <f>VLOOKUP($A25,[3]BDD_PSYINF_txRecStd!$A$1:$CK$99,K$3,FALSE)</f>
        <v>688.25568529999998</v>
      </c>
      <c r="L25" s="626">
        <f>VLOOKUP($A25,[3]BDD_PSYINF_txRecStd!$A$1:$CK$99,L$3,FALSE)</f>
        <v>859.97984780000002</v>
      </c>
      <c r="M25" s="594" t="e">
        <f>VLOOKUP($A25,[3]BDD_PSYINF_txRecStd!$A$1:$CK$99,M$3,FALSE)</f>
        <v>#REF!</v>
      </c>
      <c r="N25" s="586">
        <v>7856.4218638796028</v>
      </c>
      <c r="O25" s="588">
        <v>8219.9481646885033</v>
      </c>
      <c r="P25" s="588">
        <f>VLOOKUP($A25,[3]BDD_PSYINF_txRecStd!$A$1:$CK$99,P$3,FALSE)</f>
        <v>3769.239493</v>
      </c>
      <c r="Q25" s="626">
        <f>VLOOKUP($A25,[3]BDD_PSYINF_txRecStd!$A$1:$CK$99,Q$3,FALSE)</f>
        <v>6097.6794730000001</v>
      </c>
      <c r="R25" s="589" t="e">
        <f>VLOOKUP($A25,[3]BDD_PSYINF_txRecStd!$A$1:$CK$99,R$3,FALSE)</f>
        <v>#REF!</v>
      </c>
    </row>
    <row r="26" spans="1:18" x14ac:dyDescent="0.25">
      <c r="A26" s="31" t="s">
        <v>218</v>
      </c>
      <c r="C26" s="592" t="s">
        <v>219</v>
      </c>
      <c r="D26" s="586">
        <v>322.65583967035036</v>
      </c>
      <c r="E26" s="588">
        <f>VLOOKUP($A26,[3]BDD_PSYINF_txRecStd!$A$1:$CK$99,E$3,FALSE)</f>
        <v>273.79643290000001</v>
      </c>
      <c r="F26" s="588">
        <f>VLOOKUP($A26,[3]BDD_PSYINF_txRecStd!$A$1:$CK$99,F$3,FALSE)</f>
        <v>262.12052119999998</v>
      </c>
      <c r="G26" s="626">
        <f>VLOOKUP($A26,[3]BDD_PSYINF_txRecStd!$A$1:$CK$99,G$3,FALSE)</f>
        <v>289.03842420000001</v>
      </c>
      <c r="H26" s="594" t="e">
        <f>VLOOKUP($A26,[3]BDD_PSYINF_txRecStd!$A$1:$CK$99,H$3,FALSE)</f>
        <v>#REF!</v>
      </c>
      <c r="I26" s="586">
        <v>1902.5144920044429</v>
      </c>
      <c r="J26" s="588">
        <v>1558.0738019667647</v>
      </c>
      <c r="K26" s="588">
        <f>VLOOKUP($A26,[3]BDD_PSYINF_txRecStd!$A$1:$CK$99,K$3,FALSE)</f>
        <v>597.34339850000003</v>
      </c>
      <c r="L26" s="626">
        <f>VLOOKUP($A26,[3]BDD_PSYINF_txRecStd!$A$1:$CK$99,L$3,FALSE)</f>
        <v>590.56407850000005</v>
      </c>
      <c r="M26" s="594" t="e">
        <f>VLOOKUP($A26,[3]BDD_PSYINF_txRecStd!$A$1:$CK$99,M$3,FALSE)</f>
        <v>#REF!</v>
      </c>
      <c r="N26" s="586">
        <v>3966.0986736170648</v>
      </c>
      <c r="O26" s="588">
        <v>4439.7493161945613</v>
      </c>
      <c r="P26" s="588">
        <f>VLOOKUP($A26,[3]BDD_PSYINF_txRecStd!$A$1:$CK$99,P$3,FALSE)</f>
        <v>3283.292641</v>
      </c>
      <c r="Q26" s="626">
        <f>VLOOKUP($A26,[3]BDD_PSYINF_txRecStd!$A$1:$CK$99,Q$3,FALSE)</f>
        <v>2846.4542660000002</v>
      </c>
      <c r="R26" s="589" t="e">
        <f>VLOOKUP($A26,[3]BDD_PSYINF_txRecStd!$A$1:$CK$99,R$3,FALSE)</f>
        <v>#REF!</v>
      </c>
    </row>
    <row r="27" spans="1:18" x14ac:dyDescent="0.25">
      <c r="A27" s="31" t="s">
        <v>220</v>
      </c>
      <c r="C27" s="592" t="s">
        <v>221</v>
      </c>
      <c r="D27" s="586">
        <v>548.07511909687969</v>
      </c>
      <c r="E27" s="588">
        <f>VLOOKUP($A27,[3]BDD_PSYINF_txRecStd!$A$1:$CK$99,E$3,FALSE)</f>
        <v>495.68729630000001</v>
      </c>
      <c r="F27" s="588">
        <f>VLOOKUP($A27,[3]BDD_PSYINF_txRecStd!$A$1:$CK$99,F$3,FALSE)</f>
        <v>454.37737829999998</v>
      </c>
      <c r="G27" s="626">
        <f>VLOOKUP($A27,[3]BDD_PSYINF_txRecStd!$A$1:$CK$99,G$3,FALSE)</f>
        <v>675.60675949999995</v>
      </c>
      <c r="H27" s="594" t="e">
        <f>VLOOKUP($A27,[3]BDD_PSYINF_txRecStd!$A$1:$CK$99,H$3,FALSE)</f>
        <v>#REF!</v>
      </c>
      <c r="I27" s="586">
        <v>1081.5350638396999</v>
      </c>
      <c r="J27" s="588">
        <v>954.03896537888193</v>
      </c>
      <c r="K27" s="588">
        <f>VLOOKUP($A27,[3]BDD_PSYINF_txRecStd!$A$1:$CK$99,K$3,FALSE)</f>
        <v>670.32224069999995</v>
      </c>
      <c r="L27" s="626">
        <f>VLOOKUP($A27,[3]BDD_PSYINF_txRecStd!$A$1:$CK$99,L$3,FALSE)</f>
        <v>791.71350910000001</v>
      </c>
      <c r="M27" s="594" t="e">
        <f>VLOOKUP($A27,[3]BDD_PSYINF_txRecStd!$A$1:$CK$99,M$3,FALSE)</f>
        <v>#REF!</v>
      </c>
      <c r="N27" s="586">
        <v>3978.1392955208366</v>
      </c>
      <c r="O27" s="588">
        <v>3880.9760486093469</v>
      </c>
      <c r="P27" s="588">
        <f>VLOOKUP($A27,[3]BDD_PSYINF_txRecStd!$A$1:$CK$99,P$3,FALSE)</f>
        <v>6962.9731080000001</v>
      </c>
      <c r="Q27" s="626">
        <f>VLOOKUP($A27,[3]BDD_PSYINF_txRecStd!$A$1:$CK$99,Q$3,FALSE)</f>
        <v>8135.8557410000003</v>
      </c>
      <c r="R27" s="589" t="e">
        <f>VLOOKUP($A27,[3]BDD_PSYINF_txRecStd!$A$1:$CK$99,R$3,FALSE)</f>
        <v>#REF!</v>
      </c>
    </row>
    <row r="28" spans="1:18" x14ac:dyDescent="0.25">
      <c r="A28" s="31" t="s">
        <v>222</v>
      </c>
      <c r="C28" s="592" t="s">
        <v>223</v>
      </c>
      <c r="D28" s="586">
        <v>466.10787740586352</v>
      </c>
      <c r="E28" s="588">
        <f>VLOOKUP($A28,[3]BDD_PSYINF_txRecStd!$A$1:$CK$99,E$3,FALSE)</f>
        <v>71.703577559999999</v>
      </c>
      <c r="F28" s="588">
        <f>VLOOKUP($A28,[3]BDD_PSYINF_txRecStd!$A$1:$CK$99,F$3,FALSE)</f>
        <v>220.444076</v>
      </c>
      <c r="G28" s="626">
        <f>VLOOKUP($A28,[3]BDD_PSYINF_txRecStd!$A$1:$CK$99,G$3,FALSE)</f>
        <v>258.06904989999998</v>
      </c>
      <c r="H28" s="594" t="e">
        <f>VLOOKUP($A28,[3]BDD_PSYINF_txRecStd!$A$1:$CK$99,H$3,FALSE)</f>
        <v>#REF!</v>
      </c>
      <c r="I28" s="586">
        <v>1053.9813866202603</v>
      </c>
      <c r="J28" s="588">
        <v>1140.6454175943625</v>
      </c>
      <c r="K28" s="588">
        <f>VLOOKUP($A28,[3]BDD_PSYINF_txRecStd!$A$1:$CK$99,K$3,FALSE)</f>
        <v>723.49578180000003</v>
      </c>
      <c r="L28" s="626">
        <f>VLOOKUP($A28,[3]BDD_PSYINF_txRecStd!$A$1:$CK$99,L$3,FALSE)</f>
        <v>1138.085133</v>
      </c>
      <c r="M28" s="594" t="e">
        <f>VLOOKUP($A28,[3]BDD_PSYINF_txRecStd!$A$1:$CK$99,M$3,FALSE)</f>
        <v>#REF!</v>
      </c>
      <c r="N28" s="586">
        <v>9014.0220770003907</v>
      </c>
      <c r="O28" s="588">
        <v>8563.385883711142</v>
      </c>
      <c r="P28" s="588">
        <f>VLOOKUP($A28,[3]BDD_PSYINF_txRecStd!$A$1:$CK$99,P$3,FALSE)</f>
        <v>3761.2446450000002</v>
      </c>
      <c r="Q28" s="626">
        <f>VLOOKUP($A28,[3]BDD_PSYINF_txRecStd!$A$1:$CK$99,Q$3,FALSE)</f>
        <v>5533.1577580000003</v>
      </c>
      <c r="R28" s="589" t="e">
        <f>VLOOKUP($A28,[3]BDD_PSYINF_txRecStd!$A$1:$CK$99,R$3,FALSE)</f>
        <v>#REF!</v>
      </c>
    </row>
    <row r="29" spans="1:18" x14ac:dyDescent="0.25">
      <c r="A29" s="31" t="s">
        <v>224</v>
      </c>
      <c r="C29" s="592" t="s">
        <v>225</v>
      </c>
      <c r="D29" s="586">
        <v>154.14563640006853</v>
      </c>
      <c r="E29" s="588">
        <f>VLOOKUP($A29,[3]BDD_PSYINF_txRecStd!$A$1:$CK$99,E$3,FALSE)</f>
        <v>135.12779710000001</v>
      </c>
      <c r="F29" s="588">
        <f>VLOOKUP($A29,[3]BDD_PSYINF_txRecStd!$A$1:$CK$99,F$3,FALSE)</f>
        <v>121.0026417</v>
      </c>
      <c r="G29" s="626">
        <f>VLOOKUP($A29,[3]BDD_PSYINF_txRecStd!$A$1:$CK$99,G$3,FALSE)</f>
        <v>339.84631960000002</v>
      </c>
      <c r="H29" s="594" t="e">
        <f>VLOOKUP($A29,[3]BDD_PSYINF_txRecStd!$A$1:$CK$99,H$3,FALSE)</f>
        <v>#REF!</v>
      </c>
      <c r="I29" s="586">
        <v>1007.5845038903407</v>
      </c>
      <c r="J29" s="588">
        <v>1048.3344336280823</v>
      </c>
      <c r="K29" s="588">
        <f>VLOOKUP($A29,[3]BDD_PSYINF_txRecStd!$A$1:$CK$99,K$3,FALSE)</f>
        <v>772.18279889999997</v>
      </c>
      <c r="L29" s="626">
        <f>VLOOKUP($A29,[3]BDD_PSYINF_txRecStd!$A$1:$CK$99,L$3,FALSE)</f>
        <v>863.59167720000005</v>
      </c>
      <c r="M29" s="594" t="e">
        <f>VLOOKUP($A29,[3]BDD_PSYINF_txRecStd!$A$1:$CK$99,M$3,FALSE)</f>
        <v>#REF!</v>
      </c>
      <c r="N29" s="586">
        <v>5585.0999513472443</v>
      </c>
      <c r="O29" s="588">
        <v>5247.7264626142514</v>
      </c>
      <c r="P29" s="588">
        <f>VLOOKUP($A29,[3]BDD_PSYINF_txRecStd!$A$1:$CK$99,P$3,FALSE)</f>
        <v>5467.1521030000004</v>
      </c>
      <c r="Q29" s="626">
        <f>VLOOKUP($A29,[3]BDD_PSYINF_txRecStd!$A$1:$CK$99,Q$3,FALSE)</f>
        <v>6989.518787</v>
      </c>
      <c r="R29" s="589" t="e">
        <f>VLOOKUP($A29,[3]BDD_PSYINF_txRecStd!$A$1:$CK$99,R$3,FALSE)</f>
        <v>#REF!</v>
      </c>
    </row>
    <row r="30" spans="1:18" ht="13.8" thickBot="1" x14ac:dyDescent="0.3">
      <c r="A30" s="31" t="s">
        <v>226</v>
      </c>
      <c r="C30" s="597" t="s">
        <v>227</v>
      </c>
      <c r="D30" s="586">
        <v>247.71256321945</v>
      </c>
      <c r="E30" s="601">
        <f>VLOOKUP($A30,[3]BDD_PSYINF_txRecStd!$A$1:$CK$99,E$3,FALSE)</f>
        <v>0</v>
      </c>
      <c r="F30" s="601">
        <f>VLOOKUP($A30,[3]BDD_PSYINF_txRecStd!$A$1:$CK$99,F$3,FALSE)</f>
        <v>0</v>
      </c>
      <c r="G30" s="628">
        <f>VLOOKUP($A30,[3]BDD_PSYINF_txRecStd!$A$1:$CK$99,G$3,FALSE)</f>
        <v>0</v>
      </c>
      <c r="H30" s="599" t="e">
        <f>VLOOKUP($A30,[3]BDD_PSYINF_txRecStd!$A$1:$CK$99,H$3,FALSE)</f>
        <v>#REF!</v>
      </c>
      <c r="I30" s="600">
        <v>1586.1323429244374</v>
      </c>
      <c r="J30" s="601">
        <v>1255.3507176726796</v>
      </c>
      <c r="K30" s="601">
        <f>VLOOKUP($A30,[3]BDD_PSYINF_txRecStd!$A$1:$CK$99,K$3,FALSE)</f>
        <v>0</v>
      </c>
      <c r="L30" s="628">
        <f>VLOOKUP($A30,[3]BDD_PSYINF_txRecStd!$A$1:$CK$99,L$3,FALSE)</f>
        <v>0</v>
      </c>
      <c r="M30" s="599" t="e">
        <f>VLOOKUP($A30,[3]BDD_PSYINF_txRecStd!$A$1:$CK$99,M$3,FALSE)</f>
        <v>#REF!</v>
      </c>
      <c r="N30" s="600">
        <v>5707.0290597187031</v>
      </c>
      <c r="O30" s="601">
        <v>5546.7958178033614</v>
      </c>
      <c r="P30" s="601">
        <f>VLOOKUP($A30,[3]BDD_PSYINF_txRecStd!$A$1:$CK$99,P$3,FALSE)</f>
        <v>0</v>
      </c>
      <c r="Q30" s="628">
        <f>VLOOKUP($A30,[3]BDD_PSYINF_txRecStd!$A$1:$CK$99,Q$3,FALSE)</f>
        <v>0</v>
      </c>
      <c r="R30" s="602" t="e">
        <f>VLOOKUP($A30,[3]BDD_PSYINF_txRecStd!$A$1:$CK$99,R$3,FALSE)</f>
        <v>#REF!</v>
      </c>
    </row>
    <row r="31" spans="1:18" ht="13.8" thickBot="1" x14ac:dyDescent="0.3">
      <c r="A31" s="31" t="s">
        <v>104</v>
      </c>
      <c r="C31" s="604" t="s">
        <v>105</v>
      </c>
      <c r="D31" s="605">
        <v>467.15039625192725</v>
      </c>
      <c r="E31" s="606">
        <f>VLOOKUP($A31,[3]BDD_PSYINF_txRecStd!$A$1:$CK$99,E$3,FALSE)</f>
        <v>333.78231629999999</v>
      </c>
      <c r="F31" s="606">
        <f>VLOOKUP($A31,[3]BDD_PSYINF_txRecStd!$A$1:$CK$99,F$3,FALSE)</f>
        <v>324.68202389999999</v>
      </c>
      <c r="G31" s="629">
        <f>VLOOKUP($A31,[3]BDD_PSYINF_txRecStd!$A$1:$CK$99,G$3,FALSE)</f>
        <v>390.05996470000002</v>
      </c>
      <c r="H31" s="607" t="e">
        <f>VLOOKUP($A31,[3]BDD_PSYINF_txRecStd!$A$1:$CK$99,H$3,FALSE)</f>
        <v>#REF!</v>
      </c>
      <c r="I31" s="605">
        <v>1267.7581848217478</v>
      </c>
      <c r="J31" s="606">
        <v>1191.7874782379397</v>
      </c>
      <c r="K31" s="606">
        <f>VLOOKUP($A31,[3]BDD_PSYINF_txRecStd!$A$1:$CK$99,K$3,FALSE)</f>
        <v>725.54197399999998</v>
      </c>
      <c r="L31" s="629">
        <f>VLOOKUP($A31,[3]BDD_PSYINF_txRecStd!$A$1:$CK$99,L$3,FALSE)</f>
        <v>790.07807460000004</v>
      </c>
      <c r="M31" s="607" t="e">
        <f>VLOOKUP($A31,[3]BDD_PSYINF_txRecStd!$A$1:$CK$99,M$3,FALSE)</f>
        <v>#REF!</v>
      </c>
      <c r="N31" s="605">
        <v>5020.3631564492071</v>
      </c>
      <c r="O31" s="606">
        <v>5036.118753290405</v>
      </c>
      <c r="P31" s="606">
        <f>VLOOKUP($A31,[3]BDD_PSYINF_txRecStd!$A$1:$CK$99,P$3,FALSE)</f>
        <v>3862.9903410000002</v>
      </c>
      <c r="Q31" s="629">
        <f>VLOOKUP($A31,[3]BDD_PSYINF_txRecStd!$A$1:$CK$99,Q$3,FALSE)</f>
        <v>4685.090518</v>
      </c>
      <c r="R31" s="608" t="e">
        <f>VLOOKUP($A31,[3]BDD_PSYINF_txRecStd!$A$1:$CK$99,R$3,FALSE)</f>
        <v>#REF!</v>
      </c>
    </row>
    <row r="32" spans="1:18" ht="13.8" thickBot="1" x14ac:dyDescent="0.3">
      <c r="A32" s="31" t="s">
        <v>106</v>
      </c>
      <c r="C32" s="604" t="s">
        <v>107</v>
      </c>
      <c r="D32" s="605">
        <v>388.92284200782797</v>
      </c>
      <c r="E32" s="606">
        <f>VLOOKUP($A32,[3]BDD_PSYINF_txRecStd!$A$1:$CK$99,E$3,FALSE)</f>
        <v>418.12019079999999</v>
      </c>
      <c r="F32" s="606">
        <f>VLOOKUP($A32,[3]BDD_PSYINF_txRecStd!$A$1:$CK$99,F$3,FALSE)</f>
        <v>364.3005867</v>
      </c>
      <c r="G32" s="629">
        <f>VLOOKUP($A32,[3]BDD_PSYINF_txRecStd!$A$1:$CK$99,G$3,FALSE)</f>
        <v>416.85220379999998</v>
      </c>
      <c r="H32" s="607" t="e">
        <f>VLOOKUP($A32,[3]BDD_PSYINF_txRecStd!$A$1:$CK$99,H$3,FALSE)</f>
        <v>#REF!</v>
      </c>
      <c r="I32" s="605">
        <v>960.5985333569779</v>
      </c>
      <c r="J32" s="606">
        <v>969.01855648963692</v>
      </c>
      <c r="K32" s="606">
        <f>VLOOKUP($A32,[3]BDD_PSYINF_txRecStd!$A$1:$CK$99,K$3,FALSE)</f>
        <v>588.44972889999997</v>
      </c>
      <c r="L32" s="629">
        <f>VLOOKUP($A32,[3]BDD_PSYINF_txRecStd!$A$1:$CK$99,L$3,FALSE)</f>
        <v>832.66059689999997</v>
      </c>
      <c r="M32" s="607" t="e">
        <f>VLOOKUP($A32,[3]BDD_PSYINF_txRecStd!$A$1:$CK$99,M$3,FALSE)</f>
        <v>#REF!</v>
      </c>
      <c r="N32" s="605">
        <v>5477.3935446780997</v>
      </c>
      <c r="O32" s="606">
        <v>6037.2271364310618</v>
      </c>
      <c r="P32" s="606">
        <f>VLOOKUP($A32,[3]BDD_PSYINF_txRecStd!$A$1:$CK$99,P$3,FALSE)</f>
        <v>5372.5387899999996</v>
      </c>
      <c r="Q32" s="629">
        <f>VLOOKUP($A32,[3]BDD_PSYINF_txRecStd!$A$1:$CK$99,Q$3,FALSE)</f>
        <v>6823.0175589999999</v>
      </c>
      <c r="R32" s="608" t="e">
        <f>VLOOKUP($A32,[3]BDD_PSYINF_txRecStd!$A$1:$CK$99,R$3,FALSE)</f>
        <v>#REF!</v>
      </c>
    </row>
    <row r="33" spans="3:18" x14ac:dyDescent="0.25">
      <c r="C33" s="201" t="str">
        <f>CONCATENATE("Sources : RIMP ",[4]Onglet_OutilAnnexe!$B$4," à ",[4]Onglet_OutilAnnexe!$B$2,"- INSEE, données de population de ",[4]Onglet_OutilAnnexe!$B$6," à ",[4]Onglet_OutilAnnexe!$B$4, ", Population de référence RGP 2008")</f>
        <v>Sources : RIMP 2015 à 2017- INSEE, données de population de 2013 à 2015, Population de référence RGP 2008</v>
      </c>
      <c r="E33" s="609"/>
      <c r="F33" s="609"/>
      <c r="G33" s="630"/>
      <c r="H33" s="609"/>
      <c r="I33" s="609"/>
      <c r="J33" s="609"/>
      <c r="K33" s="609"/>
      <c r="L33" s="630"/>
      <c r="M33" s="609"/>
    </row>
    <row r="34" spans="3:18" x14ac:dyDescent="0.25">
      <c r="C34" s="611" t="s">
        <v>228</v>
      </c>
      <c r="D34" s="612"/>
      <c r="E34" s="613"/>
      <c r="F34" s="613"/>
      <c r="G34" s="614"/>
      <c r="H34" s="613"/>
      <c r="I34" s="615"/>
      <c r="J34" s="615"/>
      <c r="K34" s="615"/>
      <c r="L34" s="631"/>
      <c r="M34" s="615"/>
    </row>
    <row r="35" spans="3:18" ht="9.75" customHeight="1" x14ac:dyDescent="0.25">
      <c r="C35" s="329"/>
    </row>
    <row r="36" spans="3:18" x14ac:dyDescent="0.25">
      <c r="C36" s="617" t="s">
        <v>229</v>
      </c>
    </row>
    <row r="37" spans="3:18" x14ac:dyDescent="0.25">
      <c r="C37" s="201" t="s">
        <v>230</v>
      </c>
    </row>
    <row r="38" spans="3:18" ht="51" customHeight="1" x14ac:dyDescent="0.25">
      <c r="C38" s="1234" t="s">
        <v>237</v>
      </c>
      <c r="D38" s="1234"/>
      <c r="E38" s="1234"/>
      <c r="F38" s="1234"/>
      <c r="G38" s="1234"/>
      <c r="H38" s="1234"/>
      <c r="I38" s="1234"/>
      <c r="J38" s="1234"/>
      <c r="K38" s="1234"/>
      <c r="L38" s="1234"/>
      <c r="M38" s="1234"/>
      <c r="N38" s="1234"/>
      <c r="O38" s="1234"/>
      <c r="P38" s="1234"/>
      <c r="Q38" s="1234"/>
      <c r="R38" s="1234"/>
    </row>
    <row r="39" spans="3:18" x14ac:dyDescent="0.25">
      <c r="C39" s="621"/>
    </row>
  </sheetData>
  <mergeCells count="9">
    <mergeCell ref="C17:R17"/>
    <mergeCell ref="C22:R22"/>
    <mergeCell ref="C38:R38"/>
    <mergeCell ref="C1:R1"/>
    <mergeCell ref="C4:C5"/>
    <mergeCell ref="D4:H4"/>
    <mergeCell ref="I4:M4"/>
    <mergeCell ref="N4:R4"/>
    <mergeCell ref="C6:R6"/>
  </mergeCells>
  <conditionalFormatting sqref="D7:D16 D18:D21 D23:D30">
    <cfRule type="cellIs" dxfId="15" priority="6" operator="lessThan">
      <formula>$D$31</formula>
    </cfRule>
  </conditionalFormatting>
  <conditionalFormatting sqref="H7:H16 H18:H21 H23:H30">
    <cfRule type="cellIs" dxfId="14" priority="5" operator="lessThan">
      <formula>$H$31</formula>
    </cfRule>
  </conditionalFormatting>
  <conditionalFormatting sqref="F7:G16 F18:G21 F23:G30">
    <cfRule type="cellIs" dxfId="13" priority="4" operator="lessThan">
      <formula>$E$31</formula>
    </cfRule>
  </conditionalFormatting>
  <conditionalFormatting sqref="E7:E16">
    <cfRule type="cellIs" dxfId="12" priority="3" operator="lessThan">
      <formula>$E$31</formula>
    </cfRule>
  </conditionalFormatting>
  <conditionalFormatting sqref="E18:E21">
    <cfRule type="cellIs" dxfId="11" priority="2" operator="lessThan">
      <formula>$E$31</formula>
    </cfRule>
  </conditionalFormatting>
  <conditionalFormatting sqref="E23:E30">
    <cfRule type="cellIs" dxfId="10" priority="1" operator="lessThan">
      <formula>$E$31</formula>
    </cfRule>
  </conditionalFormatting>
  <pageMargins left="0.19685039370078741" right="0.15748031496062992" top="0.19685039370078741" bottom="0.51181102362204722" header="0.31496062992125984" footer="0.27559055118110237"/>
  <pageSetup paperSize="9" scale="95" orientation="landscape" r:id="rId1"/>
  <headerFooter alignWithMargins="0">
    <oddFooter>&amp;L&amp;"Arial,Italique"&amp;7
&amp;CPsychiatrie (RIM-P) – Bilan PMSI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K63"/>
  <sheetViews>
    <sheetView view="pageLayout" topLeftCell="A19" zoomScaleNormal="100" workbookViewId="0">
      <selection sqref="A1:AD67"/>
    </sheetView>
  </sheetViews>
  <sheetFormatPr baseColWidth="10" defaultRowHeight="13.2" x14ac:dyDescent="0.25"/>
  <sheetData>
    <row r="1" spans="1:11" x14ac:dyDescent="0.25">
      <c r="A1" s="1076" t="s">
        <v>239</v>
      </c>
      <c r="B1" s="1076"/>
      <c r="C1" s="1076"/>
      <c r="D1" s="1076"/>
      <c r="E1" s="1076"/>
      <c r="F1" s="1076"/>
      <c r="G1" s="1076"/>
      <c r="H1" s="1076"/>
      <c r="I1" s="1076"/>
    </row>
    <row r="2" spans="1:11" x14ac:dyDescent="0.25">
      <c r="A2" s="1076"/>
      <c r="B2" s="1076"/>
      <c r="C2" s="1076"/>
      <c r="D2" s="1076"/>
      <c r="E2" s="1076"/>
      <c r="F2" s="1076"/>
      <c r="G2" s="1076"/>
      <c r="H2" s="1076"/>
      <c r="I2" s="1076"/>
    </row>
    <row r="3" spans="1:11" x14ac:dyDescent="0.25">
      <c r="A3" s="1076"/>
      <c r="B3" s="1076"/>
      <c r="C3" s="1076"/>
      <c r="D3" s="1076"/>
      <c r="E3" s="1076"/>
      <c r="F3" s="1076"/>
      <c r="G3" s="1076"/>
      <c r="H3" s="1076"/>
      <c r="I3" s="1076"/>
      <c r="K3" s="1" t="s">
        <v>1</v>
      </c>
    </row>
    <row r="4" spans="1:11" x14ac:dyDescent="0.25">
      <c r="A4" s="1076"/>
      <c r="B4" s="1076"/>
      <c r="C4" s="1076"/>
      <c r="D4" s="1076"/>
      <c r="E4" s="1076"/>
      <c r="F4" s="1076"/>
      <c r="G4" s="1076"/>
      <c r="H4" s="1076"/>
      <c r="I4" s="1076"/>
    </row>
    <row r="5" spans="1:11" x14ac:dyDescent="0.25">
      <c r="A5" s="1076"/>
      <c r="B5" s="1076"/>
      <c r="C5" s="1076"/>
      <c r="D5" s="1076"/>
      <c r="E5" s="1076"/>
      <c r="F5" s="1076"/>
      <c r="G5" s="1076"/>
      <c r="H5" s="1076"/>
      <c r="I5" s="1076"/>
    </row>
    <row r="6" spans="1:11" x14ac:dyDescent="0.25">
      <c r="A6" s="1076"/>
      <c r="B6" s="1076"/>
      <c r="C6" s="1076"/>
      <c r="D6" s="1076"/>
      <c r="E6" s="1076"/>
      <c r="F6" s="1076"/>
      <c r="G6" s="1076"/>
      <c r="H6" s="1076"/>
      <c r="I6" s="1076"/>
    </row>
    <row r="7" spans="1:11" x14ac:dyDescent="0.25">
      <c r="A7" s="1076"/>
      <c r="B7" s="1076"/>
      <c r="C7" s="1076"/>
      <c r="D7" s="1076"/>
      <c r="E7" s="1076"/>
      <c r="F7" s="1076"/>
      <c r="G7" s="1076"/>
      <c r="H7" s="1076"/>
      <c r="I7" s="1076"/>
    </row>
    <row r="8" spans="1:11" x14ac:dyDescent="0.25">
      <c r="A8" s="1076"/>
      <c r="B8" s="1076"/>
      <c r="C8" s="1076"/>
      <c r="D8" s="1076"/>
      <c r="E8" s="1076"/>
      <c r="F8" s="1076"/>
      <c r="G8" s="1076"/>
      <c r="H8" s="1076"/>
      <c r="I8" s="1076"/>
    </row>
    <row r="9" spans="1:11" x14ac:dyDescent="0.25">
      <c r="A9" s="1076"/>
      <c r="B9" s="1076"/>
      <c r="C9" s="1076"/>
      <c r="D9" s="1076"/>
      <c r="E9" s="1076"/>
      <c r="F9" s="1076"/>
      <c r="G9" s="1076"/>
      <c r="H9" s="1076"/>
      <c r="I9" s="1076"/>
    </row>
    <row r="10" spans="1:11" x14ac:dyDescent="0.25">
      <c r="A10" s="1076"/>
      <c r="B10" s="1076"/>
      <c r="C10" s="1076"/>
      <c r="D10" s="1076"/>
      <c r="E10" s="1076"/>
      <c r="F10" s="1076"/>
      <c r="G10" s="1076"/>
      <c r="H10" s="1076"/>
      <c r="I10" s="1076"/>
    </row>
    <row r="11" spans="1:11" x14ac:dyDescent="0.25">
      <c r="A11" s="1076"/>
      <c r="B11" s="1076"/>
      <c r="C11" s="1076"/>
      <c r="D11" s="1076"/>
      <c r="E11" s="1076"/>
      <c r="F11" s="1076"/>
      <c r="G11" s="1076"/>
      <c r="H11" s="1076"/>
      <c r="I11" s="1076"/>
    </row>
    <row r="12" spans="1:11" ht="12.75" customHeight="1" x14ac:dyDescent="0.25">
      <c r="A12" s="1076"/>
      <c r="B12" s="1076"/>
      <c r="C12" s="1076"/>
      <c r="D12" s="1076"/>
      <c r="E12" s="1076"/>
      <c r="F12" s="1076"/>
      <c r="G12" s="1076"/>
      <c r="H12" s="1076"/>
      <c r="I12" s="1076"/>
    </row>
    <row r="13" spans="1:11" ht="12.75" customHeight="1" x14ac:dyDescent="0.25">
      <c r="A13" s="1076"/>
      <c r="B13" s="1076"/>
      <c r="C13" s="1076"/>
      <c r="D13" s="1076"/>
      <c r="E13" s="1076"/>
      <c r="F13" s="1076"/>
      <c r="G13" s="1076"/>
      <c r="H13" s="1076"/>
      <c r="I13" s="1076"/>
    </row>
    <row r="14" spans="1:11" ht="12.75" customHeight="1" x14ac:dyDescent="0.25">
      <c r="A14" s="1076"/>
      <c r="B14" s="1076"/>
      <c r="C14" s="1076"/>
      <c r="D14" s="1076"/>
      <c r="E14" s="1076"/>
      <c r="F14" s="1076"/>
      <c r="G14" s="1076"/>
      <c r="H14" s="1076"/>
      <c r="I14" s="1076"/>
    </row>
    <row r="15" spans="1:11" ht="12.75" customHeight="1" x14ac:dyDescent="0.25">
      <c r="A15" s="1076"/>
      <c r="B15" s="1076"/>
      <c r="C15" s="1076"/>
      <c r="D15" s="1076"/>
      <c r="E15" s="1076"/>
      <c r="F15" s="1076"/>
      <c r="G15" s="1076"/>
      <c r="H15" s="1076"/>
      <c r="I15" s="1076"/>
    </row>
    <row r="16" spans="1:11" ht="12.75" customHeight="1" x14ac:dyDescent="0.25">
      <c r="A16" s="1076"/>
      <c r="B16" s="1076"/>
      <c r="C16" s="1076"/>
      <c r="D16" s="1076"/>
      <c r="E16" s="1076"/>
      <c r="F16" s="1076"/>
      <c r="G16" s="1076"/>
      <c r="H16" s="1076"/>
      <c r="I16" s="1076"/>
    </row>
    <row r="17" spans="1:9" ht="12.75" customHeight="1" x14ac:dyDescent="0.25">
      <c r="A17" s="1076"/>
      <c r="B17" s="1076"/>
      <c r="C17" s="1076"/>
      <c r="D17" s="1076"/>
      <c r="E17" s="1076"/>
      <c r="F17" s="1076"/>
      <c r="G17" s="1076"/>
      <c r="H17" s="1076"/>
      <c r="I17" s="1076"/>
    </row>
    <row r="18" spans="1:9" ht="12.75" customHeight="1" x14ac:dyDescent="0.25">
      <c r="A18" s="1076"/>
      <c r="B18" s="1076"/>
      <c r="C18" s="1076"/>
      <c r="D18" s="1076"/>
      <c r="E18" s="1076"/>
      <c r="F18" s="1076"/>
      <c r="G18" s="1076"/>
      <c r="H18" s="1076"/>
      <c r="I18" s="1076"/>
    </row>
    <row r="19" spans="1:9" ht="12.75" customHeight="1" x14ac:dyDescent="0.25">
      <c r="A19" s="1076"/>
      <c r="B19" s="1076"/>
      <c r="C19" s="1076"/>
      <c r="D19" s="1076"/>
      <c r="E19" s="1076"/>
      <c r="F19" s="1076"/>
      <c r="G19" s="1076"/>
      <c r="H19" s="1076"/>
      <c r="I19" s="1076"/>
    </row>
    <row r="20" spans="1:9" ht="12.75" customHeight="1" x14ac:dyDescent="0.25">
      <c r="A20" s="1076"/>
      <c r="B20" s="1076"/>
      <c r="C20" s="1076"/>
      <c r="D20" s="1076"/>
      <c r="E20" s="1076"/>
      <c r="F20" s="1076"/>
      <c r="G20" s="1076"/>
      <c r="H20" s="1076"/>
      <c r="I20" s="1076"/>
    </row>
    <row r="21" spans="1:9" ht="12.75" customHeight="1" x14ac:dyDescent="0.25">
      <c r="A21" s="1076"/>
      <c r="B21" s="1076"/>
      <c r="C21" s="1076"/>
      <c r="D21" s="1076"/>
      <c r="E21" s="1076"/>
      <c r="F21" s="1076"/>
      <c r="G21" s="1076"/>
      <c r="H21" s="1076"/>
      <c r="I21" s="1076"/>
    </row>
    <row r="22" spans="1:9" ht="12.75" customHeight="1" x14ac:dyDescent="0.25">
      <c r="A22" s="1076"/>
      <c r="B22" s="1076"/>
      <c r="C22" s="1076"/>
      <c r="D22" s="1076"/>
      <c r="E22" s="1076"/>
      <c r="F22" s="1076"/>
      <c r="G22" s="1076"/>
      <c r="H22" s="1076"/>
      <c r="I22" s="1076"/>
    </row>
    <row r="23" spans="1:9" ht="12.75" customHeight="1" x14ac:dyDescent="0.25">
      <c r="A23" s="1076"/>
      <c r="B23" s="1076"/>
      <c r="C23" s="1076"/>
      <c r="D23" s="1076"/>
      <c r="E23" s="1076"/>
      <c r="F23" s="1076"/>
      <c r="G23" s="1076"/>
      <c r="H23" s="1076"/>
      <c r="I23" s="1076"/>
    </row>
    <row r="24" spans="1:9" ht="12.75" customHeight="1" x14ac:dyDescent="0.25">
      <c r="A24" s="1076"/>
      <c r="B24" s="1076"/>
      <c r="C24" s="1076"/>
      <c r="D24" s="1076"/>
      <c r="E24" s="1076"/>
      <c r="F24" s="1076"/>
      <c r="G24" s="1076"/>
      <c r="H24" s="1076"/>
      <c r="I24" s="1076"/>
    </row>
    <row r="25" spans="1:9" ht="12.75" customHeight="1" x14ac:dyDescent="0.25">
      <c r="A25" s="1076"/>
      <c r="B25" s="1076"/>
      <c r="C25" s="1076"/>
      <c r="D25" s="1076"/>
      <c r="E25" s="1076"/>
      <c r="F25" s="1076"/>
      <c r="G25" s="1076"/>
      <c r="H25" s="1076"/>
      <c r="I25" s="1076"/>
    </row>
    <row r="26" spans="1:9" x14ac:dyDescent="0.25">
      <c r="A26" s="1076"/>
      <c r="B26" s="1076"/>
      <c r="C26" s="1076"/>
      <c r="D26" s="1076"/>
      <c r="E26" s="1076"/>
      <c r="F26" s="1076"/>
      <c r="G26" s="1076"/>
      <c r="H26" s="1076"/>
      <c r="I26" s="1076"/>
    </row>
    <row r="27" spans="1:9" x14ac:dyDescent="0.25">
      <c r="A27" s="1076"/>
      <c r="B27" s="1076"/>
      <c r="C27" s="1076"/>
      <c r="D27" s="1076"/>
      <c r="E27" s="1076"/>
      <c r="F27" s="1076"/>
      <c r="G27" s="1076"/>
      <c r="H27" s="1076"/>
      <c r="I27" s="1076"/>
    </row>
    <row r="28" spans="1:9" x14ac:dyDescent="0.25">
      <c r="A28" s="1076"/>
      <c r="B28" s="1076"/>
      <c r="C28" s="1076"/>
      <c r="D28" s="1076"/>
      <c r="E28" s="1076"/>
      <c r="F28" s="1076"/>
      <c r="G28" s="1076"/>
      <c r="H28" s="1076"/>
      <c r="I28" s="1076"/>
    </row>
    <row r="29" spans="1:9" x14ac:dyDescent="0.25">
      <c r="A29" s="1076"/>
      <c r="B29" s="1076"/>
      <c r="C29" s="1076"/>
      <c r="D29" s="1076"/>
      <c r="E29" s="1076"/>
      <c r="F29" s="1076"/>
      <c r="G29" s="1076"/>
      <c r="H29" s="1076"/>
      <c r="I29" s="1076"/>
    </row>
    <row r="30" spans="1:9" x14ac:dyDescent="0.25">
      <c r="A30" s="1076"/>
      <c r="B30" s="1076"/>
      <c r="C30" s="1076"/>
      <c r="D30" s="1076"/>
      <c r="E30" s="1076"/>
      <c r="F30" s="1076"/>
      <c r="G30" s="1076"/>
      <c r="H30" s="1076"/>
      <c r="I30" s="1076"/>
    </row>
    <row r="31" spans="1:9" x14ac:dyDescent="0.25">
      <c r="A31" s="1076"/>
      <c r="B31" s="1076"/>
      <c r="C31" s="1076"/>
      <c r="D31" s="1076"/>
      <c r="E31" s="1076"/>
      <c r="F31" s="1076"/>
      <c r="G31" s="1076"/>
      <c r="H31" s="1076"/>
      <c r="I31" s="1076"/>
    </row>
    <row r="32" spans="1:9" x14ac:dyDescent="0.25">
      <c r="A32" s="1076"/>
      <c r="B32" s="1076"/>
      <c r="C32" s="1076"/>
      <c r="D32" s="1076"/>
      <c r="E32" s="1076"/>
      <c r="F32" s="1076"/>
      <c r="G32" s="1076"/>
      <c r="H32" s="1076"/>
      <c r="I32" s="1076"/>
    </row>
    <row r="33" spans="1:9" x14ac:dyDescent="0.25">
      <c r="A33" s="1076"/>
      <c r="B33" s="1076"/>
      <c r="C33" s="1076"/>
      <c r="D33" s="1076"/>
      <c r="E33" s="1076"/>
      <c r="F33" s="1076"/>
      <c r="G33" s="1076"/>
      <c r="H33" s="1076"/>
      <c r="I33" s="1076"/>
    </row>
    <row r="34" spans="1:9" x14ac:dyDescent="0.25">
      <c r="A34" s="1076"/>
      <c r="B34" s="1076"/>
      <c r="C34" s="1076"/>
      <c r="D34" s="1076"/>
      <c r="E34" s="1076"/>
      <c r="F34" s="1076"/>
      <c r="G34" s="1076"/>
      <c r="H34" s="1076"/>
      <c r="I34" s="1076"/>
    </row>
    <row r="35" spans="1:9" x14ac:dyDescent="0.25">
      <c r="A35" s="1076"/>
      <c r="B35" s="1076"/>
      <c r="C35" s="1076"/>
      <c r="D35" s="1076"/>
      <c r="E35" s="1076"/>
      <c r="F35" s="1076"/>
      <c r="G35" s="1076"/>
      <c r="H35" s="1076"/>
      <c r="I35" s="1076"/>
    </row>
    <row r="36" spans="1:9" x14ac:dyDescent="0.25">
      <c r="A36" s="1076"/>
      <c r="B36" s="1076"/>
      <c r="C36" s="1076"/>
      <c r="D36" s="1076"/>
      <c r="E36" s="1076"/>
      <c r="F36" s="1076"/>
      <c r="G36" s="1076"/>
      <c r="H36" s="1076"/>
      <c r="I36" s="1076"/>
    </row>
    <row r="37" spans="1:9" x14ac:dyDescent="0.25">
      <c r="A37" s="1076"/>
      <c r="B37" s="1076"/>
      <c r="C37" s="1076"/>
      <c r="D37" s="1076"/>
      <c r="E37" s="1076"/>
      <c r="F37" s="1076"/>
      <c r="G37" s="1076"/>
      <c r="H37" s="1076"/>
      <c r="I37" s="1076"/>
    </row>
    <row r="38" spans="1:9" x14ac:dyDescent="0.25">
      <c r="A38" s="1076"/>
      <c r="B38" s="1076"/>
      <c r="C38" s="1076"/>
      <c r="D38" s="1076"/>
      <c r="E38" s="1076"/>
      <c r="F38" s="1076"/>
      <c r="G38" s="1076"/>
      <c r="H38" s="1076"/>
      <c r="I38" s="1076"/>
    </row>
    <row r="39" spans="1:9" x14ac:dyDescent="0.25">
      <c r="A39" s="1076"/>
      <c r="B39" s="1076"/>
      <c r="C39" s="1076"/>
      <c r="D39" s="1076"/>
      <c r="E39" s="1076"/>
      <c r="F39" s="1076"/>
      <c r="G39" s="1076"/>
      <c r="H39" s="1076"/>
      <c r="I39" s="1076"/>
    </row>
    <row r="40" spans="1:9" x14ac:dyDescent="0.25">
      <c r="A40" s="1076"/>
      <c r="B40" s="1076"/>
      <c r="C40" s="1076"/>
      <c r="D40" s="1076"/>
      <c r="E40" s="1076"/>
      <c r="F40" s="1076"/>
      <c r="G40" s="1076"/>
      <c r="H40" s="1076"/>
      <c r="I40" s="1076"/>
    </row>
    <row r="41" spans="1:9" x14ac:dyDescent="0.25">
      <c r="A41" s="1076"/>
      <c r="B41" s="1076"/>
      <c r="C41" s="1076"/>
      <c r="D41" s="1076"/>
      <c r="E41" s="1076"/>
      <c r="F41" s="1076"/>
      <c r="G41" s="1076"/>
      <c r="H41" s="1076"/>
      <c r="I41" s="1076"/>
    </row>
    <row r="42" spans="1:9" x14ac:dyDescent="0.25">
      <c r="A42" s="1076"/>
      <c r="B42" s="1076"/>
      <c r="C42" s="1076"/>
      <c r="D42" s="1076"/>
      <c r="E42" s="1076"/>
      <c r="F42" s="1076"/>
      <c r="G42" s="1076"/>
      <c r="H42" s="1076"/>
      <c r="I42" s="1076"/>
    </row>
    <row r="43" spans="1:9" x14ac:dyDescent="0.25">
      <c r="A43" s="1076"/>
      <c r="B43" s="1076"/>
      <c r="C43" s="1076"/>
      <c r="D43" s="1076"/>
      <c r="E43" s="1076"/>
      <c r="F43" s="1076"/>
      <c r="G43" s="1076"/>
      <c r="H43" s="1076"/>
      <c r="I43" s="1076"/>
    </row>
    <row r="44" spans="1:9" x14ac:dyDescent="0.25">
      <c r="A44" s="1076"/>
      <c r="B44" s="1076"/>
      <c r="C44" s="1076"/>
      <c r="D44" s="1076"/>
      <c r="E44" s="1076"/>
      <c r="F44" s="1076"/>
      <c r="G44" s="1076"/>
      <c r="H44" s="1076"/>
      <c r="I44" s="1076"/>
    </row>
    <row r="45" spans="1:9" x14ac:dyDescent="0.25">
      <c r="A45" s="1076"/>
      <c r="B45" s="1076"/>
      <c r="C45" s="1076"/>
      <c r="D45" s="1076"/>
      <c r="E45" s="1076"/>
      <c r="F45" s="1076"/>
      <c r="G45" s="1076"/>
      <c r="H45" s="1076"/>
      <c r="I45" s="1076"/>
    </row>
    <row r="46" spans="1:9" x14ac:dyDescent="0.25">
      <c r="A46" s="1076"/>
      <c r="B46" s="1076"/>
      <c r="C46" s="1076"/>
      <c r="D46" s="1076"/>
      <c r="E46" s="1076"/>
      <c r="F46" s="1076"/>
      <c r="G46" s="1076"/>
      <c r="H46" s="1076"/>
      <c r="I46" s="1076"/>
    </row>
    <row r="47" spans="1:9" x14ac:dyDescent="0.25">
      <c r="A47" s="1076"/>
      <c r="B47" s="1076"/>
      <c r="C47" s="1076"/>
      <c r="D47" s="1076"/>
      <c r="E47" s="1076"/>
      <c r="F47" s="1076"/>
      <c r="G47" s="1076"/>
      <c r="H47" s="1076"/>
      <c r="I47" s="1076"/>
    </row>
    <row r="48" spans="1:9" x14ac:dyDescent="0.25">
      <c r="A48" s="1076"/>
      <c r="B48" s="1076"/>
      <c r="C48" s="1076"/>
      <c r="D48" s="1076"/>
      <c r="E48" s="1076"/>
      <c r="F48" s="1076"/>
      <c r="G48" s="1076"/>
      <c r="H48" s="1076"/>
      <c r="I48" s="1076"/>
    </row>
    <row r="49" spans="1:9" x14ac:dyDescent="0.25">
      <c r="A49" s="1076"/>
      <c r="B49" s="1076"/>
      <c r="C49" s="1076"/>
      <c r="D49" s="1076"/>
      <c r="E49" s="1076"/>
      <c r="F49" s="1076"/>
      <c r="G49" s="1076"/>
      <c r="H49" s="1076"/>
      <c r="I49" s="1076"/>
    </row>
    <row r="50" spans="1:9" x14ac:dyDescent="0.25">
      <c r="A50" s="1076"/>
      <c r="B50" s="1076"/>
      <c r="C50" s="1076"/>
      <c r="D50" s="1076"/>
      <c r="E50" s="1076"/>
      <c r="F50" s="1076"/>
      <c r="G50" s="1076"/>
      <c r="H50" s="1076"/>
      <c r="I50" s="1076"/>
    </row>
    <row r="51" spans="1:9" x14ac:dyDescent="0.25">
      <c r="A51" s="1076"/>
      <c r="B51" s="1076"/>
      <c r="C51" s="1076"/>
      <c r="D51" s="1076"/>
      <c r="E51" s="1076"/>
      <c r="F51" s="1076"/>
      <c r="G51" s="1076"/>
      <c r="H51" s="1076"/>
      <c r="I51" s="1076"/>
    </row>
    <row r="52" spans="1:9" x14ac:dyDescent="0.25">
      <c r="A52" s="1076"/>
      <c r="B52" s="1076"/>
      <c r="C52" s="1076"/>
      <c r="D52" s="1076"/>
      <c r="E52" s="1076"/>
      <c r="F52" s="1076"/>
      <c r="G52" s="1076"/>
      <c r="H52" s="1076"/>
      <c r="I52" s="1076"/>
    </row>
    <row r="53" spans="1:9" x14ac:dyDescent="0.25">
      <c r="A53" s="1076"/>
      <c r="B53" s="1076"/>
      <c r="C53" s="1076"/>
      <c r="D53" s="1076"/>
      <c r="E53" s="1076"/>
      <c r="F53" s="1076"/>
      <c r="G53" s="1076"/>
      <c r="H53" s="1076"/>
      <c r="I53" s="1076"/>
    </row>
    <row r="54" spans="1:9" x14ac:dyDescent="0.25">
      <c r="A54" s="1076"/>
      <c r="B54" s="1076"/>
      <c r="C54" s="1076"/>
      <c r="D54" s="1076"/>
      <c r="E54" s="1076"/>
      <c r="F54" s="1076"/>
      <c r="G54" s="1076"/>
      <c r="H54" s="1076"/>
      <c r="I54" s="1076"/>
    </row>
    <row r="55" spans="1:9" x14ac:dyDescent="0.25">
      <c r="A55" s="1076"/>
      <c r="B55" s="1076"/>
      <c r="C55" s="1076"/>
      <c r="D55" s="1076"/>
      <c r="E55" s="1076"/>
      <c r="F55" s="1076"/>
      <c r="G55" s="1076"/>
      <c r="H55" s="1076"/>
      <c r="I55" s="1076"/>
    </row>
    <row r="56" spans="1:9" x14ac:dyDescent="0.25">
      <c r="A56" s="1076"/>
      <c r="B56" s="1076"/>
      <c r="C56" s="1076"/>
      <c r="D56" s="1076"/>
      <c r="E56" s="1076"/>
      <c r="F56" s="1076"/>
      <c r="G56" s="1076"/>
      <c r="H56" s="1076"/>
      <c r="I56" s="1076"/>
    </row>
    <row r="57" spans="1:9" x14ac:dyDescent="0.25">
      <c r="A57" s="1076"/>
      <c r="B57" s="1076"/>
      <c r="C57" s="1076"/>
      <c r="D57" s="1076"/>
      <c r="E57" s="1076"/>
      <c r="F57" s="1076"/>
      <c r="G57" s="1076"/>
      <c r="H57" s="1076"/>
      <c r="I57" s="1076"/>
    </row>
    <row r="58" spans="1:9" x14ac:dyDescent="0.25">
      <c r="A58" s="1076"/>
      <c r="B58" s="1076"/>
      <c r="C58" s="1076"/>
      <c r="D58" s="1076"/>
      <c r="E58" s="1076"/>
      <c r="F58" s="1076"/>
      <c r="G58" s="1076"/>
      <c r="H58" s="1076"/>
      <c r="I58" s="1076"/>
    </row>
    <row r="59" spans="1:9" x14ac:dyDescent="0.25">
      <c r="A59" s="1076"/>
      <c r="B59" s="1076"/>
      <c r="C59" s="1076"/>
      <c r="D59" s="1076"/>
      <c r="E59" s="1076"/>
      <c r="F59" s="1076"/>
      <c r="G59" s="1076"/>
      <c r="H59" s="1076"/>
      <c r="I59" s="1076"/>
    </row>
    <row r="60" spans="1:9" x14ac:dyDescent="0.25">
      <c r="A60" s="1076"/>
      <c r="B60" s="1076"/>
      <c r="C60" s="1076"/>
      <c r="D60" s="1076"/>
      <c r="E60" s="1076"/>
      <c r="F60" s="1076"/>
      <c r="G60" s="1076"/>
      <c r="H60" s="1076"/>
      <c r="I60" s="1076"/>
    </row>
    <row r="61" spans="1:9" x14ac:dyDescent="0.25">
      <c r="A61" s="1076"/>
      <c r="B61" s="1076"/>
      <c r="C61" s="1076"/>
      <c r="D61" s="1076"/>
      <c r="E61" s="1076"/>
      <c r="F61" s="1076"/>
      <c r="G61" s="1076"/>
      <c r="H61" s="1076"/>
      <c r="I61" s="1076"/>
    </row>
    <row r="62" spans="1:9" x14ac:dyDescent="0.25">
      <c r="A62" s="1076"/>
      <c r="B62" s="1076"/>
      <c r="C62" s="1076"/>
      <c r="D62" s="1076"/>
      <c r="E62" s="1076"/>
      <c r="F62" s="1076"/>
      <c r="G62" s="1076"/>
      <c r="H62" s="1076"/>
      <c r="I62" s="1076"/>
    </row>
    <row r="63" spans="1:9" x14ac:dyDescent="0.25">
      <c r="A63" s="1076"/>
      <c r="B63" s="1076"/>
      <c r="C63" s="1076"/>
      <c r="D63" s="1076"/>
      <c r="E63" s="1076"/>
      <c r="F63" s="1076"/>
      <c r="G63" s="1076"/>
      <c r="H63" s="1076"/>
      <c r="I63" s="1076"/>
    </row>
  </sheetData>
  <mergeCells count="1">
    <mergeCell ref="A1:I63"/>
  </mergeCells>
  <hyperlinks>
    <hyperlink ref="K3" location="Onglet_OutilAnnexe!A1" display="Retour"/>
  </hyperlinks>
  <pageMargins left="0.19685039370078741" right="0.15748031496062992" top="0.19685039370078741" bottom="0.51181102362204722" header="0.31496062992125984" footer="0.27559055118110237"/>
  <pageSetup paperSize="9" scale="59" orientation="landscape" r:id="rId1"/>
  <headerFooter alignWithMargins="0">
    <oddFooter>&amp;L&amp;"Arial,Italique"&amp;7
&amp;CPsychiatrie (RIM-P) – Bilan PMSI 2022</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R71"/>
  <sheetViews>
    <sheetView showZeros="0" view="pageBreakPreview" topLeftCell="C1" zoomScale="98" zoomScaleNormal="90" zoomScaleSheetLayoutView="98" workbookViewId="0">
      <selection sqref="A1:AD67"/>
    </sheetView>
  </sheetViews>
  <sheetFormatPr baseColWidth="10" defaultColWidth="11.5546875" defaultRowHeight="13.2" x14ac:dyDescent="0.25"/>
  <cols>
    <col min="1" max="1" width="8" style="49" hidden="1" customWidth="1"/>
    <col min="2" max="2" width="2.77734375" style="193" hidden="1" customWidth="1"/>
    <col min="3" max="3" width="9.44140625" style="194" customWidth="1"/>
    <col min="4" max="4" width="21.77734375" style="195" customWidth="1"/>
    <col min="5" max="5" width="9" style="17" hidden="1" customWidth="1"/>
    <col min="6" max="6" width="11.21875" style="196" customWidth="1"/>
    <col min="7" max="7" width="7.77734375" style="197" customWidth="1"/>
    <col min="8" max="8" width="5.21875" style="197" hidden="1" customWidth="1"/>
    <col min="9" max="9" width="8.77734375" style="197" customWidth="1"/>
    <col min="10" max="12" width="8.21875" style="197" customWidth="1"/>
    <col min="13" max="13" width="9.5546875" style="197" customWidth="1"/>
    <col min="14" max="14" width="9.44140625" style="197" customWidth="1"/>
    <col min="15" max="15" width="10.21875" style="198" hidden="1" customWidth="1"/>
    <col min="16" max="16" width="10.5546875" style="196" customWidth="1"/>
    <col min="17" max="17" width="8.21875" style="199" customWidth="1"/>
    <col min="18" max="18" width="3.77734375" style="199" hidden="1" customWidth="1"/>
    <col min="19" max="20" width="8.21875" style="199" customWidth="1"/>
    <col min="21" max="21" width="8.21875" style="198" hidden="1" customWidth="1"/>
    <col min="22" max="22" width="10.21875" style="196" customWidth="1"/>
    <col min="23" max="23" width="8.21875" style="197" customWidth="1"/>
    <col min="24" max="24" width="9.21875" style="198" hidden="1" customWidth="1"/>
    <col min="25" max="25" width="10.77734375" style="196" customWidth="1"/>
    <col min="26" max="28" width="8.21875" style="197" customWidth="1"/>
    <col min="29" max="29" width="17.77734375" style="200" hidden="1" customWidth="1"/>
    <col min="30" max="30" width="10.77734375" style="196" customWidth="1"/>
    <col min="31" max="31" width="8.21875" style="197" customWidth="1"/>
    <col min="32" max="32" width="8.21875" style="197" hidden="1" customWidth="1"/>
    <col min="33" max="33" width="10.44140625" style="197" customWidth="1"/>
    <col min="34" max="36" width="8.21875" style="197" customWidth="1"/>
    <col min="37" max="37" width="10" style="197" bestFit="1" customWidth="1"/>
    <col min="38" max="38" width="8.21875" style="197" customWidth="1"/>
    <col min="39" max="42" width="11.5546875" style="193"/>
    <col min="43" max="43" width="15.44140625" style="193" customWidth="1"/>
    <col min="44" max="44" width="17.21875" style="193" customWidth="1"/>
    <col min="45" max="16384" width="11.5546875" style="193"/>
  </cols>
  <sheetData>
    <row r="1" spans="1:44" s="3" customFormat="1" ht="15.75" customHeight="1" x14ac:dyDescent="0.25">
      <c r="A1" s="2"/>
      <c r="C1" s="4"/>
      <c r="D1" s="5"/>
      <c r="E1" s="5">
        <v>2</v>
      </c>
      <c r="F1" s="6">
        <f>E1+13</f>
        <v>15</v>
      </c>
      <c r="G1" s="7"/>
      <c r="H1" s="7">
        <f>E1+1</f>
        <v>3</v>
      </c>
      <c r="I1" s="7">
        <f>F1+1</f>
        <v>16</v>
      </c>
      <c r="J1" s="7"/>
      <c r="K1" s="7">
        <f>H1+1</f>
        <v>4</v>
      </c>
      <c r="L1" s="7">
        <f>I1+1</f>
        <v>17</v>
      </c>
      <c r="M1" s="7">
        <f>K1+1</f>
        <v>5</v>
      </c>
      <c r="N1" s="7">
        <f>L1+1</f>
        <v>18</v>
      </c>
      <c r="O1" s="8">
        <f>K1+2</f>
        <v>6</v>
      </c>
      <c r="P1" s="7">
        <f>L1+2</f>
        <v>19</v>
      </c>
      <c r="Q1" s="7"/>
      <c r="R1" s="7">
        <f>O1+1</f>
        <v>7</v>
      </c>
      <c r="S1" s="7">
        <f>P1+1</f>
        <v>20</v>
      </c>
      <c r="T1" s="7"/>
      <c r="U1" s="8">
        <f>R1+1</f>
        <v>8</v>
      </c>
      <c r="V1" s="7">
        <f>S1+1</f>
        <v>21</v>
      </c>
      <c r="W1" s="7"/>
      <c r="X1" s="8">
        <f>U1+1</f>
        <v>9</v>
      </c>
      <c r="Y1" s="7">
        <f>V1+1</f>
        <v>22</v>
      </c>
      <c r="Z1" s="7"/>
      <c r="AA1" s="7">
        <f>X1+1</f>
        <v>10</v>
      </c>
      <c r="AB1" s="7">
        <f>Y1+1</f>
        <v>23</v>
      </c>
      <c r="AC1" s="8">
        <f>AA1+1</f>
        <v>11</v>
      </c>
      <c r="AD1" s="7">
        <f>AB1+1</f>
        <v>24</v>
      </c>
      <c r="AE1" s="7"/>
      <c r="AF1" s="7">
        <f>AC1+1</f>
        <v>12</v>
      </c>
      <c r="AG1" s="7">
        <f>AD1+1</f>
        <v>25</v>
      </c>
      <c r="AH1" s="7"/>
      <c r="AI1" s="7">
        <f>AF1+1</f>
        <v>13</v>
      </c>
      <c r="AJ1" s="7">
        <f>AG1+1</f>
        <v>26</v>
      </c>
      <c r="AK1" s="7">
        <f>AI1+1</f>
        <v>14</v>
      </c>
      <c r="AL1" s="7">
        <f>AJ1+1</f>
        <v>27</v>
      </c>
    </row>
    <row r="2" spans="1:44" s="10" customFormat="1" ht="30" customHeight="1" x14ac:dyDescent="0.25">
      <c r="A2" s="9"/>
      <c r="C2" s="1087" t="s">
        <v>246</v>
      </c>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row>
    <row r="3" spans="1:44" s="12" customFormat="1" ht="13.8" thickBot="1" x14ac:dyDescent="0.3">
      <c r="A3" s="11"/>
      <c r="C3" s="11"/>
      <c r="E3" s="11"/>
      <c r="G3" s="11"/>
      <c r="I3" s="11"/>
      <c r="K3" s="11"/>
      <c r="M3" s="11"/>
      <c r="O3" s="11"/>
      <c r="Q3" s="11"/>
      <c r="S3" s="11"/>
      <c r="U3" s="11"/>
      <c r="W3" s="11"/>
      <c r="Y3" s="11"/>
      <c r="AA3" s="11"/>
      <c r="AC3" s="11"/>
      <c r="AE3" s="11"/>
      <c r="AG3" s="11"/>
      <c r="AI3" s="11"/>
      <c r="AK3" s="11"/>
    </row>
    <row r="4" spans="1:44" s="14" customFormat="1" ht="21.75" customHeight="1" x14ac:dyDescent="0.25">
      <c r="A4" s="13"/>
      <c r="C4" s="1088" t="s">
        <v>3</v>
      </c>
      <c r="D4" s="1090" t="s">
        <v>4</v>
      </c>
      <c r="E4" s="15"/>
      <c r="F4" s="1092" t="s">
        <v>5</v>
      </c>
      <c r="G4" s="1093"/>
      <c r="H4" s="1093"/>
      <c r="I4" s="1093"/>
      <c r="J4" s="1093"/>
      <c r="K4" s="1093"/>
      <c r="L4" s="1093"/>
      <c r="M4" s="1093"/>
      <c r="N4" s="1093"/>
      <c r="O4" s="16"/>
      <c r="P4" s="1094" t="s">
        <v>6</v>
      </c>
      <c r="Q4" s="1095"/>
      <c r="R4" s="1095"/>
      <c r="S4" s="1095"/>
      <c r="T4" s="1095"/>
      <c r="U4" s="1095"/>
      <c r="V4" s="1095"/>
      <c r="W4" s="1095"/>
      <c r="X4" s="1095"/>
      <c r="Y4" s="1095"/>
      <c r="Z4" s="1095"/>
      <c r="AA4" s="1095"/>
      <c r="AB4" s="1096"/>
      <c r="AC4" s="16"/>
      <c r="AD4" s="1092" t="s">
        <v>7</v>
      </c>
      <c r="AE4" s="1093"/>
      <c r="AF4" s="1093"/>
      <c r="AG4" s="1093"/>
      <c r="AH4" s="1093"/>
      <c r="AI4" s="1093"/>
      <c r="AJ4" s="1093"/>
      <c r="AK4" s="1093"/>
      <c r="AL4" s="1097"/>
    </row>
    <row r="5" spans="1:44" s="14" customFormat="1" ht="27.75" customHeight="1" x14ac:dyDescent="0.25">
      <c r="A5" s="13"/>
      <c r="C5" s="1089"/>
      <c r="D5" s="1091"/>
      <c r="E5" s="17"/>
      <c r="F5" s="1077" t="s">
        <v>8</v>
      </c>
      <c r="G5" s="1078"/>
      <c r="H5" s="17"/>
      <c r="I5" s="1079" t="s">
        <v>9</v>
      </c>
      <c r="J5" s="1078"/>
      <c r="K5" s="1080" t="s">
        <v>10</v>
      </c>
      <c r="L5" s="1081"/>
      <c r="M5" s="1080" t="s">
        <v>11</v>
      </c>
      <c r="N5" s="1081"/>
      <c r="O5" s="18"/>
      <c r="P5" s="1077" t="s">
        <v>8</v>
      </c>
      <c r="Q5" s="1078"/>
      <c r="R5" s="17"/>
      <c r="S5" s="1079" t="s">
        <v>9</v>
      </c>
      <c r="T5" s="1078"/>
      <c r="U5" s="19"/>
      <c r="V5" s="1085" t="s">
        <v>12</v>
      </c>
      <c r="W5" s="1086"/>
      <c r="X5" s="18"/>
      <c r="Y5" s="1085" t="s">
        <v>13</v>
      </c>
      <c r="Z5" s="1086"/>
      <c r="AA5" s="1080" t="s">
        <v>14</v>
      </c>
      <c r="AB5" s="1082"/>
      <c r="AC5" s="20"/>
      <c r="AD5" s="1077" t="s">
        <v>15</v>
      </c>
      <c r="AE5" s="1078"/>
      <c r="AF5" s="17"/>
      <c r="AG5" s="1079" t="s">
        <v>9</v>
      </c>
      <c r="AH5" s="1078"/>
      <c r="AI5" s="1080" t="s">
        <v>16</v>
      </c>
      <c r="AJ5" s="1081"/>
      <c r="AK5" s="1080" t="s">
        <v>17</v>
      </c>
      <c r="AL5" s="1082"/>
    </row>
    <row r="6" spans="1:44" s="14" customFormat="1" ht="20.25" customHeight="1" x14ac:dyDescent="0.25">
      <c r="A6" s="13"/>
      <c r="C6" s="1089"/>
      <c r="D6" s="1091"/>
      <c r="E6" s="17" t="str">
        <f>[3]Onglet_OutilAnnexe!$B$3</f>
        <v>2021</v>
      </c>
      <c r="F6" s="22" t="str">
        <f>[3]Onglet_OutilAnnexe!$B$2</f>
        <v>2022</v>
      </c>
      <c r="G6" s="23" t="str">
        <f>CONCATENATE("Evol. / ",[3]Onglet_OutilAnnexe!$B$3)</f>
        <v>Evol. / 2021</v>
      </c>
      <c r="H6" s="17" t="str">
        <f>[3]Onglet_OutilAnnexe!$B$3</f>
        <v>2021</v>
      </c>
      <c r="I6" s="24" t="str">
        <f>[3]Onglet_OutilAnnexe!$B$2</f>
        <v>2022</v>
      </c>
      <c r="J6" s="23" t="str">
        <f>CONCATENATE("Evol. / ",[3]Onglet_OutilAnnexe!$B$3)</f>
        <v>Evol. / 2021</v>
      </c>
      <c r="K6" s="25" t="str">
        <f>[3]Onglet_OutilAnnexe!$B$3</f>
        <v>2021</v>
      </c>
      <c r="L6" s="26" t="str">
        <f>[3]Onglet_OutilAnnexe!$B$2</f>
        <v>2022</v>
      </c>
      <c r="M6" s="25" t="str">
        <f>[3]Onglet_OutilAnnexe!$B$3</f>
        <v>2021</v>
      </c>
      <c r="N6" s="26" t="str">
        <f>[3]Onglet_OutilAnnexe!$B$2</f>
        <v>2022</v>
      </c>
      <c r="O6" s="18" t="str">
        <f>[3]Onglet_OutilAnnexe!$B$3</f>
        <v>2021</v>
      </c>
      <c r="P6" s="22" t="str">
        <f>[3]Onglet_OutilAnnexe!$B$2</f>
        <v>2022</v>
      </c>
      <c r="Q6" s="27" t="str">
        <f>CONCATENATE("Evol. / ",[3]Onglet_OutilAnnexe!$B$3)</f>
        <v>Evol. / 2021</v>
      </c>
      <c r="R6" s="17" t="str">
        <f>[3]Onglet_OutilAnnexe!$B$3</f>
        <v>2021</v>
      </c>
      <c r="S6" s="24" t="str">
        <f>[3]Onglet_OutilAnnexe!$B$2</f>
        <v>2022</v>
      </c>
      <c r="T6" s="23" t="str">
        <f>CONCATENATE("Evol. / ",[3]Onglet_OutilAnnexe!$B$3)</f>
        <v>Evol. / 2021</v>
      </c>
      <c r="U6" s="18" t="str">
        <f>O6</f>
        <v>2021</v>
      </c>
      <c r="V6" s="28" t="str">
        <f>[3]Onglet_OutilAnnexe!$B$2</f>
        <v>2022</v>
      </c>
      <c r="W6" s="23" t="str">
        <f>CONCATENATE("Evol. / ",[3]Onglet_OutilAnnexe!$B$3)</f>
        <v>Evol. / 2021</v>
      </c>
      <c r="X6" s="18" t="str">
        <f>U6</f>
        <v>2021</v>
      </c>
      <c r="Y6" s="28" t="str">
        <f>[3]Onglet_OutilAnnexe!$B$2</f>
        <v>2022</v>
      </c>
      <c r="Z6" s="23" t="str">
        <f>CONCATENATE("Evol. / ",[3]Onglet_OutilAnnexe!$B$3)</f>
        <v>Evol. / 2021</v>
      </c>
      <c r="AA6" s="25" t="str">
        <f>[3]Onglet_OutilAnnexe!$B$3</f>
        <v>2021</v>
      </c>
      <c r="AB6" s="26" t="str">
        <f>[3]Onglet_OutilAnnexe!$B$2</f>
        <v>2022</v>
      </c>
      <c r="AC6" s="29" t="str">
        <f>AA6</f>
        <v>2021</v>
      </c>
      <c r="AD6" s="22" t="str">
        <f>[3]Onglet_OutilAnnexe!$B$2</f>
        <v>2022</v>
      </c>
      <c r="AE6" s="23" t="str">
        <f>CONCATENATE("Evol. / ",[3]Onglet_OutilAnnexe!$B$3)</f>
        <v>Evol. / 2021</v>
      </c>
      <c r="AF6" s="17" t="str">
        <f>[3]Onglet_OutilAnnexe!$B$3</f>
        <v>2021</v>
      </c>
      <c r="AG6" s="24" t="str">
        <f>[3]Onglet_OutilAnnexe!$B$2</f>
        <v>2022</v>
      </c>
      <c r="AH6" s="23" t="str">
        <f>CONCATENATE("Evol. / ",[3]Onglet_OutilAnnexe!$B$3)</f>
        <v>Evol. / 2021</v>
      </c>
      <c r="AI6" s="25" t="str">
        <f>[3]Onglet_OutilAnnexe!$B$3</f>
        <v>2021</v>
      </c>
      <c r="AJ6" s="26" t="str">
        <f>[3]Onglet_OutilAnnexe!$B$2</f>
        <v>2022</v>
      </c>
      <c r="AK6" s="25" t="str">
        <f>[3]Onglet_OutilAnnexe!$B$3</f>
        <v>2021</v>
      </c>
      <c r="AL6" s="30" t="str">
        <f>[3]Onglet_OutilAnnexe!$B$2</f>
        <v>2022</v>
      </c>
    </row>
    <row r="7" spans="1:44" s="32" customFormat="1" ht="14.1" customHeight="1" x14ac:dyDescent="0.2">
      <c r="A7" s="31" t="s">
        <v>18</v>
      </c>
      <c r="C7" s="33" t="s">
        <v>18</v>
      </c>
      <c r="D7" s="34" t="s">
        <v>19</v>
      </c>
      <c r="E7" s="35">
        <f>IF(ISNA(VLOOKUP(A7,[3]BDD_AGen!$1:$1048576,$E$1,FALSE))=TRUE,"-",VLOOKUP(A7,[3]BDD_AGen!$1:$1048576,$E$1,FALSE))</f>
        <v>46148</v>
      </c>
      <c r="F7" s="36">
        <f>IF(VLOOKUP(A7,[3]BDD_AGen!$1:$1048576,$F$1,FALSE)=0,0,VLOOKUP(A7,[3]BDD_AGen!$1:$1048576,$F$1,FALSE))</f>
        <v>42383</v>
      </c>
      <c r="G7" s="37">
        <f t="shared" ref="G7:G28" si="0">IF(E7=0,"-",F7/E7-1)</f>
        <v>-8.1585334142324717E-2</v>
      </c>
      <c r="H7" s="35">
        <f>IF(ISNA(VLOOKUP(A7,[3]BDD_AGen!$1:$1048576,$H$1,FALSE))=TRUE,"-",VLOOKUP(A7,[3]BDD_AGen!$1:$1048576,$H$1,FALSE))</f>
        <v>904</v>
      </c>
      <c r="I7" s="42">
        <f>IF(VLOOKUP(A7,[3]BDD_AGen!$1:$1048576,$I$1,FALSE)=0,0,VLOOKUP(A7,[3]BDD_AGen!$1:$1048576,$I$1,FALSE))</f>
        <v>857</v>
      </c>
      <c r="J7" s="37">
        <f t="shared" ref="J7:J28" si="1">IF(H7=0,"-",I7/H7-1)</f>
        <v>-5.1991150442477929E-2</v>
      </c>
      <c r="K7" s="38">
        <f>IF(E7=0,"-",VLOOKUP(A7,[3]BDD_AGen!$1:$1048576,$K$1,FALSE)/E7)</f>
        <v>0.89824044378954671</v>
      </c>
      <c r="L7" s="39">
        <f>IF(F7=0,"-",VLOOKUP(A7,[3]BDD_AGen!$1:$1048576,$L$1,FALSE)/F7)</f>
        <v>0.91119080763513671</v>
      </c>
      <c r="M7" s="40">
        <f>IF(VLOOKUP($A7,[3]BDD_AGen!$1:$1048576,M$1,FALSE)=0,"-",VLOOKUP($A7,[3]BDD_AGen!$1:$1048576,K$1,FALSE)/VLOOKUP($A7,[3]BDD_AGen!$1:$1048576,M$1,FALSE))</f>
        <v>45.955654101995563</v>
      </c>
      <c r="N7" s="41">
        <f>IF(VLOOKUP($A7,[3]BDD_AGen!$1:$1048576,N$1,FALSE)=0,"-",VLOOKUP($A7,[3]BDD_AGen!$1:$1048576,L$1,FALSE)/VLOOKUP($A7,[3]BDD_AGen!$1:$1048576,N$1,FALSE))</f>
        <v>45.115654205607477</v>
      </c>
      <c r="O7" s="672">
        <f>IF(ISNA(VLOOKUP(A7,[3]BDD_AGen!$1:$1048576,O$1,FALSE))=TRUE,"-",VLOOKUP(A7,[3]BDD_AGen!$1:$1048576,O$1,FALSE))</f>
        <v>6348</v>
      </c>
      <c r="P7" s="36">
        <f>IF(ISNA(VLOOKUP(A7,[3]BDD_AGen!$1:$1048576,$P$1,FALSE))=TRUE,"-",VLOOKUP(A7,[3]BDD_AGen!$1:$1048576,$P$1,FALSE))</f>
        <v>7954</v>
      </c>
      <c r="Q7" s="37">
        <f t="shared" ref="Q7:Q28" si="2">IF(O7=0,"-",P7/O7-1)</f>
        <v>0.25299306868304972</v>
      </c>
      <c r="R7" s="35">
        <f>IF(ISNA(VLOOKUP(A7,[3]BDD_AGen!$1:$1048576,R$1,FALSE))=TRUE,"-",VLOOKUP(A7,[3]BDD_AGen!$1:$1048576,R$1,FALSE))</f>
        <v>172</v>
      </c>
      <c r="S7" s="42">
        <f>IF(ISNA(VLOOKUP(A7,[3]BDD_AGen!$1:$1048576,S$1,FALSE))=TRUE,"-",VLOOKUP(A7,[3]BDD_AGen!$1:$1048576,S$1,FALSE))</f>
        <v>181</v>
      </c>
      <c r="T7" s="37">
        <f t="shared" ref="T7:T28" si="3">IF(R7=0,"-",S7/R7-1)</f>
        <v>5.232558139534893E-2</v>
      </c>
      <c r="U7" s="672">
        <f>IF(ISNA(VLOOKUP(A7,[3]BDD_AGen!$1:$1048576,U$1,FALSE))=TRUE,"-",VLOOKUP(A7,[3]BDD_AGen!$1:$1048576,U$1,FALSE))</f>
        <v>2473</v>
      </c>
      <c r="V7" s="42">
        <f>IF(ISNA(VLOOKUP(A7,[3]BDD_AGen!$1:$1048576,$V$1,FALSE))=TRUE,"-",VLOOKUP(A7,[3]BDD_AGen!$1:$1048576,$V$1,FALSE))</f>
        <v>3590</v>
      </c>
      <c r="W7" s="37">
        <f t="shared" ref="W7:W28" si="4">IF(U7=0,"-",V7/U7-1)</f>
        <v>0.45167812373635252</v>
      </c>
      <c r="X7" s="672">
        <f>IF(ISNA(VLOOKUP(A7,[3]BDD_AGen!$1:$1048576,X$1,FALSE))=TRUE,"-",VLOOKUP(A7,[3]BDD_AGen!$1:$1048576,X$1,FALSE))</f>
        <v>7750</v>
      </c>
      <c r="Y7" s="42">
        <f>IF(ISNA(VLOOKUP(A7,[3]BDD_AGen!$1:$1048576,$Y$1,FALSE))=TRUE,"-",VLOOKUP(A7,[3]BDD_AGen!$1:$1048576,$Y$1,FALSE))</f>
        <v>8728</v>
      </c>
      <c r="Z7" s="37">
        <f t="shared" ref="Z7:Z28" si="5">IF(X7=0,"-",Y7/X7-1)</f>
        <v>0.12619354838709684</v>
      </c>
      <c r="AA7" s="38">
        <f>IF(O7=0,"-",VLOOKUP(A7,[3]BDD_AGen!$1:$1048576,$AA$1,FALSE)/O7)</f>
        <v>0.99984247006931315</v>
      </c>
      <c r="AB7" s="39">
        <f>IF(P7=0,"-",VLOOKUP(A7,[3]BDD_AGen!$1:$1048576,$AB$1,FALSE)/P7)</f>
        <v>1</v>
      </c>
      <c r="AC7" s="672">
        <f>IF(ISNA(VLOOKUP(A7,[3]BDD_AGen!$1:$1048576,AC$1,FALSE))=TRUE,"-",VLOOKUP(A7,[3]BDD_AGen!$1:$1048576,AC$1,FALSE))</f>
        <v>75662</v>
      </c>
      <c r="AD7" s="36">
        <f>IF(ISNA(VLOOKUP(A7,[3]BDD_AGen!$1:$1048576,$AD1,FALSE))=TRUE,"-",VLOOKUP(A7,[3]BDD_AGen!$1:$1048576,AD$1,FALSE))</f>
        <v>73400</v>
      </c>
      <c r="AE7" s="37">
        <f t="shared" ref="AE7:AE28" si="6">IF(AC7=0,"-",AD7/AC7-1)</f>
        <v>-2.9896116941132922E-2</v>
      </c>
      <c r="AF7" s="35">
        <f>IF(ISNA(VLOOKUP(A7,[3]BDD_AGen!$1:$1048576,AF$1,FALSE))=TRUE,"-",VLOOKUP(A7,[3]BDD_AGen!$1:$1048576,AF$1,FALSE))</f>
        <v>7461</v>
      </c>
      <c r="AG7" s="42">
        <f>IF(ISNA(VLOOKUP(A7,[3]BDD_AGen!$1:$1048576,AG$1,FALSE))=TRUE,"-",VLOOKUP(A7,[3]BDD_AGen!$1:$1048576,AG$1,FALSE))</f>
        <v>7349</v>
      </c>
      <c r="AH7" s="37">
        <f t="shared" ref="AH7:AH28" si="7">IF(AF7=0,"-",AG7/AF7-1)</f>
        <v>-1.5011392574721838E-2</v>
      </c>
      <c r="AI7" s="38">
        <f>IF(AC7=0,"-",VLOOKUP(A7,[3]BDD_AGen!$1:$1048576,$AI$1,FALSE)/AC7)</f>
        <v>0.65856043985091595</v>
      </c>
      <c r="AJ7" s="39">
        <f>IF(AD7=0,"-",VLOOKUP(A7,[3]BDD_AGen!$1:$1048576,$AJ$1,FALSE)/AD7)</f>
        <v>0.59321525885558579</v>
      </c>
      <c r="AK7" s="38">
        <f>IF(AC7=0,"-",VLOOKUP(A7,[3]BDD_AGen!$1:$1048576,$AK$1,FALSE)/AC7)</f>
        <v>2.4596230604530676E-2</v>
      </c>
      <c r="AL7" s="43">
        <f>IF(AD7=0,"-",VLOOKUP(A7,[3]BDD_AGen!$1:$1048576,$AL$1,FALSE)/AD7)</f>
        <v>2.8256130790190737E-2</v>
      </c>
      <c r="AQ7" s="634"/>
      <c r="AR7" s="634"/>
    </row>
    <row r="8" spans="1:44" s="32" customFormat="1" ht="14.1" customHeight="1" x14ac:dyDescent="0.25">
      <c r="A8" s="44" t="s">
        <v>20</v>
      </c>
      <c r="C8" s="45" t="s">
        <v>20</v>
      </c>
      <c r="D8" s="34" t="s">
        <v>21</v>
      </c>
      <c r="E8" s="35">
        <f>IF(ISNA(VLOOKUP(A8,[3]BDD_AGen!$1:$1048576,$E$1,FALSE))=TRUE,"-",VLOOKUP(A8,[3]BDD_AGen!$1:$1048576,$E$1,FALSE))</f>
        <v>49499</v>
      </c>
      <c r="F8" s="36">
        <f>IF(VLOOKUP(A8,[3]BDD_AGen!$1:$1048576,$F$1,FALSE)=0,0,VLOOKUP(A8,[3]BDD_AGen!$1:$1048576,$F$1,FALSE))</f>
        <v>50339</v>
      </c>
      <c r="G8" s="37">
        <f t="shared" si="0"/>
        <v>1.6970039798783754E-2</v>
      </c>
      <c r="H8" s="35">
        <f>IF(ISNA(VLOOKUP(A8,[3]BDD_AGen!$1:$1048576,$H$1,FALSE))=TRUE,"-",VLOOKUP(A8,[3]BDD_AGen!$1:$1048576,$H$1,FALSE))</f>
        <v>1368</v>
      </c>
      <c r="I8" s="42">
        <f>IF(VLOOKUP(A8,[3]BDD_AGen!$1:$1048576,$I$1,FALSE)=0,0,VLOOKUP(A8,[3]BDD_AGen!$1:$1048576,$I$1,FALSE))</f>
        <v>1404</v>
      </c>
      <c r="J8" s="37">
        <f t="shared" si="1"/>
        <v>2.6315789473684292E-2</v>
      </c>
      <c r="K8" s="38">
        <f>IF(E8=0,"-",VLOOKUP(A8,[3]BDD_AGen!$1:$1048576,$K$1,FALSE)/E8)</f>
        <v>0.97668639770500409</v>
      </c>
      <c r="L8" s="39">
        <f>IF(F8=0,"-",VLOOKUP(A8,[3]BDD_AGen!$1:$1048576,$L$1,FALSE)/F8)</f>
        <v>0.97421482349669242</v>
      </c>
      <c r="M8" s="40">
        <f>IF(VLOOKUP($A8,[3]BDD_AGen!$1:$1048576,M$1,FALSE)=0,"-",VLOOKUP($A8,[3]BDD_AGen!$1:$1048576,K$1,FALSE)/VLOOKUP($A8,[3]BDD_AGen!$1:$1048576,M$1,FALSE))</f>
        <v>35.365764447695682</v>
      </c>
      <c r="N8" s="41">
        <f>IF(VLOOKUP($A8,[3]BDD_AGen!$1:$1048576,N$1,FALSE)=0,"-",VLOOKUP($A8,[3]BDD_AGen!$1:$1048576,L$1,FALSE)/VLOOKUP($A8,[3]BDD_AGen!$1:$1048576,N$1,FALSE))</f>
        <v>35.029285714285713</v>
      </c>
      <c r="O8" s="672">
        <f>IF(ISNA(VLOOKUP(A8,[3]BDD_AGen!$1:$1048576,O$1,FALSE))=TRUE,"-",VLOOKUP(A8,[3]BDD_AGen!$1:$1048576,O$1,FALSE))</f>
        <v>9728.5</v>
      </c>
      <c r="P8" s="36">
        <f>IF(ISNA(VLOOKUP(A8,[3]BDD_AGen!$1:$1048576,$P$1,FALSE))=TRUE,"-",VLOOKUP(A8,[3]BDD_AGen!$1:$1048576,$P$1,FALSE))</f>
        <v>10362.5</v>
      </c>
      <c r="Q8" s="37">
        <f t="shared" si="2"/>
        <v>6.5169347792568333E-2</v>
      </c>
      <c r="R8" s="35">
        <f>IF(ISNA(VLOOKUP(A8,[3]BDD_AGen!$1:$1048576,R$1,FALSE))=TRUE,"-",VLOOKUP(A8,[3]BDD_AGen!$1:$1048576,R$1,FALSE))</f>
        <v>267</v>
      </c>
      <c r="S8" s="42">
        <f>IF(ISNA(VLOOKUP(A8,[3]BDD_AGen!$1:$1048576,S$1,FALSE))=TRUE,"-",VLOOKUP(A8,[3]BDD_AGen!$1:$1048576,S$1,FALSE))</f>
        <v>276</v>
      </c>
      <c r="T8" s="37">
        <f t="shared" si="3"/>
        <v>3.3707865168539408E-2</v>
      </c>
      <c r="U8" s="672">
        <f>IF(ISNA(VLOOKUP(A8,[3]BDD_AGen!$1:$1048576,U$1,FALSE))=TRUE,"-",VLOOKUP(A8,[3]BDD_AGen!$1:$1048576,U$1,FALSE))</f>
        <v>9143</v>
      </c>
      <c r="V8" s="42">
        <f>IF(ISNA(VLOOKUP(A8,[3]BDD_AGen!$1:$1048576,$V$1,FALSE))=TRUE,"-",VLOOKUP(A8,[3]BDD_AGen!$1:$1048576,$V$1,FALSE))</f>
        <v>9810</v>
      </c>
      <c r="W8" s="37">
        <f t="shared" si="4"/>
        <v>7.2951985125232488E-2</v>
      </c>
      <c r="X8" s="672">
        <f>IF(ISNA(VLOOKUP(A8,[3]BDD_AGen!$1:$1048576,X$1,FALSE))=TRUE,"-",VLOOKUP(A8,[3]BDD_AGen!$1:$1048576,X$1,FALSE))</f>
        <v>1171</v>
      </c>
      <c r="Y8" s="42">
        <f>IF(ISNA(VLOOKUP(A8,[3]BDD_AGen!$1:$1048576,$Y$1,FALSE))=TRUE,"-",VLOOKUP(A8,[3]BDD_AGen!$1:$1048576,$Y$1,FALSE))</f>
        <v>1105</v>
      </c>
      <c r="Z8" s="37">
        <f t="shared" si="5"/>
        <v>-5.6362083689154518E-2</v>
      </c>
      <c r="AA8" s="38">
        <f>IF(O8=0,"-",VLOOKUP(A8,[3]BDD_AGen!$1:$1048576,$AA$1,FALSE)/O8)</f>
        <v>0.99958883692244438</v>
      </c>
      <c r="AB8" s="39">
        <f>IF(P8=0,"-",VLOOKUP(A8,[3]BDD_AGen!$1:$1048576,$AB$1,FALSE)/P8)</f>
        <v>1</v>
      </c>
      <c r="AC8" s="672">
        <f>IF(ISNA(VLOOKUP(A8,[3]BDD_AGen!$1:$1048576,AC$1,FALSE))=TRUE,"-",VLOOKUP(A8,[3]BDD_AGen!$1:$1048576,AC$1,FALSE))</f>
        <v>89508</v>
      </c>
      <c r="AD8" s="36">
        <f>IF(ISNA(VLOOKUP(A8,[3]BDD_AGen!$1:$1048576,#REF!,FALSE))=TRUE,"-",VLOOKUP(A8,[3]BDD_AGen!$1:$1048576,AD$1,FALSE))</f>
        <v>84215</v>
      </c>
      <c r="AE8" s="37">
        <f t="shared" si="6"/>
        <v>-5.9134379049917363E-2</v>
      </c>
      <c r="AF8" s="35">
        <f>IF(ISNA(VLOOKUP(A8,[3]BDD_AGen!$1:$1048576,AF$1,FALSE))=TRUE,"-",VLOOKUP(A8,[3]BDD_AGen!$1:$1048576,AF$1,FALSE))</f>
        <v>9347</v>
      </c>
      <c r="AG8" s="42">
        <f>IF(ISNA(VLOOKUP(A8,[3]BDD_AGen!$1:$1048576,AG$1,FALSE))=TRUE,"-",VLOOKUP(A8,[3]BDD_AGen!$1:$1048576,AG$1,FALSE))</f>
        <v>9276</v>
      </c>
      <c r="AH8" s="37">
        <f t="shared" si="7"/>
        <v>-7.5960201134053218E-3</v>
      </c>
      <c r="AI8" s="38">
        <f>IF(AC8=0,"-",VLOOKUP(A8,[3]BDD_AGen!$1:$1048576,$AI$1,FALSE)/AC8)</f>
        <v>0.69072038253563928</v>
      </c>
      <c r="AJ8" s="39">
        <f>IF(AD8=0,"-",VLOOKUP(A8,[3]BDD_AGen!$1:$1048576,$AJ$1,FALSE)/AD8)</f>
        <v>0.67882206257792554</v>
      </c>
      <c r="AK8" s="38">
        <f>IF(AC8=0,"-",VLOOKUP(A8,[3]BDD_AGen!$1:$1048576,$AK$1,FALSE)/AC8)</f>
        <v>0.10514143987129643</v>
      </c>
      <c r="AL8" s="43">
        <f>IF(AD8=0,"-",VLOOKUP(A8,[3]BDD_AGen!$1:$1048576,$AL$1,FALSE)/AD8)</f>
        <v>0.10722555364246275</v>
      </c>
      <c r="AQ8" s="634"/>
      <c r="AR8" s="634"/>
    </row>
    <row r="9" spans="1:44" s="32" customFormat="1" ht="14.1" customHeight="1" x14ac:dyDescent="0.2">
      <c r="A9" s="46" t="s">
        <v>22</v>
      </c>
      <c r="C9" s="47" t="s">
        <v>22</v>
      </c>
      <c r="D9" s="48" t="s">
        <v>23</v>
      </c>
      <c r="E9" s="35">
        <f>IF(ISNA(VLOOKUP(A9,[3]BDD_AGen!$1:$1048576,$E$1,FALSE))=TRUE,"-",VLOOKUP(A9,[3]BDD_AGen!$1:$1048576,$E$1,FALSE))</f>
        <v>57985</v>
      </c>
      <c r="F9" s="36">
        <f>IF(VLOOKUP(A9,[3]BDD_AGen!$1:$1048576,$F$1,FALSE)=0,0,VLOOKUP(A9,[3]BDD_AGen!$1:$1048576,$F$1,FALSE))</f>
        <v>58595</v>
      </c>
      <c r="G9" s="37">
        <f t="shared" si="0"/>
        <v>1.0519962059153176E-2</v>
      </c>
      <c r="H9" s="35">
        <f>IF(ISNA(VLOOKUP(A9,[3]BDD_AGen!$1:$1048576,$H$1,FALSE))=TRUE,"-",VLOOKUP(A9,[3]BDD_AGen!$1:$1048576,$H$1,FALSE))</f>
        <v>1598</v>
      </c>
      <c r="I9" s="42">
        <f>IF(VLOOKUP(A9,[3]BDD_AGen!$1:$1048576,$I$1,FALSE)=0,0,VLOOKUP(A9,[3]BDD_AGen!$1:$1048576,$I$1,FALSE))</f>
        <v>1469</v>
      </c>
      <c r="J9" s="37">
        <f t="shared" si="1"/>
        <v>-8.0725907384230244E-2</v>
      </c>
      <c r="K9" s="38">
        <f>IF(E9=0,"-",VLOOKUP(A9,[3]BDD_AGen!$1:$1048576,$K$1,FALSE)/E9)</f>
        <v>1</v>
      </c>
      <c r="L9" s="39">
        <f>IF(F9=0,"-",VLOOKUP(A9,[3]BDD_AGen!$1:$1048576,$L$1,FALSE)/F9)</f>
        <v>0.97549278948715756</v>
      </c>
      <c r="M9" s="40">
        <f>IF(VLOOKUP($A9,[3]BDD_AGen!$1:$1048576,M$1,FALSE)=0,"-",VLOOKUP($A9,[3]BDD_AGen!$1:$1048576,K$1,FALSE)/VLOOKUP($A9,[3]BDD_AGen!$1:$1048576,M$1,FALSE))</f>
        <v>36.285982478097623</v>
      </c>
      <c r="N9" s="41">
        <f>IF(VLOOKUP($A9,[3]BDD_AGen!$1:$1048576,N$1,FALSE)=0,"-",VLOOKUP($A9,[3]BDD_AGen!$1:$1048576,L$1,FALSE)/VLOOKUP($A9,[3]BDD_AGen!$1:$1048576,N$1,FALSE))</f>
        <v>39.043032786885249</v>
      </c>
      <c r="O9" s="672">
        <f>IF(ISNA(VLOOKUP(A9,[3]BDD_AGen!$1:$1048576,O$1,FALSE))=TRUE,"-",VLOOKUP(A9,[3]BDD_AGen!$1:$1048576,O$1,FALSE))</f>
        <v>13477</v>
      </c>
      <c r="P9" s="36">
        <f>IF(ISNA(VLOOKUP(A9,[3]BDD_AGen!$1:$1048576,$P$1,FALSE))=TRUE,"-",VLOOKUP(A9,[3]BDD_AGen!$1:$1048576,$P$1,FALSE))</f>
        <v>14595</v>
      </c>
      <c r="Q9" s="37">
        <f t="shared" si="2"/>
        <v>8.2956147510573564E-2</v>
      </c>
      <c r="R9" s="35">
        <f>IF(ISNA(VLOOKUP(A9,[3]BDD_AGen!$1:$1048576,R$1,FALSE))=TRUE,"-",VLOOKUP(A9,[3]BDD_AGen!$1:$1048576,R$1,FALSE))</f>
        <v>495</v>
      </c>
      <c r="S9" s="42">
        <f>IF(ISNA(VLOOKUP(A9,[3]BDD_AGen!$1:$1048576,S$1,FALSE))=TRUE,"-",VLOOKUP(A9,[3]BDD_AGen!$1:$1048576,S$1,FALSE))</f>
        <v>427</v>
      </c>
      <c r="T9" s="37">
        <f t="shared" si="3"/>
        <v>-0.13737373737373737</v>
      </c>
      <c r="U9" s="672">
        <f>IF(ISNA(VLOOKUP(A9,[3]BDD_AGen!$1:$1048576,U$1,FALSE))=TRUE,"-",VLOOKUP(A9,[3]BDD_AGen!$1:$1048576,U$1,FALSE))</f>
        <v>7106</v>
      </c>
      <c r="V9" s="42">
        <f>IF(ISNA(VLOOKUP(A9,[3]BDD_AGen!$1:$1048576,$V$1,FALSE))=TRUE,"-",VLOOKUP(A9,[3]BDD_AGen!$1:$1048576,$V$1,FALSE))</f>
        <v>8976</v>
      </c>
      <c r="W9" s="37">
        <f t="shared" si="4"/>
        <v>0.26315789473684204</v>
      </c>
      <c r="X9" s="672">
        <f>IF(ISNA(VLOOKUP(A9,[3]BDD_AGen!$1:$1048576,X$1,FALSE))=TRUE,"-",VLOOKUP(A9,[3]BDD_AGen!$1:$1048576,X$1,FALSE))</f>
        <v>12742</v>
      </c>
      <c r="Y9" s="42">
        <f>IF(ISNA(VLOOKUP(A9,[3]BDD_AGen!$1:$1048576,$Y$1,FALSE))=TRUE,"-",VLOOKUP(A9,[3]BDD_AGen!$1:$1048576,$Y$1,FALSE))</f>
        <v>11238</v>
      </c>
      <c r="Z9" s="37">
        <f t="shared" si="5"/>
        <v>-0.11803484539318787</v>
      </c>
      <c r="AA9" s="38">
        <f>IF(O9=0,"-",VLOOKUP(A9,[3]BDD_AGen!$1:$1048576,$AA$1,FALSE)/O9)</f>
        <v>1</v>
      </c>
      <c r="AB9" s="39">
        <f>IF(P9=0,"-",VLOOKUP(A9,[3]BDD_AGen!$1:$1048576,$AB$1,FALSE)/P9)</f>
        <v>1</v>
      </c>
      <c r="AC9" s="672">
        <f>IF(ISNA(VLOOKUP(A9,[3]BDD_AGen!$1:$1048576,AC$1,FALSE))=TRUE,"-",VLOOKUP(A9,[3]BDD_AGen!$1:$1048576,AC$1,FALSE))</f>
        <v>66156</v>
      </c>
      <c r="AD9" s="36">
        <f>IF(ISNA(VLOOKUP(A9,[3]BDD_AGen!$1:$1048576,$AD4,FALSE))=TRUE,"-",VLOOKUP(A9,[3]BDD_AGen!$1:$1048576,AD$1,FALSE))</f>
        <v>61591</v>
      </c>
      <c r="AE9" s="37">
        <f t="shared" si="6"/>
        <v>-6.9003567325714998E-2</v>
      </c>
      <c r="AF9" s="35">
        <f>IF(ISNA(VLOOKUP(A9,[3]BDD_AGen!$1:$1048576,AF$1,FALSE))=TRUE,"-",VLOOKUP(A9,[3]BDD_AGen!$1:$1048576,AF$1,FALSE))</f>
        <v>8808</v>
      </c>
      <c r="AG9" s="42">
        <f>IF(ISNA(VLOOKUP(A9,[3]BDD_AGen!$1:$1048576,AG$1,FALSE))=TRUE,"-",VLOOKUP(A9,[3]BDD_AGen!$1:$1048576,AG$1,FALSE))</f>
        <v>8536</v>
      </c>
      <c r="AH9" s="37">
        <f t="shared" si="7"/>
        <v>-3.0881017257039067E-2</v>
      </c>
      <c r="AI9" s="38">
        <f>IF(AC9=0,"-",VLOOKUP(A9,[3]BDD_AGen!$1:$1048576,$AI$1,FALSE)/AC9)</f>
        <v>0.5818822177882581</v>
      </c>
      <c r="AJ9" s="39">
        <f>IF(AD9=0,"-",VLOOKUP(A9,[3]BDD_AGen!$1:$1048576,$AJ$1,FALSE)/AD9)</f>
        <v>0.57964637690571674</v>
      </c>
      <c r="AK9" s="38">
        <f>IF(AC9=0,"-",VLOOKUP(A9,[3]BDD_AGen!$1:$1048576,$AK$1,FALSE)/AC9)</f>
        <v>8.7852953624765709E-2</v>
      </c>
      <c r="AL9" s="43">
        <f>IF(AD9=0,"-",VLOOKUP(A9,[3]BDD_AGen!$1:$1048576,$AL$1,FALSE)/AD9)</f>
        <v>8.4362975109999835E-2</v>
      </c>
      <c r="AQ9" s="634"/>
      <c r="AR9" s="634"/>
    </row>
    <row r="10" spans="1:44" s="32" customFormat="1" ht="14.1" customHeight="1" x14ac:dyDescent="0.2">
      <c r="A10" s="46" t="s">
        <v>24</v>
      </c>
      <c r="C10" s="33" t="s">
        <v>24</v>
      </c>
      <c r="D10" s="34" t="s">
        <v>25</v>
      </c>
      <c r="E10" s="35">
        <f>IF(ISNA(VLOOKUP(A10,[3]BDD_AGen!$1:$1048576,$E$1,FALSE))=TRUE,"-",VLOOKUP(A10,[3]BDD_AGen!$1:$1048576,$E$1,FALSE))</f>
        <v>57246</v>
      </c>
      <c r="F10" s="36">
        <f>IF(VLOOKUP(A10,[3]BDD_AGen!$1:$1048576,$F$1,FALSE)=0,0,VLOOKUP(A10,[3]BDD_AGen!$1:$1048576,$F$1,FALSE))</f>
        <v>60841</v>
      </c>
      <c r="G10" s="37">
        <f t="shared" si="0"/>
        <v>6.2799147538692646E-2</v>
      </c>
      <c r="H10" s="35">
        <f>IF(ISNA(VLOOKUP(A10,[3]BDD_AGen!$1:$1048576,$H$1,FALSE))=TRUE,"-",VLOOKUP(A10,[3]BDD_AGen!$1:$1048576,$H$1,FALSE))</f>
        <v>1929</v>
      </c>
      <c r="I10" s="42">
        <f>IF(VLOOKUP(A10,[3]BDD_AGen!$1:$1048576,$I$1,FALSE)=0,0,VLOOKUP(A10,[3]BDD_AGen!$1:$1048576,$I$1,FALSE))</f>
        <v>2045</v>
      </c>
      <c r="J10" s="37">
        <f t="shared" si="1"/>
        <v>6.0134784862623025E-2</v>
      </c>
      <c r="K10" s="38">
        <f>IF(E10=0,"-",VLOOKUP(A10,[3]BDD_AGen!$1:$1048576,$K$1,FALSE)/E10)</f>
        <v>1</v>
      </c>
      <c r="L10" s="39">
        <f>IF(F10=0,"-",VLOOKUP(A10,[3]BDD_AGen!$1:$1048576,$L$1,FALSE)/F10)</f>
        <v>1</v>
      </c>
      <c r="M10" s="40">
        <f>IF(VLOOKUP($A10,[3]BDD_AGen!$1:$1048576,M$1,FALSE)=0,"-",VLOOKUP($A10,[3]BDD_AGen!$1:$1048576,K$1,FALSE)/VLOOKUP($A10,[3]BDD_AGen!$1:$1048576,M$1,FALSE))</f>
        <v>29.676516329704508</v>
      </c>
      <c r="N10" s="41">
        <f>IF(VLOOKUP($A10,[3]BDD_AGen!$1:$1048576,N$1,FALSE)=0,"-",VLOOKUP($A10,[3]BDD_AGen!$1:$1048576,L$1,FALSE)/VLOOKUP($A10,[3]BDD_AGen!$1:$1048576,N$1,FALSE))</f>
        <v>29.751100244498776</v>
      </c>
      <c r="O10" s="672">
        <f>IF(ISNA(VLOOKUP(A10,[3]BDD_AGen!$1:$1048576,O$1,FALSE))=TRUE,"-",VLOOKUP(A10,[3]BDD_AGen!$1:$1048576,O$1,FALSE))</f>
        <v>8520.5</v>
      </c>
      <c r="P10" s="36">
        <f>IF(ISNA(VLOOKUP(A10,[3]BDD_AGen!$1:$1048576,$P$1,FALSE))=TRUE,"-",VLOOKUP(A10,[3]BDD_AGen!$1:$1048576,$P$1,FALSE))</f>
        <v>8818.5</v>
      </c>
      <c r="Q10" s="37">
        <f t="shared" si="2"/>
        <v>3.4974473329030031E-2</v>
      </c>
      <c r="R10" s="35">
        <f>IF(ISNA(VLOOKUP(A10,[3]BDD_AGen!$1:$1048576,R$1,FALSE))=TRUE,"-",VLOOKUP(A10,[3]BDD_AGen!$1:$1048576,R$1,FALSE))</f>
        <v>392</v>
      </c>
      <c r="S10" s="42">
        <f>IF(ISNA(VLOOKUP(A10,[3]BDD_AGen!$1:$1048576,S$1,FALSE))=TRUE,"-",VLOOKUP(A10,[3]BDD_AGen!$1:$1048576,S$1,FALSE))</f>
        <v>393</v>
      </c>
      <c r="T10" s="37">
        <f t="shared" si="3"/>
        <v>2.5510204081633514E-3</v>
      </c>
      <c r="U10" s="672">
        <f>IF(ISNA(VLOOKUP(A10,[3]BDD_AGen!$1:$1048576,U$1,FALSE))=TRUE,"-",VLOOKUP(A10,[3]BDD_AGen!$1:$1048576,U$1,FALSE))</f>
        <v>6310</v>
      </c>
      <c r="V10" s="42">
        <f>IF(ISNA(VLOOKUP(A10,[3]BDD_AGen!$1:$1048576,$V$1,FALSE))=TRUE,"-",VLOOKUP(A10,[3]BDD_AGen!$1:$1048576,$V$1,FALSE))</f>
        <v>6522</v>
      </c>
      <c r="W10" s="37">
        <f t="shared" si="4"/>
        <v>3.359746434231381E-2</v>
      </c>
      <c r="X10" s="672">
        <f>IF(ISNA(VLOOKUP(A10,[3]BDD_AGen!$1:$1048576,X$1,FALSE))=TRUE,"-",VLOOKUP(A10,[3]BDD_AGen!$1:$1048576,X$1,FALSE))</f>
        <v>4421</v>
      </c>
      <c r="Y10" s="42">
        <f>IF(ISNA(VLOOKUP(A10,[3]BDD_AGen!$1:$1048576,$Y$1,FALSE))=TRUE,"-",VLOOKUP(A10,[3]BDD_AGen!$1:$1048576,$Y$1,FALSE))</f>
        <v>4593</v>
      </c>
      <c r="Z10" s="37">
        <f t="shared" si="5"/>
        <v>3.8905225062203064E-2</v>
      </c>
      <c r="AA10" s="38">
        <f>IF(O10=0,"-",VLOOKUP(A10,[3]BDD_AGen!$1:$1048576,$AA$1,FALSE)/O10)</f>
        <v>0.82630127339944837</v>
      </c>
      <c r="AB10" s="39">
        <f>IF(P10=0,"-",VLOOKUP(A10,[3]BDD_AGen!$1:$1048576,$AB$1,FALSE)/P10)</f>
        <v>0.82230538073368487</v>
      </c>
      <c r="AC10" s="672">
        <f>IF(ISNA(VLOOKUP(A10,[3]BDD_AGen!$1:$1048576,AC$1,FALSE))=TRUE,"-",VLOOKUP(A10,[3]BDD_AGen!$1:$1048576,AC$1,FALSE))</f>
        <v>87432</v>
      </c>
      <c r="AD10" s="36">
        <f>IF(ISNA(VLOOKUP(A10,[3]BDD_AGen!$1:$1048576,$AD5,FALSE))=TRUE,"-",VLOOKUP(A10,[3]BDD_AGen!$1:$1048576,AD$1,FALSE))</f>
        <v>89615</v>
      </c>
      <c r="AE10" s="37">
        <f t="shared" si="6"/>
        <v>2.4967975112087037E-2</v>
      </c>
      <c r="AF10" s="35">
        <f>IF(ISNA(VLOOKUP(A10,[3]BDD_AGen!$1:$1048576,AF$1,FALSE))=TRUE,"-",VLOOKUP(A10,[3]BDD_AGen!$1:$1048576,AF$1,FALSE))</f>
        <v>11420</v>
      </c>
      <c r="AG10" s="42">
        <f>IF(ISNA(VLOOKUP(A10,[3]BDD_AGen!$1:$1048576,AG$1,FALSE))=TRUE,"-",VLOOKUP(A10,[3]BDD_AGen!$1:$1048576,AG$1,FALSE))</f>
        <v>11361</v>
      </c>
      <c r="AH10" s="37">
        <f t="shared" si="7"/>
        <v>-5.1663747810858363E-3</v>
      </c>
      <c r="AI10" s="38">
        <f>IF(AC10=0,"-",VLOOKUP(A10,[3]BDD_AGen!$1:$1048576,$AI$1,FALSE)/AC10)</f>
        <v>0.24693476072833745</v>
      </c>
      <c r="AJ10" s="39">
        <f>IF(AD10=0,"-",VLOOKUP(A10,[3]BDD_AGen!$1:$1048576,$AJ$1,FALSE)/AD10)</f>
        <v>0.22495118004798303</v>
      </c>
      <c r="AK10" s="38">
        <f>IF(AC10=0,"-",VLOOKUP(A10,[3]BDD_AGen!$1:$1048576,$AK$1,FALSE)/AC10)</f>
        <v>0.21937048220331229</v>
      </c>
      <c r="AL10" s="43">
        <f>IF(AD10=0,"-",VLOOKUP(A10,[3]BDD_AGen!$1:$1048576,$AL$1,FALSE)/AD10)</f>
        <v>0.26236679127378232</v>
      </c>
      <c r="AQ10" s="634"/>
      <c r="AR10" s="634"/>
    </row>
    <row r="11" spans="1:44" s="32" customFormat="1" ht="14.1" customHeight="1" x14ac:dyDescent="0.2">
      <c r="A11" s="31" t="s">
        <v>26</v>
      </c>
      <c r="C11" s="33" t="s">
        <v>26</v>
      </c>
      <c r="D11" s="34" t="s">
        <v>27</v>
      </c>
      <c r="E11" s="35">
        <f>IF(ISNA(VLOOKUP(A11,[3]BDD_AGen!$1:$1048576,$E$1,FALSE))=TRUE,"-",VLOOKUP(A11,[3]BDD_AGen!$1:$1048576,$E$1,FALSE))</f>
        <v>12095</v>
      </c>
      <c r="F11" s="36">
        <f>IF(VLOOKUP(A11,[3]BDD_AGen!$1:$1048576,$F$1,FALSE)=0,0,VLOOKUP(A11,[3]BDD_AGen!$1:$1048576,$F$1,FALSE))</f>
        <v>10254.5</v>
      </c>
      <c r="G11" s="37">
        <f t="shared" si="0"/>
        <v>-0.15217031831335259</v>
      </c>
      <c r="H11" s="35">
        <f>IF(ISNA(VLOOKUP(A11,[3]BDD_AGen!$1:$1048576,$H$1,FALSE))=TRUE,"-",VLOOKUP(A11,[3]BDD_AGen!$1:$1048576,$H$1,FALSE))</f>
        <v>312</v>
      </c>
      <c r="I11" s="42">
        <f>IF(VLOOKUP(A11,[3]BDD_AGen!$1:$1048576,$I$1,FALSE)=0,0,VLOOKUP(A11,[3]BDD_AGen!$1:$1048576,$I$1,FALSE))</f>
        <v>344</v>
      </c>
      <c r="J11" s="37">
        <f t="shared" si="1"/>
        <v>0.10256410256410264</v>
      </c>
      <c r="K11" s="38">
        <f>IF(E11=0,"-",VLOOKUP(A11,[3]BDD_AGen!$1:$1048576,$K$1,FALSE)/E11)</f>
        <v>0.97742868954113271</v>
      </c>
      <c r="L11" s="39">
        <f>IF(F11=0,"-",VLOOKUP(A11,[3]BDD_AGen!$1:$1048576,$L$1,FALSE)/F11)</f>
        <v>0.99258861963040612</v>
      </c>
      <c r="M11" s="40">
        <f>IF(VLOOKUP($A11,[3]BDD_AGen!$1:$1048576,M$1,FALSE)=0,"-",VLOOKUP($A11,[3]BDD_AGen!$1:$1048576,K$1,FALSE)/VLOOKUP($A11,[3]BDD_AGen!$1:$1048576,M$1,FALSE))</f>
        <v>39.804713804713806</v>
      </c>
      <c r="N11" s="41">
        <f>IF(VLOOKUP($A11,[3]BDD_AGen!$1:$1048576,N$1,FALSE)=0,"-",VLOOKUP($A11,[3]BDD_AGen!$1:$1048576,L$1,FALSE)/VLOOKUP($A11,[3]BDD_AGen!$1:$1048576,N$1,FALSE))</f>
        <v>31.512383900928793</v>
      </c>
      <c r="O11" s="672">
        <f>IF(ISNA(VLOOKUP(A11,[3]BDD_AGen!$1:$1048576,O$1,FALSE))=TRUE,"-",VLOOKUP(A11,[3]BDD_AGen!$1:$1048576,O$1,FALSE))</f>
        <v>5714</v>
      </c>
      <c r="P11" s="36">
        <f>IF(ISNA(VLOOKUP(A11,[3]BDD_AGen!$1:$1048576,$P$1,FALSE))=TRUE,"-",VLOOKUP(A11,[3]BDD_AGen!$1:$1048576,$P$1,FALSE))</f>
        <v>7839</v>
      </c>
      <c r="Q11" s="37">
        <f t="shared" si="2"/>
        <v>0.37189359467973393</v>
      </c>
      <c r="R11" s="35">
        <f>IF(ISNA(VLOOKUP(A11,[3]BDD_AGen!$1:$1048576,R$1,FALSE))=TRUE,"-",VLOOKUP(A11,[3]BDD_AGen!$1:$1048576,R$1,FALSE))</f>
        <v>189</v>
      </c>
      <c r="S11" s="42">
        <f>IF(ISNA(VLOOKUP(A11,[3]BDD_AGen!$1:$1048576,S$1,FALSE))=TRUE,"-",VLOOKUP(A11,[3]BDD_AGen!$1:$1048576,S$1,FALSE))</f>
        <v>201</v>
      </c>
      <c r="T11" s="37">
        <f t="shared" si="3"/>
        <v>6.3492063492063489E-2</v>
      </c>
      <c r="U11" s="672">
        <f>IF(ISNA(VLOOKUP(A11,[3]BDD_AGen!$1:$1048576,U$1,FALSE))=TRUE,"-",VLOOKUP(A11,[3]BDD_AGen!$1:$1048576,U$1,FALSE))</f>
        <v>5714</v>
      </c>
      <c r="V11" s="42">
        <f>IF(ISNA(VLOOKUP(A11,[3]BDD_AGen!$1:$1048576,$V$1,FALSE))=TRUE,"-",VLOOKUP(A11,[3]BDD_AGen!$1:$1048576,$V$1,FALSE))</f>
        <v>7839</v>
      </c>
      <c r="W11" s="37">
        <f t="shared" si="4"/>
        <v>0.37189359467973393</v>
      </c>
      <c r="X11" s="672">
        <f>IF(ISNA(VLOOKUP(A11,[3]BDD_AGen!$1:$1048576,X$1,FALSE))=TRUE,"-",VLOOKUP(A11,[3]BDD_AGen!$1:$1048576,X$1,FALSE))</f>
        <v>0</v>
      </c>
      <c r="Y11" s="42">
        <f>IF(ISNA(VLOOKUP(A11,[3]BDD_AGen!$1:$1048576,$Y$1,FALSE))=TRUE,"-",VLOOKUP(A11,[3]BDD_AGen!$1:$1048576,$Y$1,FALSE))</f>
        <v>0</v>
      </c>
      <c r="Z11" s="37" t="str">
        <f t="shared" si="5"/>
        <v>-</v>
      </c>
      <c r="AA11" s="38">
        <f>IF(O11=0,"-",VLOOKUP(A11,[3]BDD_AGen!$1:$1048576,$AA$1,FALSE)/O11)</f>
        <v>0.74133706685334266</v>
      </c>
      <c r="AB11" s="39">
        <f>IF(P11=0,"-",VLOOKUP(A11,[3]BDD_AGen!$1:$1048576,$AB$1,FALSE)/P11)</f>
        <v>0.6611812731215716</v>
      </c>
      <c r="AC11" s="672">
        <f>IF(ISNA(VLOOKUP(A11,[3]BDD_AGen!$1:$1048576,AC$1,FALSE))=TRUE,"-",VLOOKUP(A11,[3]BDD_AGen!$1:$1048576,AC$1,FALSE))</f>
        <v>27323</v>
      </c>
      <c r="AD11" s="36">
        <f>IF(ISNA(VLOOKUP(A11,[3]BDD_AGen!$1:$1048576,$AD6,FALSE))=TRUE,"-",VLOOKUP(A11,[3]BDD_AGen!$1:$1048576,AD$1,FALSE))</f>
        <v>28497</v>
      </c>
      <c r="AE11" s="37">
        <f t="shared" si="6"/>
        <v>4.2967463309299792E-2</v>
      </c>
      <c r="AF11" s="35">
        <f>IF(ISNA(VLOOKUP(A11,[3]BDD_AGen!$1:$1048576,AF$1,FALSE))=TRUE,"-",VLOOKUP(A11,[3]BDD_AGen!$1:$1048576,AF$1,FALSE))</f>
        <v>2020</v>
      </c>
      <c r="AG11" s="42">
        <f>IF(ISNA(VLOOKUP(A11,[3]BDD_AGen!$1:$1048576,AG$1,FALSE))=TRUE,"-",VLOOKUP(A11,[3]BDD_AGen!$1:$1048576,AG$1,FALSE))</f>
        <v>2125</v>
      </c>
      <c r="AH11" s="37">
        <f t="shared" si="7"/>
        <v>5.1980198019802026E-2</v>
      </c>
      <c r="AI11" s="38">
        <f>IF(AC11=0,"-",VLOOKUP(A11,[3]BDD_AGen!$1:$1048576,$AI$1,FALSE)/AC11)</f>
        <v>0.5485488416352523</v>
      </c>
      <c r="AJ11" s="39">
        <f>IF(AD11=0,"-",VLOOKUP(A11,[3]BDD_AGen!$1:$1048576,$AJ$1,FALSE)/AD11)</f>
        <v>0.56598940239323436</v>
      </c>
      <c r="AK11" s="38">
        <f>IF(AC11=0,"-",VLOOKUP(A11,[3]BDD_AGen!$1:$1048576,$AK$1,FALSE)/AC11)</f>
        <v>0.24342129341580354</v>
      </c>
      <c r="AL11" s="43">
        <f>IF(AD11=0,"-",VLOOKUP(A11,[3]BDD_AGen!$1:$1048576,$AL$1,FALSE)/AD11)</f>
        <v>0.24349931571744393</v>
      </c>
      <c r="AQ11" s="634"/>
      <c r="AR11" s="634"/>
    </row>
    <row r="12" spans="1:44" s="32" customFormat="1" ht="14.1" customHeight="1" x14ac:dyDescent="0.2">
      <c r="A12" s="31" t="s">
        <v>28</v>
      </c>
      <c r="C12" s="33" t="s">
        <v>28</v>
      </c>
      <c r="D12" s="34" t="s">
        <v>29</v>
      </c>
      <c r="E12" s="35">
        <f>IF(ISNA(VLOOKUP(A12,[3]BDD_AGen!$1:$1048576,$E$1,FALSE))=TRUE,"-",VLOOKUP(A12,[3]BDD_AGen!$1:$1048576,$E$1,FALSE))</f>
        <v>64341</v>
      </c>
      <c r="F12" s="36">
        <f>IF(VLOOKUP(A12,[3]BDD_AGen!$1:$1048576,$F$1,FALSE)=0,0,VLOOKUP(A12,[3]BDD_AGen!$1:$1048576,$F$1,FALSE))</f>
        <v>64537</v>
      </c>
      <c r="G12" s="37">
        <f t="shared" si="0"/>
        <v>3.0462690974650819E-3</v>
      </c>
      <c r="H12" s="35">
        <f>IF(ISNA(VLOOKUP(A12,[3]BDD_AGen!$1:$1048576,$H$1,FALSE))=TRUE,"-",VLOOKUP(A12,[3]BDD_AGen!$1:$1048576,$H$1,FALSE))</f>
        <v>1364</v>
      </c>
      <c r="I12" s="42">
        <f>IF(VLOOKUP(A12,[3]BDD_AGen!$1:$1048576,$I$1,FALSE)=0,0,VLOOKUP(A12,[3]BDD_AGen!$1:$1048576,$I$1,FALSE))</f>
        <v>1297</v>
      </c>
      <c r="J12" s="37">
        <f t="shared" si="1"/>
        <v>-4.9120234604105528E-2</v>
      </c>
      <c r="K12" s="38">
        <f>IF(E12=0,"-",VLOOKUP(A12,[3]BDD_AGen!$1:$1048576,$K$1,FALSE)/E12)</f>
        <v>0.94595980789854062</v>
      </c>
      <c r="L12" s="39">
        <f>IF(F12=0,"-",VLOOKUP(A12,[3]BDD_AGen!$1:$1048576,$L$1,FALSE)/F12)</f>
        <v>0.95184157924911295</v>
      </c>
      <c r="M12" s="40">
        <f>IF(VLOOKUP($A12,[3]BDD_AGen!$1:$1048576,M$1,FALSE)=0,"-",VLOOKUP($A12,[3]BDD_AGen!$1:$1048576,K$1,FALSE)/VLOOKUP($A12,[3]BDD_AGen!$1:$1048576,M$1,FALSE))</f>
        <v>45.659414853713429</v>
      </c>
      <c r="N12" s="41">
        <f>IF(VLOOKUP($A12,[3]BDD_AGen!$1:$1048576,N$1,FALSE)=0,"-",VLOOKUP($A12,[3]BDD_AGen!$1:$1048576,L$1,FALSE)/VLOOKUP($A12,[3]BDD_AGen!$1:$1048576,N$1,FALSE))</f>
        <v>48.598892405063289</v>
      </c>
      <c r="O12" s="672">
        <f>IF(ISNA(VLOOKUP(A12,[3]BDD_AGen!$1:$1048576,O$1,FALSE))=TRUE,"-",VLOOKUP(A12,[3]BDD_AGen!$1:$1048576,O$1,FALSE))</f>
        <v>12243.5</v>
      </c>
      <c r="P12" s="36">
        <f>IF(ISNA(VLOOKUP(A12,[3]BDD_AGen!$1:$1048576,$P$1,FALSE))=TRUE,"-",VLOOKUP(A12,[3]BDD_AGen!$1:$1048576,$P$1,FALSE))</f>
        <v>16454</v>
      </c>
      <c r="Q12" s="37">
        <f t="shared" si="2"/>
        <v>0.34389676154694326</v>
      </c>
      <c r="R12" s="35">
        <f>IF(ISNA(VLOOKUP(A12,[3]BDD_AGen!$1:$1048576,R$1,FALSE))=TRUE,"-",VLOOKUP(A12,[3]BDD_AGen!$1:$1048576,R$1,FALSE))</f>
        <v>665</v>
      </c>
      <c r="S12" s="42">
        <f>IF(ISNA(VLOOKUP(A12,[3]BDD_AGen!$1:$1048576,S$1,FALSE))=TRUE,"-",VLOOKUP(A12,[3]BDD_AGen!$1:$1048576,S$1,FALSE))</f>
        <v>765</v>
      </c>
      <c r="T12" s="37">
        <f t="shared" si="3"/>
        <v>0.15037593984962405</v>
      </c>
      <c r="U12" s="672">
        <f>IF(ISNA(VLOOKUP(A12,[3]BDD_AGen!$1:$1048576,U$1,FALSE))=TRUE,"-",VLOOKUP(A12,[3]BDD_AGen!$1:$1048576,U$1,FALSE))</f>
        <v>7349</v>
      </c>
      <c r="V12" s="42">
        <f>IF(ISNA(VLOOKUP(A12,[3]BDD_AGen!$1:$1048576,$V$1,FALSE))=TRUE,"-",VLOOKUP(A12,[3]BDD_AGen!$1:$1048576,$V$1,FALSE))</f>
        <v>13442</v>
      </c>
      <c r="W12" s="37">
        <f t="shared" si="4"/>
        <v>0.82909239352292818</v>
      </c>
      <c r="X12" s="672">
        <f>IF(ISNA(VLOOKUP(A12,[3]BDD_AGen!$1:$1048576,X$1,FALSE))=TRUE,"-",VLOOKUP(A12,[3]BDD_AGen!$1:$1048576,X$1,FALSE))</f>
        <v>9789</v>
      </c>
      <c r="Y12" s="42">
        <f>IF(ISNA(VLOOKUP(A12,[3]BDD_AGen!$1:$1048576,$Y$1,FALSE))=TRUE,"-",VLOOKUP(A12,[3]BDD_AGen!$1:$1048576,$Y$1,FALSE))</f>
        <v>6024</v>
      </c>
      <c r="Z12" s="37">
        <f t="shared" si="5"/>
        <v>-0.38461538461538458</v>
      </c>
      <c r="AA12" s="38">
        <f>IF(O12=0,"-",VLOOKUP(A12,[3]BDD_AGen!$1:$1048576,$AA$1,FALSE)/O12)</f>
        <v>0.92052926042389838</v>
      </c>
      <c r="AB12" s="39">
        <f>IF(P12=0,"-",VLOOKUP(A12,[3]BDD_AGen!$1:$1048576,$AB$1,FALSE)/P12)</f>
        <v>0.94809772699647499</v>
      </c>
      <c r="AC12" s="672">
        <f>IF(ISNA(VLOOKUP(A12,[3]BDD_AGen!$1:$1048576,AC$1,FALSE))=TRUE,"-",VLOOKUP(A12,[3]BDD_AGen!$1:$1048576,AC$1,FALSE))</f>
        <v>116821</v>
      </c>
      <c r="AD12" s="36">
        <f>IF(ISNA(VLOOKUP(A12,[3]BDD_AGen!$1:$1048576,$AD7,FALSE))=TRUE,"-",VLOOKUP(A12,[3]BDD_AGen!$1:$1048576,AD$1,FALSE))</f>
        <v>109324</v>
      </c>
      <c r="AE12" s="37">
        <f t="shared" si="6"/>
        <v>-6.4175105503291308E-2</v>
      </c>
      <c r="AF12" s="35">
        <f>IF(ISNA(VLOOKUP(A12,[3]BDD_AGen!$1:$1048576,AF$1,FALSE))=TRUE,"-",VLOOKUP(A12,[3]BDD_AGen!$1:$1048576,AF$1,FALSE))</f>
        <v>10002</v>
      </c>
      <c r="AG12" s="42">
        <f>IF(ISNA(VLOOKUP(A12,[3]BDD_AGen!$1:$1048576,AG$1,FALSE))=TRUE,"-",VLOOKUP(A12,[3]BDD_AGen!$1:$1048576,AG$1,FALSE))</f>
        <v>9814</v>
      </c>
      <c r="AH12" s="37">
        <f t="shared" si="7"/>
        <v>-1.8796240751849602E-2</v>
      </c>
      <c r="AI12" s="38">
        <f>IF(AC12=0,"-",VLOOKUP(A12,[3]BDD_AGen!$1:$1048576,$AI$1,FALSE)/AC12)</f>
        <v>0.57402350604771402</v>
      </c>
      <c r="AJ12" s="39">
        <f>IF(AD12=0,"-",VLOOKUP(A12,[3]BDD_AGen!$1:$1048576,$AJ$1,FALSE)/AD12)</f>
        <v>0.61000329296403355</v>
      </c>
      <c r="AK12" s="38">
        <f>IF(AC12=0,"-",VLOOKUP(A12,[3]BDD_AGen!$1:$1048576,$AK$1,FALSE)/AC12)</f>
        <v>2.5740235060477141E-2</v>
      </c>
      <c r="AL12" s="43">
        <f>IF(AD12=0,"-",VLOOKUP(A12,[3]BDD_AGen!$1:$1048576,$AL$1,FALSE)/AD12)</f>
        <v>2.7679192126157111E-2</v>
      </c>
      <c r="AQ12" s="634"/>
      <c r="AR12" s="634"/>
    </row>
    <row r="13" spans="1:44" s="32" customFormat="1" ht="14.1" customHeight="1" x14ac:dyDescent="0.2">
      <c r="A13" s="31" t="s">
        <v>30</v>
      </c>
      <c r="C13" s="45" t="s">
        <v>30</v>
      </c>
      <c r="D13" s="34" t="s">
        <v>31</v>
      </c>
      <c r="E13" s="35">
        <f>IF(ISNA(VLOOKUP(A13,[3]BDD_AGen!$1:$1048576,$E$1,FALSE))=TRUE,"-",VLOOKUP(A13,[3]BDD_AGen!$1:$1048576,$E$1,FALSE))</f>
        <v>2601</v>
      </c>
      <c r="F13" s="36">
        <f>IF(VLOOKUP(A13,[3]BDD_AGen!$1:$1048576,$F$1,FALSE)=0,0,VLOOKUP(A13,[3]BDD_AGen!$1:$1048576,$F$1,FALSE))</f>
        <v>2651</v>
      </c>
      <c r="G13" s="37">
        <f t="shared" si="0"/>
        <v>1.9223375624759731E-2</v>
      </c>
      <c r="H13" s="35">
        <f>IF(ISNA(VLOOKUP(A13,[3]BDD_AGen!$1:$1048576,$H$1,FALSE))=TRUE,"-",VLOOKUP(A13,[3]BDD_AGen!$1:$1048576,$H$1,FALSE))</f>
        <v>144</v>
      </c>
      <c r="I13" s="42">
        <f>IF(VLOOKUP(A13,[3]BDD_AGen!$1:$1048576,$I$1,FALSE)=0,0,VLOOKUP(A13,[3]BDD_AGen!$1:$1048576,$I$1,FALSE))</f>
        <v>126</v>
      </c>
      <c r="J13" s="37">
        <f t="shared" si="1"/>
        <v>-0.125</v>
      </c>
      <c r="K13" s="38">
        <f>IF(E13=0,"-",VLOOKUP(A13,[3]BDD_AGen!$1:$1048576,$K$1,FALSE)/E13)</f>
        <v>1</v>
      </c>
      <c r="L13" s="39">
        <f>IF(F13=0,"-",VLOOKUP(A13,[3]BDD_AGen!$1:$1048576,$L$1,FALSE)/F13)</f>
        <v>1</v>
      </c>
      <c r="M13" s="40">
        <f>IF(VLOOKUP($A13,[3]BDD_AGen!$1:$1048576,M$1,FALSE)=0,"-",VLOOKUP($A13,[3]BDD_AGen!$1:$1048576,K$1,FALSE)/VLOOKUP($A13,[3]BDD_AGen!$1:$1048576,M$1,FALSE))</f>
        <v>18.0625</v>
      </c>
      <c r="N13" s="41">
        <f>IF(VLOOKUP($A13,[3]BDD_AGen!$1:$1048576,N$1,FALSE)=0,"-",VLOOKUP($A13,[3]BDD_AGen!$1:$1048576,L$1,FALSE)/VLOOKUP($A13,[3]BDD_AGen!$1:$1048576,N$1,FALSE))</f>
        <v>21.039682539682541</v>
      </c>
      <c r="O13" s="672">
        <f>IF(ISNA(VLOOKUP(A13,[3]BDD_AGen!$1:$1048576,O$1,FALSE))=TRUE,"-",VLOOKUP(A13,[3]BDD_AGen!$1:$1048576,O$1,FALSE))</f>
        <v>1124</v>
      </c>
      <c r="P13" s="36">
        <f>IF(ISNA(VLOOKUP(A13,[3]BDD_AGen!$1:$1048576,$P$1,FALSE))=TRUE,"-",VLOOKUP(A13,[3]BDD_AGen!$1:$1048576,$P$1,FALSE))</f>
        <v>942</v>
      </c>
      <c r="Q13" s="37">
        <f t="shared" si="2"/>
        <v>-0.16192170818505336</v>
      </c>
      <c r="R13" s="35">
        <f>IF(ISNA(VLOOKUP(A13,[3]BDD_AGen!$1:$1048576,R$1,FALSE))=TRUE,"-",VLOOKUP(A13,[3]BDD_AGen!$1:$1048576,R$1,FALSE))</f>
        <v>62</v>
      </c>
      <c r="S13" s="42">
        <f>IF(ISNA(VLOOKUP(A13,[3]BDD_AGen!$1:$1048576,S$1,FALSE))=TRUE,"-",VLOOKUP(A13,[3]BDD_AGen!$1:$1048576,S$1,FALSE))</f>
        <v>48</v>
      </c>
      <c r="T13" s="37">
        <f t="shared" si="3"/>
        <v>-0.22580645161290325</v>
      </c>
      <c r="U13" s="672">
        <f>IF(ISNA(VLOOKUP(A13,[3]BDD_AGen!$1:$1048576,U$1,FALSE))=TRUE,"-",VLOOKUP(A13,[3]BDD_AGen!$1:$1048576,U$1,FALSE))</f>
        <v>1124</v>
      </c>
      <c r="V13" s="42">
        <f>IF(ISNA(VLOOKUP(A13,[3]BDD_AGen!$1:$1048576,$V$1,FALSE))=TRUE,"-",VLOOKUP(A13,[3]BDD_AGen!$1:$1048576,$V$1,FALSE))</f>
        <v>942</v>
      </c>
      <c r="W13" s="37">
        <f t="shared" si="4"/>
        <v>-0.16192170818505336</v>
      </c>
      <c r="X13" s="672">
        <f>IF(ISNA(VLOOKUP(A13,[3]BDD_AGen!$1:$1048576,X$1,FALSE))=TRUE,"-",VLOOKUP(A13,[3]BDD_AGen!$1:$1048576,X$1,FALSE))</f>
        <v>0</v>
      </c>
      <c r="Y13" s="42">
        <f>IF(ISNA(VLOOKUP(A13,[3]BDD_AGen!$1:$1048576,$Y$1,FALSE))=TRUE,"-",VLOOKUP(A13,[3]BDD_AGen!$1:$1048576,$Y$1,FALSE))</f>
        <v>0</v>
      </c>
      <c r="Z13" s="37" t="str">
        <f t="shared" si="5"/>
        <v>-</v>
      </c>
      <c r="AA13" s="38">
        <f>IF(O13=0,"-",VLOOKUP(A13,[3]BDD_AGen!$1:$1048576,$AA$1,FALSE)/O13)</f>
        <v>0.83096085409252674</v>
      </c>
      <c r="AB13" s="39">
        <f>IF(P13=0,"-",VLOOKUP(A13,[3]BDD_AGen!$1:$1048576,$AB$1,FALSE)/P13)</f>
        <v>0.99363057324840764</v>
      </c>
      <c r="AC13" s="672">
        <f>IF(ISNA(VLOOKUP(A13,[3]BDD_AGen!$1:$1048576,AC$1,FALSE))=TRUE,"-",VLOOKUP(A13,[3]BDD_AGen!$1:$1048576,AC$1,FALSE))</f>
        <v>2441</v>
      </c>
      <c r="AD13" s="36">
        <f>IF(ISNA(VLOOKUP(A13,[3]BDD_AGen!$1:$1048576,$AD8,FALSE))=TRUE,"-",VLOOKUP(A13,[3]BDD_AGen!$1:$1048576,AD$1,FALSE))</f>
        <v>1166</v>
      </c>
      <c r="AE13" s="37">
        <f t="shared" si="6"/>
        <v>-0.52232691519868912</v>
      </c>
      <c r="AF13" s="35">
        <f>IF(ISNA(VLOOKUP(A13,[3]BDD_AGen!$1:$1048576,AF$1,FALSE))=TRUE,"-",VLOOKUP(A13,[3]BDD_AGen!$1:$1048576,AF$1,FALSE))</f>
        <v>1073</v>
      </c>
      <c r="AG13" s="42">
        <f>IF(ISNA(VLOOKUP(A13,[3]BDD_AGen!$1:$1048576,AG$1,FALSE))=TRUE,"-",VLOOKUP(A13,[3]BDD_AGen!$1:$1048576,AG$1,FALSE))</f>
        <v>611</v>
      </c>
      <c r="AH13" s="37">
        <f t="shared" si="7"/>
        <v>-0.43056849953401677</v>
      </c>
      <c r="AI13" s="38">
        <f>IF(AC13=0,"-",VLOOKUP(A13,[3]BDD_AGen!$1:$1048576,$AI$1,FALSE)/AC13)</f>
        <v>1</v>
      </c>
      <c r="AJ13" s="39">
        <f>IF(AD13=0,"-",VLOOKUP(A13,[3]BDD_AGen!$1:$1048576,$AJ$1,FALSE)/AD13)</f>
        <v>1</v>
      </c>
      <c r="AK13" s="38">
        <f>IF(AC13=0,"-",VLOOKUP(A13,[3]BDD_AGen!$1:$1048576,$AK$1,FALSE)/AC13)</f>
        <v>0</v>
      </c>
      <c r="AL13" s="43">
        <f>IF(AD13=0,"-",VLOOKUP(A13,[3]BDD_AGen!$1:$1048576,$AL$1,FALSE)/AD13)</f>
        <v>0</v>
      </c>
      <c r="AQ13" s="634"/>
      <c r="AR13" s="634"/>
    </row>
    <row r="14" spans="1:44" s="32" customFormat="1" ht="14.1" customHeight="1" x14ac:dyDescent="0.2">
      <c r="A14" s="31" t="s">
        <v>32</v>
      </c>
      <c r="C14" s="33" t="s">
        <v>32</v>
      </c>
      <c r="D14" s="34" t="s">
        <v>33</v>
      </c>
      <c r="E14" s="35">
        <f>IF(ISNA(VLOOKUP(A14,[3]BDD_AGen!$1:$1048576,$E$1,FALSE))=TRUE,"-",VLOOKUP(A14,[3]BDD_AGen!$1:$1048576,$E$1,FALSE))</f>
        <v>6055</v>
      </c>
      <c r="F14" s="36">
        <f>IF(VLOOKUP(A14,[3]BDD_AGen!$1:$1048576,$F$1,FALSE)=0,0,VLOOKUP(A14,[3]BDD_AGen!$1:$1048576,$F$1,FALSE))</f>
        <v>6024</v>
      </c>
      <c r="G14" s="37">
        <f t="shared" si="0"/>
        <v>-5.1197357555738954E-3</v>
      </c>
      <c r="H14" s="35">
        <f>IF(ISNA(VLOOKUP(A14,[3]BDD_AGen!$1:$1048576,$H$1,FALSE))=TRUE,"-",VLOOKUP(A14,[3]BDD_AGen!$1:$1048576,$H$1,FALSE))</f>
        <v>294</v>
      </c>
      <c r="I14" s="42">
        <f>IF(VLOOKUP(A14,[3]BDD_AGen!$1:$1048576,$I$1,FALSE)=0,0,VLOOKUP(A14,[3]BDD_AGen!$1:$1048576,$I$1,FALSE))</f>
        <v>293</v>
      </c>
      <c r="J14" s="37">
        <f t="shared" si="1"/>
        <v>-3.4013605442176909E-3</v>
      </c>
      <c r="K14" s="38">
        <f>IF(E14=0,"-",VLOOKUP(A14,[3]BDD_AGen!$1:$1048576,$K$1,FALSE)/E14)</f>
        <v>1</v>
      </c>
      <c r="L14" s="39">
        <f>IF(F14=0,"-",VLOOKUP(A14,[3]BDD_AGen!$1:$1048576,$L$1,FALSE)/F14)</f>
        <v>1</v>
      </c>
      <c r="M14" s="40">
        <f>IF(VLOOKUP($A14,[3]BDD_AGen!$1:$1048576,M$1,FALSE)=0,"-",VLOOKUP($A14,[3]BDD_AGen!$1:$1048576,K$1,FALSE)/VLOOKUP($A14,[3]BDD_AGen!$1:$1048576,M$1,FALSE))</f>
        <v>20.595238095238095</v>
      </c>
      <c r="N14" s="41">
        <f>IF(VLOOKUP($A14,[3]BDD_AGen!$1:$1048576,N$1,FALSE)=0,"-",VLOOKUP($A14,[3]BDD_AGen!$1:$1048576,L$1,FALSE)/VLOOKUP($A14,[3]BDD_AGen!$1:$1048576,N$1,FALSE))</f>
        <v>20.559726962457336</v>
      </c>
      <c r="O14" s="672">
        <f>IF(ISNA(VLOOKUP(A14,[3]BDD_AGen!$1:$1048576,O$1,FALSE))=TRUE,"-",VLOOKUP(A14,[3]BDD_AGen!$1:$1048576,O$1,FALSE))</f>
        <v>0</v>
      </c>
      <c r="P14" s="36">
        <f>IF(ISNA(VLOOKUP(A14,[3]BDD_AGen!$1:$1048576,$P$1,FALSE))=TRUE,"-",VLOOKUP(A14,[3]BDD_AGen!$1:$1048576,$P$1,FALSE))</f>
        <v>0</v>
      </c>
      <c r="Q14" s="37" t="str">
        <f t="shared" si="2"/>
        <v>-</v>
      </c>
      <c r="R14" s="35">
        <f>IF(ISNA(VLOOKUP(A14,[3]BDD_AGen!$1:$1048576,R$1,FALSE))=TRUE,"-",VLOOKUP(A14,[3]BDD_AGen!$1:$1048576,R$1,FALSE))</f>
        <v>0</v>
      </c>
      <c r="S14" s="42">
        <f>IF(ISNA(VLOOKUP(A14,[3]BDD_AGen!$1:$1048576,S$1,FALSE))=TRUE,"-",VLOOKUP(A14,[3]BDD_AGen!$1:$1048576,S$1,FALSE))</f>
        <v>0</v>
      </c>
      <c r="T14" s="37" t="str">
        <f t="shared" si="3"/>
        <v>-</v>
      </c>
      <c r="U14" s="672">
        <f>IF(ISNA(VLOOKUP(A14,[3]BDD_AGen!$1:$1048576,U$1,FALSE))=TRUE,"-",VLOOKUP(A14,[3]BDD_AGen!$1:$1048576,U$1,FALSE))</f>
        <v>0</v>
      </c>
      <c r="V14" s="42">
        <f>IF(ISNA(VLOOKUP(A14,[3]BDD_AGen!$1:$1048576,$V$1,FALSE))=TRUE,"-",VLOOKUP(A14,[3]BDD_AGen!$1:$1048576,$V$1,FALSE))</f>
        <v>0</v>
      </c>
      <c r="W14" s="37" t="str">
        <f t="shared" si="4"/>
        <v>-</v>
      </c>
      <c r="X14" s="672">
        <f>IF(ISNA(VLOOKUP(A14,[3]BDD_AGen!$1:$1048576,X$1,FALSE))=TRUE,"-",VLOOKUP(A14,[3]BDD_AGen!$1:$1048576,X$1,FALSE))</f>
        <v>0</v>
      </c>
      <c r="Y14" s="42">
        <f>IF(ISNA(VLOOKUP(A14,[3]BDD_AGen!$1:$1048576,$Y$1,FALSE))=TRUE,"-",VLOOKUP(A14,[3]BDD_AGen!$1:$1048576,$Y$1,FALSE))</f>
        <v>0</v>
      </c>
      <c r="Z14" s="37" t="str">
        <f t="shared" si="5"/>
        <v>-</v>
      </c>
      <c r="AA14" s="38" t="str">
        <f>IF(O14=0,"-",VLOOKUP(A14,[3]BDD_AGen!$1:$1048576,$AA$1,FALSE)/O14)</f>
        <v>-</v>
      </c>
      <c r="AB14" s="39" t="str">
        <f>IF(P14=0,"-",VLOOKUP(A14,[3]BDD_AGen!$1:$1048576,$AB$1,FALSE)/P14)</f>
        <v>-</v>
      </c>
      <c r="AC14" s="672">
        <f>IF(ISNA(VLOOKUP(A14,[3]BDD_AGen!$1:$1048576,AC$1,FALSE))=TRUE,"-",VLOOKUP(A14,[3]BDD_AGen!$1:$1048576,AC$1,FALSE))</f>
        <v>302</v>
      </c>
      <c r="AD14" s="36">
        <f>IF(ISNA(VLOOKUP(A14,[3]BDD_AGen!$1:$1048576,$AD9,FALSE))=TRUE,"-",VLOOKUP(A14,[3]BDD_AGen!$1:$1048576,AD$1,FALSE))</f>
        <v>305</v>
      </c>
      <c r="AE14" s="37">
        <f t="shared" si="6"/>
        <v>9.9337748344370258E-3</v>
      </c>
      <c r="AF14" s="35">
        <f>IF(ISNA(VLOOKUP(A14,[3]BDD_AGen!$1:$1048576,AF$1,FALSE))=TRUE,"-",VLOOKUP(A14,[3]BDD_AGen!$1:$1048576,AF$1,FALSE))</f>
        <v>79</v>
      </c>
      <c r="AG14" s="42">
        <f>IF(ISNA(VLOOKUP(A14,[3]BDD_AGen!$1:$1048576,AG$1,FALSE))=TRUE,"-",VLOOKUP(A14,[3]BDD_AGen!$1:$1048576,AG$1,FALSE))</f>
        <v>70</v>
      </c>
      <c r="AH14" s="37">
        <f t="shared" si="7"/>
        <v>-0.11392405063291144</v>
      </c>
      <c r="AI14" s="38">
        <f>IF(AC14=0,"-",VLOOKUP(A14,[3]BDD_AGen!$1:$1048576,$AI$1,FALSE)/AC14)</f>
        <v>0</v>
      </c>
      <c r="AJ14" s="39">
        <f>IF(AD14=0,"-",VLOOKUP(A14,[3]BDD_AGen!$1:$1048576,$AJ$1,FALSE)/AD14)</f>
        <v>0</v>
      </c>
      <c r="AK14" s="38">
        <f>IF(AC14=0,"-",VLOOKUP(A14,[3]BDD_AGen!$1:$1048576,$AK$1,FALSE)/AC14)</f>
        <v>0</v>
      </c>
      <c r="AL14" s="43">
        <f>IF(AD14=0,"-",VLOOKUP(A14,[3]BDD_AGen!$1:$1048576,$AL$1,FALSE)/AD14)</f>
        <v>0</v>
      </c>
      <c r="AQ14" s="634"/>
      <c r="AR14" s="634"/>
    </row>
    <row r="15" spans="1:44" s="32" customFormat="1" ht="14.1" customHeight="1" x14ac:dyDescent="0.2">
      <c r="A15" s="31" t="s">
        <v>34</v>
      </c>
      <c r="C15" s="33" t="s">
        <v>34</v>
      </c>
      <c r="D15" s="34" t="s">
        <v>35</v>
      </c>
      <c r="E15" s="35">
        <f>IF(ISNA(VLOOKUP(A15,[3]BDD_AGen!$1:$1048576,$E$1,FALSE))=TRUE,"-",VLOOKUP(A15,[3]BDD_AGen!$1:$1048576,$E$1,FALSE))</f>
        <v>59397</v>
      </c>
      <c r="F15" s="36">
        <f>IF(VLOOKUP(A15,[3]BDD_AGen!$1:$1048576,$F$1,FALSE)=0,0,VLOOKUP(A15,[3]BDD_AGen!$1:$1048576,$F$1,FALSE))</f>
        <v>60501</v>
      </c>
      <c r="G15" s="37">
        <f t="shared" si="0"/>
        <v>1.8586797312995618E-2</v>
      </c>
      <c r="H15" s="35">
        <f>IF(ISNA(VLOOKUP(A15,[3]BDD_AGen!$1:$1048576,$H$1,FALSE))=TRUE,"-",VLOOKUP(A15,[3]BDD_AGen!$1:$1048576,$H$1,FALSE))</f>
        <v>1549</v>
      </c>
      <c r="I15" s="42">
        <f>IF(VLOOKUP(A15,[3]BDD_AGen!$1:$1048576,$I$1,FALSE)=0,0,VLOOKUP(A15,[3]BDD_AGen!$1:$1048576,$I$1,FALSE))</f>
        <v>1619</v>
      </c>
      <c r="J15" s="37">
        <f t="shared" si="1"/>
        <v>4.5190445448676675E-2</v>
      </c>
      <c r="K15" s="38">
        <f>IF(E15=0,"-",VLOOKUP(A15,[3]BDD_AGen!$1:$1048576,$K$1,FALSE)/E15)</f>
        <v>0.92785830934222269</v>
      </c>
      <c r="L15" s="39">
        <f>IF(F15=0,"-",VLOOKUP(A15,[3]BDD_AGen!$1:$1048576,$L$1,FALSE)/F15)</f>
        <v>0.92790201814846041</v>
      </c>
      <c r="M15" s="40">
        <f>IF(VLOOKUP($A15,[3]BDD_AGen!$1:$1048576,M$1,FALSE)=0,"-",VLOOKUP($A15,[3]BDD_AGen!$1:$1048576,K$1,FALSE)/VLOOKUP($A15,[3]BDD_AGen!$1:$1048576,M$1,FALSE))</f>
        <v>36.186474064346683</v>
      </c>
      <c r="N15" s="41">
        <f>IF(VLOOKUP($A15,[3]BDD_AGen!$1:$1048576,N$1,FALSE)=0,"-",VLOOKUP($A15,[3]BDD_AGen!$1:$1048576,L$1,FALSE)/VLOOKUP($A15,[3]BDD_AGen!$1:$1048576,N$1,FALSE))</f>
        <v>35.043071161048687</v>
      </c>
      <c r="O15" s="672">
        <f>IF(ISNA(VLOOKUP(A15,[3]BDD_AGen!$1:$1048576,O$1,FALSE))=TRUE,"-",VLOOKUP(A15,[3]BDD_AGen!$1:$1048576,O$1,FALSE))</f>
        <v>12711</v>
      </c>
      <c r="P15" s="36">
        <f>IF(ISNA(VLOOKUP(A15,[3]BDD_AGen!$1:$1048576,$P$1,FALSE))=TRUE,"-",VLOOKUP(A15,[3]BDD_AGen!$1:$1048576,$P$1,FALSE))</f>
        <v>16271</v>
      </c>
      <c r="Q15" s="37">
        <f t="shared" si="2"/>
        <v>0.28007237825505471</v>
      </c>
      <c r="R15" s="35">
        <f>IF(ISNA(VLOOKUP(A15,[3]BDD_AGen!$1:$1048576,R$1,FALSE))=TRUE,"-",VLOOKUP(A15,[3]BDD_AGen!$1:$1048576,R$1,FALSE))</f>
        <v>284</v>
      </c>
      <c r="S15" s="42">
        <f>IF(ISNA(VLOOKUP(A15,[3]BDD_AGen!$1:$1048576,S$1,FALSE))=TRUE,"-",VLOOKUP(A15,[3]BDD_AGen!$1:$1048576,S$1,FALSE))</f>
        <v>315</v>
      </c>
      <c r="T15" s="37">
        <f t="shared" si="3"/>
        <v>0.10915492957746475</v>
      </c>
      <c r="U15" s="672">
        <f>IF(ISNA(VLOOKUP(A15,[3]BDD_AGen!$1:$1048576,U$1,FALSE))=TRUE,"-",VLOOKUP(A15,[3]BDD_AGen!$1:$1048576,U$1,FALSE))</f>
        <v>7684</v>
      </c>
      <c r="V15" s="42">
        <f>IF(ISNA(VLOOKUP(A15,[3]BDD_AGen!$1:$1048576,$V$1,FALSE))=TRUE,"-",VLOOKUP(A15,[3]BDD_AGen!$1:$1048576,$V$1,FALSE))</f>
        <v>10361</v>
      </c>
      <c r="W15" s="37">
        <f t="shared" si="4"/>
        <v>0.34838625715773031</v>
      </c>
      <c r="X15" s="672">
        <f>IF(ISNA(VLOOKUP(A15,[3]BDD_AGen!$1:$1048576,X$1,FALSE))=TRUE,"-",VLOOKUP(A15,[3]BDD_AGen!$1:$1048576,X$1,FALSE))</f>
        <v>10054</v>
      </c>
      <c r="Y15" s="42">
        <f>IF(ISNA(VLOOKUP(A15,[3]BDD_AGen!$1:$1048576,$Y$1,FALSE))=TRUE,"-",VLOOKUP(A15,[3]BDD_AGen!$1:$1048576,$Y$1,FALSE))</f>
        <v>11820</v>
      </c>
      <c r="Z15" s="37">
        <f t="shared" si="5"/>
        <v>0.17565148199721503</v>
      </c>
      <c r="AA15" s="38">
        <f>IF(O15=0,"-",VLOOKUP(A15,[3]BDD_AGen!$1:$1048576,$AA$1,FALSE)/O15)</f>
        <v>0.91778774289985054</v>
      </c>
      <c r="AB15" s="39">
        <f>IF(P15=0,"-",VLOOKUP(A15,[3]BDD_AGen!$1:$1048576,$AB$1,FALSE)/P15)</f>
        <v>0.94622334214246206</v>
      </c>
      <c r="AC15" s="672">
        <f>IF(ISNA(VLOOKUP(A15,[3]BDD_AGen!$1:$1048576,AC$1,FALSE))=TRUE,"-",VLOOKUP(A15,[3]BDD_AGen!$1:$1048576,AC$1,FALSE))</f>
        <v>52881</v>
      </c>
      <c r="AD15" s="36">
        <f>IF(ISNA(VLOOKUP(A15,[3]BDD_AGen!$1:$1048576,$AD10,FALSE))=TRUE,"-",VLOOKUP(A15,[3]BDD_AGen!$1:$1048576,AD$1,FALSE))</f>
        <v>52109</v>
      </c>
      <c r="AE15" s="37">
        <f t="shared" si="6"/>
        <v>-1.4598816209980936E-2</v>
      </c>
      <c r="AF15" s="35">
        <f>IF(ISNA(VLOOKUP(A15,[3]BDD_AGen!$1:$1048576,AF$1,FALSE))=TRUE,"-",VLOOKUP(A15,[3]BDD_AGen!$1:$1048576,AF$1,FALSE))</f>
        <v>5396</v>
      </c>
      <c r="AG15" s="42">
        <f>IF(ISNA(VLOOKUP(A15,[3]BDD_AGen!$1:$1048576,AG$1,FALSE))=TRUE,"-",VLOOKUP(A15,[3]BDD_AGen!$1:$1048576,AG$1,FALSE))</f>
        <v>5644</v>
      </c>
      <c r="AH15" s="37">
        <f t="shared" si="7"/>
        <v>4.5959970348406154E-2</v>
      </c>
      <c r="AI15" s="38">
        <f>IF(AC15=0,"-",VLOOKUP(A15,[3]BDD_AGen!$1:$1048576,$AI$1,FALSE)/AC15)</f>
        <v>0.78909249068663601</v>
      </c>
      <c r="AJ15" s="39">
        <f>IF(AD15=0,"-",VLOOKUP(A15,[3]BDD_AGen!$1:$1048576,$AJ$1,FALSE)/AD15)</f>
        <v>0.79919015908960067</v>
      </c>
      <c r="AK15" s="38">
        <f>IF(AC15=0,"-",VLOOKUP(A15,[3]BDD_AGen!$1:$1048576,$AK$1,FALSE)/AC15)</f>
        <v>0.13016017094986856</v>
      </c>
      <c r="AL15" s="43">
        <f>IF(AD15=0,"-",VLOOKUP(A15,[3]BDD_AGen!$1:$1048576,$AL$1,FALSE)/AD15)</f>
        <v>9.9560536567579502E-2</v>
      </c>
      <c r="AQ15" s="634"/>
      <c r="AR15" s="634"/>
    </row>
    <row r="16" spans="1:44" s="32" customFormat="1" ht="14.1" customHeight="1" x14ac:dyDescent="0.25">
      <c r="A16" s="49" t="s">
        <v>36</v>
      </c>
      <c r="C16" s="33" t="s">
        <v>36</v>
      </c>
      <c r="D16" s="34" t="s">
        <v>37</v>
      </c>
      <c r="E16" s="35">
        <f>IF(ISNA(VLOOKUP(A16,[3]BDD_AGen!$1:$1048576,$E$1,FALSE))=TRUE,"-",VLOOKUP(A16,[3]BDD_AGen!$1:$1048576,$E$1,FALSE))</f>
        <v>27697</v>
      </c>
      <c r="F16" s="36">
        <f>IF(VLOOKUP(A16,[3]BDD_AGen!$1:$1048576,$F$1,FALSE)=0,0,VLOOKUP(A16,[3]BDD_AGen!$1:$1048576,$F$1,FALSE))</f>
        <v>24619</v>
      </c>
      <c r="G16" s="37">
        <f t="shared" si="0"/>
        <v>-0.11113116944073365</v>
      </c>
      <c r="H16" s="35">
        <f>IF(ISNA(VLOOKUP(A16,[3]BDD_AGen!$1:$1048576,$H$1,FALSE))=TRUE,"-",VLOOKUP(A16,[3]BDD_AGen!$1:$1048576,$H$1,FALSE))</f>
        <v>494</v>
      </c>
      <c r="I16" s="42">
        <f>IF(VLOOKUP(A16,[3]BDD_AGen!$1:$1048576,$I$1,FALSE)=0,0,VLOOKUP(A16,[3]BDD_AGen!$1:$1048576,$I$1,FALSE))</f>
        <v>560</v>
      </c>
      <c r="J16" s="37">
        <f t="shared" si="1"/>
        <v>0.1336032388663968</v>
      </c>
      <c r="K16" s="38">
        <f>IF(E16=0,"-",VLOOKUP(A16,[3]BDD_AGen!$1:$1048576,$K$1,FALSE)/E16)</f>
        <v>1</v>
      </c>
      <c r="L16" s="39">
        <f>IF(F16=0,"-",VLOOKUP(A16,[3]BDD_AGen!$1:$1048576,$L$1,FALSE)/F16)</f>
        <v>1</v>
      </c>
      <c r="M16" s="40">
        <f>IF(VLOOKUP($A16,[3]BDD_AGen!$1:$1048576,M$1,FALSE)=0,"-",VLOOKUP($A16,[3]BDD_AGen!$1:$1048576,K$1,FALSE)/VLOOKUP($A16,[3]BDD_AGen!$1:$1048576,M$1,FALSE))</f>
        <v>56.0668016194332</v>
      </c>
      <c r="N16" s="41">
        <f>IF(VLOOKUP($A16,[3]BDD_AGen!$1:$1048576,N$1,FALSE)=0,"-",VLOOKUP($A16,[3]BDD_AGen!$1:$1048576,L$1,FALSE)/VLOOKUP($A16,[3]BDD_AGen!$1:$1048576,N$1,FALSE))</f>
        <v>43.962499999999999</v>
      </c>
      <c r="O16" s="672">
        <f>IF(ISNA(VLOOKUP(A16,[3]BDD_AGen!$1:$1048576,O$1,FALSE))=TRUE,"-",VLOOKUP(A16,[3]BDD_AGen!$1:$1048576,O$1,FALSE))</f>
        <v>2194</v>
      </c>
      <c r="P16" s="36">
        <f>IF(ISNA(VLOOKUP(A16,[3]BDD_AGen!$1:$1048576,$P$1,FALSE))=TRUE,"-",VLOOKUP(A16,[3]BDD_AGen!$1:$1048576,$P$1,FALSE))</f>
        <v>3196</v>
      </c>
      <c r="Q16" s="37">
        <f t="shared" si="2"/>
        <v>0.45670009115770283</v>
      </c>
      <c r="R16" s="35">
        <f>IF(ISNA(VLOOKUP(A16,[3]BDD_AGen!$1:$1048576,R$1,FALSE))=TRUE,"-",VLOOKUP(A16,[3]BDD_AGen!$1:$1048576,R$1,FALSE))</f>
        <v>87</v>
      </c>
      <c r="S16" s="42">
        <f>IF(ISNA(VLOOKUP(A16,[3]BDD_AGen!$1:$1048576,S$1,FALSE))=TRUE,"-",VLOOKUP(A16,[3]BDD_AGen!$1:$1048576,S$1,FALSE))</f>
        <v>122</v>
      </c>
      <c r="T16" s="37">
        <f t="shared" si="3"/>
        <v>0.40229885057471271</v>
      </c>
      <c r="U16" s="672">
        <f>IF(ISNA(VLOOKUP(A16,[3]BDD_AGen!$1:$1048576,U$1,FALSE))=TRUE,"-",VLOOKUP(A16,[3]BDD_AGen!$1:$1048576,U$1,FALSE))</f>
        <v>1357</v>
      </c>
      <c r="V16" s="42">
        <f>IF(ISNA(VLOOKUP(A16,[3]BDD_AGen!$1:$1048576,$V$1,FALSE))=TRUE,"-",VLOOKUP(A16,[3]BDD_AGen!$1:$1048576,$V$1,FALSE))</f>
        <v>2384</v>
      </c>
      <c r="W16" s="37">
        <f t="shared" si="4"/>
        <v>0.75681650700073688</v>
      </c>
      <c r="X16" s="672">
        <f>IF(ISNA(VLOOKUP(A16,[3]BDD_AGen!$1:$1048576,X$1,FALSE))=TRUE,"-",VLOOKUP(A16,[3]BDD_AGen!$1:$1048576,X$1,FALSE))</f>
        <v>1674</v>
      </c>
      <c r="Y16" s="42">
        <f>IF(ISNA(VLOOKUP(A16,[3]BDD_AGen!$1:$1048576,$Y$1,FALSE))=TRUE,"-",VLOOKUP(A16,[3]BDD_AGen!$1:$1048576,$Y$1,FALSE))</f>
        <v>1624</v>
      </c>
      <c r="Z16" s="37">
        <f t="shared" si="5"/>
        <v>-2.9868578255675016E-2</v>
      </c>
      <c r="AA16" s="38">
        <f>IF(O16=0,"-",VLOOKUP(A16,[3]BDD_AGen!$1:$1048576,$AA$1,FALSE)/O16)</f>
        <v>1</v>
      </c>
      <c r="AB16" s="39">
        <f>IF(P16=0,"-",VLOOKUP(A16,[3]BDD_AGen!$1:$1048576,$AB$1,FALSE)/P16)</f>
        <v>1</v>
      </c>
      <c r="AC16" s="672">
        <f>IF(ISNA(VLOOKUP(A16,[3]BDD_AGen!$1:$1048576,AC$1,FALSE))=TRUE,"-",VLOOKUP(A16,[3]BDD_AGen!$1:$1048576,AC$1,FALSE))</f>
        <v>44353</v>
      </c>
      <c r="AD16" s="36">
        <f>IF(ISNA(VLOOKUP(A16,[3]BDD_AGen!$1:$1048576,$AD11,FALSE))=TRUE,"-",VLOOKUP(A16,[3]BDD_AGen!$1:$1048576,AD$1,FALSE))</f>
        <v>44496</v>
      </c>
      <c r="AE16" s="37">
        <f t="shared" si="6"/>
        <v>3.2241336549951871E-3</v>
      </c>
      <c r="AF16" s="35">
        <f>IF(ISNA(VLOOKUP(A16,[3]BDD_AGen!$1:$1048576,AF$1,FALSE))=TRUE,"-",VLOOKUP(A16,[3]BDD_AGen!$1:$1048576,AF$1,FALSE))</f>
        <v>4491</v>
      </c>
      <c r="AG16" s="42">
        <f>IF(ISNA(VLOOKUP(A16,[3]BDD_AGen!$1:$1048576,AG$1,FALSE))=TRUE,"-",VLOOKUP(A16,[3]BDD_AGen!$1:$1048576,AG$1,FALSE))</f>
        <v>4621</v>
      </c>
      <c r="AH16" s="37">
        <f t="shared" si="7"/>
        <v>2.894678245379656E-2</v>
      </c>
      <c r="AI16" s="38">
        <f>IF(AC16=0,"-",VLOOKUP(A16,[3]BDD_AGen!$1:$1048576,$AI$1,FALSE)/AC16)</f>
        <v>0.66604288323225036</v>
      </c>
      <c r="AJ16" s="39">
        <f>IF(AD16=0,"-",VLOOKUP(A16,[3]BDD_AGen!$1:$1048576,$AJ$1,FALSE)/AD16)</f>
        <v>0.58591783531103925</v>
      </c>
      <c r="AK16" s="38">
        <f>IF(AC16=0,"-",VLOOKUP(A16,[3]BDD_AGen!$1:$1048576,$AK$1,FALSE)/AC16)</f>
        <v>0.11417491488738078</v>
      </c>
      <c r="AL16" s="43">
        <f>IF(AD16=0,"-",VLOOKUP(A16,[3]BDD_AGen!$1:$1048576,$AL$1,FALSE)/AD16)</f>
        <v>0.12882056814095649</v>
      </c>
      <c r="AQ16" s="634"/>
      <c r="AR16" s="634"/>
    </row>
    <row r="17" spans="1:44" s="32" customFormat="1" ht="14.1" customHeight="1" x14ac:dyDescent="0.2">
      <c r="A17" s="31" t="s">
        <v>38</v>
      </c>
      <c r="C17" s="33" t="s">
        <v>38</v>
      </c>
      <c r="D17" s="34" t="s">
        <v>39</v>
      </c>
      <c r="E17" s="35">
        <f>IF(ISNA(VLOOKUP(A17,[3]BDD_AGen!$1:$1048576,$E$1,FALSE))=TRUE,"-",VLOOKUP(A17,[3]BDD_AGen!$1:$1048576,$E$1,FALSE))</f>
        <v>8420</v>
      </c>
      <c r="F17" s="36">
        <f>IF(VLOOKUP(A17,[3]BDD_AGen!$1:$1048576,$F$1,FALSE)=0,0,VLOOKUP(A17,[3]BDD_AGen!$1:$1048576,$F$1,FALSE))</f>
        <v>7369</v>
      </c>
      <c r="G17" s="37">
        <f t="shared" si="0"/>
        <v>-0.12482185273159141</v>
      </c>
      <c r="H17" s="35">
        <f>IF(ISNA(VLOOKUP(A17,[3]BDD_AGen!$1:$1048576,$H$1,FALSE))=TRUE,"-",VLOOKUP(A17,[3]BDD_AGen!$1:$1048576,$H$1,FALSE))</f>
        <v>284</v>
      </c>
      <c r="I17" s="42">
        <f>IF(VLOOKUP(A17,[3]BDD_AGen!$1:$1048576,$I$1,FALSE)=0,0,VLOOKUP(A17,[3]BDD_AGen!$1:$1048576,$I$1,FALSE))</f>
        <v>280</v>
      </c>
      <c r="J17" s="37">
        <f t="shared" si="1"/>
        <v>-1.4084507042253502E-2</v>
      </c>
      <c r="K17" s="38">
        <f>IF(E17=0,"-",VLOOKUP(A17,[3]BDD_AGen!$1:$1048576,$K$1,FALSE)/E17)</f>
        <v>0.85190023752969124</v>
      </c>
      <c r="L17" s="39">
        <f>IF(F17=0,"-",VLOOKUP(A17,[3]BDD_AGen!$1:$1048576,$L$1,FALSE)/F17)</f>
        <v>0.90772153616501561</v>
      </c>
      <c r="M17" s="40">
        <f>IF(VLOOKUP($A17,[3]BDD_AGen!$1:$1048576,M$1,FALSE)=0,"-",VLOOKUP($A17,[3]BDD_AGen!$1:$1048576,K$1,FALSE)/VLOOKUP($A17,[3]BDD_AGen!$1:$1048576,M$1,FALSE))</f>
        <v>25.346289752650176</v>
      </c>
      <c r="N17" s="41">
        <f>IF(VLOOKUP($A17,[3]BDD_AGen!$1:$1048576,N$1,FALSE)=0,"-",VLOOKUP($A17,[3]BDD_AGen!$1:$1048576,L$1,FALSE)/VLOOKUP($A17,[3]BDD_AGen!$1:$1048576,N$1,FALSE))</f>
        <v>23.974910394265233</v>
      </c>
      <c r="O17" s="672">
        <f>IF(ISNA(VLOOKUP(A17,[3]BDD_AGen!$1:$1048576,O$1,FALSE))=TRUE,"-",VLOOKUP(A17,[3]BDD_AGen!$1:$1048576,O$1,FALSE))</f>
        <v>1382.5</v>
      </c>
      <c r="P17" s="36">
        <f>IF(ISNA(VLOOKUP(A17,[3]BDD_AGen!$1:$1048576,$P$1,FALSE))=TRUE,"-",VLOOKUP(A17,[3]BDD_AGen!$1:$1048576,$P$1,FALSE))</f>
        <v>1488.5</v>
      </c>
      <c r="Q17" s="37">
        <f t="shared" si="2"/>
        <v>7.6672694394213314E-2</v>
      </c>
      <c r="R17" s="35">
        <f>IF(ISNA(VLOOKUP(A17,[3]BDD_AGen!$1:$1048576,R$1,FALSE))=TRUE,"-",VLOOKUP(A17,[3]BDD_AGen!$1:$1048576,R$1,FALSE))</f>
        <v>34</v>
      </c>
      <c r="S17" s="42">
        <f>IF(ISNA(VLOOKUP(A17,[3]BDD_AGen!$1:$1048576,S$1,FALSE))=TRUE,"-",VLOOKUP(A17,[3]BDD_AGen!$1:$1048576,S$1,FALSE))</f>
        <v>24</v>
      </c>
      <c r="T17" s="37">
        <f t="shared" si="3"/>
        <v>-0.29411764705882348</v>
      </c>
      <c r="U17" s="672">
        <f>IF(ISNA(VLOOKUP(A17,[3]BDD_AGen!$1:$1048576,U$1,FALSE))=TRUE,"-",VLOOKUP(A17,[3]BDD_AGen!$1:$1048576,U$1,FALSE))</f>
        <v>1350</v>
      </c>
      <c r="V17" s="42">
        <f>IF(ISNA(VLOOKUP(A17,[3]BDD_AGen!$1:$1048576,$V$1,FALSE))=TRUE,"-",VLOOKUP(A17,[3]BDD_AGen!$1:$1048576,$V$1,FALSE))</f>
        <v>1464</v>
      </c>
      <c r="W17" s="37">
        <f t="shared" si="4"/>
        <v>8.4444444444444544E-2</v>
      </c>
      <c r="X17" s="672">
        <f>IF(ISNA(VLOOKUP(A17,[3]BDD_AGen!$1:$1048576,X$1,FALSE))=TRUE,"-",VLOOKUP(A17,[3]BDD_AGen!$1:$1048576,X$1,FALSE))</f>
        <v>65</v>
      </c>
      <c r="Y17" s="42">
        <f>IF(ISNA(VLOOKUP(A17,[3]BDD_AGen!$1:$1048576,$Y$1,FALSE))=TRUE,"-",VLOOKUP(A17,[3]BDD_AGen!$1:$1048576,$Y$1,FALSE))</f>
        <v>49</v>
      </c>
      <c r="Z17" s="37">
        <f t="shared" si="5"/>
        <v>-0.24615384615384617</v>
      </c>
      <c r="AA17" s="38">
        <f>IF(O17=0,"-",VLOOKUP(A17,[3]BDD_AGen!$1:$1048576,$AA$1,FALSE)/O17)</f>
        <v>1</v>
      </c>
      <c r="AB17" s="39">
        <f>IF(P17=0,"-",VLOOKUP(A17,[3]BDD_AGen!$1:$1048576,$AB$1,FALSE)/P17)</f>
        <v>1</v>
      </c>
      <c r="AC17" s="672">
        <f>IF(ISNA(VLOOKUP(A17,[3]BDD_AGen!$1:$1048576,AC$1,FALSE))=TRUE,"-",VLOOKUP(A17,[3]BDD_AGen!$1:$1048576,AC$1,FALSE))</f>
        <v>16336</v>
      </c>
      <c r="AD17" s="36">
        <f>IF(ISNA(VLOOKUP(A17,[3]BDD_AGen!$1:$1048576,$AD12,FALSE))=TRUE,"-",VLOOKUP(A17,[3]BDD_AGen!$1:$1048576,AD$1,FALSE))</f>
        <v>17495</v>
      </c>
      <c r="AE17" s="37">
        <f t="shared" si="6"/>
        <v>7.0947600391772836E-2</v>
      </c>
      <c r="AF17" s="35">
        <f>IF(ISNA(VLOOKUP(A17,[3]BDD_AGen!$1:$1048576,AF$1,FALSE))=TRUE,"-",VLOOKUP(A17,[3]BDD_AGen!$1:$1048576,AF$1,FALSE))</f>
        <v>1839</v>
      </c>
      <c r="AG17" s="42">
        <f>IF(ISNA(VLOOKUP(A17,[3]BDD_AGen!$1:$1048576,AG$1,FALSE))=TRUE,"-",VLOOKUP(A17,[3]BDD_AGen!$1:$1048576,AG$1,FALSE))</f>
        <v>1945</v>
      </c>
      <c r="AH17" s="37">
        <f t="shared" si="7"/>
        <v>5.764002175095162E-2</v>
      </c>
      <c r="AI17" s="38">
        <f>IF(AC17=0,"-",VLOOKUP(A17,[3]BDD_AGen!$1:$1048576,$AI$1,FALSE)/AC17)</f>
        <v>0.77883202742409408</v>
      </c>
      <c r="AJ17" s="39">
        <f>IF(AD17=0,"-",VLOOKUP(A17,[3]BDD_AGen!$1:$1048576,$AJ$1,FALSE)/AD17)</f>
        <v>0.83641040297227776</v>
      </c>
      <c r="AK17" s="38">
        <f>IF(AC17=0,"-",VLOOKUP(A17,[3]BDD_AGen!$1:$1048576,$AK$1,FALSE)/AC17)</f>
        <v>0.17770568070519099</v>
      </c>
      <c r="AL17" s="43">
        <f>IF(AD17=0,"-",VLOOKUP(A17,[3]BDD_AGen!$1:$1048576,$AL$1,FALSE)/AD17)</f>
        <v>0.1347242069162618</v>
      </c>
      <c r="AQ17" s="634"/>
      <c r="AR17" s="634"/>
    </row>
    <row r="18" spans="1:44" s="32" customFormat="1" ht="14.1" customHeight="1" x14ac:dyDescent="0.2">
      <c r="A18" s="31" t="s">
        <v>40</v>
      </c>
      <c r="C18" s="33" t="s">
        <v>40</v>
      </c>
      <c r="D18" s="34" t="s">
        <v>41</v>
      </c>
      <c r="E18" s="35">
        <f>IF(ISNA(VLOOKUP(A18,[3]BDD_AGen!$1:$1048576,$E$1,FALSE))=TRUE,"-",VLOOKUP(A18,[3]BDD_AGen!$1:$1048576,$E$1,FALSE))</f>
        <v>192668</v>
      </c>
      <c r="F18" s="36">
        <f>IF(VLOOKUP(A18,[3]BDD_AGen!$1:$1048576,$F$1,FALSE)=0,0,VLOOKUP(A18,[3]BDD_AGen!$1:$1048576,$F$1,FALSE))</f>
        <v>180505</v>
      </c>
      <c r="G18" s="37">
        <f t="shared" si="0"/>
        <v>-6.3129320904353636E-2</v>
      </c>
      <c r="H18" s="35">
        <f>IF(ISNA(VLOOKUP(A18,[3]BDD_AGen!$1:$1048576,$H$1,FALSE))=TRUE,"-",VLOOKUP(A18,[3]BDD_AGen!$1:$1048576,$H$1,FALSE))</f>
        <v>3742</v>
      </c>
      <c r="I18" s="42">
        <f>IF(VLOOKUP(A18,[3]BDD_AGen!$1:$1048576,$I$1,FALSE)=0,0,VLOOKUP(A18,[3]BDD_AGen!$1:$1048576,$I$1,FALSE))</f>
        <v>3205</v>
      </c>
      <c r="J18" s="37">
        <f t="shared" si="1"/>
        <v>-0.14350614644575088</v>
      </c>
      <c r="K18" s="38">
        <f>IF(E18=0,"-",VLOOKUP(A18,[3]BDD_AGen!$1:$1048576,$K$1,FALSE)/E18)</f>
        <v>0.95019930657919327</v>
      </c>
      <c r="L18" s="39">
        <f>IF(F18=0,"-",VLOOKUP(A18,[3]BDD_AGen!$1:$1048576,$L$1,FALSE)/F18)</f>
        <v>0.95289327165452475</v>
      </c>
      <c r="M18" s="40">
        <f>IF(VLOOKUP($A18,[3]BDD_AGen!$1:$1048576,M$1,FALSE)=0,"-",VLOOKUP($A18,[3]BDD_AGen!$1:$1048576,K$1,FALSE)/VLOOKUP($A18,[3]BDD_AGen!$1:$1048576,M$1,FALSE))</f>
        <v>49.147114093959729</v>
      </c>
      <c r="N18" s="41">
        <f>IF(VLOOKUP($A18,[3]BDD_AGen!$1:$1048576,N$1,FALSE)=0,"-",VLOOKUP($A18,[3]BDD_AGen!$1:$1048576,L$1,FALSE)/VLOOKUP($A18,[3]BDD_AGen!$1:$1048576,N$1,FALSE))</f>
        <v>54.003767660910519</v>
      </c>
      <c r="O18" s="672">
        <f>IF(ISNA(VLOOKUP(A18,[3]BDD_AGen!$1:$1048576,O$1,FALSE))=TRUE,"-",VLOOKUP(A18,[3]BDD_AGen!$1:$1048576,O$1,FALSE))</f>
        <v>23622</v>
      </c>
      <c r="P18" s="36">
        <f>IF(ISNA(VLOOKUP(A18,[3]BDD_AGen!$1:$1048576,$P$1,FALSE))=TRUE,"-",VLOOKUP(A18,[3]BDD_AGen!$1:$1048576,$P$1,FALSE))</f>
        <v>21560.5</v>
      </c>
      <c r="Q18" s="37">
        <f t="shared" si="2"/>
        <v>-8.7270341207349111E-2</v>
      </c>
      <c r="R18" s="35">
        <f>IF(ISNA(VLOOKUP(A18,[3]BDD_AGen!$1:$1048576,R$1,FALSE))=TRUE,"-",VLOOKUP(A18,[3]BDD_AGen!$1:$1048576,R$1,FALSE))</f>
        <v>1063</v>
      </c>
      <c r="S18" s="42">
        <f>IF(ISNA(VLOOKUP(A18,[3]BDD_AGen!$1:$1048576,S$1,FALSE))=TRUE,"-",VLOOKUP(A18,[3]BDD_AGen!$1:$1048576,S$1,FALSE))</f>
        <v>921</v>
      </c>
      <c r="T18" s="37">
        <f t="shared" si="3"/>
        <v>-0.13358419567262469</v>
      </c>
      <c r="U18" s="672">
        <f>IF(ISNA(VLOOKUP(A18,[3]BDD_AGen!$1:$1048576,U$1,FALSE))=TRUE,"-",VLOOKUP(A18,[3]BDD_AGen!$1:$1048576,U$1,FALSE))</f>
        <v>14131</v>
      </c>
      <c r="V18" s="42">
        <f>IF(ISNA(VLOOKUP(A18,[3]BDD_AGen!$1:$1048576,$V$1,FALSE))=TRUE,"-",VLOOKUP(A18,[3]BDD_AGen!$1:$1048576,$V$1,FALSE))</f>
        <v>13963</v>
      </c>
      <c r="W18" s="37">
        <f t="shared" si="4"/>
        <v>-1.1888755219021996E-2</v>
      </c>
      <c r="X18" s="672">
        <f>IF(ISNA(VLOOKUP(A18,[3]BDD_AGen!$1:$1048576,X$1,FALSE))=TRUE,"-",VLOOKUP(A18,[3]BDD_AGen!$1:$1048576,X$1,FALSE))</f>
        <v>18982</v>
      </c>
      <c r="Y18" s="42">
        <f>IF(ISNA(VLOOKUP(A18,[3]BDD_AGen!$1:$1048576,$Y$1,FALSE))=TRUE,"-",VLOOKUP(A18,[3]BDD_AGen!$1:$1048576,$Y$1,FALSE))</f>
        <v>15195</v>
      </c>
      <c r="Z18" s="37">
        <f t="shared" si="5"/>
        <v>-0.19950479401538301</v>
      </c>
      <c r="AA18" s="38">
        <f>IF(O18=0,"-",VLOOKUP(A18,[3]BDD_AGen!$1:$1048576,$AA$1,FALSE)/O18)</f>
        <v>1</v>
      </c>
      <c r="AB18" s="39">
        <f>IF(P18=0,"-",VLOOKUP(A18,[3]BDD_AGen!$1:$1048576,$AB$1,FALSE)/P18)</f>
        <v>0.99948980775028406</v>
      </c>
      <c r="AC18" s="672">
        <f>IF(ISNA(VLOOKUP(A18,[3]BDD_AGen!$1:$1048576,AC$1,FALSE))=TRUE,"-",VLOOKUP(A18,[3]BDD_AGen!$1:$1048576,AC$1,FALSE))</f>
        <v>256096</v>
      </c>
      <c r="AD18" s="36">
        <f>IF(ISNA(VLOOKUP(A18,[3]BDD_AGen!$1:$1048576,$AD13,FALSE))=TRUE,"-",VLOOKUP(A18,[3]BDD_AGen!$1:$1048576,AD$1,FALSE))</f>
        <v>246432</v>
      </c>
      <c r="AE18" s="37">
        <f t="shared" si="6"/>
        <v>-3.7735849056603765E-2</v>
      </c>
      <c r="AF18" s="35">
        <f>IF(ISNA(VLOOKUP(A18,[3]BDD_AGen!$1:$1048576,AF$1,FALSE))=TRUE,"-",VLOOKUP(A18,[3]BDD_AGen!$1:$1048576,AF$1,FALSE))</f>
        <v>21150</v>
      </c>
      <c r="AG18" s="42">
        <f>IF(ISNA(VLOOKUP(A18,[3]BDD_AGen!$1:$1048576,AG$1,FALSE))=TRUE,"-",VLOOKUP(A18,[3]BDD_AGen!$1:$1048576,AG$1,FALSE))</f>
        <v>21691</v>
      </c>
      <c r="AH18" s="37">
        <f t="shared" si="7"/>
        <v>2.5579196217494049E-2</v>
      </c>
      <c r="AI18" s="38">
        <f>IF(AC18=0,"-",VLOOKUP(A18,[3]BDD_AGen!$1:$1048576,$AI$1,FALSE)/AC18)</f>
        <v>0.4345870298638011</v>
      </c>
      <c r="AJ18" s="39">
        <f>IF(AD18=0,"-",VLOOKUP(A18,[3]BDD_AGen!$1:$1048576,$AJ$1,FALSE)/AD18)</f>
        <v>0.570798435268147</v>
      </c>
      <c r="AK18" s="38">
        <f>IF(AC18=0,"-",VLOOKUP(A18,[3]BDD_AGen!$1:$1048576,$AK$1,FALSE)/AC18)</f>
        <v>7.722885168061977E-2</v>
      </c>
      <c r="AL18" s="43">
        <f>IF(AD18=0,"-",VLOOKUP(A18,[3]BDD_AGen!$1:$1048576,$AL$1,FALSE)/AD18)</f>
        <v>9.2451467341903654E-2</v>
      </c>
      <c r="AQ18" s="634"/>
      <c r="AR18" s="634"/>
    </row>
    <row r="19" spans="1:44" s="32" customFormat="1" ht="14.1" customHeight="1" x14ac:dyDescent="0.2">
      <c r="A19" s="46" t="s">
        <v>245</v>
      </c>
      <c r="C19" s="45" t="s">
        <v>245</v>
      </c>
      <c r="D19" s="34" t="s">
        <v>244</v>
      </c>
      <c r="E19" s="35">
        <f>IF(ISNA(VLOOKUP(A19,[3]BDD_AGen!$1:$1048576,$E$1,FALSE))=TRUE,"-",VLOOKUP(A19,[3]BDD_AGen!$1:$1048576,$E$1,FALSE))</f>
        <v>26142</v>
      </c>
      <c r="F19" s="36">
        <f>IF(VLOOKUP(A19,[3]BDD_AGen!$1:$1048576,$F$1,FALSE)=0,0,VLOOKUP(A19,[3]BDD_AGen!$1:$1048576,$F$1,FALSE))</f>
        <v>27018</v>
      </c>
      <c r="G19" s="37">
        <f t="shared" si="0"/>
        <v>3.3509295386733973E-2</v>
      </c>
      <c r="H19" s="35">
        <f>IF(ISNA(VLOOKUP(A19,[3]BDD_AGen!$1:$1048576,$H$1,FALSE))=TRUE,"-",VLOOKUP(A19,[3]BDD_AGen!$1:$1048576,$H$1,FALSE))</f>
        <v>603</v>
      </c>
      <c r="I19" s="42">
        <f>IF(VLOOKUP(A19,[3]BDD_AGen!$1:$1048576,$I$1,FALSE)=0,0,VLOOKUP(A19,[3]BDD_AGen!$1:$1048576,$I$1,FALSE))</f>
        <v>585</v>
      </c>
      <c r="J19" s="37">
        <f t="shared" si="1"/>
        <v>-2.9850746268656692E-2</v>
      </c>
      <c r="K19" s="38">
        <f>IF(E19=0,"-",VLOOKUP(A19,[3]BDD_AGen!$1:$1048576,$K$1,FALSE)/E19)</f>
        <v>1</v>
      </c>
      <c r="L19" s="39">
        <f>IF(F19=0,"-",VLOOKUP(A19,[3]BDD_AGen!$1:$1048576,$L$1,FALSE)/F19)</f>
        <v>1</v>
      </c>
      <c r="M19" s="40">
        <f>IF(VLOOKUP($A19,[3]BDD_AGen!$1:$1048576,M$1,FALSE)=0,"-",VLOOKUP($A19,[3]BDD_AGen!$1:$1048576,K$1,FALSE)/VLOOKUP($A19,[3]BDD_AGen!$1:$1048576,M$1,FALSE))</f>
        <v>43.353233830845774</v>
      </c>
      <c r="N19" s="41">
        <f>IF(VLOOKUP($A19,[3]BDD_AGen!$1:$1048576,N$1,FALSE)=0,"-",VLOOKUP($A19,[3]BDD_AGen!$1:$1048576,L$1,FALSE)/VLOOKUP($A19,[3]BDD_AGen!$1:$1048576,N$1,FALSE))</f>
        <v>46.184615384615384</v>
      </c>
      <c r="O19" s="672">
        <f>IF(ISNA(VLOOKUP(A19,[3]BDD_AGen!$1:$1048576,O$1,FALSE))=TRUE,"-",VLOOKUP(A19,[3]BDD_AGen!$1:$1048576,O$1,FALSE))</f>
        <v>1611</v>
      </c>
      <c r="P19" s="36">
        <f>IF(ISNA(VLOOKUP(A19,[3]BDD_AGen!$1:$1048576,$P$1,FALSE))=TRUE,"-",VLOOKUP(A19,[3]BDD_AGen!$1:$1048576,$P$1,FALSE))</f>
        <v>1997</v>
      </c>
      <c r="Q19" s="37">
        <f t="shared" si="2"/>
        <v>0.23960273122284304</v>
      </c>
      <c r="R19" s="35">
        <f>IF(ISNA(VLOOKUP(A19,[3]BDD_AGen!$1:$1048576,R$1,FALSE))=TRUE,"-",VLOOKUP(A19,[3]BDD_AGen!$1:$1048576,R$1,FALSE))</f>
        <v>85</v>
      </c>
      <c r="S19" s="42">
        <f>IF(ISNA(VLOOKUP(A19,[3]BDD_AGen!$1:$1048576,S$1,FALSE))=TRUE,"-",VLOOKUP(A19,[3]BDD_AGen!$1:$1048576,S$1,FALSE))</f>
        <v>92</v>
      </c>
      <c r="T19" s="37">
        <f t="shared" si="3"/>
        <v>8.2352941176470518E-2</v>
      </c>
      <c r="U19" s="672">
        <f>IF(ISNA(VLOOKUP(A19,[3]BDD_AGen!$1:$1048576,U$1,FALSE))=TRUE,"-",VLOOKUP(A19,[3]BDD_AGen!$1:$1048576,U$1,FALSE))</f>
        <v>5</v>
      </c>
      <c r="V19" s="42">
        <f>IF(ISNA(VLOOKUP(A19,[3]BDD_AGen!$1:$1048576,$V$1,FALSE))=TRUE,"-",VLOOKUP(A19,[3]BDD_AGen!$1:$1048576,$V$1,FALSE))</f>
        <v>6</v>
      </c>
      <c r="W19" s="37">
        <f t="shared" si="4"/>
        <v>0.19999999999999996</v>
      </c>
      <c r="X19" s="672">
        <f>IF(ISNA(VLOOKUP(A19,[3]BDD_AGen!$1:$1048576,X$1,FALSE))=TRUE,"-",VLOOKUP(A19,[3]BDD_AGen!$1:$1048576,X$1,FALSE))</f>
        <v>3212</v>
      </c>
      <c r="Y19" s="42">
        <f>IF(ISNA(VLOOKUP(A19,[3]BDD_AGen!$1:$1048576,$Y$1,FALSE))=TRUE,"-",VLOOKUP(A19,[3]BDD_AGen!$1:$1048576,$Y$1,FALSE))</f>
        <v>3982</v>
      </c>
      <c r="Z19" s="37">
        <f t="shared" si="5"/>
        <v>0.23972602739726034</v>
      </c>
      <c r="AA19" s="38">
        <f>IF(O19=0,"-",VLOOKUP(A19,[3]BDD_AGen!$1:$1048576,$AA$1,FALSE)/O19)</f>
        <v>1</v>
      </c>
      <c r="AB19" s="39">
        <f>IF(P19=0,"-",VLOOKUP(A19,[3]BDD_AGen!$1:$1048576,$AB$1,FALSE)/P19)</f>
        <v>1</v>
      </c>
      <c r="AC19" s="672">
        <f>IF(ISNA(VLOOKUP(A19,[3]BDD_AGen!$1:$1048576,AC$1,FALSE))=TRUE,"-",VLOOKUP(A19,[3]BDD_AGen!$1:$1048576,AC$1,FALSE))</f>
        <v>0</v>
      </c>
      <c r="AD19" s="36">
        <f>IF(ISNA(VLOOKUP(A19,[3]BDD_AGen!$1:$1048576,$AD14,FALSE))=TRUE,"-",VLOOKUP(A19,[3]BDD_AGen!$1:$1048576,AD$1,FALSE))</f>
        <v>0</v>
      </c>
      <c r="AE19" s="37" t="str">
        <f t="shared" si="6"/>
        <v>-</v>
      </c>
      <c r="AF19" s="35">
        <f>IF(ISNA(VLOOKUP(A19,[3]BDD_AGen!$1:$1048576,AF$1,FALSE))=TRUE,"-",VLOOKUP(A19,[3]BDD_AGen!$1:$1048576,AF$1,FALSE))</f>
        <v>0</v>
      </c>
      <c r="AG19" s="42">
        <f>IF(ISNA(VLOOKUP(A19,[3]BDD_AGen!$1:$1048576,AG$1,FALSE))=TRUE,"-",VLOOKUP(A19,[3]BDD_AGen!$1:$1048576,AG$1,FALSE))</f>
        <v>0</v>
      </c>
      <c r="AH19" s="37" t="str">
        <f t="shared" si="7"/>
        <v>-</v>
      </c>
      <c r="AI19" s="38" t="str">
        <f>IF(AC19=0,"-",VLOOKUP(A19,[3]BDD_AGen!$1:$1048576,$AI$1,FALSE)/AC19)</f>
        <v>-</v>
      </c>
      <c r="AJ19" s="39" t="str">
        <f>IF(AD19=0,"-",VLOOKUP(A19,[3]BDD_AGen!$1:$1048576,$AJ$1,FALSE)/AD19)</f>
        <v>-</v>
      </c>
      <c r="AK19" s="38" t="str">
        <f>IF(AC19=0,"-",VLOOKUP(A19,[3]BDD_AGen!$1:$1048576,$AK$1,FALSE)/AC19)</f>
        <v>-</v>
      </c>
      <c r="AL19" s="43" t="str">
        <f>IF(AD19=0,"-",VLOOKUP(A19,[3]BDD_AGen!$1:$1048576,$AL$1,FALSE)/AD19)</f>
        <v>-</v>
      </c>
      <c r="AQ19" s="634"/>
      <c r="AR19" s="634"/>
    </row>
    <row r="20" spans="1:44" s="32" customFormat="1" ht="14.1" customHeight="1" x14ac:dyDescent="0.2">
      <c r="A20" s="31" t="s">
        <v>42</v>
      </c>
      <c r="C20" s="33" t="s">
        <v>42</v>
      </c>
      <c r="D20" s="34" t="s">
        <v>43</v>
      </c>
      <c r="E20" s="35">
        <f>IF(ISNA(VLOOKUP(A20,[3]BDD_AGen!$1:$1048576,$E$1,FALSE))=TRUE,"-",VLOOKUP(A20,[3]BDD_AGen!$1:$1048576,$E$1,FALSE))</f>
        <v>1680</v>
      </c>
      <c r="F20" s="36">
        <f>IF(VLOOKUP(A20,[3]BDD_AGen!$1:$1048576,$F$1,FALSE)=0,0,VLOOKUP(A20,[3]BDD_AGen!$1:$1048576,$F$1,FALSE))</f>
        <v>2054</v>
      </c>
      <c r="G20" s="37">
        <f t="shared" si="0"/>
        <v>0.22261904761904772</v>
      </c>
      <c r="H20" s="35">
        <f>IF(ISNA(VLOOKUP(A20,[3]BDD_AGen!$1:$1048576,$H$1,FALSE))=TRUE,"-",VLOOKUP(A20,[3]BDD_AGen!$1:$1048576,$H$1,FALSE))</f>
        <v>23</v>
      </c>
      <c r="I20" s="42">
        <f>IF(VLOOKUP(A20,[3]BDD_AGen!$1:$1048576,$I$1,FALSE)=0,0,VLOOKUP(A20,[3]BDD_AGen!$1:$1048576,$I$1,FALSE))</f>
        <v>33</v>
      </c>
      <c r="J20" s="37">
        <f t="shared" si="1"/>
        <v>0.43478260869565211</v>
      </c>
      <c r="K20" s="38">
        <f>IF(E20=0,"-",VLOOKUP(A20,[3]BDD_AGen!$1:$1048576,$K$1,FALSE)/E20)</f>
        <v>1</v>
      </c>
      <c r="L20" s="39">
        <f>IF(F20=0,"-",VLOOKUP(A20,[3]BDD_AGen!$1:$1048576,$L$1,FALSE)/F20)</f>
        <v>1</v>
      </c>
      <c r="M20" s="40">
        <f>IF(VLOOKUP($A20,[3]BDD_AGen!$1:$1048576,M$1,FALSE)=0,"-",VLOOKUP($A20,[3]BDD_AGen!$1:$1048576,K$1,FALSE)/VLOOKUP($A20,[3]BDD_AGen!$1:$1048576,M$1,FALSE))</f>
        <v>73.043478260869563</v>
      </c>
      <c r="N20" s="41">
        <f>IF(VLOOKUP($A20,[3]BDD_AGen!$1:$1048576,N$1,FALSE)=0,"-",VLOOKUP($A20,[3]BDD_AGen!$1:$1048576,L$1,FALSE)/VLOOKUP($A20,[3]BDD_AGen!$1:$1048576,N$1,FALSE))</f>
        <v>62.242424242424242</v>
      </c>
      <c r="O20" s="672">
        <f>IF(ISNA(VLOOKUP(A20,[3]BDD_AGen!$1:$1048576,O$1,FALSE))=TRUE,"-",VLOOKUP(A20,[3]BDD_AGen!$1:$1048576,O$1,FALSE))</f>
        <v>946.5</v>
      </c>
      <c r="P20" s="36">
        <f>IF(ISNA(VLOOKUP(A20,[3]BDD_AGen!$1:$1048576,$P$1,FALSE))=TRUE,"-",VLOOKUP(A20,[3]BDD_AGen!$1:$1048576,$P$1,FALSE))</f>
        <v>1065.5</v>
      </c>
      <c r="Q20" s="37">
        <f t="shared" si="2"/>
        <v>0.1257263602746963</v>
      </c>
      <c r="R20" s="35">
        <f>IF(ISNA(VLOOKUP(A20,[3]BDD_AGen!$1:$1048576,R$1,FALSE))=TRUE,"-",VLOOKUP(A20,[3]BDD_AGen!$1:$1048576,R$1,FALSE))</f>
        <v>46</v>
      </c>
      <c r="S20" s="42">
        <f>IF(ISNA(VLOOKUP(A20,[3]BDD_AGen!$1:$1048576,S$1,FALSE))=TRUE,"-",VLOOKUP(A20,[3]BDD_AGen!$1:$1048576,S$1,FALSE))</f>
        <v>58</v>
      </c>
      <c r="T20" s="37">
        <f t="shared" si="3"/>
        <v>0.26086956521739135</v>
      </c>
      <c r="U20" s="672">
        <f>IF(ISNA(VLOOKUP(A20,[3]BDD_AGen!$1:$1048576,U$1,FALSE))=TRUE,"-",VLOOKUP(A20,[3]BDD_AGen!$1:$1048576,U$1,FALSE))</f>
        <v>941</v>
      </c>
      <c r="V20" s="42">
        <f>IF(ISNA(VLOOKUP(A20,[3]BDD_AGen!$1:$1048576,$V$1,FALSE))=TRUE,"-",VLOOKUP(A20,[3]BDD_AGen!$1:$1048576,$V$1,FALSE))</f>
        <v>1059</v>
      </c>
      <c r="W20" s="37">
        <f t="shared" si="4"/>
        <v>0.12539851222104148</v>
      </c>
      <c r="X20" s="672">
        <f>IF(ISNA(VLOOKUP(A20,[3]BDD_AGen!$1:$1048576,X$1,FALSE))=TRUE,"-",VLOOKUP(A20,[3]BDD_AGen!$1:$1048576,X$1,FALSE))</f>
        <v>11</v>
      </c>
      <c r="Y20" s="42">
        <f>IF(ISNA(VLOOKUP(A20,[3]BDD_AGen!$1:$1048576,$Y$1,FALSE))=TRUE,"-",VLOOKUP(A20,[3]BDD_AGen!$1:$1048576,$Y$1,FALSE))</f>
        <v>13</v>
      </c>
      <c r="Z20" s="37">
        <f t="shared" si="5"/>
        <v>0.18181818181818188</v>
      </c>
      <c r="AA20" s="38">
        <f>IF(O20=0,"-",VLOOKUP(A20,[3]BDD_AGen!$1:$1048576,$AA$1,FALSE)/O20)</f>
        <v>1</v>
      </c>
      <c r="AB20" s="39">
        <f>IF(P20=0,"-",VLOOKUP(A20,[3]BDD_AGen!$1:$1048576,$AB$1,FALSE)/P20)</f>
        <v>1</v>
      </c>
      <c r="AC20" s="672">
        <f>IF(ISNA(VLOOKUP(A20,[3]BDD_AGen!$1:$1048576,AC$1,FALSE))=TRUE,"-",VLOOKUP(A20,[3]BDD_AGen!$1:$1048576,AC$1,FALSE))</f>
        <v>0</v>
      </c>
      <c r="AD20" s="36">
        <f>IF(ISNA(VLOOKUP(A20,[3]BDD_AGen!$1:$1048576,$AD14,FALSE))=TRUE,"-",VLOOKUP(A20,[3]BDD_AGen!$1:$1048576,AD$1,FALSE))</f>
        <v>0</v>
      </c>
      <c r="AE20" s="37" t="str">
        <f t="shared" si="6"/>
        <v>-</v>
      </c>
      <c r="AF20" s="35">
        <f>IF(ISNA(VLOOKUP(A20,[3]BDD_AGen!$1:$1048576,AF$1,FALSE))=TRUE,"-",VLOOKUP(A20,[3]BDD_AGen!$1:$1048576,AF$1,FALSE))</f>
        <v>0</v>
      </c>
      <c r="AG20" s="42">
        <f>IF(ISNA(VLOOKUP(A20,[3]BDD_AGen!$1:$1048576,AG$1,FALSE))=TRUE,"-",VLOOKUP(A20,[3]BDD_AGen!$1:$1048576,AG$1,FALSE))</f>
        <v>0</v>
      </c>
      <c r="AH20" s="37" t="str">
        <f t="shared" si="7"/>
        <v>-</v>
      </c>
      <c r="AI20" s="38" t="str">
        <f>IF(AC20=0,"-",VLOOKUP(A20,[3]BDD_AGen!$1:$1048576,$AI$1,FALSE)/AC20)</f>
        <v>-</v>
      </c>
      <c r="AJ20" s="39" t="str">
        <f>IF(AD20=0,"-",VLOOKUP(A20,[3]BDD_AGen!$1:$1048576,$AJ$1,FALSE)/AD20)</f>
        <v>-</v>
      </c>
      <c r="AK20" s="38" t="str">
        <f>IF(AC20=0,"-",VLOOKUP(A20,[3]BDD_AGen!$1:$1048576,$AK$1,FALSE)/AC20)</f>
        <v>-</v>
      </c>
      <c r="AL20" s="43" t="str">
        <f>IF(AD20=0,"-",VLOOKUP(A20,[3]BDD_AGen!$1:$1048576,$AL$1,FALSE)/AD20)</f>
        <v>-</v>
      </c>
      <c r="AQ20" s="634"/>
      <c r="AR20" s="634"/>
    </row>
    <row r="21" spans="1:44" s="32" customFormat="1" ht="14.1" customHeight="1" x14ac:dyDescent="0.25">
      <c r="A21" s="49" t="s">
        <v>44</v>
      </c>
      <c r="C21" s="33" t="s">
        <v>44</v>
      </c>
      <c r="D21" s="34" t="s">
        <v>45</v>
      </c>
      <c r="E21" s="35">
        <f>IF(ISNA(VLOOKUP(A21,[3]BDD_AGen!$1:$1048576,$E$1,FALSE))=TRUE,"-",VLOOKUP(A21,[3]BDD_AGen!$1:$1048576,$E$1,FALSE))</f>
        <v>0</v>
      </c>
      <c r="F21" s="36">
        <f>IF(VLOOKUP(A21,[3]BDD_AGen!$1:$1048576,$F$1,FALSE)=0,0,VLOOKUP(A21,[3]BDD_AGen!$1:$1048576,$F$1,FALSE))</f>
        <v>0</v>
      </c>
      <c r="G21" s="37" t="str">
        <f t="shared" si="0"/>
        <v>-</v>
      </c>
      <c r="H21" s="35">
        <f>IF(ISNA(VLOOKUP(A21,[3]BDD_AGen!$1:$1048576,$H$1,FALSE))=TRUE,"-",VLOOKUP(A21,[3]BDD_AGen!$1:$1048576,$H$1,FALSE))</f>
        <v>0</v>
      </c>
      <c r="I21" s="42">
        <f>IF(VLOOKUP(A21,[3]BDD_AGen!$1:$1048576,$I$1,FALSE)=0,0,VLOOKUP(A21,[3]BDD_AGen!$1:$1048576,$I$1,FALSE))</f>
        <v>0</v>
      </c>
      <c r="J21" s="37" t="str">
        <f t="shared" si="1"/>
        <v>-</v>
      </c>
      <c r="K21" s="38" t="str">
        <f>IF(E21=0,"-",VLOOKUP(A21,[3]BDD_AGen!$1:$1048576,$K$1,FALSE)/E21)</f>
        <v>-</v>
      </c>
      <c r="L21" s="39" t="str">
        <f>IF(F21=0,"-",VLOOKUP(A21,[3]BDD_AGen!$1:$1048576,$L$1,FALSE)/F21)</f>
        <v>-</v>
      </c>
      <c r="M21" s="40" t="str">
        <f>IF(VLOOKUP($A21,[3]BDD_AGen!$1:$1048576,M$1,FALSE)=0,"-",VLOOKUP($A21,[3]BDD_AGen!$1:$1048576,K$1,FALSE)/VLOOKUP($A21,[3]BDD_AGen!$1:$1048576,M$1,FALSE))</f>
        <v>-</v>
      </c>
      <c r="N21" s="41" t="str">
        <f>IF(VLOOKUP($A21,[3]BDD_AGen!$1:$1048576,N$1,FALSE)=0,"-",VLOOKUP($A21,[3]BDD_AGen!$1:$1048576,L$1,FALSE)/VLOOKUP($A21,[3]BDD_AGen!$1:$1048576,N$1,FALSE))</f>
        <v>-</v>
      </c>
      <c r="O21" s="672">
        <f>IF(ISNA(VLOOKUP(A21,[3]BDD_AGen!$1:$1048576,O$1,FALSE))=TRUE,"-",VLOOKUP(A21,[3]BDD_AGen!$1:$1048576,O$1,FALSE))</f>
        <v>10736</v>
      </c>
      <c r="P21" s="36">
        <f>IF(ISNA(VLOOKUP(A21,[3]BDD_AGen!$1:$1048576,$P$1,FALSE))=TRUE,"-",VLOOKUP(A21,[3]BDD_AGen!$1:$1048576,$P$1,FALSE))</f>
        <v>11421</v>
      </c>
      <c r="Q21" s="37">
        <f t="shared" si="2"/>
        <v>6.3804023845007496E-2</v>
      </c>
      <c r="R21" s="35">
        <f>IF(ISNA(VLOOKUP(A21,[3]BDD_AGen!$1:$1048576,R$1,FALSE))=TRUE,"-",VLOOKUP(A21,[3]BDD_AGen!$1:$1048576,R$1,FALSE))</f>
        <v>83</v>
      </c>
      <c r="S21" s="42">
        <f>IF(ISNA(VLOOKUP(A21,[3]BDD_AGen!$1:$1048576,S$1,FALSE))=TRUE,"-",VLOOKUP(A21,[3]BDD_AGen!$1:$1048576,S$1,FALSE))</f>
        <v>85</v>
      </c>
      <c r="T21" s="37">
        <f t="shared" si="3"/>
        <v>2.4096385542168752E-2</v>
      </c>
      <c r="U21" s="672">
        <f>IF(ISNA(VLOOKUP(A21,[3]BDD_AGen!$1:$1048576,U$1,FALSE))=TRUE,"-",VLOOKUP(A21,[3]BDD_AGen!$1:$1048576,U$1,FALSE))</f>
        <v>10355</v>
      </c>
      <c r="V21" s="42">
        <f>IF(ISNA(VLOOKUP(A21,[3]BDD_AGen!$1:$1048576,$V$1,FALSE))=TRUE,"-",VLOOKUP(A21,[3]BDD_AGen!$1:$1048576,$V$1,FALSE))</f>
        <v>11203</v>
      </c>
      <c r="W21" s="37">
        <f t="shared" si="4"/>
        <v>8.1892805408015468E-2</v>
      </c>
      <c r="X21" s="672">
        <f>IF(ISNA(VLOOKUP(A21,[3]BDD_AGen!$1:$1048576,X$1,FALSE))=TRUE,"-",VLOOKUP(A21,[3]BDD_AGen!$1:$1048576,X$1,FALSE))</f>
        <v>762</v>
      </c>
      <c r="Y21" s="42">
        <f>IF(ISNA(VLOOKUP(A21,[3]BDD_AGen!$1:$1048576,$Y$1,FALSE))=TRUE,"-",VLOOKUP(A21,[3]BDD_AGen!$1:$1048576,$Y$1,FALSE))</f>
        <v>436</v>
      </c>
      <c r="Z21" s="37">
        <f t="shared" si="5"/>
        <v>-0.42782152230971127</v>
      </c>
      <c r="AA21" s="38">
        <f>IF(O21=0,"-",VLOOKUP(A21,[3]BDD_AGen!$1:$1048576,$AA$1,FALSE)/O21)</f>
        <v>0.33550670640834573</v>
      </c>
      <c r="AB21" s="39">
        <f>IF(P21=0,"-",VLOOKUP(A21,[3]BDD_AGen!$1:$1048576,$AB$1,FALSE)/P21)</f>
        <v>0.33849925575693895</v>
      </c>
      <c r="AC21" s="672">
        <f>IF(ISNA(VLOOKUP(A21,[3]BDD_AGen!$1:$1048576,AC$1,FALSE))=TRUE,"-",VLOOKUP(A21,[3]BDD_AGen!$1:$1048576,AC$1,FALSE))</f>
        <v>860</v>
      </c>
      <c r="AD21" s="36">
        <f>IF(ISNA(VLOOKUP(A21,[3]BDD_AGen!$1:$1048576,$AD15,FALSE))=TRUE,"-",VLOOKUP(A21,[3]BDD_AGen!$1:$1048576,AD$1,FALSE))</f>
        <v>1073</v>
      </c>
      <c r="AE21" s="37">
        <f t="shared" si="6"/>
        <v>0.24767441860465111</v>
      </c>
      <c r="AF21" s="35">
        <f>IF(ISNA(VLOOKUP(A21,[3]BDD_AGen!$1:$1048576,AF$1,FALSE))=TRUE,"-",VLOOKUP(A21,[3]BDD_AGen!$1:$1048576,AF$1,FALSE))</f>
        <v>53</v>
      </c>
      <c r="AG21" s="42">
        <f>IF(ISNA(VLOOKUP(A21,[3]BDD_AGen!$1:$1048576,AG$1,FALSE))=TRUE,"-",VLOOKUP(A21,[3]BDD_AGen!$1:$1048576,AG$1,FALSE))</f>
        <v>45</v>
      </c>
      <c r="AH21" s="37">
        <f t="shared" si="7"/>
        <v>-0.15094339622641506</v>
      </c>
      <c r="AI21" s="38">
        <f>IF(AC21=0,"-",VLOOKUP(A21,[3]BDD_AGen!$1:$1048576,$AI$1,FALSE)/AC21)</f>
        <v>0.13837209302325582</v>
      </c>
      <c r="AJ21" s="39">
        <f>IF(AD21=0,"-",VLOOKUP(A21,[3]BDD_AGen!$1:$1048576,$AJ$1,FALSE)/AD21)</f>
        <v>0.39794967381174279</v>
      </c>
      <c r="AK21" s="38">
        <f>IF(AC21=0,"-",VLOOKUP(A21,[3]BDD_AGen!$1:$1048576,$AK$1,FALSE)/AC21)</f>
        <v>0.2558139534883721</v>
      </c>
      <c r="AL21" s="43">
        <f>IF(AD21=0,"-",VLOOKUP(A21,[3]BDD_AGen!$1:$1048576,$AL$1,FALSE)/AD21)</f>
        <v>5.498602050326188E-2</v>
      </c>
      <c r="AQ21" s="634"/>
      <c r="AR21" s="634"/>
    </row>
    <row r="22" spans="1:44" s="32" customFormat="1" ht="14.1" customHeight="1" x14ac:dyDescent="0.2">
      <c r="A22" s="31" t="s">
        <v>46</v>
      </c>
      <c r="C22" s="33" t="s">
        <v>46</v>
      </c>
      <c r="D22" s="34" t="s">
        <v>47</v>
      </c>
      <c r="E22" s="35">
        <f>IF(ISNA(VLOOKUP(A22,[3]BDD_AGen!$1:$1048576,$E$1,FALSE))=TRUE,"-",VLOOKUP(A22,[3]BDD_AGen!$1:$1048576,$E$1,FALSE))</f>
        <v>109613</v>
      </c>
      <c r="F22" s="36">
        <f>IF(VLOOKUP(A22,[3]BDD_AGen!$1:$1048576,$F$1,FALSE)=0,0,VLOOKUP(A22,[3]BDD_AGen!$1:$1048576,$F$1,FALSE))</f>
        <v>92323</v>
      </c>
      <c r="G22" s="37">
        <f t="shared" si="0"/>
        <v>-0.15773676479979559</v>
      </c>
      <c r="H22" s="35">
        <f>IF(ISNA(VLOOKUP(A22,[3]BDD_AGen!$1:$1048576,$H$1,FALSE))=TRUE,"-",VLOOKUP(A22,[3]BDD_AGen!$1:$1048576,$H$1,FALSE))</f>
        <v>2034</v>
      </c>
      <c r="I22" s="42">
        <f>IF(VLOOKUP(A22,[3]BDD_AGen!$1:$1048576,$I$1,FALSE)=0,0,VLOOKUP(A22,[3]BDD_AGen!$1:$1048576,$I$1,FALSE))</f>
        <v>1711</v>
      </c>
      <c r="J22" s="37">
        <f t="shared" si="1"/>
        <v>-0.15880039331366769</v>
      </c>
      <c r="K22" s="38">
        <f>IF(E22=0,"-",VLOOKUP(A22,[3]BDD_AGen!$1:$1048576,$K$1,FALSE)/E22)</f>
        <v>0.97486611989453809</v>
      </c>
      <c r="L22" s="39">
        <f>IF(F22=0,"-",VLOOKUP(A22,[3]BDD_AGen!$1:$1048576,$L$1,FALSE)/F22)</f>
        <v>0.96708295874267514</v>
      </c>
      <c r="M22" s="40">
        <f>IF(VLOOKUP($A22,[3]BDD_AGen!$1:$1048576,M$1,FALSE)=0,"-",VLOOKUP($A22,[3]BDD_AGen!$1:$1048576,K$1,FALSE)/VLOOKUP($A22,[3]BDD_AGen!$1:$1048576,M$1,FALSE))</f>
        <v>52.743336623889441</v>
      </c>
      <c r="N22" s="41">
        <f>IF(VLOOKUP($A22,[3]BDD_AGen!$1:$1048576,N$1,FALSE)=0,"-",VLOOKUP($A22,[3]BDD_AGen!$1:$1048576,L$1,FALSE)/VLOOKUP($A22,[3]BDD_AGen!$1:$1048576,N$1,FALSE))</f>
        <v>52.643867924528301</v>
      </c>
      <c r="O22" s="672">
        <f>IF(ISNA(VLOOKUP(A22,[3]BDD_AGen!$1:$1048576,O$1,FALSE))=TRUE,"-",VLOOKUP(A22,[3]BDD_AGen!$1:$1048576,O$1,FALSE))</f>
        <v>19395.5</v>
      </c>
      <c r="P22" s="36">
        <f>IF(ISNA(VLOOKUP(A22,[3]BDD_AGen!$1:$1048576,$P$1,FALSE))=TRUE,"-",VLOOKUP(A22,[3]BDD_AGen!$1:$1048576,$P$1,FALSE))</f>
        <v>19199.5</v>
      </c>
      <c r="Q22" s="37">
        <f t="shared" si="2"/>
        <v>-1.0105436828130254E-2</v>
      </c>
      <c r="R22" s="35">
        <f>IF(ISNA(VLOOKUP(A22,[3]BDD_AGen!$1:$1048576,R$1,FALSE))=TRUE,"-",VLOOKUP(A22,[3]BDD_AGen!$1:$1048576,R$1,FALSE))</f>
        <v>1292</v>
      </c>
      <c r="S22" s="42">
        <f>IF(ISNA(VLOOKUP(A22,[3]BDD_AGen!$1:$1048576,S$1,FALSE))=TRUE,"-",VLOOKUP(A22,[3]BDD_AGen!$1:$1048576,S$1,FALSE))</f>
        <v>1140</v>
      </c>
      <c r="T22" s="37">
        <f t="shared" si="3"/>
        <v>-0.11764705882352944</v>
      </c>
      <c r="U22" s="672">
        <f>IF(ISNA(VLOOKUP(A22,[3]BDD_AGen!$1:$1048576,U$1,FALSE))=TRUE,"-",VLOOKUP(A22,[3]BDD_AGen!$1:$1048576,U$1,FALSE))</f>
        <v>7882</v>
      </c>
      <c r="V22" s="42">
        <f>IF(ISNA(VLOOKUP(A22,[3]BDD_AGen!$1:$1048576,$V$1,FALSE))=TRUE,"-",VLOOKUP(A22,[3]BDD_AGen!$1:$1048576,$V$1,FALSE))</f>
        <v>7833</v>
      </c>
      <c r="W22" s="37">
        <f t="shared" si="4"/>
        <v>-6.2166962699822248E-3</v>
      </c>
      <c r="X22" s="672">
        <f>IF(ISNA(VLOOKUP(A22,[3]BDD_AGen!$1:$1048576,X$1,FALSE))=TRUE,"-",VLOOKUP(A22,[3]BDD_AGen!$1:$1048576,X$1,FALSE))</f>
        <v>23027</v>
      </c>
      <c r="Y22" s="42">
        <f>IF(ISNA(VLOOKUP(A22,[3]BDD_AGen!$1:$1048576,$Y$1,FALSE))=TRUE,"-",VLOOKUP(A22,[3]BDD_AGen!$1:$1048576,$Y$1,FALSE))</f>
        <v>22733</v>
      </c>
      <c r="Z22" s="37">
        <f t="shared" si="5"/>
        <v>-1.2767620619273057E-2</v>
      </c>
      <c r="AA22" s="38">
        <f>IF(O22=0,"-",VLOOKUP(A22,[3]BDD_AGen!$1:$1048576,$AA$1,FALSE)/O22)</f>
        <v>0.82207213013327829</v>
      </c>
      <c r="AB22" s="39">
        <f>IF(P22=0,"-",VLOOKUP(A22,[3]BDD_AGen!$1:$1048576,$AB$1,FALSE)/P22)</f>
        <v>0.83119352066460062</v>
      </c>
      <c r="AC22" s="672">
        <f>IF(ISNA(VLOOKUP(A22,[3]BDD_AGen!$1:$1048576,AC$1,FALSE))=TRUE,"-",VLOOKUP(A22,[3]BDD_AGen!$1:$1048576,AC$1,FALSE))</f>
        <v>139574</v>
      </c>
      <c r="AD22" s="36">
        <f>IF(ISNA(VLOOKUP(A22,[3]BDD_AGen!$1:$1048576,$AD17,FALSE))=TRUE,"-",VLOOKUP(A22,[3]BDD_AGen!$1:$1048576,AD$1,FALSE))</f>
        <v>147409</v>
      </c>
      <c r="AE22" s="37">
        <f t="shared" si="6"/>
        <v>5.6135096794531991E-2</v>
      </c>
      <c r="AF22" s="35">
        <f>IF(ISNA(VLOOKUP(A22,[3]BDD_AGen!$1:$1048576,AF$1,FALSE))=TRUE,"-",VLOOKUP(A22,[3]BDD_AGen!$1:$1048576,AF$1,FALSE))</f>
        <v>15496</v>
      </c>
      <c r="AG22" s="42">
        <f>IF(ISNA(VLOOKUP(A22,[3]BDD_AGen!$1:$1048576,AG$1,FALSE))=TRUE,"-",VLOOKUP(A22,[3]BDD_AGen!$1:$1048576,AG$1,FALSE))</f>
        <v>14982</v>
      </c>
      <c r="AH22" s="37">
        <f t="shared" si="7"/>
        <v>-3.3169850283944258E-2</v>
      </c>
      <c r="AI22" s="38">
        <f>IF(AC22=0,"-",VLOOKUP(A22,[3]BDD_AGen!$1:$1048576,$AI$1,FALSE)/AC22)</f>
        <v>0.72520670038832447</v>
      </c>
      <c r="AJ22" s="39">
        <f>IF(AD22=0,"-",VLOOKUP(A22,[3]BDD_AGen!$1:$1048576,$AJ$1,FALSE)/AD22)</f>
        <v>0.61557978142447201</v>
      </c>
      <c r="AK22" s="38">
        <f>IF(AC22=0,"-",VLOOKUP(A22,[3]BDD_AGen!$1:$1048576,$AK$1,FALSE)/AC22)</f>
        <v>7.1947497384899764E-2</v>
      </c>
      <c r="AL22" s="43">
        <f>IF(AD22=0,"-",VLOOKUP(A22,[3]BDD_AGen!$1:$1048576,$AL$1,FALSE)/AD22)</f>
        <v>0.19329213277343987</v>
      </c>
      <c r="AQ22" s="634"/>
      <c r="AR22" s="634"/>
    </row>
    <row r="23" spans="1:44" s="32" customFormat="1" ht="14.1" customHeight="1" x14ac:dyDescent="0.2">
      <c r="A23" s="31" t="s">
        <v>48</v>
      </c>
      <c r="C23" s="33" t="s">
        <v>48</v>
      </c>
      <c r="D23" s="34" t="s">
        <v>49</v>
      </c>
      <c r="E23" s="35">
        <f>IF(ISNA(VLOOKUP(A23,[3]BDD_AGen!$1:$1048576,$E$1,FALSE))=TRUE,"-",VLOOKUP(A23,[3]BDD_AGen!$1:$1048576,$E$1,FALSE))</f>
        <v>60757</v>
      </c>
      <c r="F23" s="36">
        <f>IF(VLOOKUP(A23,[3]BDD_AGen!$1:$1048576,$F$1,FALSE)=0,0,VLOOKUP(A23,[3]BDD_AGen!$1:$1048576,$F$1,FALSE))</f>
        <v>57236</v>
      </c>
      <c r="G23" s="37">
        <f t="shared" si="0"/>
        <v>-5.7952170120315394E-2</v>
      </c>
      <c r="H23" s="35">
        <f>IF(ISNA(VLOOKUP(A23,[3]BDD_AGen!$1:$1048576,$H$1,FALSE))=TRUE,"-",VLOOKUP(A23,[3]BDD_AGen!$1:$1048576,$H$1,FALSE))</f>
        <v>1145</v>
      </c>
      <c r="I23" s="42">
        <f>IF(VLOOKUP(A23,[3]BDD_AGen!$1:$1048576,$I$1,FALSE)=0,0,VLOOKUP(A23,[3]BDD_AGen!$1:$1048576,$I$1,FALSE))</f>
        <v>1236</v>
      </c>
      <c r="J23" s="37">
        <f t="shared" si="1"/>
        <v>7.9475982532751122E-2</v>
      </c>
      <c r="K23" s="38">
        <f>IF(E23=0,"-",VLOOKUP(A23,[3]BDD_AGen!$1:$1048576,$K$1,FALSE)/E23)</f>
        <v>0.93622134075085994</v>
      </c>
      <c r="L23" s="39">
        <f>IF(F23=0,"-",VLOOKUP(A23,[3]BDD_AGen!$1:$1048576,$L$1,FALSE)/F23)</f>
        <v>0.92971206932699701</v>
      </c>
      <c r="M23" s="40">
        <f>IF(VLOOKUP($A23,[3]BDD_AGen!$1:$1048576,M$1,FALSE)=0,"-",VLOOKUP($A23,[3]BDD_AGen!$1:$1048576,K$1,FALSE)/VLOOKUP($A23,[3]BDD_AGen!$1:$1048576,M$1,FALSE))</f>
        <v>50.516873889875669</v>
      </c>
      <c r="N23" s="41">
        <f>IF(VLOOKUP($A23,[3]BDD_AGen!$1:$1048576,N$1,FALSE)=0,"-",VLOOKUP($A23,[3]BDD_AGen!$1:$1048576,L$1,FALSE)/VLOOKUP($A23,[3]BDD_AGen!$1:$1048576,N$1,FALSE))</f>
        <v>43.905115511551152</v>
      </c>
      <c r="O23" s="672">
        <f>IF(ISNA(VLOOKUP(A23,[3]BDD_AGen!$1:$1048576,O$1,FALSE))=TRUE,"-",VLOOKUP(A23,[3]BDD_AGen!$1:$1048576,O$1,FALSE))</f>
        <v>7895</v>
      </c>
      <c r="P23" s="36">
        <f>IF(ISNA(VLOOKUP(A23,[3]BDD_AGen!$1:$1048576,$P$1,FALSE))=TRUE,"-",VLOOKUP(A23,[3]BDD_AGen!$1:$1048576,$P$1,FALSE))</f>
        <v>7706.5</v>
      </c>
      <c r="Q23" s="37">
        <f t="shared" si="2"/>
        <v>-2.3875870804306532E-2</v>
      </c>
      <c r="R23" s="35">
        <f>IF(ISNA(VLOOKUP(A23,[3]BDD_AGen!$1:$1048576,R$1,FALSE))=TRUE,"-",VLOOKUP(A23,[3]BDD_AGen!$1:$1048576,R$1,FALSE))</f>
        <v>392</v>
      </c>
      <c r="S23" s="42">
        <f>IF(ISNA(VLOOKUP(A23,[3]BDD_AGen!$1:$1048576,S$1,FALSE))=TRUE,"-",VLOOKUP(A23,[3]BDD_AGen!$1:$1048576,S$1,FALSE))</f>
        <v>365</v>
      </c>
      <c r="T23" s="37">
        <f t="shared" si="3"/>
        <v>-6.8877551020408156E-2</v>
      </c>
      <c r="U23" s="672">
        <f>IF(ISNA(VLOOKUP(A23,[3]BDD_AGen!$1:$1048576,U$1,FALSE))=TRUE,"-",VLOOKUP(A23,[3]BDD_AGen!$1:$1048576,U$1,FALSE))</f>
        <v>1606</v>
      </c>
      <c r="V23" s="42">
        <f>IF(ISNA(VLOOKUP(A23,[3]BDD_AGen!$1:$1048576,$V$1,FALSE))=TRUE,"-",VLOOKUP(A23,[3]BDD_AGen!$1:$1048576,$V$1,FALSE))</f>
        <v>1528</v>
      </c>
      <c r="W23" s="37">
        <f t="shared" si="4"/>
        <v>-4.8567870485678677E-2</v>
      </c>
      <c r="X23" s="672">
        <f>IF(ISNA(VLOOKUP(A23,[3]BDD_AGen!$1:$1048576,X$1,FALSE))=TRUE,"-",VLOOKUP(A23,[3]BDD_AGen!$1:$1048576,X$1,FALSE))</f>
        <v>12578</v>
      </c>
      <c r="Y23" s="42">
        <f>IF(ISNA(VLOOKUP(A23,[3]BDD_AGen!$1:$1048576,$Y$1,FALSE))=TRUE,"-",VLOOKUP(A23,[3]BDD_AGen!$1:$1048576,$Y$1,FALSE))</f>
        <v>12357</v>
      </c>
      <c r="Z23" s="37">
        <f t="shared" si="5"/>
        <v>-1.7570360947686492E-2</v>
      </c>
      <c r="AA23" s="38">
        <f>IF(O23=0,"-",VLOOKUP(A23,[3]BDD_AGen!$1:$1048576,$AA$1,FALSE)/O23)</f>
        <v>1</v>
      </c>
      <c r="AB23" s="39">
        <f>IF(P23=0,"-",VLOOKUP(A23,[3]BDD_AGen!$1:$1048576,$AB$1,FALSE)/P23)</f>
        <v>1</v>
      </c>
      <c r="AC23" s="672">
        <f>IF(ISNA(VLOOKUP(A23,[3]BDD_AGen!$1:$1048576,AC$1,FALSE))=TRUE,"-",VLOOKUP(A23,[3]BDD_AGen!$1:$1048576,AC$1,FALSE))</f>
        <v>78518</v>
      </c>
      <c r="AD23" s="36">
        <f>IF(ISNA(VLOOKUP(A23,[3]BDD_AGen!$1:$1048576,$AD18,FALSE))=TRUE,"-",VLOOKUP(A23,[3]BDD_AGen!$1:$1048576,AD$1,FALSE))</f>
        <v>83598</v>
      </c>
      <c r="AE23" s="37">
        <f t="shared" si="6"/>
        <v>6.4698540462059695E-2</v>
      </c>
      <c r="AF23" s="35">
        <f>IF(ISNA(VLOOKUP(A23,[3]BDD_AGen!$1:$1048576,AF$1,FALSE))=TRUE,"-",VLOOKUP(A23,[3]BDD_AGen!$1:$1048576,AF$1,FALSE))</f>
        <v>8087</v>
      </c>
      <c r="AG23" s="42">
        <f>IF(ISNA(VLOOKUP(A23,[3]BDD_AGen!$1:$1048576,AG$1,FALSE))=TRUE,"-",VLOOKUP(A23,[3]BDD_AGen!$1:$1048576,AG$1,FALSE))</f>
        <v>8210</v>
      </c>
      <c r="AH23" s="37">
        <f t="shared" si="7"/>
        <v>1.5209595647335261E-2</v>
      </c>
      <c r="AI23" s="38">
        <f>IF(AC23=0,"-",VLOOKUP(A23,[3]BDD_AGen!$1:$1048576,$AI$1,FALSE)/AC23)</f>
        <v>0.49274051809776104</v>
      </c>
      <c r="AJ23" s="39">
        <f>IF(AD23=0,"-",VLOOKUP(A23,[3]BDD_AGen!$1:$1048576,$AJ$1,FALSE)/AD23)</f>
        <v>0.4889590660063638</v>
      </c>
      <c r="AK23" s="38">
        <f>IF(AC23=0,"-",VLOOKUP(A23,[3]BDD_AGen!$1:$1048576,$AK$1,FALSE)/AC23)</f>
        <v>0.14273160294454776</v>
      </c>
      <c r="AL23" s="43">
        <f>IF(AD23=0,"-",VLOOKUP(A23,[3]BDD_AGen!$1:$1048576,$AL$1,FALSE)/AD23)</f>
        <v>0.14055360176080767</v>
      </c>
      <c r="AQ23" s="634"/>
      <c r="AR23" s="634"/>
    </row>
    <row r="24" spans="1:44" s="32" customFormat="1" ht="14.1" customHeight="1" x14ac:dyDescent="0.25">
      <c r="A24" s="49" t="s">
        <v>50</v>
      </c>
      <c r="C24" s="33" t="s">
        <v>50</v>
      </c>
      <c r="D24" s="34" t="s">
        <v>51</v>
      </c>
      <c r="E24" s="35">
        <f>IF(ISNA(VLOOKUP(A24,[3]BDD_AGen!$1:$1048576,$E$1,FALSE))=TRUE,"-",VLOOKUP(A24,[3]BDD_AGen!$1:$1048576,$E$1,FALSE))</f>
        <v>13841</v>
      </c>
      <c r="F24" s="36">
        <f>IF(VLOOKUP(A24,[3]BDD_AGen!$1:$1048576,$F$1,FALSE)=0,0,VLOOKUP(A24,[3]BDD_AGen!$1:$1048576,$F$1,FALSE))</f>
        <v>12383</v>
      </c>
      <c r="G24" s="37">
        <f t="shared" si="0"/>
        <v>-0.10533920959468246</v>
      </c>
      <c r="H24" s="35">
        <f>IF(ISNA(VLOOKUP(A24,[3]BDD_AGen!$1:$1048576,$H$1,FALSE))=TRUE,"-",VLOOKUP(A24,[3]BDD_AGen!$1:$1048576,$H$1,FALSE))</f>
        <v>361</v>
      </c>
      <c r="I24" s="42">
        <f>IF(VLOOKUP(A24,[3]BDD_AGen!$1:$1048576,$I$1,FALSE)=0,0,VLOOKUP(A24,[3]BDD_AGen!$1:$1048576,$I$1,FALSE))</f>
        <v>316</v>
      </c>
      <c r="J24" s="37">
        <f t="shared" si="1"/>
        <v>-0.1246537396121884</v>
      </c>
      <c r="K24" s="38">
        <f>IF(E24=0,"-",VLOOKUP(A24,[3]BDD_AGen!$1:$1048576,$K$1,FALSE)/E24)</f>
        <v>1</v>
      </c>
      <c r="L24" s="39">
        <f>IF(F24=0,"-",VLOOKUP(A24,[3]BDD_AGen!$1:$1048576,$L$1,FALSE)/F24)</f>
        <v>1</v>
      </c>
      <c r="M24" s="40">
        <f>IF(VLOOKUP($A24,[3]BDD_AGen!$1:$1048576,M$1,FALSE)=0,"-",VLOOKUP($A24,[3]BDD_AGen!$1:$1048576,K$1,FALSE)/VLOOKUP($A24,[3]BDD_AGen!$1:$1048576,M$1,FALSE))</f>
        <v>38.340720221606645</v>
      </c>
      <c r="N24" s="41">
        <f>IF(VLOOKUP($A24,[3]BDD_AGen!$1:$1048576,N$1,FALSE)=0,"-",VLOOKUP($A24,[3]BDD_AGen!$1:$1048576,L$1,FALSE)/VLOOKUP($A24,[3]BDD_AGen!$1:$1048576,N$1,FALSE))</f>
        <v>39.186708860759495</v>
      </c>
      <c r="O24" s="672">
        <f>IF(ISNA(VLOOKUP(A24,[3]BDD_AGen!$1:$1048576,O$1,FALSE))=TRUE,"-",VLOOKUP(A24,[3]BDD_AGen!$1:$1048576,O$1,FALSE))</f>
        <v>1300</v>
      </c>
      <c r="P24" s="36">
        <f>IF(ISNA(VLOOKUP(A24,[3]BDD_AGen!$1:$1048576,$P$1,FALSE))=TRUE,"-",VLOOKUP(A24,[3]BDD_AGen!$1:$1048576,$P$1,FALSE))</f>
        <v>1283</v>
      </c>
      <c r="Q24" s="37">
        <f t="shared" si="2"/>
        <v>-1.3076923076923097E-2</v>
      </c>
      <c r="R24" s="35">
        <f>IF(ISNA(VLOOKUP(A24,[3]BDD_AGen!$1:$1048576,R$1,FALSE))=TRUE,"-",VLOOKUP(A24,[3]BDD_AGen!$1:$1048576,R$1,FALSE))</f>
        <v>49</v>
      </c>
      <c r="S24" s="42">
        <f>IF(ISNA(VLOOKUP(A24,[3]BDD_AGen!$1:$1048576,S$1,FALSE))=TRUE,"-",VLOOKUP(A24,[3]BDD_AGen!$1:$1048576,S$1,FALSE))</f>
        <v>41</v>
      </c>
      <c r="T24" s="37">
        <f t="shared" si="3"/>
        <v>-0.16326530612244894</v>
      </c>
      <c r="U24" s="672">
        <f>IF(ISNA(VLOOKUP(A24,[3]BDD_AGen!$1:$1048576,U$1,FALSE))=TRUE,"-",VLOOKUP(A24,[3]BDD_AGen!$1:$1048576,U$1,FALSE))</f>
        <v>884</v>
      </c>
      <c r="V24" s="42">
        <f>IF(ISNA(VLOOKUP(A24,[3]BDD_AGen!$1:$1048576,$V$1,FALSE))=TRUE,"-",VLOOKUP(A24,[3]BDD_AGen!$1:$1048576,$V$1,FALSE))</f>
        <v>805</v>
      </c>
      <c r="W24" s="37">
        <f t="shared" si="4"/>
        <v>-8.9366515837104088E-2</v>
      </c>
      <c r="X24" s="672">
        <f>IF(ISNA(VLOOKUP(A24,[3]BDD_AGen!$1:$1048576,X$1,FALSE))=TRUE,"-",VLOOKUP(A24,[3]BDD_AGen!$1:$1048576,X$1,FALSE))</f>
        <v>832</v>
      </c>
      <c r="Y24" s="42">
        <f>IF(ISNA(VLOOKUP(A24,[3]BDD_AGen!$1:$1048576,$Y$1,FALSE))=TRUE,"-",VLOOKUP(A24,[3]BDD_AGen!$1:$1048576,$Y$1,FALSE))</f>
        <v>956</v>
      </c>
      <c r="Z24" s="37">
        <f t="shared" si="5"/>
        <v>0.14903846153846145</v>
      </c>
      <c r="AA24" s="38">
        <f>IF(O24=0,"-",VLOOKUP(A24,[3]BDD_AGen!$1:$1048576,$AA$1,FALSE)/O24)</f>
        <v>1</v>
      </c>
      <c r="AB24" s="39">
        <f>IF(P24=0,"-",VLOOKUP(A24,[3]BDD_AGen!$1:$1048576,$AB$1,FALSE)/P24)</f>
        <v>1</v>
      </c>
      <c r="AC24" s="672">
        <f>IF(ISNA(VLOOKUP(A24,[3]BDD_AGen!$1:$1048576,AC$1,FALSE))=TRUE,"-",VLOOKUP(A24,[3]BDD_AGen!$1:$1048576,AC$1,FALSE))</f>
        <v>0</v>
      </c>
      <c r="AD24" s="36">
        <f>IF(ISNA(VLOOKUP(A24,[3]BDD_AGen!$1:$1048576,$AD20,FALSE))=TRUE,"-",VLOOKUP(A24,[3]BDD_AGen!$1:$1048576,AD$1,FALSE))</f>
        <v>0</v>
      </c>
      <c r="AE24" s="37" t="str">
        <f t="shared" si="6"/>
        <v>-</v>
      </c>
      <c r="AF24" s="35">
        <f>IF(ISNA(VLOOKUP(A24,[3]BDD_AGen!$1:$1048576,AF$1,FALSE))=TRUE,"-",VLOOKUP(A24,[3]BDD_AGen!$1:$1048576,AF$1,FALSE))</f>
        <v>0</v>
      </c>
      <c r="AG24" s="42">
        <f>IF(ISNA(VLOOKUP(A24,[3]BDD_AGen!$1:$1048576,AG$1,FALSE))=TRUE,"-",VLOOKUP(A24,[3]BDD_AGen!$1:$1048576,AG$1,FALSE))</f>
        <v>0</v>
      </c>
      <c r="AH24" s="37" t="str">
        <f t="shared" si="7"/>
        <v>-</v>
      </c>
      <c r="AI24" s="38" t="str">
        <f>IF(AC24=0,"-",VLOOKUP(A24,[3]BDD_AGen!$1:$1048576,$AI$1,FALSE)/AC24)</f>
        <v>-</v>
      </c>
      <c r="AJ24" s="39" t="str">
        <f>IF(AD24=0,"-",VLOOKUP(A24,[3]BDD_AGen!$1:$1048576,$AJ$1,FALSE)/AD24)</f>
        <v>-</v>
      </c>
      <c r="AK24" s="38" t="str">
        <f>IF(AC24=0,"-",VLOOKUP(A24,[3]BDD_AGen!$1:$1048576,$AK$1,FALSE)/AC24)</f>
        <v>-</v>
      </c>
      <c r="AL24" s="43" t="str">
        <f>IF(AD24=0,"-",VLOOKUP(A24,[3]BDD_AGen!$1:$1048576,$AL$1,FALSE)/AD24)</f>
        <v>-</v>
      </c>
      <c r="AQ24" s="634"/>
      <c r="AR24" s="634"/>
    </row>
    <row r="25" spans="1:44" s="32" customFormat="1" ht="14.1" customHeight="1" x14ac:dyDescent="0.2">
      <c r="A25" s="31" t="s">
        <v>52</v>
      </c>
      <c r="C25" s="33" t="s">
        <v>52</v>
      </c>
      <c r="D25" s="34" t="s">
        <v>53</v>
      </c>
      <c r="E25" s="35">
        <f>IF(ISNA(VLOOKUP(A25,[3]BDD_AGen!$1:$1048576,$E$1,FALSE))=TRUE,"-",VLOOKUP(A25,[3]BDD_AGen!$1:$1048576,$E$1,FALSE))</f>
        <v>2029</v>
      </c>
      <c r="F25" s="50">
        <f>IF(VLOOKUP(A25,[3]BDD_AGen!$1:$1048576,$F$1,FALSE)=0,0,VLOOKUP(A25,[3]BDD_AGen!$1:$1048576,$F$1,FALSE))</f>
        <v>2117</v>
      </c>
      <c r="G25" s="37">
        <f t="shared" si="0"/>
        <v>4.3371118777723039E-2</v>
      </c>
      <c r="H25" s="35">
        <f>IF(ISNA(VLOOKUP(A25,[3]BDD_AGen!$1:$1048576,$H$1,FALSE))=TRUE,"-",VLOOKUP(A25,[3]BDD_AGen!$1:$1048576,$H$1,FALSE))</f>
        <v>18</v>
      </c>
      <c r="I25" s="51">
        <f>IF(VLOOKUP(A25,[3]BDD_AGen!$1:$1048576,$I$1,FALSE)=0,0,VLOOKUP(A25,[3]BDD_AGen!$1:$1048576,$I$1,FALSE))</f>
        <v>19</v>
      </c>
      <c r="J25" s="37">
        <f t="shared" si="1"/>
        <v>5.555555555555558E-2</v>
      </c>
      <c r="K25" s="38">
        <f>IF(E25=0,"-",VLOOKUP(A25,[3]BDD_AGen!$1:$1048576,$K$1,FALSE)/E25)</f>
        <v>0</v>
      </c>
      <c r="L25" s="39">
        <f>IF(F25=0,"-",VLOOKUP(A25,[3]BDD_AGen!$1:$1048576,$L$1,FALSE)/F25)</f>
        <v>0</v>
      </c>
      <c r="M25" s="40" t="str">
        <f>IF(VLOOKUP($A25,[3]BDD_AGen!$1:$1048576,M$1,FALSE)=0,"-",VLOOKUP($A25,[3]BDD_AGen!$1:$1048576,K$1,FALSE)/VLOOKUP($A25,[3]BDD_AGen!$1:$1048576,M$1,FALSE))</f>
        <v>-</v>
      </c>
      <c r="N25" s="41" t="str">
        <f>IF(VLOOKUP($A25,[3]BDD_AGen!$1:$1048576,N$1,FALSE)=0,"-",VLOOKUP($A25,[3]BDD_AGen!$1:$1048576,L$1,FALSE)/VLOOKUP($A25,[3]BDD_AGen!$1:$1048576,N$1,FALSE))</f>
        <v>-</v>
      </c>
      <c r="O25" s="672">
        <f>IF(ISNA(VLOOKUP(A25,[3]BDD_AGen!$1:$1048576,O$1,FALSE))=TRUE,"-",VLOOKUP(A25,[3]BDD_AGen!$1:$1048576,O$1,FALSE))</f>
        <v>3032</v>
      </c>
      <c r="P25" s="36">
        <f>IF(ISNA(VLOOKUP(A25,[3]BDD_AGen!$1:$1048576,$P$1,FALSE))=TRUE,"-",VLOOKUP(A25,[3]BDD_AGen!$1:$1048576,$P$1,FALSE))</f>
        <v>2343</v>
      </c>
      <c r="Q25" s="37">
        <f t="shared" si="2"/>
        <v>-0.22724274406332456</v>
      </c>
      <c r="R25" s="35">
        <f>IF(ISNA(VLOOKUP(A25,[3]BDD_AGen!$1:$1048576,R$1,FALSE))=TRUE,"-",VLOOKUP(A25,[3]BDD_AGen!$1:$1048576,R$1,FALSE))</f>
        <v>38</v>
      </c>
      <c r="S25" s="51">
        <f>IF(ISNA(VLOOKUP(A25,[3]BDD_AGen!$1:$1048576,S$1,FALSE))=TRUE,"-",VLOOKUP(A25,[3]BDD_AGen!$1:$1048576,S$1,FALSE))</f>
        <v>22</v>
      </c>
      <c r="T25" s="37">
        <f t="shared" si="3"/>
        <v>-0.42105263157894735</v>
      </c>
      <c r="U25" s="672">
        <f>IF(ISNA(VLOOKUP(A25,[3]BDD_AGen!$1:$1048576,U$1,FALSE))=TRUE,"-",VLOOKUP(A25,[3]BDD_AGen!$1:$1048576,U$1,FALSE))</f>
        <v>3030</v>
      </c>
      <c r="V25" s="42">
        <f>IF(ISNA(VLOOKUP(A25,[3]BDD_AGen!$1:$1048576,$V$1,FALSE))=TRUE,"-",VLOOKUP(A25,[3]BDD_AGen!$1:$1048576,$V$1,FALSE))</f>
        <v>2343</v>
      </c>
      <c r="W25" s="37">
        <f t="shared" si="4"/>
        <v>-0.22673267326732671</v>
      </c>
      <c r="X25" s="672">
        <f>IF(ISNA(VLOOKUP(A25,[3]BDD_AGen!$1:$1048576,X$1,FALSE))=TRUE,"-",VLOOKUP(A25,[3]BDD_AGen!$1:$1048576,X$1,FALSE))</f>
        <v>4</v>
      </c>
      <c r="Y25" s="42">
        <f>IF(ISNA(VLOOKUP(A25,[3]BDD_AGen!$1:$1048576,$Y$1,FALSE))=TRUE,"-",VLOOKUP(A25,[3]BDD_AGen!$1:$1048576,$Y$1,FALSE))</f>
        <v>0</v>
      </c>
      <c r="Z25" s="37">
        <f t="shared" si="5"/>
        <v>-1</v>
      </c>
      <c r="AA25" s="38">
        <f>IF(O25=0,"-",VLOOKUP(A25,[3]BDD_AGen!$1:$1048576,$AA$1,FALSE)/O25)</f>
        <v>1</v>
      </c>
      <c r="AB25" s="39">
        <f>IF(P25=0,"-",VLOOKUP(A25,[3]BDD_AGen!$1:$1048576,$AB$1,FALSE)/P25)</f>
        <v>1</v>
      </c>
      <c r="AC25" s="672">
        <f>IF(ISNA(VLOOKUP(A25,[3]BDD_AGen!$1:$1048576,AC$1,FALSE))=TRUE,"-",VLOOKUP(A25,[3]BDD_AGen!$1:$1048576,AC$1,FALSE))</f>
        <v>0</v>
      </c>
      <c r="AD25" s="36">
        <f>IF(ISNA(VLOOKUP(A25,[3]BDD_AGen!$1:$1048576,$AD21,FALSE))=TRUE,"-",VLOOKUP(A25,[3]BDD_AGen!$1:$1048576,AD$1,FALSE))</f>
        <v>0</v>
      </c>
      <c r="AE25" s="37" t="str">
        <f t="shared" si="6"/>
        <v>-</v>
      </c>
      <c r="AF25" s="35">
        <f>IF(ISNA(VLOOKUP(A25,[3]BDD_AGen!$1:$1048576,AF$1,FALSE))=TRUE,"-",VLOOKUP(A25,[3]BDD_AGen!$1:$1048576,AF$1,FALSE))</f>
        <v>0</v>
      </c>
      <c r="AG25" s="51">
        <f>IF(ISNA(VLOOKUP(A25,[3]BDD_AGen!$1:$1048576,AG$1,FALSE))=TRUE,"-",VLOOKUP(A25,[3]BDD_AGen!$1:$1048576,AG$1,FALSE))</f>
        <v>0</v>
      </c>
      <c r="AH25" s="37" t="str">
        <f t="shared" si="7"/>
        <v>-</v>
      </c>
      <c r="AI25" s="38" t="str">
        <f>IF(AC25=0,"-",VLOOKUP(A25,[3]BDD_AGen!$1:$1048576,$AI$1,FALSE)/AC25)</f>
        <v>-</v>
      </c>
      <c r="AJ25" s="39" t="str">
        <f>IF(AD25=0,"-",VLOOKUP(A25,[3]BDD_AGen!$1:$1048576,$AJ$1,FALSE)/AD25)</f>
        <v>-</v>
      </c>
      <c r="AK25" s="38" t="str">
        <f>IF(AC25=0,"-",VLOOKUP(A25,[3]BDD_AGen!$1:$1048576,$AK$1,FALSE)/AC25)</f>
        <v>-</v>
      </c>
      <c r="AL25" s="43" t="str">
        <f>IF(AD25=0,"-",VLOOKUP(A25,[3]BDD_AGen!$1:$1048576,$AL$1,FALSE)/AD25)</f>
        <v>-</v>
      </c>
      <c r="AQ25" s="634"/>
      <c r="AR25" s="634"/>
    </row>
    <row r="26" spans="1:44" s="32" customFormat="1" ht="14.1" customHeight="1" x14ac:dyDescent="0.2">
      <c r="A26" s="46" t="s">
        <v>54</v>
      </c>
      <c r="C26" s="52" t="s">
        <v>54</v>
      </c>
      <c r="D26" s="53" t="s">
        <v>55</v>
      </c>
      <c r="E26" s="35">
        <f>IF(ISNA(VLOOKUP(A26,[3]BDD_AGen!$1:$1048576,$E$1,FALSE))=TRUE,"-",VLOOKUP(A26,[3]BDD_AGen!$1:$1048576,$E$1,FALSE))</f>
        <v>14517</v>
      </c>
      <c r="F26" s="36">
        <f>IF(VLOOKUP(A26,[3]BDD_AGen!$1:$1048576,$F$1,FALSE)=0,0,VLOOKUP(A26,[3]BDD_AGen!$1:$1048576,$F$1,FALSE))</f>
        <v>15479</v>
      </c>
      <c r="G26" s="37">
        <f t="shared" si="0"/>
        <v>6.626713508300619E-2</v>
      </c>
      <c r="H26" s="35">
        <f>IF(ISNA(VLOOKUP(A26,[3]BDD_AGen!$1:$1048576,$H$1,FALSE))=TRUE,"-",VLOOKUP(A26,[3]BDD_AGen!$1:$1048576,$H$1,FALSE))</f>
        <v>541</v>
      </c>
      <c r="I26" s="42">
        <f>IF(VLOOKUP(A26,[3]BDD_AGen!$1:$1048576,$I$1,FALSE)=0,0,VLOOKUP(A26,[3]BDD_AGen!$1:$1048576,$I$1,FALSE))</f>
        <v>443</v>
      </c>
      <c r="J26" s="37">
        <f t="shared" si="1"/>
        <v>-0.18114602587800366</v>
      </c>
      <c r="K26" s="38">
        <f>IF(E26=0,"-",VLOOKUP(A26,[3]BDD_AGen!$1:$1048576,$K$1,FALSE)/E26)</f>
        <v>1</v>
      </c>
      <c r="L26" s="39">
        <f>IF(F26=0,"-",VLOOKUP(A26,[3]BDD_AGen!$1:$1048576,$L$1,FALSE)/F26)</f>
        <v>1</v>
      </c>
      <c r="M26" s="40">
        <f>IF(VLOOKUP($A26,[3]BDD_AGen!$1:$1048576,M$1,FALSE)=0,"-",VLOOKUP($A26,[3]BDD_AGen!$1:$1048576,K$1,FALSE)/VLOOKUP($A26,[3]BDD_AGen!$1:$1048576,M$1,FALSE))</f>
        <v>26.833641404805913</v>
      </c>
      <c r="N26" s="41">
        <f>IF(VLOOKUP($A26,[3]BDD_AGen!$1:$1048576,N$1,FALSE)=0,"-",VLOOKUP($A26,[3]BDD_AGen!$1:$1048576,L$1,FALSE)/VLOOKUP($A26,[3]BDD_AGen!$1:$1048576,N$1,FALSE))</f>
        <v>34.941309255079005</v>
      </c>
      <c r="O26" s="672">
        <f>IF(ISNA(VLOOKUP(A26,[3]BDD_AGen!$1:$1048576,O$1,FALSE))=TRUE,"-",VLOOKUP(A26,[3]BDD_AGen!$1:$1048576,O$1,FALSE))</f>
        <v>2707</v>
      </c>
      <c r="P26" s="36">
        <f>IF(ISNA(VLOOKUP(A26,[3]BDD_AGen!$1:$1048576,$P$1,FALSE))=TRUE,"-",VLOOKUP(A26,[3]BDD_AGen!$1:$1048576,$P$1,FALSE))</f>
        <v>3729</v>
      </c>
      <c r="Q26" s="37">
        <f t="shared" si="2"/>
        <v>0.37753971185814561</v>
      </c>
      <c r="R26" s="35">
        <f>IF(ISNA(VLOOKUP(A26,[3]BDD_AGen!$1:$1048576,R$1,FALSE))=TRUE,"-",VLOOKUP(A26,[3]BDD_AGen!$1:$1048576,R$1,FALSE))</f>
        <v>206</v>
      </c>
      <c r="S26" s="42">
        <f>IF(ISNA(VLOOKUP(A26,[3]BDD_AGen!$1:$1048576,S$1,FALSE))=TRUE,"-",VLOOKUP(A26,[3]BDD_AGen!$1:$1048576,S$1,FALSE))</f>
        <v>192</v>
      </c>
      <c r="T26" s="37">
        <f t="shared" si="3"/>
        <v>-6.7961165048543659E-2</v>
      </c>
      <c r="U26" s="672">
        <f>IF(ISNA(VLOOKUP(A26,[3]BDD_AGen!$1:$1048576,U$1,FALSE))=TRUE,"-",VLOOKUP(A26,[3]BDD_AGen!$1:$1048576,U$1,FALSE))</f>
        <v>462</v>
      </c>
      <c r="V26" s="42">
        <f>IF(ISNA(VLOOKUP(A26,[3]BDD_AGen!$1:$1048576,$V$1,FALSE))=TRUE,"-",VLOOKUP(A26,[3]BDD_AGen!$1:$1048576,$V$1,FALSE))</f>
        <v>999</v>
      </c>
      <c r="W26" s="37">
        <f t="shared" si="4"/>
        <v>1.1623376623376624</v>
      </c>
      <c r="X26" s="672">
        <f>IF(ISNA(VLOOKUP(A26,[3]BDD_AGen!$1:$1048576,X$1,FALSE))=TRUE,"-",VLOOKUP(A26,[3]BDD_AGen!$1:$1048576,X$1,FALSE))</f>
        <v>4490</v>
      </c>
      <c r="Y26" s="42">
        <f>IF(ISNA(VLOOKUP(A26,[3]BDD_AGen!$1:$1048576,$Y$1,FALSE))=TRUE,"-",VLOOKUP(A26,[3]BDD_AGen!$1:$1048576,$Y$1,FALSE))</f>
        <v>5460</v>
      </c>
      <c r="Z26" s="37">
        <f t="shared" si="5"/>
        <v>0.21603563474387522</v>
      </c>
      <c r="AA26" s="38">
        <f>IF(O26=0,"-",VLOOKUP(A26,[3]BDD_AGen!$1:$1048576,$AA$1,FALSE)/O26)</f>
        <v>0.98596231991134098</v>
      </c>
      <c r="AB26" s="39">
        <f>IF(P26=0,"-",VLOOKUP(A26,[3]BDD_AGen!$1:$1048576,$AB$1,FALSE)/P26)</f>
        <v>1</v>
      </c>
      <c r="AC26" s="672">
        <f>IF(ISNA(VLOOKUP(A26,[3]BDD_AGen!$1:$1048576,AC$1,FALSE))=TRUE,"-",VLOOKUP(A26,[3]BDD_AGen!$1:$1048576,AC$1,FALSE))</f>
        <v>16075</v>
      </c>
      <c r="AD26" s="36">
        <f>IF(ISNA(VLOOKUP(A26,[3]BDD_AGen!$1:$1048576,#REF!,FALSE))=TRUE,"-",VLOOKUP(A26,[3]BDD_AGen!$1:$1048576,AD$1,FALSE))</f>
        <v>17760</v>
      </c>
      <c r="AE26" s="37">
        <f t="shared" si="6"/>
        <v>0.10482115085536536</v>
      </c>
      <c r="AF26" s="35">
        <f>IF(ISNA(VLOOKUP(A26,[3]BDD_AGen!$1:$1048576,AF$1,FALSE))=TRUE,"-",VLOOKUP(A26,[3]BDD_AGen!$1:$1048576,AF$1,FALSE))</f>
        <v>2117</v>
      </c>
      <c r="AG26" s="42">
        <f>IF(ISNA(VLOOKUP(A26,[3]BDD_AGen!$1:$1048576,AG$1,FALSE))=TRUE,"-",VLOOKUP(A26,[3]BDD_AGen!$1:$1048576,AG$1,FALSE))</f>
        <v>2179</v>
      </c>
      <c r="AH26" s="37">
        <f t="shared" si="7"/>
        <v>2.9286726499763827E-2</v>
      </c>
      <c r="AI26" s="38">
        <f>IF(AC26=0,"-",VLOOKUP(A26,[3]BDD_AGen!$1:$1048576,$AI$1,FALSE)/AC26)</f>
        <v>0.983950233281493</v>
      </c>
      <c r="AJ26" s="39">
        <f>IF(AD26=0,"-",VLOOKUP(A26,[3]BDD_AGen!$1:$1048576,$AJ$1,FALSE)/AD26)</f>
        <v>0.93693693693693691</v>
      </c>
      <c r="AK26" s="38">
        <f>IF(AC26=0,"-",VLOOKUP(A26,[3]BDD_AGen!$1:$1048576,$AK$1,FALSE)/AC26)</f>
        <v>1.6049766718506997E-2</v>
      </c>
      <c r="AL26" s="43">
        <f>IF(AD26=0,"-",VLOOKUP(A26,[3]BDD_AGen!$1:$1048576,$AL$1,FALSE)/AD26)</f>
        <v>5.5686936936936937E-2</v>
      </c>
      <c r="AQ26" s="634"/>
      <c r="AR26" s="634"/>
    </row>
    <row r="27" spans="1:44" s="32" customFormat="1" ht="14.1" customHeight="1" thickBot="1" x14ac:dyDescent="0.25">
      <c r="A27" s="31" t="s">
        <v>56</v>
      </c>
      <c r="C27" s="54" t="s">
        <v>56</v>
      </c>
      <c r="D27" s="55" t="s">
        <v>57</v>
      </c>
      <c r="E27" s="56">
        <f>IF(ISNA(VLOOKUP(A27,[3]BDD_AGen!$1:$1048576,$E$1,FALSE))=TRUE,"-",VLOOKUP(A27,[3]BDD_AGen!$1:$1048576,$E$1,FALSE))</f>
        <v>23240</v>
      </c>
      <c r="F27" s="57">
        <f>IF(VLOOKUP(A27,[3]BDD_AGen!$1:$1048576,$F$1,FALSE)=0,0,VLOOKUP(A27,[3]BDD_AGen!$1:$1048576,$F$1,FALSE))</f>
        <v>22568</v>
      </c>
      <c r="G27" s="58">
        <f t="shared" si="0"/>
        <v>-2.8915662650602414E-2</v>
      </c>
      <c r="H27" s="56">
        <f>IF(ISNA(VLOOKUP(A27,[3]BDD_AGen!$1:$1048576,$H$1,FALSE))=TRUE,"-",VLOOKUP(A27,[3]BDD_AGen!$1:$1048576,$H$1,FALSE))</f>
        <v>134</v>
      </c>
      <c r="I27" s="63">
        <f>IF(VLOOKUP(A27,[3]BDD_AGen!$1:$1048576,$I$1,FALSE)=0,0,VLOOKUP(A27,[3]BDD_AGen!$1:$1048576,$I$1,FALSE))</f>
        <v>134</v>
      </c>
      <c r="J27" s="58">
        <f t="shared" si="1"/>
        <v>0</v>
      </c>
      <c r="K27" s="59">
        <f>IF(E27=0,"-",VLOOKUP(A27,[3]BDD_AGen!$1:$1048576,$K$1,FALSE)/E27)</f>
        <v>0</v>
      </c>
      <c r="L27" s="60">
        <f>IF(F27=0,"-",VLOOKUP(A27,[3]BDD_AGen!$1:$1048576,$L$1,FALSE)/F27)</f>
        <v>0</v>
      </c>
      <c r="M27" s="61" t="str">
        <f>IF(VLOOKUP($A27,[3]BDD_AGen!$1:$1048576,M$1,FALSE)=0,"-",VLOOKUP($A27,[3]BDD_AGen!$1:$1048576,K$1,FALSE)/VLOOKUP($A27,[3]BDD_AGen!$1:$1048576,M$1,FALSE))</f>
        <v>-</v>
      </c>
      <c r="N27" s="62" t="str">
        <f>IF(VLOOKUP($A27,[3]BDD_AGen!$1:$1048576,N$1,FALSE)=0,"-",VLOOKUP($A27,[3]BDD_AGen!$1:$1048576,L$1,FALSE)/VLOOKUP($A27,[3]BDD_AGen!$1:$1048576,N$1,FALSE))</f>
        <v>-</v>
      </c>
      <c r="O27" s="671">
        <f>IF(ISNA(VLOOKUP(A27,[3]BDD_AGen!$1:$1048576,O$1,FALSE))=TRUE,"-",VLOOKUP(A27,[3]BDD_AGen!$1:$1048576,O$1,FALSE))</f>
        <v>0</v>
      </c>
      <c r="P27" s="57">
        <f>IF(ISNA(VLOOKUP(A27,[3]BDD_AGen!$1:$1048576,$P$1,FALSE))=TRUE,"-",VLOOKUP(A27,[3]BDD_AGen!$1:$1048576,$P$1,FALSE))</f>
        <v>0</v>
      </c>
      <c r="Q27" s="58" t="str">
        <f t="shared" si="2"/>
        <v>-</v>
      </c>
      <c r="R27" s="56">
        <f>IF(ISNA(VLOOKUP(A27,[3]BDD_AGen!$1:$1048576,R$1,FALSE))=TRUE,"-",VLOOKUP(A27,[3]BDD_AGen!$1:$1048576,R$1,FALSE))</f>
        <v>0</v>
      </c>
      <c r="S27" s="63">
        <f>IF(ISNA(VLOOKUP(A27,[3]BDD_AGen!$1:$1048576,S$1,FALSE))=TRUE,"-",VLOOKUP(A27,[3]BDD_AGen!$1:$1048576,S$1,FALSE))</f>
        <v>0</v>
      </c>
      <c r="T27" s="58" t="str">
        <f t="shared" si="3"/>
        <v>-</v>
      </c>
      <c r="U27" s="671">
        <f>IF(ISNA(VLOOKUP(A27,[3]BDD_AGen!$1:$1048576,U$1,FALSE))=TRUE,"-",VLOOKUP(A27,[3]BDD_AGen!$1:$1048576,U$1,FALSE))</f>
        <v>0</v>
      </c>
      <c r="V27" s="63">
        <f>IF(ISNA(VLOOKUP(A27,[3]BDD_AGen!$1:$1048576,$V$1,FALSE))=TRUE,"-",VLOOKUP(A27,[3]BDD_AGen!$1:$1048576,$V$1,FALSE))</f>
        <v>0</v>
      </c>
      <c r="W27" s="58" t="str">
        <f t="shared" si="4"/>
        <v>-</v>
      </c>
      <c r="X27" s="671">
        <f>IF(ISNA(VLOOKUP(A27,[3]BDD_AGen!$1:$1048576,X$1,FALSE))=TRUE,"-",VLOOKUP(A27,[3]BDD_AGen!$1:$1048576,X$1,FALSE))</f>
        <v>0</v>
      </c>
      <c r="Y27" s="63">
        <f>IF(ISNA(VLOOKUP(A27,[3]BDD_AGen!$1:$1048576,$Y$1,FALSE))=TRUE,"-",VLOOKUP(A27,[3]BDD_AGen!$1:$1048576,$Y$1,FALSE))</f>
        <v>0</v>
      </c>
      <c r="Z27" s="58" t="str">
        <f t="shared" si="5"/>
        <v>-</v>
      </c>
      <c r="AA27" s="59" t="str">
        <f>IF(O27=0,"-",VLOOKUP(A27,[3]BDD_AGen!$1:$1048576,$AA$1,FALSE)/O27)</f>
        <v>-</v>
      </c>
      <c r="AB27" s="60" t="str">
        <f>IF(P27=0,"-",VLOOKUP(A27,[3]BDD_AGen!$1:$1048576,$AB$1,FALSE)/P27)</f>
        <v>-</v>
      </c>
      <c r="AC27" s="671">
        <f>IF(ISNA(VLOOKUP(A27,[3]BDD_AGen!$1:$1048576,AC$1,FALSE))=TRUE,"-",VLOOKUP(A27,[3]BDD_AGen!$1:$1048576,AC$1,FALSE))</f>
        <v>0</v>
      </c>
      <c r="AD27" s="57">
        <f>IF(ISNA(VLOOKUP(A27,[3]BDD_AGen!$1:$1048576,$AD22,FALSE))=TRUE,"-",VLOOKUP(A27,[3]BDD_AGen!$1:$1048576,AD$1,FALSE))</f>
        <v>0</v>
      </c>
      <c r="AE27" s="58" t="str">
        <f t="shared" si="6"/>
        <v>-</v>
      </c>
      <c r="AF27" s="56">
        <f>IF(ISNA(VLOOKUP(A27,[3]BDD_AGen!$1:$1048576,AF$1,FALSE))=TRUE,"-",VLOOKUP(A27,[3]BDD_AGen!$1:$1048576,AF$1,FALSE))</f>
        <v>0</v>
      </c>
      <c r="AG27" s="63">
        <f>IF(ISNA(VLOOKUP(A27,[3]BDD_AGen!$1:$1048576,AG$1,FALSE))=TRUE,"-",VLOOKUP(A27,[3]BDD_AGen!$1:$1048576,AG$1,FALSE))</f>
        <v>0</v>
      </c>
      <c r="AH27" s="58" t="str">
        <f t="shared" si="7"/>
        <v>-</v>
      </c>
      <c r="AI27" s="59" t="str">
        <f>IF(AC27=0,"-",VLOOKUP(A27,[3]BDD_AGen!$1:$1048576,$AI$1,FALSE)/AC27)</f>
        <v>-</v>
      </c>
      <c r="AJ27" s="60" t="str">
        <f>IF(AD27=0,"-",VLOOKUP(A27,[3]BDD_AGen!$1:$1048576,$AJ$1,FALSE)/AD27)</f>
        <v>-</v>
      </c>
      <c r="AK27" s="59" t="str">
        <f>IF(AC27=0,"-",VLOOKUP(A27,[3]BDD_AGen!$1:$1048576,$AK$1,FALSE)/AC27)</f>
        <v>-</v>
      </c>
      <c r="AL27" s="64" t="str">
        <f>IF(AD27=0,"-",VLOOKUP(A27,[3]BDD_AGen!$1:$1048576,$AL$1,FALSE)/AD27)</f>
        <v>-</v>
      </c>
      <c r="AQ27" s="634"/>
      <c r="AR27" s="634"/>
    </row>
    <row r="28" spans="1:44" s="65" customFormat="1" ht="14.1" customHeight="1" thickBot="1" x14ac:dyDescent="0.25">
      <c r="A28" s="31" t="s">
        <v>58</v>
      </c>
      <c r="C28" s="66" t="s">
        <v>59</v>
      </c>
      <c r="D28" s="67"/>
      <c r="E28" s="68">
        <f>IF(ISNA(VLOOKUP(A28,[3]BDD_AGen!$1:$1048576,$E$1,FALSE))=TRUE,"-",VLOOKUP(A28,[3]BDD_AGen!$1:$1048576,$E$1,FALSE))</f>
        <v>835971</v>
      </c>
      <c r="F28" s="69">
        <f>IF(VLOOKUP(A28,[3]BDD_AGen!$1:$1048576,$F$1,FALSE)=0,0,VLOOKUP(A28,[3]BDD_AGen!$1:$1048576,$F$1,FALSE))</f>
        <v>799796.5</v>
      </c>
      <c r="G28" s="70">
        <f t="shared" si="0"/>
        <v>-4.3272434091613188E-2</v>
      </c>
      <c r="H28" s="68">
        <f>IF(ISNA(VLOOKUP(A28,[3]BDD_AGen!$1:$1048576,$H$1,FALSE))=TRUE,"-",VLOOKUP(A28,[3]BDD_AGen!$1:$1048576,$H$1,FALSE))</f>
        <v>18110</v>
      </c>
      <c r="I28" s="75">
        <f>IF(VLOOKUP(A28,[3]BDD_AGen!$1:$1048576,$I$1,FALSE)=0,0,VLOOKUP(A28,[3]BDD_AGen!$1:$1048576,$I$1,FALSE))</f>
        <v>17312</v>
      </c>
      <c r="J28" s="70">
        <f t="shared" si="1"/>
        <v>-4.4064053009387094E-2</v>
      </c>
      <c r="K28" s="71">
        <f>IF(E28=0,"-",VLOOKUP(A28,[3]BDD_AGen!$1:$1048576,$K$1,FALSE)/E28)</f>
        <v>0.93226320051772127</v>
      </c>
      <c r="L28" s="72">
        <f>IF(F28=0,"-",VLOOKUP(A28,[3]BDD_AGen!$1:$1048576,$L$1,FALSE)/F28)</f>
        <v>0.93126501553832752</v>
      </c>
      <c r="M28" s="73">
        <f>IF(VLOOKUP($A28,[3]BDD_AGen!$1:$1048576,M$1,FALSE)=0,"-",VLOOKUP($A28,[3]BDD_AGen!$1:$1048576,K$1,FALSE)/VLOOKUP($A28,[3]BDD_AGen!$1:$1048576,M$1,FALSE))</f>
        <v>43.594842535100966</v>
      </c>
      <c r="N28" s="74">
        <f>IF(VLOOKUP($A28,[3]BDD_AGen!$1:$1048576,N$1,FALSE)=0,"-",VLOOKUP($A28,[3]BDD_AGen!$1:$1048576,L$1,FALSE)/VLOOKUP($A28,[3]BDD_AGen!$1:$1048576,N$1,FALSE))</f>
        <v>43.66923663227017</v>
      </c>
      <c r="O28" s="660">
        <f>IF(ISNA(VLOOKUP(A28,[3]BDD_AGen!$1:$1048576,O$1,FALSE))=TRUE,"-",VLOOKUP(A28,[3]BDD_AGen!$1:$1048576,O$1,FALSE))</f>
        <v>144688</v>
      </c>
      <c r="P28" s="69">
        <f>IF(ISNA(VLOOKUP(A28,[3]BDD_AGen!$1:$1048576,$P$1,FALSE))=TRUE,"-",VLOOKUP(A28,[3]BDD_AGen!$1:$1048576,$P$1,FALSE))</f>
        <v>158225.5</v>
      </c>
      <c r="Q28" s="70">
        <f t="shared" si="2"/>
        <v>9.3563391573592725E-2</v>
      </c>
      <c r="R28" s="68">
        <f>IF(ISNA(VLOOKUP(A28,[3]BDD_AGen!$1:$1048576,R$1,FALSE))=TRUE,"-",VLOOKUP(A28,[3]BDD_AGen!$1:$1048576,R$1,FALSE))</f>
        <v>5851</v>
      </c>
      <c r="S28" s="75">
        <f>IF(ISNA(VLOOKUP(A28,[3]BDD_AGen!$1:$1048576,S$1,FALSE))=TRUE,"-",VLOOKUP(A28,[3]BDD_AGen!$1:$1048576,S$1,FALSE))</f>
        <v>5624</v>
      </c>
      <c r="T28" s="70">
        <f t="shared" si="3"/>
        <v>-3.8796786874038647E-2</v>
      </c>
      <c r="U28" s="660">
        <f>IF(ISNA(VLOOKUP(A28,[3]BDD_AGen!$1:$1048576,U$1,FALSE))=TRUE,"-",VLOOKUP(A28,[3]BDD_AGen!$1:$1048576,U$1,FALSE))</f>
        <v>88906</v>
      </c>
      <c r="V28" s="75">
        <f>IF(ISNA(VLOOKUP(A28,[3]BDD_AGen!$1:$1048576,$V$1,FALSE))=TRUE,"-",VLOOKUP(A28,[3]BDD_AGen!$1:$1048576,$V$1,FALSE))</f>
        <v>105069</v>
      </c>
      <c r="W28" s="70">
        <f t="shared" si="4"/>
        <v>0.18179875373990506</v>
      </c>
      <c r="X28" s="660">
        <f>IF(ISNA(VLOOKUP(A28,[3]BDD_AGen!$1:$1048576,X$1,FALSE))=TRUE,"-",VLOOKUP(A28,[3]BDD_AGen!$1:$1048576,X$1,FALSE))</f>
        <v>111564</v>
      </c>
      <c r="Y28" s="75">
        <f>IF(ISNA(VLOOKUP(A28,[3]BDD_AGen!$1:$1048576,$Y$1,FALSE))=TRUE,"-",VLOOKUP(A28,[3]BDD_AGen!$1:$1048576,$Y$1,FALSE))</f>
        <v>106313</v>
      </c>
      <c r="Z28" s="70">
        <f t="shared" si="5"/>
        <v>-4.7067154279158196E-2</v>
      </c>
      <c r="AA28" s="71">
        <f>IF(O28=0,"-",VLOOKUP(A28,[3]BDD_AGen!$1:$1048576,$AA$1,FALSE)/O28)</f>
        <v>0.89084098197500827</v>
      </c>
      <c r="AB28" s="72">
        <f>IF(P28=0,"-",VLOOKUP(A28,[3]BDD_AGen!$1:$1048576,$AB$1,FALSE)/P28)</f>
        <v>0.89404362760743372</v>
      </c>
      <c r="AC28" s="660">
        <f>IF(ISNA(VLOOKUP(A28,[3]BDD_AGen!$1:$1048576,AC$1,FALSE))=TRUE,"-",VLOOKUP(A28,[3]BDD_AGen!$1:$1048576,AC$1,FALSE))</f>
        <v>1070378</v>
      </c>
      <c r="AD28" s="69">
        <f>IF(ISNA(VLOOKUP(A28,[3]BDD_AGen!$1:$1048576,$AD23,FALSE))=TRUE,"-",VLOOKUP(A28,[3]BDD_AGen!$1:$1048576,AD$1,FALSE))</f>
        <v>1058485</v>
      </c>
      <c r="AE28" s="70">
        <f t="shared" si="6"/>
        <v>-1.1111028066720374E-2</v>
      </c>
      <c r="AF28" s="68">
        <f>IF(ISNA(VLOOKUP(A28,[3]BDD_AGen!$1:$1048576,AF$1,FALSE))=TRUE,"-",VLOOKUP(A28,[3]BDD_AGen!$1:$1048576,AF$1,FALSE))</f>
        <v>106901</v>
      </c>
      <c r="AG28" s="75">
        <f>IF(ISNA(VLOOKUP(A28,[3]BDD_AGen!$1:$1048576,AG$1,FALSE))=TRUE,"-",VLOOKUP(A28,[3]BDD_AGen!$1:$1048576,AG$1,FALSE))</f>
        <v>106569</v>
      </c>
      <c r="AH28" s="70">
        <f t="shared" si="7"/>
        <v>-3.105677215367475E-3</v>
      </c>
      <c r="AI28" s="71">
        <f>IF(AC28=0,"-",VLOOKUP(A28,[3]BDD_AGen!$1:$1048576,$AI$1,FALSE)/AC28)</f>
        <v>0.56742384466048446</v>
      </c>
      <c r="AJ28" s="72">
        <f>IF(AD28=0,"-",VLOOKUP(A28,[3]BDD_AGen!$1:$1048576,$AJ$1,FALSE)/AD28)</f>
        <v>0.57842010042655301</v>
      </c>
      <c r="AK28" s="71">
        <f>IF(AC28=0,"-",VLOOKUP(A28,[3]BDD_AGen!$1:$1048576,$AK$1,FALSE)/AC28)</f>
        <v>9.5552225475486224E-2</v>
      </c>
      <c r="AL28" s="76">
        <f>IF(AD28=0,"-",VLOOKUP(A28,[3]BDD_AGen!$1:$1048576,$AL$1,FALSE)/AD28)</f>
        <v>0.12010373316579828</v>
      </c>
      <c r="AM28" s="32"/>
      <c r="AN28" s="32"/>
      <c r="AO28" s="32"/>
      <c r="AP28" s="32"/>
      <c r="AQ28" s="634"/>
      <c r="AR28" s="634"/>
    </row>
    <row r="29" spans="1:44" s="78" customFormat="1" ht="7.5" customHeight="1" thickBot="1" x14ac:dyDescent="0.25">
      <c r="A29" s="77"/>
      <c r="C29" s="79"/>
      <c r="D29" s="79"/>
      <c r="E29" s="79"/>
      <c r="F29" s="80"/>
      <c r="G29" s="81"/>
      <c r="H29" s="79"/>
      <c r="I29" s="80"/>
      <c r="J29" s="81"/>
      <c r="K29" s="81"/>
      <c r="L29" s="81"/>
      <c r="M29" s="82"/>
      <c r="N29" s="82"/>
      <c r="O29" s="83"/>
      <c r="P29" s="83"/>
      <c r="Q29" s="83"/>
      <c r="R29" s="79"/>
      <c r="S29" s="80"/>
      <c r="T29" s="81"/>
      <c r="U29" s="83"/>
      <c r="V29" s="83"/>
      <c r="W29" s="81"/>
      <c r="X29" s="83"/>
      <c r="Y29" s="83"/>
      <c r="Z29" s="81"/>
      <c r="AA29" s="81"/>
      <c r="AB29" s="640"/>
      <c r="AC29" s="640"/>
      <c r="AD29" s="83"/>
      <c r="AE29" s="81"/>
      <c r="AF29" s="79"/>
      <c r="AG29" s="80"/>
      <c r="AH29" s="81"/>
      <c r="AI29" s="81"/>
      <c r="AJ29" s="81"/>
      <c r="AK29" s="81"/>
      <c r="AL29" s="640"/>
      <c r="AM29" s="32"/>
      <c r="AN29" s="32"/>
      <c r="AO29" s="32"/>
      <c r="AP29" s="32"/>
      <c r="AQ29" s="634"/>
      <c r="AR29" s="634"/>
    </row>
    <row r="30" spans="1:44" s="84" customFormat="1" ht="14.1" customHeight="1" x14ac:dyDescent="0.2">
      <c r="A30" s="31" t="s">
        <v>60</v>
      </c>
      <c r="C30" s="85" t="s">
        <v>60</v>
      </c>
      <c r="D30" s="86" t="s">
        <v>61</v>
      </c>
      <c r="E30" s="87">
        <f>IF(ISNA(VLOOKUP(A30,[3]BDD_AGen!$1:$1048576,$E$1,FALSE))=TRUE,"-",VLOOKUP(A30,[3]BDD_AGen!$1:$1048576,$E$1,FALSE))</f>
        <v>22137</v>
      </c>
      <c r="F30" s="88">
        <f>IF(VLOOKUP(A30,[3]BDD_AGen!$1:$1048576,$F$1,FALSE)=0,0,VLOOKUP(A30,[3]BDD_AGen!$1:$1048576,$F$1,FALSE))</f>
        <v>21257</v>
      </c>
      <c r="G30" s="89">
        <f t="shared" ref="G30:G40" si="8">IF(E30=0,"-",F30/E30-1)</f>
        <v>-3.975245064823596E-2</v>
      </c>
      <c r="H30" s="87">
        <f>IF(ISNA(VLOOKUP(A30,[3]BDD_AGen!$1:$1048576,$H$1,FALSE))=TRUE,"-",VLOOKUP(A30,[3]BDD_AGen!$1:$1048576,$H$1,FALSE))</f>
        <v>399</v>
      </c>
      <c r="I30" s="96">
        <f>IF(VLOOKUP(A30,[3]BDD_AGen!$1:$1048576,$I$1,FALSE)=0,0,VLOOKUP(A30,[3]BDD_AGen!$1:$1048576,$I$1,FALSE))</f>
        <v>403</v>
      </c>
      <c r="J30" s="89">
        <f t="shared" ref="J30:J40" si="9">IF(H30=0,"-",I30/H30-1)</f>
        <v>1.0025062656641603E-2</v>
      </c>
      <c r="K30" s="90">
        <f>IF(E30=0,"-",VLOOKUP(A30,[3]BDD_AGen!$1:$1048576,$K$1,FALSE)/E30)</f>
        <v>1</v>
      </c>
      <c r="L30" s="91">
        <f>IF(F30=0,"-",VLOOKUP(A30,[3]BDD_AGen!$1:$1048576,$L$1,FALSE)/F30)</f>
        <v>1</v>
      </c>
      <c r="M30" s="92">
        <f>IF(VLOOKUP($A30,[3]BDD_AGen!$1:$1048576,M$1,FALSE)=0,"-",VLOOKUP($A30,[3]BDD_AGen!$1:$1048576,K$1,FALSE)/VLOOKUP($A30,[3]BDD_AGen!$1:$1048576,M$1,FALSE))</f>
        <v>55.481203007518801</v>
      </c>
      <c r="N30" s="93">
        <f>IF(VLOOKUP($A30,[3]BDD_AGen!$1:$1048576,N$1,FALSE)=0,"-",VLOOKUP($A30,[3]BDD_AGen!$1:$1048576,L$1,FALSE)/VLOOKUP($A30,[3]BDD_AGen!$1:$1048576,N$1,FALSE))</f>
        <v>52.746898263027298</v>
      </c>
      <c r="O30" s="670">
        <f>IF(ISNA(VLOOKUP(A30,[3]BDD_AGen!$1:$1048576,O$1,FALSE))=TRUE,"-",VLOOKUP(A30,[3]BDD_AGen!$1:$1048576,O$1,FALSE))</f>
        <v>3967</v>
      </c>
      <c r="P30" s="667">
        <f>IF(ISNA(VLOOKUP(A30,[3]BDD_AGen!$1:$1048576,$P$1,FALSE))=TRUE,"-",VLOOKUP(A30,[3]BDD_AGen!$1:$1048576,$P$1,FALSE))</f>
        <v>4639.5</v>
      </c>
      <c r="Q30" s="89">
        <f t="shared" ref="Q30:Q40" si="10">IF(O30=0,"-",P30/O30-1)</f>
        <v>0.16952356944794555</v>
      </c>
      <c r="R30" s="87">
        <f>IF(ISNA(VLOOKUP(A30,[3]BDD_AGen!$1:$1048576,R$1,FALSE))=TRUE,"-",VLOOKUP(A30,[3]BDD_AGen!$1:$1048576,R$1,FALSE))</f>
        <v>271</v>
      </c>
      <c r="S30" s="96">
        <f>IF(ISNA(VLOOKUP(A30,[3]BDD_AGen!$1:$1048576,S$1,FALSE))=TRUE,"-",VLOOKUP(A30,[3]BDD_AGen!$1:$1048576,S$1,FALSE))</f>
        <v>253</v>
      </c>
      <c r="T30" s="89">
        <f t="shared" ref="T30:T40" si="11">IF(R30=0,"-",S30/R30-1)</f>
        <v>-6.6420664206642055E-2</v>
      </c>
      <c r="U30" s="670">
        <f>IF(ISNA(VLOOKUP(A30,[3]BDD_AGen!$1:$1048576,U$1,FALSE))=TRUE,"-",VLOOKUP(A30,[3]BDD_AGen!$1:$1048576,U$1,FALSE))</f>
        <v>585</v>
      </c>
      <c r="V30" s="669">
        <f>IF(ISNA(VLOOKUP(A30,[3]BDD_AGen!$1:$1048576,$V$1,FALSE))=TRUE,"-",VLOOKUP(A30,[3]BDD_AGen!$1:$1048576,$V$1,FALSE))</f>
        <v>736</v>
      </c>
      <c r="W30" s="89">
        <f t="shared" ref="W30:W40" si="12">IF(U30=0,"-",V30/U30-1)</f>
        <v>0.25811965811965809</v>
      </c>
      <c r="X30" s="670">
        <f>IF(ISNA(VLOOKUP(A30,[3]BDD_AGen!$1:$1048576,X$1,FALSE))=TRUE,"-",VLOOKUP(A30,[3]BDD_AGen!$1:$1048576,X$1,FALSE))</f>
        <v>6764</v>
      </c>
      <c r="Y30" s="669">
        <f>IF(ISNA(VLOOKUP(A30,[3]BDD_AGen!$1:$1048576,$Y$1,FALSE))=TRUE,"-",VLOOKUP(A30,[3]BDD_AGen!$1:$1048576,$Y$1,FALSE))</f>
        <v>7807</v>
      </c>
      <c r="Z30" s="89">
        <f t="shared" ref="Z30:Z40" si="13">IF(X30=0,"-",Y30/X30-1)</f>
        <v>0.15419869899467775</v>
      </c>
      <c r="AA30" s="90">
        <f>IF(O30=0,"-",VLOOKUP(A30,[3]BDD_AGen!$1:$1048576,$AA$1,FALSE)/O30)</f>
        <v>1</v>
      </c>
      <c r="AB30" s="666">
        <f>IF(P30=0,"-",VLOOKUP(A30,[3]BDD_AGen!$1:$1048576,$AB$1,FALSE)/P30)</f>
        <v>1</v>
      </c>
      <c r="AC30" s="668">
        <f>IF(ISNA(VLOOKUP(A30,[3]BDD_AGen!$1:$1048576,AC$1,FALSE))=TRUE,"-",VLOOKUP(A30,[3]BDD_AGen!$1:$1048576,AC$1,FALSE))</f>
        <v>0</v>
      </c>
      <c r="AD30" s="667">
        <f>IF(ISNA(VLOOKUP(A30,[3]BDD_AGen!$1:$1048576,$AD25,FALSE))=TRUE,"-",VLOOKUP(A30,[3]BDD_AGen!$1:$1048576,AD$1,FALSE))</f>
        <v>0</v>
      </c>
      <c r="AE30" s="89" t="str">
        <f t="shared" ref="AE30:AE40" si="14">IF(AC30=0,"-",AD30/AC30-1)</f>
        <v>-</v>
      </c>
      <c r="AF30" s="87">
        <f>IF(ISNA(VLOOKUP(A30,[3]BDD_AGen!$1:$1048576,AF$1,FALSE))=TRUE,"-",VLOOKUP(A30,[3]BDD_AGen!$1:$1048576,AF$1,FALSE))</f>
        <v>0</v>
      </c>
      <c r="AG30" s="94">
        <f>IF(ISNA(VLOOKUP(A30,[3]BDD_AGen!$1:$1048576,AG$1,FALSE))=TRUE,"-",VLOOKUP(A30,[3]BDD_AGen!$1:$1048576,AG$1,FALSE))</f>
        <v>0</v>
      </c>
      <c r="AH30" s="58" t="str">
        <f t="shared" ref="AH30:AH40" si="15">IF(AF30=0,"-",AG30/AF30-1)</f>
        <v>-</v>
      </c>
      <c r="AI30" s="90" t="str">
        <f>IF(AC30=0,"-",VLOOKUP(A30,[3]BDD_AGen!$1:$1048576,$AI$1,FALSE)/AC30)</f>
        <v>-</v>
      </c>
      <c r="AJ30" s="89" t="str">
        <f>IF(AD30=0,"-",VLOOKUP(A30,[3]BDD_AGen!$1:$1048576,$AJ$1,FALSE)/AD30)</f>
        <v>-</v>
      </c>
      <c r="AK30" s="90" t="str">
        <f>IF(AC30=0,"-",VLOOKUP(A30,[3]BDD_AGen!$1:$1048576,$AK$1,FALSE)/AC30)</f>
        <v>-</v>
      </c>
      <c r="AL30" s="666" t="str">
        <f>IF(AD30=0,"-",VLOOKUP(A30,[3]BDD_AGen!$1:$1048576,$AL$1,FALSE)/AD30)</f>
        <v>-</v>
      </c>
      <c r="AM30" s="32"/>
      <c r="AN30" s="32"/>
      <c r="AO30" s="32"/>
      <c r="AP30" s="32"/>
      <c r="AQ30" s="634"/>
      <c r="AR30" s="634"/>
    </row>
    <row r="31" spans="1:44" s="98" customFormat="1" ht="14.1" customHeight="1" x14ac:dyDescent="0.2">
      <c r="A31" s="31" t="s">
        <v>62</v>
      </c>
      <c r="C31" s="33" t="s">
        <v>62</v>
      </c>
      <c r="D31" s="34" t="s">
        <v>63</v>
      </c>
      <c r="E31" s="99">
        <f>IF(ISNA(VLOOKUP(A31,[3]BDD_AGen!$1:$1048576,$E$1,FALSE))=TRUE,"-",VLOOKUP(A31,[3]BDD_AGen!$1:$1048576,$E$1,FALSE))</f>
        <v>32208</v>
      </c>
      <c r="F31" s="100">
        <f>IF(VLOOKUP(A31,[3]BDD_AGen!$1:$1048576,$F$1,FALSE)=0,0,VLOOKUP(A31,[3]BDD_AGen!$1:$1048576,$F$1,FALSE))</f>
        <v>31343</v>
      </c>
      <c r="G31" s="58">
        <f t="shared" si="8"/>
        <v>-2.685668156979637E-2</v>
      </c>
      <c r="H31" s="99">
        <f>IF(ISNA(VLOOKUP(A31,[3]BDD_AGen!$1:$1048576,$H$1,FALSE))=TRUE,"-",VLOOKUP(A31,[3]BDD_AGen!$1:$1048576,$H$1,FALSE))</f>
        <v>734</v>
      </c>
      <c r="I31" s="94">
        <f>IF(VLOOKUP(A31,[3]BDD_AGen!$1:$1048576,$I$1,FALSE)=0,0,VLOOKUP(A31,[3]BDD_AGen!$1:$1048576,$I$1,FALSE))</f>
        <v>765</v>
      </c>
      <c r="J31" s="58">
        <f t="shared" si="9"/>
        <v>4.2234332425068022E-2</v>
      </c>
      <c r="K31" s="59">
        <f>IF(E31=0,"-",VLOOKUP(A31,[3]BDD_AGen!$1:$1048576,$K$1,FALSE)/E31)</f>
        <v>1</v>
      </c>
      <c r="L31" s="60">
        <f>IF(F31=0,"-",VLOOKUP(A31,[3]BDD_AGen!$1:$1048576,$L$1,FALSE)/F31)</f>
        <v>1</v>
      </c>
      <c r="M31" s="61">
        <f>IF(VLOOKUP($A31,[3]BDD_AGen!$1:$1048576,M$1,FALSE)=0,"-",VLOOKUP($A31,[3]BDD_AGen!$1:$1048576,K$1,FALSE)/VLOOKUP($A31,[3]BDD_AGen!$1:$1048576,M$1,FALSE))</f>
        <v>43.880108991825615</v>
      </c>
      <c r="N31" s="62">
        <f>IF(VLOOKUP($A31,[3]BDD_AGen!$1:$1048576,N$1,FALSE)=0,"-",VLOOKUP($A31,[3]BDD_AGen!$1:$1048576,L$1,FALSE)/VLOOKUP($A31,[3]BDD_AGen!$1:$1048576,N$1,FALSE))</f>
        <v>40.97124183006536</v>
      </c>
      <c r="O31" s="665">
        <f>IF(ISNA(VLOOKUP(A31,[3]BDD_AGen!$1:$1048576,O$1,FALSE))=TRUE,"-",VLOOKUP(A31,[3]BDD_AGen!$1:$1048576,O$1,FALSE))</f>
        <v>8995.5</v>
      </c>
      <c r="P31" s="662">
        <f>IF(ISNA(VLOOKUP(A31,[3]BDD_AGen!$1:$1048576,$P$1,FALSE))=TRUE,"-",VLOOKUP(A31,[3]BDD_AGen!$1:$1048576,$P$1,FALSE))</f>
        <v>9460.5</v>
      </c>
      <c r="Q31" s="58">
        <f t="shared" si="10"/>
        <v>5.1692512923128264E-2</v>
      </c>
      <c r="R31" s="99">
        <f>IF(ISNA(VLOOKUP(A31,[3]BDD_AGen!$1:$1048576,R$1,FALSE))=TRUE,"-",VLOOKUP(A31,[3]BDD_AGen!$1:$1048576,R$1,FALSE))</f>
        <v>259</v>
      </c>
      <c r="S31" s="94">
        <f>IF(ISNA(VLOOKUP(A31,[3]BDD_AGen!$1:$1048576,S$1,FALSE))=TRUE,"-",VLOOKUP(A31,[3]BDD_AGen!$1:$1048576,S$1,FALSE))</f>
        <v>319</v>
      </c>
      <c r="T31" s="58">
        <f t="shared" si="11"/>
        <v>0.23166023166023164</v>
      </c>
      <c r="U31" s="665">
        <f>IF(ISNA(VLOOKUP(A31,[3]BDD_AGen!$1:$1048576,U$1,FALSE))=TRUE,"-",VLOOKUP(A31,[3]BDD_AGen!$1:$1048576,U$1,FALSE))</f>
        <v>5264</v>
      </c>
      <c r="V31" s="664">
        <f>IF(ISNA(VLOOKUP(A31,[3]BDD_AGen!$1:$1048576,$V$1,FALSE))=TRUE,"-",VLOOKUP(A31,[3]BDD_AGen!$1:$1048576,$V$1,FALSE))</f>
        <v>5320</v>
      </c>
      <c r="W31" s="58">
        <f t="shared" si="12"/>
        <v>1.0638297872340496E-2</v>
      </c>
      <c r="X31" s="665">
        <f>IF(ISNA(VLOOKUP(A31,[3]BDD_AGen!$1:$1048576,X$1,FALSE))=TRUE,"-",VLOOKUP(A31,[3]BDD_AGen!$1:$1048576,X$1,FALSE))</f>
        <v>7463</v>
      </c>
      <c r="Y31" s="664">
        <f>IF(ISNA(VLOOKUP(A31,[3]BDD_AGen!$1:$1048576,$Y$1,FALSE))=TRUE,"-",VLOOKUP(A31,[3]BDD_AGen!$1:$1048576,$Y$1,FALSE))</f>
        <v>8281</v>
      </c>
      <c r="Z31" s="58">
        <f t="shared" si="13"/>
        <v>0.10960739648934736</v>
      </c>
      <c r="AA31" s="59">
        <f>IF(O31=0,"-",VLOOKUP(A31,[3]BDD_AGen!$1:$1048576,$AA$1,FALSE)/O31)</f>
        <v>1</v>
      </c>
      <c r="AB31" s="64">
        <f>IF(P31=0,"-",VLOOKUP(A31,[3]BDD_AGen!$1:$1048576,$AB$1,FALSE)/P31)</f>
        <v>1</v>
      </c>
      <c r="AC31" s="663">
        <f>IF(ISNA(VLOOKUP(A31,[3]BDD_AGen!$1:$1048576,AC$1,FALSE))=TRUE,"-",VLOOKUP(A31,[3]BDD_AGen!$1:$1048576,AC$1,FALSE))</f>
        <v>0</v>
      </c>
      <c r="AD31" s="662">
        <f>IF(ISNA(VLOOKUP(A31,[3]BDD_AGen!$1:$1048576,$AD26,FALSE))=TRUE,"-",VLOOKUP(A31,[3]BDD_AGen!$1:$1048576,AD$1,FALSE))</f>
        <v>0</v>
      </c>
      <c r="AE31" s="58" t="str">
        <f t="shared" si="14"/>
        <v>-</v>
      </c>
      <c r="AF31" s="99">
        <f>IF(ISNA(VLOOKUP(A31,[3]BDD_AGen!$1:$1048576,AF$1,FALSE))=TRUE,"-",VLOOKUP(A31,[3]BDD_AGen!$1:$1048576,AF$1,FALSE))</f>
        <v>0</v>
      </c>
      <c r="AG31" s="94">
        <f>IF(ISNA(VLOOKUP(A31,[3]BDD_AGen!$1:$1048576,AG$1,FALSE))=TRUE,"-",VLOOKUP(A31,[3]BDD_AGen!$1:$1048576,AG$1,FALSE))</f>
        <v>0</v>
      </c>
      <c r="AH31" s="58" t="str">
        <f t="shared" si="15"/>
        <v>-</v>
      </c>
      <c r="AI31" s="59" t="str">
        <f>IF(AC31=0,"-",VLOOKUP(A31,[3]BDD_AGen!$1:$1048576,$AI$1,FALSE)/AC31)</f>
        <v>-</v>
      </c>
      <c r="AJ31" s="58" t="str">
        <f>IF(AD31=0,"-",VLOOKUP(A31,[3]BDD_AGen!$1:$1048576,$AJ$1,FALSE)/AD31)</f>
        <v>-</v>
      </c>
      <c r="AK31" s="59" t="str">
        <f>IF(AC31=0,"-",VLOOKUP(A31,[3]BDD_AGen!$1:$1048576,$AK$1,FALSE)/AC31)</f>
        <v>-</v>
      </c>
      <c r="AL31" s="661" t="str">
        <f>IF(AD31=0,"-",VLOOKUP(A31,[3]BDD_AGen!$1:$1048576,$AL$1,FALSE)/AD31)</f>
        <v>-</v>
      </c>
      <c r="AM31" s="32"/>
      <c r="AN31" s="32"/>
      <c r="AO31" s="32"/>
      <c r="AP31" s="32"/>
      <c r="AQ31" s="634"/>
      <c r="AR31" s="634"/>
    </row>
    <row r="32" spans="1:44" s="98" customFormat="1" ht="14.1" customHeight="1" x14ac:dyDescent="0.25">
      <c r="A32" s="49" t="s">
        <v>64</v>
      </c>
      <c r="C32" s="33" t="s">
        <v>64</v>
      </c>
      <c r="D32" s="34" t="s">
        <v>65</v>
      </c>
      <c r="E32" s="99">
        <f>IF(ISNA(VLOOKUP(A32,[3]BDD_AGen!$1:$1048576,$E$1,FALSE))=TRUE,"-",VLOOKUP(A32,[3]BDD_AGen!$1:$1048576,$E$1,FALSE))</f>
        <v>28922</v>
      </c>
      <c r="F32" s="100">
        <f>IF(VLOOKUP(A32,[3]BDD_AGen!$1:$1048576,$F$1,FALSE)=0,0,VLOOKUP(A32,[3]BDD_AGen!$1:$1048576,$F$1,FALSE))</f>
        <v>28566</v>
      </c>
      <c r="G32" s="58">
        <f t="shared" si="8"/>
        <v>-1.2308968950971555E-2</v>
      </c>
      <c r="H32" s="99">
        <f>IF(ISNA(VLOOKUP(A32,[3]BDD_AGen!$1:$1048576,$H$1,FALSE))=TRUE,"-",VLOOKUP(A32,[3]BDD_AGen!$1:$1048576,$H$1,FALSE))</f>
        <v>588</v>
      </c>
      <c r="I32" s="94">
        <f>IF(VLOOKUP(A32,[3]BDD_AGen!$1:$1048576,$I$1,FALSE)=0,0,VLOOKUP(A32,[3]BDD_AGen!$1:$1048576,$I$1,FALSE))</f>
        <v>617</v>
      </c>
      <c r="J32" s="58">
        <f t="shared" si="9"/>
        <v>4.9319727891156573E-2</v>
      </c>
      <c r="K32" s="59">
        <f>IF(E32=0,"-",VLOOKUP(A32,[3]BDD_AGen!$1:$1048576,$K$1,FALSE)/E32)</f>
        <v>1</v>
      </c>
      <c r="L32" s="60">
        <f>IF(F32=0,"-",VLOOKUP(A32,[3]BDD_AGen!$1:$1048576,$L$1,FALSE)/F32)</f>
        <v>1</v>
      </c>
      <c r="M32" s="61">
        <f>IF(VLOOKUP($A32,[3]BDD_AGen!$1:$1048576,M$1,FALSE)=0,"-",VLOOKUP($A32,[3]BDD_AGen!$1:$1048576,K$1,FALSE)/VLOOKUP($A32,[3]BDD_AGen!$1:$1048576,M$1,FALSE))</f>
        <v>49.187074829931973</v>
      </c>
      <c r="N32" s="62">
        <f>IF(VLOOKUP($A32,[3]BDD_AGen!$1:$1048576,N$1,FALSE)=0,"-",VLOOKUP($A32,[3]BDD_AGen!$1:$1048576,L$1,FALSE)/VLOOKUP($A32,[3]BDD_AGen!$1:$1048576,N$1,FALSE))</f>
        <v>46.298217179902757</v>
      </c>
      <c r="O32" s="665">
        <f>IF(ISNA(VLOOKUP(A32,[3]BDD_AGen!$1:$1048576,O$1,FALSE))=TRUE,"-",VLOOKUP(A32,[3]BDD_AGen!$1:$1048576,O$1,FALSE))</f>
        <v>4260.5</v>
      </c>
      <c r="P32" s="662">
        <f>IF(ISNA(VLOOKUP(A32,[3]BDD_AGen!$1:$1048576,$P$1,FALSE))=TRUE,"-",VLOOKUP(A32,[3]BDD_AGen!$1:$1048576,$P$1,FALSE))</f>
        <v>4140</v>
      </c>
      <c r="Q32" s="58">
        <f t="shared" si="10"/>
        <v>-2.8283065367914584E-2</v>
      </c>
      <c r="R32" s="99">
        <f>IF(ISNA(VLOOKUP(A32,[3]BDD_AGen!$1:$1048576,R$1,FALSE))=TRUE,"-",VLOOKUP(A32,[3]BDD_AGen!$1:$1048576,R$1,FALSE))</f>
        <v>128</v>
      </c>
      <c r="S32" s="94">
        <f>IF(ISNA(VLOOKUP(A32,[3]BDD_AGen!$1:$1048576,S$1,FALSE))=TRUE,"-",VLOOKUP(A32,[3]BDD_AGen!$1:$1048576,S$1,FALSE))</f>
        <v>125</v>
      </c>
      <c r="T32" s="58">
        <f t="shared" si="11"/>
        <v>-2.34375E-2</v>
      </c>
      <c r="U32" s="665">
        <f>IF(ISNA(VLOOKUP(A32,[3]BDD_AGen!$1:$1048576,U$1,FALSE))=TRUE,"-",VLOOKUP(A32,[3]BDD_AGen!$1:$1048576,U$1,FALSE))</f>
        <v>405</v>
      </c>
      <c r="V32" s="664">
        <f>IF(ISNA(VLOOKUP(A32,[3]BDD_AGen!$1:$1048576,$V$1,FALSE))=TRUE,"-",VLOOKUP(A32,[3]BDD_AGen!$1:$1048576,$V$1,FALSE))</f>
        <v>308</v>
      </c>
      <c r="W32" s="58">
        <f t="shared" si="12"/>
        <v>-0.23950617283950615</v>
      </c>
      <c r="X32" s="665">
        <f>IF(ISNA(VLOOKUP(A32,[3]BDD_AGen!$1:$1048576,X$1,FALSE))=TRUE,"-",VLOOKUP(A32,[3]BDD_AGen!$1:$1048576,X$1,FALSE))</f>
        <v>7711</v>
      </c>
      <c r="Y32" s="664">
        <f>IF(ISNA(VLOOKUP(A32,[3]BDD_AGen!$1:$1048576,$Y$1,FALSE))=TRUE,"-",VLOOKUP(A32,[3]BDD_AGen!$1:$1048576,$Y$1,FALSE))</f>
        <v>7664</v>
      </c>
      <c r="Z32" s="58">
        <f t="shared" si="13"/>
        <v>-6.095188691479736E-3</v>
      </c>
      <c r="AA32" s="59">
        <f>IF(O32=0,"-",VLOOKUP(A32,[3]BDD_AGen!$1:$1048576,$AA$1,FALSE)/O32)</f>
        <v>1</v>
      </c>
      <c r="AB32" s="64">
        <f>IF(P32=0,"-",VLOOKUP(A32,[3]BDD_AGen!$1:$1048576,$AB$1,FALSE)/P32)</f>
        <v>1</v>
      </c>
      <c r="AC32" s="663">
        <f>IF(ISNA(VLOOKUP(A32,[3]BDD_AGen!$1:$1048576,AC$1,FALSE))=TRUE,"-",VLOOKUP(A32,[3]BDD_AGen!$1:$1048576,AC$1,FALSE))</f>
        <v>0</v>
      </c>
      <c r="AD32" s="662">
        <f>IF(ISNA(VLOOKUP(A32,[3]BDD_AGen!$1:$1048576,$AD27,FALSE))=TRUE,"-",VLOOKUP(A32,[3]BDD_AGen!$1:$1048576,AD$1,FALSE))</f>
        <v>0</v>
      </c>
      <c r="AE32" s="58" t="str">
        <f t="shared" si="14"/>
        <v>-</v>
      </c>
      <c r="AF32" s="99">
        <f>IF(ISNA(VLOOKUP(A32,[3]BDD_AGen!$1:$1048576,AF$1,FALSE))=TRUE,"-",VLOOKUP(A32,[3]BDD_AGen!$1:$1048576,AF$1,FALSE))</f>
        <v>0</v>
      </c>
      <c r="AG32" s="94">
        <f>IF(ISNA(VLOOKUP(A32,[3]BDD_AGen!$1:$1048576,AG$1,FALSE))=TRUE,"-",VLOOKUP(A32,[3]BDD_AGen!$1:$1048576,AG$1,FALSE))</f>
        <v>0</v>
      </c>
      <c r="AH32" s="58" t="str">
        <f t="shared" si="15"/>
        <v>-</v>
      </c>
      <c r="AI32" s="59" t="str">
        <f>IF(AC32=0,"-",VLOOKUP(A32,[3]BDD_AGen!$1:$1048576,$AI$1,FALSE)/AC32)</f>
        <v>-</v>
      </c>
      <c r="AJ32" s="58" t="str">
        <f>IF(AD32=0,"-",VLOOKUP(A32,[3]BDD_AGen!$1:$1048576,$AJ$1,FALSE)/AD32)</f>
        <v>-</v>
      </c>
      <c r="AK32" s="59" t="str">
        <f>IF(AC32=0,"-",VLOOKUP(A32,[3]BDD_AGen!$1:$1048576,$AK$1,FALSE)/AC32)</f>
        <v>-</v>
      </c>
      <c r="AL32" s="661" t="str">
        <f>IF(AD32=0,"-",VLOOKUP(A32,[3]BDD_AGen!$1:$1048576,$AL$1,FALSE)/AD32)</f>
        <v>-</v>
      </c>
      <c r="AM32" s="32"/>
      <c r="AN32" s="32"/>
      <c r="AO32" s="32"/>
      <c r="AP32" s="32"/>
      <c r="AQ32" s="634"/>
      <c r="AR32" s="634"/>
    </row>
    <row r="33" spans="1:44" s="101" customFormat="1" ht="14.1" customHeight="1" x14ac:dyDescent="0.2">
      <c r="A33" s="31" t="s">
        <v>66</v>
      </c>
      <c r="C33" s="33" t="s">
        <v>66</v>
      </c>
      <c r="D33" s="34" t="s">
        <v>67</v>
      </c>
      <c r="E33" s="99">
        <f>IF(ISNA(VLOOKUP(A33,[3]BDD_AGen!$1:$1048576,$E$1,FALSE))=TRUE,"-",VLOOKUP(A33,[3]BDD_AGen!$1:$1048576,$E$1,FALSE))</f>
        <v>24336</v>
      </c>
      <c r="F33" s="100">
        <f>IF(VLOOKUP(A33,[3]BDD_AGen!$1:$1048576,$F$1,FALSE)=0,0,VLOOKUP(A33,[3]BDD_AGen!$1:$1048576,$F$1,FALSE))</f>
        <v>23891</v>
      </c>
      <c r="G33" s="58">
        <f t="shared" si="8"/>
        <v>-1.828566732412884E-2</v>
      </c>
      <c r="H33" s="99">
        <f>IF(ISNA(VLOOKUP(A33,[3]BDD_AGen!$1:$1048576,$H$1,FALSE))=TRUE,"-",VLOOKUP(A33,[3]BDD_AGen!$1:$1048576,$H$1,FALSE))</f>
        <v>664</v>
      </c>
      <c r="I33" s="94">
        <f>IF(VLOOKUP(A33,[3]BDD_AGen!$1:$1048576,$I$1,FALSE)=0,0,VLOOKUP(A33,[3]BDD_AGen!$1:$1048576,$I$1,FALSE))</f>
        <v>623</v>
      </c>
      <c r="J33" s="58">
        <f t="shared" si="9"/>
        <v>-6.174698795180722E-2</v>
      </c>
      <c r="K33" s="59">
        <f>IF(E33=0,"-",VLOOKUP(A33,[3]BDD_AGen!$1:$1048576,$K$1,FALSE)/E33)</f>
        <v>1</v>
      </c>
      <c r="L33" s="60">
        <f>IF(F33=0,"-",VLOOKUP(A33,[3]BDD_AGen!$1:$1048576,$L$1,FALSE)/F33)</f>
        <v>1</v>
      </c>
      <c r="M33" s="61">
        <f>IF(VLOOKUP($A33,[3]BDD_AGen!$1:$1048576,M$1,FALSE)=0,"-",VLOOKUP($A33,[3]BDD_AGen!$1:$1048576,K$1,FALSE)/VLOOKUP($A33,[3]BDD_AGen!$1:$1048576,M$1,FALSE))</f>
        <v>36.650602409638552</v>
      </c>
      <c r="N33" s="62">
        <f>IF(VLOOKUP($A33,[3]BDD_AGen!$1:$1048576,N$1,FALSE)=0,"-",VLOOKUP($A33,[3]BDD_AGen!$1:$1048576,L$1,FALSE)/VLOOKUP($A33,[3]BDD_AGen!$1:$1048576,N$1,FALSE))</f>
        <v>38.348314606741575</v>
      </c>
      <c r="O33" s="665">
        <f>IF(ISNA(VLOOKUP(A33,[3]BDD_AGen!$1:$1048576,O$1,FALSE))=TRUE,"-",VLOOKUP(A33,[3]BDD_AGen!$1:$1048576,O$1,FALSE))</f>
        <v>2606.5</v>
      </c>
      <c r="P33" s="662">
        <f>IF(ISNA(VLOOKUP(A33,[3]BDD_AGen!$1:$1048576,$P$1,FALSE))=TRUE,"-",VLOOKUP(A33,[3]BDD_AGen!$1:$1048576,$P$1,FALSE))</f>
        <v>2559.5</v>
      </c>
      <c r="Q33" s="58">
        <f t="shared" si="10"/>
        <v>-1.8031843468252484E-2</v>
      </c>
      <c r="R33" s="99">
        <f>IF(ISNA(VLOOKUP(A33,[3]BDD_AGen!$1:$1048576,R$1,FALSE))=TRUE,"-",VLOOKUP(A33,[3]BDD_AGen!$1:$1048576,R$1,FALSE))</f>
        <v>124</v>
      </c>
      <c r="S33" s="94">
        <f>IF(ISNA(VLOOKUP(A33,[3]BDD_AGen!$1:$1048576,S$1,FALSE))=TRUE,"-",VLOOKUP(A33,[3]BDD_AGen!$1:$1048576,S$1,FALSE))</f>
        <v>126</v>
      </c>
      <c r="T33" s="58">
        <f t="shared" si="11"/>
        <v>1.6129032258064502E-2</v>
      </c>
      <c r="U33" s="665">
        <f>IF(ISNA(VLOOKUP(A33,[3]BDD_AGen!$1:$1048576,U$1,FALSE))=TRUE,"-",VLOOKUP(A33,[3]BDD_AGen!$1:$1048576,U$1,FALSE))</f>
        <v>1</v>
      </c>
      <c r="V33" s="664">
        <f>IF(ISNA(VLOOKUP(A33,[3]BDD_AGen!$1:$1048576,$V$1,FALSE))=TRUE,"-",VLOOKUP(A33,[3]BDD_AGen!$1:$1048576,$V$1,FALSE))</f>
        <v>3</v>
      </c>
      <c r="W33" s="58">
        <f t="shared" si="12"/>
        <v>2</v>
      </c>
      <c r="X33" s="665">
        <f>IF(ISNA(VLOOKUP(A33,[3]BDD_AGen!$1:$1048576,X$1,FALSE))=TRUE,"-",VLOOKUP(A33,[3]BDD_AGen!$1:$1048576,X$1,FALSE))</f>
        <v>5211</v>
      </c>
      <c r="Y33" s="664">
        <f>IF(ISNA(VLOOKUP(A33,[3]BDD_AGen!$1:$1048576,$Y$1,FALSE))=TRUE,"-",VLOOKUP(A33,[3]BDD_AGen!$1:$1048576,$Y$1,FALSE))</f>
        <v>5113</v>
      </c>
      <c r="Z33" s="58">
        <f t="shared" si="13"/>
        <v>-1.880637113797734E-2</v>
      </c>
      <c r="AA33" s="59">
        <f>IF(O33=0,"-",VLOOKUP(A33,[3]BDD_AGen!$1:$1048576,$AA$1,FALSE)/O33)</f>
        <v>1</v>
      </c>
      <c r="AB33" s="64">
        <f>IF(P33=0,"-",VLOOKUP(A33,[3]BDD_AGen!$1:$1048576,$AB$1,FALSE)/P33)</f>
        <v>1</v>
      </c>
      <c r="AC33" s="663">
        <f>IF(ISNA(VLOOKUP(A33,[3]BDD_AGen!$1:$1048576,AC$1,FALSE))=TRUE,"-",VLOOKUP(A33,[3]BDD_AGen!$1:$1048576,AC$1,FALSE))</f>
        <v>0</v>
      </c>
      <c r="AD33" s="662">
        <f>IF(ISNA(VLOOKUP(A33,[3]BDD_AGen!$1:$1048576,$AD28,FALSE))=TRUE,"-",VLOOKUP(A33,[3]BDD_AGen!$1:$1048576,AD$1,FALSE))</f>
        <v>0</v>
      </c>
      <c r="AE33" s="58" t="str">
        <f t="shared" si="14"/>
        <v>-</v>
      </c>
      <c r="AF33" s="99">
        <f>IF(ISNA(VLOOKUP(A33,[3]BDD_AGen!$1:$1048576,AF$1,FALSE))=TRUE,"-",VLOOKUP(A33,[3]BDD_AGen!$1:$1048576,AF$1,FALSE))</f>
        <v>0</v>
      </c>
      <c r="AG33" s="94">
        <f>IF(ISNA(VLOOKUP(A33,[3]BDD_AGen!$1:$1048576,AG$1,FALSE))=TRUE,"-",VLOOKUP(A33,[3]BDD_AGen!$1:$1048576,AG$1,FALSE))</f>
        <v>0</v>
      </c>
      <c r="AH33" s="58" t="str">
        <f t="shared" si="15"/>
        <v>-</v>
      </c>
      <c r="AI33" s="59" t="str">
        <f>IF(AC33=0,"-",VLOOKUP(A33,[3]BDD_AGen!$1:$1048576,$AI$1,FALSE)/AC33)</f>
        <v>-</v>
      </c>
      <c r="AJ33" s="58" t="str">
        <f>IF(AD33=0,"-",VLOOKUP(A33,[3]BDD_AGen!$1:$1048576,$AJ$1,FALSE)/AD33)</f>
        <v>-</v>
      </c>
      <c r="AK33" s="59" t="str">
        <f>IF(AC33=0,"-",VLOOKUP(A33,[3]BDD_AGen!$1:$1048576,$AK$1,FALSE)/AC33)</f>
        <v>-</v>
      </c>
      <c r="AL33" s="661" t="str">
        <f>IF(AD33=0,"-",VLOOKUP(A33,[3]BDD_AGen!$1:$1048576,$AL$1,FALSE)/AD33)</f>
        <v>-</v>
      </c>
      <c r="AM33" s="32"/>
      <c r="AN33" s="32"/>
      <c r="AO33" s="32"/>
      <c r="AP33" s="32"/>
      <c r="AQ33" s="634"/>
      <c r="AR33" s="634"/>
    </row>
    <row r="34" spans="1:44" s="101" customFormat="1" ht="14.1" customHeight="1" x14ac:dyDescent="0.2">
      <c r="A34" s="31" t="s">
        <v>68</v>
      </c>
      <c r="C34" s="33" t="s">
        <v>68</v>
      </c>
      <c r="D34" s="34" t="s">
        <v>69</v>
      </c>
      <c r="E34" s="99">
        <f>IF(ISNA(VLOOKUP(A34,[3]BDD_AGen!$1:$1048576,$E$1,FALSE))=TRUE,"-",VLOOKUP(A34,[3]BDD_AGen!$1:$1048576,$E$1,FALSE))</f>
        <v>42793</v>
      </c>
      <c r="F34" s="100">
        <f>IF(VLOOKUP(A34,[3]BDD_AGen!$1:$1048576,$F$1,FALSE)=0,0,VLOOKUP(A34,[3]BDD_AGen!$1:$1048576,$F$1,FALSE))</f>
        <v>43164</v>
      </c>
      <c r="G34" s="58">
        <f t="shared" si="8"/>
        <v>8.6696422312060317E-3</v>
      </c>
      <c r="H34" s="99">
        <f>IF(ISNA(VLOOKUP(A34,[3]BDD_AGen!$1:$1048576,$H$1,FALSE))=TRUE,"-",VLOOKUP(A34,[3]BDD_AGen!$1:$1048576,$H$1,FALSE))</f>
        <v>1108</v>
      </c>
      <c r="I34" s="94">
        <f>IF(VLOOKUP(A34,[3]BDD_AGen!$1:$1048576,$I$1,FALSE)=0,0,VLOOKUP(A34,[3]BDD_AGen!$1:$1048576,$I$1,FALSE))</f>
        <v>1099</v>
      </c>
      <c r="J34" s="58">
        <f t="shared" si="9"/>
        <v>-8.1227436823104737E-3</v>
      </c>
      <c r="K34" s="59">
        <f>IF(E34=0,"-",VLOOKUP(A34,[3]BDD_AGen!$1:$1048576,$K$1,FALSE)/E34)</f>
        <v>0.95800715070221765</v>
      </c>
      <c r="L34" s="60">
        <f>IF(F34=0,"-",VLOOKUP(A34,[3]BDD_AGen!$1:$1048576,$L$1,FALSE)/F34)</f>
        <v>0.9678899082568807</v>
      </c>
      <c r="M34" s="61">
        <f>IF(VLOOKUP($A34,[3]BDD_AGen!$1:$1048576,M$1,FALSE)=0,"-",VLOOKUP($A34,[3]BDD_AGen!$1:$1048576,K$1,FALSE)/VLOOKUP($A34,[3]BDD_AGen!$1:$1048576,M$1,FALSE))</f>
        <v>37.959259259259262</v>
      </c>
      <c r="N34" s="62">
        <f>IF(VLOOKUP($A34,[3]BDD_AGen!$1:$1048576,N$1,FALSE)=0,"-",VLOOKUP($A34,[3]BDD_AGen!$1:$1048576,L$1,FALSE)/VLOOKUP($A34,[3]BDD_AGen!$1:$1048576,N$1,FALSE))</f>
        <v>38.755102040816325</v>
      </c>
      <c r="O34" s="665">
        <f>IF(ISNA(VLOOKUP(A34,[3]BDD_AGen!$1:$1048576,O$1,FALSE))=TRUE,"-",VLOOKUP(A34,[3]BDD_AGen!$1:$1048576,O$1,FALSE))</f>
        <v>10304.5</v>
      </c>
      <c r="P34" s="662">
        <f>IF(ISNA(VLOOKUP(A34,[3]BDD_AGen!$1:$1048576,$P$1,FALSE))=TRUE,"-",VLOOKUP(A34,[3]BDD_AGen!$1:$1048576,$P$1,FALSE))</f>
        <v>9789.5</v>
      </c>
      <c r="Q34" s="58">
        <f t="shared" si="10"/>
        <v>-4.9978164879421638E-2</v>
      </c>
      <c r="R34" s="99">
        <f>IF(ISNA(VLOOKUP(A34,[3]BDD_AGen!$1:$1048576,R$1,FALSE))=TRUE,"-",VLOOKUP(A34,[3]BDD_AGen!$1:$1048576,R$1,FALSE))</f>
        <v>250</v>
      </c>
      <c r="S34" s="94">
        <f>IF(ISNA(VLOOKUP(A34,[3]BDD_AGen!$1:$1048576,S$1,FALSE))=TRUE,"-",VLOOKUP(A34,[3]BDD_AGen!$1:$1048576,S$1,FALSE))</f>
        <v>247</v>
      </c>
      <c r="T34" s="58">
        <f t="shared" si="11"/>
        <v>-1.2000000000000011E-2</v>
      </c>
      <c r="U34" s="665">
        <f>IF(ISNA(VLOOKUP(A34,[3]BDD_AGen!$1:$1048576,U$1,FALSE))=TRUE,"-",VLOOKUP(A34,[3]BDD_AGen!$1:$1048576,U$1,FALSE))</f>
        <v>8304</v>
      </c>
      <c r="V34" s="664">
        <f>IF(ISNA(VLOOKUP(A34,[3]BDD_AGen!$1:$1048576,$V$1,FALSE))=TRUE,"-",VLOOKUP(A34,[3]BDD_AGen!$1:$1048576,$V$1,FALSE))</f>
        <v>8226</v>
      </c>
      <c r="W34" s="58">
        <f t="shared" si="12"/>
        <v>-9.3930635838149756E-3</v>
      </c>
      <c r="X34" s="665">
        <f>IF(ISNA(VLOOKUP(A34,[3]BDD_AGen!$1:$1048576,X$1,FALSE))=TRUE,"-",VLOOKUP(A34,[3]BDD_AGen!$1:$1048576,X$1,FALSE))</f>
        <v>4001</v>
      </c>
      <c r="Y34" s="664">
        <f>IF(ISNA(VLOOKUP(A34,[3]BDD_AGen!$1:$1048576,$Y$1,FALSE))=TRUE,"-",VLOOKUP(A34,[3]BDD_AGen!$1:$1048576,$Y$1,FALSE))</f>
        <v>3127</v>
      </c>
      <c r="Z34" s="58">
        <f t="shared" si="13"/>
        <v>-0.2184453886528368</v>
      </c>
      <c r="AA34" s="59">
        <f>IF(O34=0,"-",VLOOKUP(A34,[3]BDD_AGen!$1:$1048576,$AA$1,FALSE)/O34)</f>
        <v>0.76650977728177005</v>
      </c>
      <c r="AB34" s="64">
        <f>IF(P34=0,"-",VLOOKUP(A34,[3]BDD_AGen!$1:$1048576,$AB$1,FALSE)/P34)</f>
        <v>0.80785535522753971</v>
      </c>
      <c r="AC34" s="663">
        <f>IF(ISNA(VLOOKUP(A34,[3]BDD_AGen!$1:$1048576,AC$1,FALSE))=TRUE,"-",VLOOKUP(A34,[3]BDD_AGen!$1:$1048576,AC$1,FALSE))</f>
        <v>0</v>
      </c>
      <c r="AD34" s="662">
        <f>IF(ISNA(VLOOKUP(A34,[3]BDD_AGen!$1:$1048576,$AD29,FALSE))=TRUE,"-",VLOOKUP(A34,[3]BDD_AGen!$1:$1048576,AD$1,FALSE))</f>
        <v>0</v>
      </c>
      <c r="AE34" s="58" t="str">
        <f t="shared" si="14"/>
        <v>-</v>
      </c>
      <c r="AF34" s="99">
        <f>IF(ISNA(VLOOKUP(A34,[3]BDD_AGen!$1:$1048576,AF$1,FALSE))=TRUE,"-",VLOOKUP(A34,[3]BDD_AGen!$1:$1048576,AF$1,FALSE))</f>
        <v>0</v>
      </c>
      <c r="AG34" s="94">
        <f>IF(ISNA(VLOOKUP(A34,[3]BDD_AGen!$1:$1048576,AG$1,FALSE))=TRUE,"-",VLOOKUP(A34,[3]BDD_AGen!$1:$1048576,AG$1,FALSE))</f>
        <v>0</v>
      </c>
      <c r="AH34" s="58" t="str">
        <f t="shared" si="15"/>
        <v>-</v>
      </c>
      <c r="AI34" s="59" t="str">
        <f>IF(AC34=0,"-",VLOOKUP(A34,[3]BDD_AGen!$1:$1048576,$AI$1,FALSE)/AC34)</f>
        <v>-</v>
      </c>
      <c r="AJ34" s="58" t="str">
        <f>IF(AD34=0,"-",VLOOKUP(A34,[3]BDD_AGen!$1:$1048576,$AJ$1,FALSE)/AD34)</f>
        <v>-</v>
      </c>
      <c r="AK34" s="59" t="str">
        <f>IF(AC34=0,"-",VLOOKUP(A34,[3]BDD_AGen!$1:$1048576,$AK$1,FALSE)/AC34)</f>
        <v>-</v>
      </c>
      <c r="AL34" s="661" t="str">
        <f>IF(AD34=0,"-",VLOOKUP(A34,[3]BDD_AGen!$1:$1048576,$AL$1,FALSE)/AD34)</f>
        <v>-</v>
      </c>
      <c r="AM34" s="32"/>
      <c r="AN34" s="32"/>
      <c r="AO34" s="32"/>
      <c r="AP34" s="32"/>
      <c r="AQ34" s="634"/>
      <c r="AR34" s="634"/>
    </row>
    <row r="35" spans="1:44" s="101" customFormat="1" ht="14.1" customHeight="1" x14ac:dyDescent="0.2">
      <c r="A35" s="31" t="s">
        <v>70</v>
      </c>
      <c r="C35" s="33" t="s">
        <v>70</v>
      </c>
      <c r="D35" s="34" t="s">
        <v>71</v>
      </c>
      <c r="E35" s="99">
        <f>IF(ISNA(VLOOKUP(A35,[3]BDD_AGen!$1:$1048576,$E$1,FALSE))=TRUE,"-",VLOOKUP(A35,[3]BDD_AGen!$1:$1048576,$E$1,FALSE))</f>
        <v>28435</v>
      </c>
      <c r="F35" s="100">
        <f>IF(VLOOKUP(A35,[3]BDD_AGen!$1:$1048576,$F$1,FALSE)=0,0,VLOOKUP(A35,[3]BDD_AGen!$1:$1048576,$F$1,FALSE))</f>
        <v>28697</v>
      </c>
      <c r="G35" s="58">
        <f t="shared" si="8"/>
        <v>9.2139968348865509E-3</v>
      </c>
      <c r="H35" s="99">
        <f>IF(ISNA(VLOOKUP(A35,[3]BDD_AGen!$1:$1048576,$H$1,FALSE))=TRUE,"-",VLOOKUP(A35,[3]BDD_AGen!$1:$1048576,$H$1,FALSE))</f>
        <v>370</v>
      </c>
      <c r="I35" s="94">
        <f>IF(VLOOKUP(A35,[3]BDD_AGen!$1:$1048576,$I$1,FALSE)=0,0,VLOOKUP(A35,[3]BDD_AGen!$1:$1048576,$I$1,FALSE))</f>
        <v>398</v>
      </c>
      <c r="J35" s="58">
        <f t="shared" si="9"/>
        <v>7.5675675675675569E-2</v>
      </c>
      <c r="K35" s="59">
        <f>IF(E35=0,"-",VLOOKUP(A35,[3]BDD_AGen!$1:$1048576,$K$1,FALSE)/E35)</f>
        <v>1</v>
      </c>
      <c r="L35" s="60">
        <f>IF(F35=0,"-",VLOOKUP(A35,[3]BDD_AGen!$1:$1048576,$L$1,FALSE)/F35)</f>
        <v>1</v>
      </c>
      <c r="M35" s="61">
        <f>IF(VLOOKUP($A35,[3]BDD_AGen!$1:$1048576,M$1,FALSE)=0,"-",VLOOKUP($A35,[3]BDD_AGen!$1:$1048576,K$1,FALSE)/VLOOKUP($A35,[3]BDD_AGen!$1:$1048576,M$1,FALSE))</f>
        <v>76.851351351351354</v>
      </c>
      <c r="N35" s="62">
        <f>IF(VLOOKUP($A35,[3]BDD_AGen!$1:$1048576,N$1,FALSE)=0,"-",VLOOKUP($A35,[3]BDD_AGen!$1:$1048576,L$1,FALSE)/VLOOKUP($A35,[3]BDD_AGen!$1:$1048576,N$1,FALSE))</f>
        <v>72.103015075376888</v>
      </c>
      <c r="O35" s="665">
        <f>IF(ISNA(VLOOKUP(A35,[3]BDD_AGen!$1:$1048576,O$1,FALSE))=TRUE,"-",VLOOKUP(A35,[3]BDD_AGen!$1:$1048576,O$1,FALSE))</f>
        <v>5205.5</v>
      </c>
      <c r="P35" s="662">
        <f>IF(ISNA(VLOOKUP(A35,[3]BDD_AGen!$1:$1048576,$P$1,FALSE))=TRUE,"-",VLOOKUP(A35,[3]BDD_AGen!$1:$1048576,$P$1,FALSE))</f>
        <v>5174</v>
      </c>
      <c r="Q35" s="58">
        <f t="shared" si="10"/>
        <v>-6.0512919027950751E-3</v>
      </c>
      <c r="R35" s="99">
        <f>IF(ISNA(VLOOKUP(A35,[3]BDD_AGen!$1:$1048576,R$1,FALSE))=TRUE,"-",VLOOKUP(A35,[3]BDD_AGen!$1:$1048576,R$1,FALSE))</f>
        <v>117</v>
      </c>
      <c r="S35" s="94">
        <f>IF(ISNA(VLOOKUP(A35,[3]BDD_AGen!$1:$1048576,S$1,FALSE))=TRUE,"-",VLOOKUP(A35,[3]BDD_AGen!$1:$1048576,S$1,FALSE))</f>
        <v>103</v>
      </c>
      <c r="T35" s="58">
        <f t="shared" si="11"/>
        <v>-0.11965811965811968</v>
      </c>
      <c r="U35" s="665">
        <f>IF(ISNA(VLOOKUP(A35,[3]BDD_AGen!$1:$1048576,U$1,FALSE))=TRUE,"-",VLOOKUP(A35,[3]BDD_AGen!$1:$1048576,U$1,FALSE))</f>
        <v>3623</v>
      </c>
      <c r="V35" s="664">
        <f>IF(ISNA(VLOOKUP(A35,[3]BDD_AGen!$1:$1048576,$V$1,FALSE))=TRUE,"-",VLOOKUP(A35,[3]BDD_AGen!$1:$1048576,$V$1,FALSE))</f>
        <v>3580</v>
      </c>
      <c r="W35" s="58">
        <f t="shared" si="12"/>
        <v>-1.1868617168092732E-2</v>
      </c>
      <c r="X35" s="665">
        <f>IF(ISNA(VLOOKUP(A35,[3]BDD_AGen!$1:$1048576,X$1,FALSE))=TRUE,"-",VLOOKUP(A35,[3]BDD_AGen!$1:$1048576,X$1,FALSE))</f>
        <v>3165</v>
      </c>
      <c r="Y35" s="664">
        <f>IF(ISNA(VLOOKUP(A35,[3]BDD_AGen!$1:$1048576,$Y$1,FALSE))=TRUE,"-",VLOOKUP(A35,[3]BDD_AGen!$1:$1048576,$Y$1,FALSE))</f>
        <v>3188</v>
      </c>
      <c r="Z35" s="58">
        <f t="shared" si="13"/>
        <v>7.2669826224327494E-3</v>
      </c>
      <c r="AA35" s="59">
        <f>IF(O35=0,"-",VLOOKUP(A35,[3]BDD_AGen!$1:$1048576,$AA$1,FALSE)/O35)</f>
        <v>1</v>
      </c>
      <c r="AB35" s="64">
        <f>IF(P35=0,"-",VLOOKUP(A35,[3]BDD_AGen!$1:$1048576,$AB$1,FALSE)/P35)</f>
        <v>1</v>
      </c>
      <c r="AC35" s="663">
        <f>IF(ISNA(VLOOKUP(A35,[3]BDD_AGen!$1:$1048576,AC$1,FALSE))=TRUE,"-",VLOOKUP(A35,[3]BDD_AGen!$1:$1048576,AC$1,FALSE))</f>
        <v>0</v>
      </c>
      <c r="AD35" s="662">
        <f>IF(ISNA(VLOOKUP(A35,[3]BDD_AGen!$1:$1048576,$AD30,FALSE))=TRUE,"-",VLOOKUP(A35,[3]BDD_AGen!$1:$1048576,AD$1,FALSE))</f>
        <v>0</v>
      </c>
      <c r="AE35" s="58" t="str">
        <f t="shared" si="14"/>
        <v>-</v>
      </c>
      <c r="AF35" s="99">
        <f>IF(ISNA(VLOOKUP(A35,[3]BDD_AGen!$1:$1048576,AF$1,FALSE))=TRUE,"-",VLOOKUP(A35,[3]BDD_AGen!$1:$1048576,AF$1,FALSE))</f>
        <v>0</v>
      </c>
      <c r="AG35" s="94">
        <f>IF(ISNA(VLOOKUP(A35,[3]BDD_AGen!$1:$1048576,AG$1,FALSE))=TRUE,"-",VLOOKUP(A35,[3]BDD_AGen!$1:$1048576,AG$1,FALSE))</f>
        <v>0</v>
      </c>
      <c r="AH35" s="58" t="str">
        <f t="shared" si="15"/>
        <v>-</v>
      </c>
      <c r="AI35" s="59" t="str">
        <f>IF(AC35=0,"-",VLOOKUP(A35,[3]BDD_AGen!$1:$1048576,$AI$1,FALSE)/AC35)</f>
        <v>-</v>
      </c>
      <c r="AJ35" s="58" t="str">
        <f>IF(AD35=0,"-",VLOOKUP(A35,[3]BDD_AGen!$1:$1048576,$AJ$1,FALSE)/AD35)</f>
        <v>-</v>
      </c>
      <c r="AK35" s="59" t="str">
        <f>IF(AC35=0,"-",VLOOKUP(A35,[3]BDD_AGen!$1:$1048576,$AK$1,FALSE)/AC35)</f>
        <v>-</v>
      </c>
      <c r="AL35" s="661" t="str">
        <f>IF(AD35=0,"-",VLOOKUP(A35,[3]BDD_AGen!$1:$1048576,$AL$1,FALSE)/AD35)</f>
        <v>-</v>
      </c>
      <c r="AM35" s="32"/>
      <c r="AN35" s="32"/>
      <c r="AO35" s="32"/>
      <c r="AP35" s="32"/>
      <c r="AQ35" s="634"/>
      <c r="AR35" s="634"/>
    </row>
    <row r="36" spans="1:44" s="101" customFormat="1" ht="14.1" customHeight="1" x14ac:dyDescent="0.2">
      <c r="A36" s="31" t="s">
        <v>72</v>
      </c>
      <c r="C36" s="33" t="s">
        <v>72</v>
      </c>
      <c r="D36" s="34" t="s">
        <v>73</v>
      </c>
      <c r="E36" s="99">
        <f>IF(ISNA(VLOOKUP(A36,[3]BDD_AGen!$1:$1048576,$E$1,FALSE))=TRUE,"-",VLOOKUP(A36,[3]BDD_AGen!$1:$1048576,$E$1,FALSE))</f>
        <v>25733</v>
      </c>
      <c r="F36" s="100">
        <f>IF(VLOOKUP(A36,[3]BDD_AGen!$1:$1048576,$F$1,FALSE)=0,0,VLOOKUP(A36,[3]BDD_AGen!$1:$1048576,$F$1,FALSE))</f>
        <v>25309</v>
      </c>
      <c r="G36" s="58">
        <f t="shared" si="8"/>
        <v>-1.6476897369136934E-2</v>
      </c>
      <c r="H36" s="99">
        <f>IF(ISNA(VLOOKUP(A36,[3]BDD_AGen!$1:$1048576,$H$1,FALSE))=TRUE,"-",VLOOKUP(A36,[3]BDD_AGen!$1:$1048576,$H$1,FALSE))</f>
        <v>598</v>
      </c>
      <c r="I36" s="94">
        <f>IF(VLOOKUP(A36,[3]BDD_AGen!$1:$1048576,$I$1,FALSE)=0,0,VLOOKUP(A36,[3]BDD_AGen!$1:$1048576,$I$1,FALSE))</f>
        <v>578</v>
      </c>
      <c r="J36" s="58">
        <f t="shared" si="9"/>
        <v>-3.3444816053511683E-2</v>
      </c>
      <c r="K36" s="59">
        <f>IF(E36=0,"-",VLOOKUP(A36,[3]BDD_AGen!$1:$1048576,$K$1,FALSE)/E36)</f>
        <v>1</v>
      </c>
      <c r="L36" s="60">
        <f>IF(F36=0,"-",VLOOKUP(A36,[3]BDD_AGen!$1:$1048576,$L$1,FALSE)/F36)</f>
        <v>1</v>
      </c>
      <c r="M36" s="61">
        <f>IF(VLOOKUP($A36,[3]BDD_AGen!$1:$1048576,M$1,FALSE)=0,"-",VLOOKUP($A36,[3]BDD_AGen!$1:$1048576,K$1,FALSE)/VLOOKUP($A36,[3]BDD_AGen!$1:$1048576,M$1,FALSE))</f>
        <v>43.031772575250834</v>
      </c>
      <c r="N36" s="62">
        <f>IF(VLOOKUP($A36,[3]BDD_AGen!$1:$1048576,N$1,FALSE)=0,"-",VLOOKUP($A36,[3]BDD_AGen!$1:$1048576,L$1,FALSE)/VLOOKUP($A36,[3]BDD_AGen!$1:$1048576,N$1,FALSE))</f>
        <v>43.787197231833908</v>
      </c>
      <c r="O36" s="665">
        <f>IF(ISNA(VLOOKUP(A36,[3]BDD_AGen!$1:$1048576,O$1,FALSE))=TRUE,"-",VLOOKUP(A36,[3]BDD_AGen!$1:$1048576,O$1,FALSE))</f>
        <v>3352</v>
      </c>
      <c r="P36" s="662">
        <f>IF(ISNA(VLOOKUP(A36,[3]BDD_AGen!$1:$1048576,$P$1,FALSE))=TRUE,"-",VLOOKUP(A36,[3]BDD_AGen!$1:$1048576,$P$1,FALSE))</f>
        <v>3106.5</v>
      </c>
      <c r="Q36" s="58">
        <f t="shared" si="10"/>
        <v>-7.3239856801909253E-2</v>
      </c>
      <c r="R36" s="99">
        <f>IF(ISNA(VLOOKUP(A36,[3]BDD_AGen!$1:$1048576,R$1,FALSE))=TRUE,"-",VLOOKUP(A36,[3]BDD_AGen!$1:$1048576,R$1,FALSE))</f>
        <v>84</v>
      </c>
      <c r="S36" s="94">
        <f>IF(ISNA(VLOOKUP(A36,[3]BDD_AGen!$1:$1048576,S$1,FALSE))=TRUE,"-",VLOOKUP(A36,[3]BDD_AGen!$1:$1048576,S$1,FALSE))</f>
        <v>84</v>
      </c>
      <c r="T36" s="58">
        <f t="shared" si="11"/>
        <v>0</v>
      </c>
      <c r="U36" s="665">
        <f>IF(ISNA(VLOOKUP(A36,[3]BDD_AGen!$1:$1048576,U$1,FALSE))=TRUE,"-",VLOOKUP(A36,[3]BDD_AGen!$1:$1048576,U$1,FALSE))</f>
        <v>260</v>
      </c>
      <c r="V36" s="664">
        <f>IF(ISNA(VLOOKUP(A36,[3]BDD_AGen!$1:$1048576,$V$1,FALSE))=TRUE,"-",VLOOKUP(A36,[3]BDD_AGen!$1:$1048576,$V$1,FALSE))</f>
        <v>255</v>
      </c>
      <c r="W36" s="58">
        <f t="shared" si="12"/>
        <v>-1.9230769230769273E-2</v>
      </c>
      <c r="X36" s="665">
        <f>IF(ISNA(VLOOKUP(A36,[3]BDD_AGen!$1:$1048576,X$1,FALSE))=TRUE,"-",VLOOKUP(A36,[3]BDD_AGen!$1:$1048576,X$1,FALSE))</f>
        <v>6184</v>
      </c>
      <c r="Y36" s="664">
        <f>IF(ISNA(VLOOKUP(A36,[3]BDD_AGen!$1:$1048576,$Y$1,FALSE))=TRUE,"-",VLOOKUP(A36,[3]BDD_AGen!$1:$1048576,$Y$1,FALSE))</f>
        <v>5703</v>
      </c>
      <c r="Z36" s="58">
        <f t="shared" si="13"/>
        <v>-7.7781371280724487E-2</v>
      </c>
      <c r="AA36" s="59">
        <f>IF(O36=0,"-",VLOOKUP(A36,[3]BDD_AGen!$1:$1048576,$AA$1,FALSE)/O36)</f>
        <v>1</v>
      </c>
      <c r="AB36" s="64">
        <f>IF(P36=0,"-",VLOOKUP(A36,[3]BDD_AGen!$1:$1048576,$AB$1,FALSE)/P36)</f>
        <v>1</v>
      </c>
      <c r="AC36" s="663">
        <f>IF(ISNA(VLOOKUP(A36,[3]BDD_AGen!$1:$1048576,AC$1,FALSE))=TRUE,"-",VLOOKUP(A36,[3]BDD_AGen!$1:$1048576,AC$1,FALSE))</f>
        <v>0</v>
      </c>
      <c r="AD36" s="662">
        <f>IF(ISNA(VLOOKUP(A36,[3]BDD_AGen!$1:$1048576,$AD31,FALSE))=TRUE,"-",VLOOKUP(A36,[3]BDD_AGen!$1:$1048576,AD$1,FALSE))</f>
        <v>0</v>
      </c>
      <c r="AE36" s="58" t="str">
        <f t="shared" si="14"/>
        <v>-</v>
      </c>
      <c r="AF36" s="99">
        <f>IF(ISNA(VLOOKUP(A36,[3]BDD_AGen!$1:$1048576,AF$1,FALSE))=TRUE,"-",VLOOKUP(A36,[3]BDD_AGen!$1:$1048576,AF$1,FALSE))</f>
        <v>0</v>
      </c>
      <c r="AG36" s="94">
        <f>IF(ISNA(VLOOKUP(A36,[3]BDD_AGen!$1:$1048576,AG$1,FALSE))=TRUE,"-",VLOOKUP(A36,[3]BDD_AGen!$1:$1048576,AG$1,FALSE))</f>
        <v>0</v>
      </c>
      <c r="AH36" s="58" t="str">
        <f t="shared" si="15"/>
        <v>-</v>
      </c>
      <c r="AI36" s="59" t="str">
        <f>IF(AC36=0,"-",VLOOKUP(A36,[3]BDD_AGen!$1:$1048576,$AI$1,FALSE)/AC36)</f>
        <v>-</v>
      </c>
      <c r="AJ36" s="58" t="str">
        <f>IF(AD36=0,"-",VLOOKUP(A36,[3]BDD_AGen!$1:$1048576,$AJ$1,FALSE)/AD36)</f>
        <v>-</v>
      </c>
      <c r="AK36" s="59" t="str">
        <f>IF(AC36=0,"-",VLOOKUP(A36,[3]BDD_AGen!$1:$1048576,$AK$1,FALSE)/AC36)</f>
        <v>-</v>
      </c>
      <c r="AL36" s="661" t="str">
        <f>IF(AD36=0,"-",VLOOKUP(A36,[3]BDD_AGen!$1:$1048576,$AL$1,FALSE)/AD36)</f>
        <v>-</v>
      </c>
      <c r="AM36" s="32"/>
      <c r="AN36" s="32"/>
      <c r="AO36" s="32"/>
      <c r="AP36" s="32"/>
      <c r="AQ36" s="634"/>
      <c r="AR36" s="634"/>
    </row>
    <row r="37" spans="1:44" s="101" customFormat="1" ht="14.1" hidden="1" customHeight="1" x14ac:dyDescent="0.25">
      <c r="A37" s="49" t="s">
        <v>74</v>
      </c>
      <c r="C37" s="33" t="s">
        <v>74</v>
      </c>
      <c r="D37" s="34" t="s">
        <v>75</v>
      </c>
      <c r="E37" s="99" t="str">
        <f>IF(ISNA(VLOOKUP(A37,[3]BDD_AGen!$1:$1048576,$E$1,FALSE))=TRUE,"-",VLOOKUP(A37,[3]BDD_AGen!$1:$1048576,$E$1,FALSE))</f>
        <v>-</v>
      </c>
      <c r="F37" s="100" t="e">
        <f>IF(VLOOKUP(A37,[3]BDD_AGen!$1:$1048576,$F$1,FALSE)=0,0,VLOOKUP(A37,[3]BDD_AGen!$1:$1048576,$F$1,FALSE))</f>
        <v>#N/A</v>
      </c>
      <c r="G37" s="58" t="e">
        <f t="shared" si="8"/>
        <v>#N/A</v>
      </c>
      <c r="H37" s="99" t="str">
        <f>IF(ISNA(VLOOKUP(A37,[3]BDD_AGen!$1:$1048576,$H$1,FALSE))=TRUE,"-",VLOOKUP(A37,[3]BDD_AGen!$1:$1048576,$H$1,FALSE))</f>
        <v>-</v>
      </c>
      <c r="I37" s="94" t="e">
        <f>IF(VLOOKUP(A37,[3]BDD_AGen!$1:$1048576,$I$1,FALSE)=0,0,VLOOKUP(A37,[3]BDD_AGen!$1:$1048576,$I$1,FALSE))</f>
        <v>#N/A</v>
      </c>
      <c r="J37" s="58" t="e">
        <f t="shared" si="9"/>
        <v>#N/A</v>
      </c>
      <c r="K37" s="59" t="e">
        <f>IF(E37=0,"-",VLOOKUP(A37,[3]BDD_AGen!$1:$1048576,$K$1,FALSE)/E37)</f>
        <v>#N/A</v>
      </c>
      <c r="L37" s="60" t="e">
        <f>IF(F37=0,"-",VLOOKUP(A37,[3]BDD_AGen!$1:$1048576,$L$1,FALSE)/F37)</f>
        <v>#N/A</v>
      </c>
      <c r="M37" s="61" t="e">
        <f>IF(VLOOKUP($A37,[3]BDD_AGen!$1:$1048576,M$1,FALSE)=0,"-",VLOOKUP($A37,[3]BDD_AGen!$1:$1048576,K$1,FALSE)/VLOOKUP($A37,[3]BDD_AGen!$1:$1048576,M$1,FALSE))</f>
        <v>#N/A</v>
      </c>
      <c r="N37" s="62" t="e">
        <f>IF(VLOOKUP($A37,[3]BDD_AGen!$1:$1048576,N$1,FALSE)=0,"-",VLOOKUP($A37,[3]BDD_AGen!$1:$1048576,L$1,FALSE)/VLOOKUP($A37,[3]BDD_AGen!$1:$1048576,N$1,FALSE))</f>
        <v>#N/A</v>
      </c>
      <c r="O37" s="665" t="str">
        <f>IF(ISNA(VLOOKUP(A37,[3]BDD_AGen!$1:$1048576,O$1,FALSE))=TRUE,"-",VLOOKUP(A37,[3]BDD_AGen!$1:$1048576,O$1,FALSE))</f>
        <v>-</v>
      </c>
      <c r="P37" s="662" t="str">
        <f>IF(ISNA(VLOOKUP(A37,[3]BDD_AGen!$1:$1048576,$P$1,FALSE))=TRUE,"-",VLOOKUP(A37,[3]BDD_AGen!$1:$1048576,$P$1,FALSE))</f>
        <v>-</v>
      </c>
      <c r="Q37" s="58" t="e">
        <f t="shared" si="10"/>
        <v>#VALUE!</v>
      </c>
      <c r="R37" s="99" t="str">
        <f>IF(ISNA(VLOOKUP(A37,[3]BDD_AGen!$1:$1048576,R$1,FALSE))=TRUE,"-",VLOOKUP(A37,[3]BDD_AGen!$1:$1048576,R$1,FALSE))</f>
        <v>-</v>
      </c>
      <c r="S37" s="94" t="str">
        <f>IF(ISNA(VLOOKUP(A37,[3]BDD_AGen!$1:$1048576,S$1,FALSE))=TRUE,"-",VLOOKUP(A37,[3]BDD_AGen!$1:$1048576,S$1,FALSE))</f>
        <v>-</v>
      </c>
      <c r="T37" s="58" t="e">
        <f t="shared" si="11"/>
        <v>#VALUE!</v>
      </c>
      <c r="U37" s="665" t="str">
        <f>IF(ISNA(VLOOKUP(A37,[3]BDD_AGen!$1:$1048576,U$1,FALSE))=TRUE,"-",VLOOKUP(A37,[3]BDD_AGen!$1:$1048576,U$1,FALSE))</f>
        <v>-</v>
      </c>
      <c r="V37" s="664" t="str">
        <f>IF(ISNA(VLOOKUP(A37,[3]BDD_AGen!$1:$1048576,$V$1,FALSE))=TRUE,"-",VLOOKUP(A37,[3]BDD_AGen!$1:$1048576,$V$1,FALSE))</f>
        <v>-</v>
      </c>
      <c r="W37" s="58" t="e">
        <f t="shared" si="12"/>
        <v>#VALUE!</v>
      </c>
      <c r="X37" s="665" t="str">
        <f>IF(ISNA(VLOOKUP(A37,[3]BDD_AGen!$1:$1048576,X$1,FALSE))=TRUE,"-",VLOOKUP(A37,[3]BDD_AGen!$1:$1048576,X$1,FALSE))</f>
        <v>-</v>
      </c>
      <c r="Y37" s="664" t="str">
        <f>IF(ISNA(VLOOKUP(A37,[3]BDD_AGen!$1:$1048576,$Y$1,FALSE))=TRUE,"-",VLOOKUP(A37,[3]BDD_AGen!$1:$1048576,$Y$1,FALSE))</f>
        <v>-</v>
      </c>
      <c r="Z37" s="58" t="e">
        <f t="shared" si="13"/>
        <v>#VALUE!</v>
      </c>
      <c r="AA37" s="59" t="e">
        <f>IF(O37=0,"-",VLOOKUP(A37,[3]BDD_AGen!$1:$1048576,$AA$1,FALSE)/O37)</f>
        <v>#N/A</v>
      </c>
      <c r="AB37" s="64" t="e">
        <f>IF(P37=0,"-",VLOOKUP(A37,[3]BDD_AGen!$1:$1048576,$AB$1,FALSE)/P37)</f>
        <v>#N/A</v>
      </c>
      <c r="AC37" s="663" t="str">
        <f>IF(ISNA(VLOOKUP(A37,[3]BDD_AGen!$1:$1048576,AC$1,FALSE))=TRUE,"-",VLOOKUP(A37,[3]BDD_AGen!$1:$1048576,AC$1,FALSE))</f>
        <v>-</v>
      </c>
      <c r="AD37" s="662" t="str">
        <f>IF(ISNA(VLOOKUP(A37,[3]BDD_AGen!$1:$1048576,$AD32,FALSE))=TRUE,"-",VLOOKUP(A37,[3]BDD_AGen!$1:$1048576,AD$1,FALSE))</f>
        <v>-</v>
      </c>
      <c r="AE37" s="58" t="e">
        <f t="shared" si="14"/>
        <v>#VALUE!</v>
      </c>
      <c r="AF37" s="99" t="str">
        <f>IF(ISNA(VLOOKUP(A37,[3]BDD_AGen!$1:$1048576,AF$1,FALSE))=TRUE,"-",VLOOKUP(A37,[3]BDD_AGen!$1:$1048576,AF$1,FALSE))</f>
        <v>-</v>
      </c>
      <c r="AG37" s="94" t="str">
        <f>IF(ISNA(VLOOKUP(A37,[3]BDD_AGen!$1:$1048576,AG$1,FALSE))=TRUE,"-",VLOOKUP(A37,[3]BDD_AGen!$1:$1048576,AG$1,FALSE))</f>
        <v>-</v>
      </c>
      <c r="AH37" s="58" t="e">
        <f t="shared" si="15"/>
        <v>#VALUE!</v>
      </c>
      <c r="AI37" s="59" t="e">
        <f>IF(AC37=0,"-",VLOOKUP(A37,[3]BDD_AGen!$1:$1048576,$AI$1,FALSE)/AC37)</f>
        <v>#N/A</v>
      </c>
      <c r="AJ37" s="58" t="e">
        <f>IF(AD37=0,"-",VLOOKUP(A37,[3]BDD_AGen!$1:$1048576,$AJ$1,FALSE)/AD37)</f>
        <v>#N/A</v>
      </c>
      <c r="AK37" s="59" t="e">
        <f>IF(AC37=0,"-",VLOOKUP(A37,[3]BDD_AGen!$1:$1048576,$AK$1,FALSE)/AC37)</f>
        <v>#N/A</v>
      </c>
      <c r="AL37" s="661" t="e">
        <f>IF(AD37=0,"-",VLOOKUP(A37,[3]BDD_AGen!$1:$1048576,$AL$1,FALSE)/AD37)</f>
        <v>#N/A</v>
      </c>
      <c r="AM37" s="32"/>
      <c r="AN37" s="32"/>
      <c r="AO37" s="32"/>
      <c r="AP37" s="32"/>
      <c r="AQ37" s="634"/>
      <c r="AR37" s="634"/>
    </row>
    <row r="38" spans="1:44" s="101" customFormat="1" ht="14.1" customHeight="1" x14ac:dyDescent="0.2">
      <c r="A38" s="31" t="s">
        <v>76</v>
      </c>
      <c r="C38" s="33" t="s">
        <v>76</v>
      </c>
      <c r="D38" s="34" t="s">
        <v>77</v>
      </c>
      <c r="E38" s="99">
        <f>IF(ISNA(VLOOKUP(A38,[3]BDD_AGen!$1:$1048576,$E$1,FALSE))=TRUE,"-",VLOOKUP(A38,[3]BDD_AGen!$1:$1048576,$E$1,FALSE))</f>
        <v>26288</v>
      </c>
      <c r="F38" s="100">
        <f>IF(VLOOKUP(A38,[3]BDD_AGen!$1:$1048576,$F$1,FALSE)=0,0,VLOOKUP(A38,[3]BDD_AGen!$1:$1048576,$F$1,FALSE))</f>
        <v>26708</v>
      </c>
      <c r="G38" s="58">
        <f t="shared" si="8"/>
        <v>1.597687157638461E-2</v>
      </c>
      <c r="H38" s="99">
        <f>IF(ISNA(VLOOKUP(A38,[3]BDD_AGen!$1:$1048576,$H$1,FALSE))=TRUE,"-",VLOOKUP(A38,[3]BDD_AGen!$1:$1048576,$H$1,FALSE))</f>
        <v>649</v>
      </c>
      <c r="I38" s="94">
        <f>IF(VLOOKUP(A38,[3]BDD_AGen!$1:$1048576,$I$1,FALSE)=0,0,VLOOKUP(A38,[3]BDD_AGen!$1:$1048576,$I$1,FALSE))</f>
        <v>562</v>
      </c>
      <c r="J38" s="58">
        <f t="shared" si="9"/>
        <v>-0.13405238828967647</v>
      </c>
      <c r="K38" s="59">
        <f>IF(E38=0,"-",VLOOKUP(A38,[3]BDD_AGen!$1:$1048576,$K$1,FALSE)/E38)</f>
        <v>1</v>
      </c>
      <c r="L38" s="60">
        <f>IF(F38=0,"-",VLOOKUP(A38,[3]BDD_AGen!$1:$1048576,$L$1,FALSE)/F38)</f>
        <v>1</v>
      </c>
      <c r="M38" s="61">
        <f>IF(VLOOKUP($A38,[3]BDD_AGen!$1:$1048576,M$1,FALSE)=0,"-",VLOOKUP($A38,[3]BDD_AGen!$1:$1048576,K$1,FALSE)/VLOOKUP($A38,[3]BDD_AGen!$1:$1048576,M$1,FALSE))</f>
        <v>40.505392912172574</v>
      </c>
      <c r="N38" s="62">
        <f>IF(VLOOKUP($A38,[3]BDD_AGen!$1:$1048576,N$1,FALSE)=0,"-",VLOOKUP($A38,[3]BDD_AGen!$1:$1048576,L$1,FALSE)/VLOOKUP($A38,[3]BDD_AGen!$1:$1048576,N$1,FALSE))</f>
        <v>47.523131672597863</v>
      </c>
      <c r="O38" s="665">
        <f>IF(ISNA(VLOOKUP(A38,[3]BDD_AGen!$1:$1048576,O$1,FALSE))=TRUE,"-",VLOOKUP(A38,[3]BDD_AGen!$1:$1048576,O$1,FALSE))</f>
        <v>2239.5</v>
      </c>
      <c r="P38" s="662">
        <f>IF(ISNA(VLOOKUP(A38,[3]BDD_AGen!$1:$1048576,$P$1,FALSE))=TRUE,"-",VLOOKUP(A38,[3]BDD_AGen!$1:$1048576,$P$1,FALSE))</f>
        <v>2828</v>
      </c>
      <c r="Q38" s="58">
        <f t="shared" si="10"/>
        <v>0.26278187095333783</v>
      </c>
      <c r="R38" s="99">
        <f>IF(ISNA(VLOOKUP(A38,[3]BDD_AGen!$1:$1048576,R$1,FALSE))=TRUE,"-",VLOOKUP(A38,[3]BDD_AGen!$1:$1048576,R$1,FALSE))</f>
        <v>112</v>
      </c>
      <c r="S38" s="94">
        <f>IF(ISNA(VLOOKUP(A38,[3]BDD_AGen!$1:$1048576,S$1,FALSE))=TRUE,"-",VLOOKUP(A38,[3]BDD_AGen!$1:$1048576,S$1,FALSE))</f>
        <v>117</v>
      </c>
      <c r="T38" s="58">
        <f t="shared" si="11"/>
        <v>4.4642857142857206E-2</v>
      </c>
      <c r="U38" s="665">
        <f>IF(ISNA(VLOOKUP(A38,[3]BDD_AGen!$1:$1048576,U$1,FALSE))=TRUE,"-",VLOOKUP(A38,[3]BDD_AGen!$1:$1048576,U$1,FALSE))</f>
        <v>1</v>
      </c>
      <c r="V38" s="664">
        <f>IF(ISNA(VLOOKUP(A38,[3]BDD_AGen!$1:$1048576,$V$1,FALSE))=TRUE,"-",VLOOKUP(A38,[3]BDD_AGen!$1:$1048576,$V$1,FALSE))</f>
        <v>16</v>
      </c>
      <c r="W38" s="58">
        <f t="shared" si="12"/>
        <v>15</v>
      </c>
      <c r="X38" s="665">
        <f>IF(ISNA(VLOOKUP(A38,[3]BDD_AGen!$1:$1048576,X$1,FALSE))=TRUE,"-",VLOOKUP(A38,[3]BDD_AGen!$1:$1048576,X$1,FALSE))</f>
        <v>4477</v>
      </c>
      <c r="Y38" s="664">
        <f>IF(ISNA(VLOOKUP(A38,[3]BDD_AGen!$1:$1048576,$Y$1,FALSE))=TRUE,"-",VLOOKUP(A38,[3]BDD_AGen!$1:$1048576,$Y$1,FALSE))</f>
        <v>5624</v>
      </c>
      <c r="Z38" s="58">
        <f t="shared" si="13"/>
        <v>0.25619834710743805</v>
      </c>
      <c r="AA38" s="59">
        <f>IF(O38=0,"-",VLOOKUP(A38,[3]BDD_AGen!$1:$1048576,$AA$1,FALSE)/O38)</f>
        <v>1</v>
      </c>
      <c r="AB38" s="661">
        <f>IF(P38=0,"-",VLOOKUP(A38,[3]BDD_AGen!$1:$1048576,$AB$1,FALSE)/P38)</f>
        <v>1</v>
      </c>
      <c r="AC38" s="663">
        <f>IF(ISNA(VLOOKUP(A38,[3]BDD_AGen!$1:$1048576,AC$1,FALSE))=TRUE,"-",VLOOKUP(A38,[3]BDD_AGen!$1:$1048576,AC$1,FALSE))</f>
        <v>0</v>
      </c>
      <c r="AD38" s="662">
        <f>IF(ISNA(VLOOKUP(A38,[3]BDD_AGen!$1:$1048576,$AD33,FALSE))=TRUE,"-",VLOOKUP(A38,[3]BDD_AGen!$1:$1048576,AD$1,FALSE))</f>
        <v>0</v>
      </c>
      <c r="AE38" s="58" t="str">
        <f t="shared" si="14"/>
        <v>-</v>
      </c>
      <c r="AF38" s="99">
        <f>IF(ISNA(VLOOKUP(A38,[3]BDD_AGen!$1:$1048576,AF$1,FALSE))=TRUE,"-",VLOOKUP(A38,[3]BDD_AGen!$1:$1048576,AF$1,FALSE))</f>
        <v>0</v>
      </c>
      <c r="AG38" s="94">
        <f>IF(ISNA(VLOOKUP(A38,[3]BDD_AGen!$1:$1048576,AG$1,FALSE))=TRUE,"-",VLOOKUP(A38,[3]BDD_AGen!$1:$1048576,AG$1,FALSE))</f>
        <v>0</v>
      </c>
      <c r="AH38" s="58" t="str">
        <f t="shared" si="15"/>
        <v>-</v>
      </c>
      <c r="AI38" s="59" t="str">
        <f>IF(AC38=0,"-",VLOOKUP(A38,[3]BDD_AGen!$1:$1048576,$AI$1,FALSE)/AC38)</f>
        <v>-</v>
      </c>
      <c r="AJ38" s="58" t="str">
        <f>IF(AD38=0,"-",VLOOKUP(A38,[3]BDD_AGen!$1:$1048576,$AJ$1,FALSE)/AD38)</f>
        <v>-</v>
      </c>
      <c r="AK38" s="59" t="str">
        <f>IF(AC38=0,"-",VLOOKUP(A38,[3]BDD_AGen!$1:$1048576,$AK$1,FALSE)/AC38)</f>
        <v>-</v>
      </c>
      <c r="AL38" s="661" t="str">
        <f>IF(AD38=0,"-",VLOOKUP(A38,[3]BDD_AGen!$1:$1048576,$AL$1,FALSE)/AD38)</f>
        <v>-</v>
      </c>
      <c r="AM38" s="32"/>
      <c r="AN38" s="32"/>
      <c r="AO38" s="32"/>
      <c r="AP38" s="32"/>
      <c r="AQ38" s="634"/>
      <c r="AR38" s="634"/>
    </row>
    <row r="39" spans="1:44" s="101" customFormat="1" ht="14.1" customHeight="1" thickBot="1" x14ac:dyDescent="0.25">
      <c r="A39" s="31" t="s">
        <v>78</v>
      </c>
      <c r="C39" s="52" t="s">
        <v>78</v>
      </c>
      <c r="D39" s="53" t="s">
        <v>79</v>
      </c>
      <c r="E39" s="99">
        <f>IF(ISNA(VLOOKUP(A39,[3]BDD_AGen!$1:$1048576,$E$1,FALSE))=TRUE,"-",VLOOKUP(A39,[3]BDD_AGen!$1:$1048576,$E$1,FALSE))</f>
        <v>27607</v>
      </c>
      <c r="F39" s="100">
        <f>IF(VLOOKUP(A39,[3]BDD_AGen!$1:$1048576,$F$1,FALSE)=0,0,VLOOKUP(A39,[3]BDD_AGen!$1:$1048576,$F$1,FALSE))</f>
        <v>26904</v>
      </c>
      <c r="G39" s="58">
        <f t="shared" si="8"/>
        <v>-2.5464556090846524E-2</v>
      </c>
      <c r="H39" s="99">
        <f>IF(ISNA(VLOOKUP(A39,[3]BDD_AGen!$1:$1048576,$H$1,FALSE))=TRUE,"-",VLOOKUP(A39,[3]BDD_AGen!$1:$1048576,$H$1,FALSE))</f>
        <v>660</v>
      </c>
      <c r="I39" s="94">
        <f>IF(VLOOKUP(A39,[3]BDD_AGen!$1:$1048576,$I$1,FALSE)=0,0,VLOOKUP(A39,[3]BDD_AGen!$1:$1048576,$I$1,FALSE))</f>
        <v>636</v>
      </c>
      <c r="J39" s="58">
        <f t="shared" si="9"/>
        <v>-3.6363636363636376E-2</v>
      </c>
      <c r="K39" s="59">
        <f>IF(E39=0,"-",VLOOKUP(A39,[3]BDD_AGen!$1:$1048576,$K$1,FALSE)/E39)</f>
        <v>1</v>
      </c>
      <c r="L39" s="60">
        <f>IF(F39=0,"-",VLOOKUP(A39,[3]BDD_AGen!$1:$1048576,$L$1,FALSE)/F39)</f>
        <v>1</v>
      </c>
      <c r="M39" s="61">
        <f>IF(VLOOKUP($A39,[3]BDD_AGen!$1:$1048576,M$1,FALSE)=0,"-",VLOOKUP($A39,[3]BDD_AGen!$1:$1048576,K$1,FALSE)/VLOOKUP($A39,[3]BDD_AGen!$1:$1048576,M$1,FALSE))</f>
        <v>41.828787878787878</v>
      </c>
      <c r="N39" s="62">
        <f>IF(VLOOKUP($A39,[3]BDD_AGen!$1:$1048576,N$1,FALSE)=0,"-",VLOOKUP($A39,[3]BDD_AGen!$1:$1048576,L$1,FALSE)/VLOOKUP($A39,[3]BDD_AGen!$1:$1048576,N$1,FALSE))</f>
        <v>42.301886792452834</v>
      </c>
      <c r="O39" s="665">
        <f>IF(ISNA(VLOOKUP(A39,[3]BDD_AGen!$1:$1048576,O$1,FALSE))=TRUE,"-",VLOOKUP(A39,[3]BDD_AGen!$1:$1048576,O$1,FALSE))</f>
        <v>1298.5</v>
      </c>
      <c r="P39" s="662">
        <f>IF(ISNA(VLOOKUP(A39,[3]BDD_AGen!$1:$1048576,$P$1,FALSE))=TRUE,"-",VLOOKUP(A39,[3]BDD_AGen!$1:$1048576,$P$1,FALSE))</f>
        <v>4993</v>
      </c>
      <c r="Q39" s="58">
        <f t="shared" si="10"/>
        <v>2.8452060069310745</v>
      </c>
      <c r="R39" s="99">
        <f>IF(ISNA(VLOOKUP(A39,[3]BDD_AGen!$1:$1048576,R$1,FALSE))=TRUE,"-",VLOOKUP(A39,[3]BDD_AGen!$1:$1048576,R$1,FALSE))</f>
        <v>114</v>
      </c>
      <c r="S39" s="94">
        <f>IF(ISNA(VLOOKUP(A39,[3]BDD_AGen!$1:$1048576,S$1,FALSE))=TRUE,"-",VLOOKUP(A39,[3]BDD_AGen!$1:$1048576,S$1,FALSE))</f>
        <v>202</v>
      </c>
      <c r="T39" s="58">
        <f t="shared" si="11"/>
        <v>0.77192982456140347</v>
      </c>
      <c r="U39" s="665">
        <f>IF(ISNA(VLOOKUP(A39,[3]BDD_AGen!$1:$1048576,U$1,FALSE))=TRUE,"-",VLOOKUP(A39,[3]BDD_AGen!$1:$1048576,U$1,FALSE))</f>
        <v>507</v>
      </c>
      <c r="V39" s="664">
        <f>IF(ISNA(VLOOKUP(A39,[3]BDD_AGen!$1:$1048576,$V$1,FALSE))=TRUE,"-",VLOOKUP(A39,[3]BDD_AGen!$1:$1048576,$V$1,FALSE))</f>
        <v>2123</v>
      </c>
      <c r="W39" s="58">
        <f t="shared" si="12"/>
        <v>3.1873767258382646</v>
      </c>
      <c r="X39" s="665">
        <f>IF(ISNA(VLOOKUP(A39,[3]BDD_AGen!$1:$1048576,X$1,FALSE))=TRUE,"-",VLOOKUP(A39,[3]BDD_AGen!$1:$1048576,X$1,FALSE))</f>
        <v>1583</v>
      </c>
      <c r="Y39" s="664">
        <f>IF(ISNA(VLOOKUP(A39,[3]BDD_AGen!$1:$1048576,$Y$1,FALSE))=TRUE,"-",VLOOKUP(A39,[3]BDD_AGen!$1:$1048576,$Y$1,FALSE))</f>
        <v>5740</v>
      </c>
      <c r="Z39" s="58">
        <f t="shared" si="13"/>
        <v>2.6260265319014531</v>
      </c>
      <c r="AA39" s="59">
        <f>IF(O39=0,"-",VLOOKUP(A39,[3]BDD_AGen!$1:$1048576,$AA$1,FALSE)/O39)</f>
        <v>1</v>
      </c>
      <c r="AB39" s="661">
        <f>IF(P39=0,"-",VLOOKUP(A39,[3]BDD_AGen!$1:$1048576,$AB$1,FALSE)/P39)</f>
        <v>1</v>
      </c>
      <c r="AC39" s="663">
        <f>IF(ISNA(VLOOKUP(A39,[3]BDD_AGen!$1:$1048576,AC$1,FALSE))=TRUE,"-",VLOOKUP(A39,[3]BDD_AGen!$1:$1048576,AC$1,FALSE))</f>
        <v>0</v>
      </c>
      <c r="AD39" s="662">
        <f>IF(ISNA(VLOOKUP(A39,[3]BDD_AGen!$1:$1048576,$AD34,FALSE))=TRUE,"-",VLOOKUP(A39,[3]BDD_AGen!$1:$1048576,AD$1,FALSE))</f>
        <v>0</v>
      </c>
      <c r="AE39" s="58" t="str">
        <f t="shared" si="14"/>
        <v>-</v>
      </c>
      <c r="AF39" s="99">
        <f>IF(ISNA(VLOOKUP(A39,[3]BDD_AGen!$1:$1048576,AF$1,FALSE))=TRUE,"-",VLOOKUP(A39,[3]BDD_AGen!$1:$1048576,AF$1,FALSE))</f>
        <v>0</v>
      </c>
      <c r="AG39" s="94">
        <f>IF(ISNA(VLOOKUP(A39,[3]BDD_AGen!$1:$1048576,AG$1,FALSE))=TRUE,"-",VLOOKUP(A39,[3]BDD_AGen!$1:$1048576,AG$1,FALSE))</f>
        <v>0</v>
      </c>
      <c r="AH39" s="58" t="str">
        <f t="shared" si="15"/>
        <v>-</v>
      </c>
      <c r="AI39" s="59" t="str">
        <f>IF(AC39=0,"-",VLOOKUP(A39,[3]BDD_AGen!$1:$1048576,$AI$1,FALSE)/AC39)</f>
        <v>-</v>
      </c>
      <c r="AJ39" s="58" t="str">
        <f>IF(AD39=0,"-",VLOOKUP(A39,[3]BDD_AGen!$1:$1048576,$AJ$1,FALSE)/AD39)</f>
        <v>-</v>
      </c>
      <c r="AK39" s="59" t="str">
        <f>IF(AC39=0,"-",VLOOKUP(A39,[3]BDD_AGen!$1:$1048576,$AK$1,FALSE)/AC39)</f>
        <v>-</v>
      </c>
      <c r="AL39" s="661" t="str">
        <f>IF(AD39=0,"-",VLOOKUP(A39,[3]BDD_AGen!$1:$1048576,$AL$1,FALSE)/AD39)</f>
        <v>-</v>
      </c>
      <c r="AM39" s="32"/>
      <c r="AN39" s="32"/>
      <c r="AO39" s="32"/>
      <c r="AP39" s="32"/>
      <c r="AQ39" s="634"/>
      <c r="AR39" s="634"/>
    </row>
    <row r="40" spans="1:44" s="101" customFormat="1" ht="15" customHeight="1" thickBot="1" x14ac:dyDescent="0.25">
      <c r="A40" s="31" t="s">
        <v>80</v>
      </c>
      <c r="C40" s="102" t="s">
        <v>81</v>
      </c>
      <c r="D40" s="102"/>
      <c r="E40" s="102">
        <f>IF(ISNA(VLOOKUP(A40,[3]BDD_AGen!$1:$1048576,$E$1,FALSE))=TRUE,"-",VLOOKUP(A40,[3]BDD_AGen!$1:$1048576,$E$1,FALSE))</f>
        <v>258459</v>
      </c>
      <c r="F40" s="69">
        <f>IF(VLOOKUP(A40,[3]BDD_AGen!$1:$1048576,$F$1,FALSE)=0,0,VLOOKUP(A40,[3]BDD_AGen!$1:$1048576,$F$1,FALSE))</f>
        <v>255839</v>
      </c>
      <c r="G40" s="70">
        <f t="shared" si="8"/>
        <v>-1.0137004321768672E-2</v>
      </c>
      <c r="H40" s="102">
        <f>IF(ISNA(VLOOKUP(A40,[3]BDD_AGen!$1:$1048576,$H$1,FALSE))=TRUE,"-",VLOOKUP(A40,[3]BDD_AGen!$1:$1048576,$H$1,FALSE))</f>
        <v>5651</v>
      </c>
      <c r="I40" s="75">
        <f>IF(VLOOKUP(A40,[3]BDD_AGen!$1:$1048576,$I$1,FALSE)=0,0,VLOOKUP(A40,[3]BDD_AGen!$1:$1048576,$I$1,FALSE))</f>
        <v>5570</v>
      </c>
      <c r="J40" s="70">
        <f t="shared" si="9"/>
        <v>-1.4333746239603595E-2</v>
      </c>
      <c r="K40" s="71">
        <f>IF(E40=0,"-",VLOOKUP(A40,[3]BDD_AGen!$1:$1048576,$K$1,FALSE)/E40)</f>
        <v>0.99304725314266484</v>
      </c>
      <c r="L40" s="72">
        <f>IF(F40=0,"-",VLOOKUP(A40,[3]BDD_AGen!$1:$1048576,$L$1,FALSE)/F40)</f>
        <v>0.9945825304195216</v>
      </c>
      <c r="M40" s="73">
        <f>IF(VLOOKUP($A40,[3]BDD_AGen!$1:$1048576,M$1,FALSE)=0,"-",VLOOKUP($A40,[3]BDD_AGen!$1:$1048576,K$1,FALSE)/VLOOKUP($A40,[3]BDD_AGen!$1:$1048576,M$1,FALSE))</f>
        <v>45.628799999999998</v>
      </c>
      <c r="N40" s="74">
        <f>IF(VLOOKUP($A40,[3]BDD_AGen!$1:$1048576,N$1,FALSE)=0,"-",VLOOKUP($A40,[3]BDD_AGen!$1:$1048576,L$1,FALSE)/VLOOKUP($A40,[3]BDD_AGen!$1:$1048576,N$1,FALSE))</f>
        <v>45.839128085029728</v>
      </c>
      <c r="O40" s="660">
        <f>IF(ISNA(VLOOKUP(A40,[3]BDD_AGen!$1:$1048576,O$1,FALSE))=TRUE,"-",VLOOKUP(A40,[3]BDD_AGen!$1:$1048576,O$1,FALSE))</f>
        <v>42229.5</v>
      </c>
      <c r="P40" s="69">
        <f>IF(ISNA(VLOOKUP(A40,[3]BDD_AGen!$1:$1048576,$P$1,FALSE))=TRUE,"-",VLOOKUP(A40,[3]BDD_AGen!$1:$1048576,$P$1,FALSE))</f>
        <v>46690.5</v>
      </c>
      <c r="Q40" s="70">
        <f t="shared" si="10"/>
        <v>0.10563705466557738</v>
      </c>
      <c r="R40" s="102">
        <f>IF(ISNA(VLOOKUP(A40,[3]BDD_AGen!$1:$1048576,R$1,FALSE))=TRUE,"-",VLOOKUP(A40,[3]BDD_AGen!$1:$1048576,R$1,FALSE))</f>
        <v>1456</v>
      </c>
      <c r="S40" s="75">
        <f>IF(ISNA(VLOOKUP(A40,[3]BDD_AGen!$1:$1048576,S$1,FALSE))=TRUE,"-",VLOOKUP(A40,[3]BDD_AGen!$1:$1048576,S$1,FALSE))</f>
        <v>1571</v>
      </c>
      <c r="T40" s="70">
        <f t="shared" si="11"/>
        <v>7.8983516483516425E-2</v>
      </c>
      <c r="U40" s="660">
        <f>IF(ISNA(VLOOKUP(A40,[3]BDD_AGen!$1:$1048576,U$1,FALSE))=TRUE,"-",VLOOKUP(A40,[3]BDD_AGen!$1:$1048576,U$1,FALSE))</f>
        <v>18950</v>
      </c>
      <c r="V40" s="75">
        <f>IF(ISNA(VLOOKUP(A40,[3]BDD_AGen!$1:$1048576,$V$1,FALSE))=TRUE,"-",VLOOKUP(A40,[3]BDD_AGen!$1:$1048576,$V$1,FALSE))</f>
        <v>20567</v>
      </c>
      <c r="W40" s="70">
        <f t="shared" si="12"/>
        <v>8.532981530343009E-2</v>
      </c>
      <c r="X40" s="660">
        <f>IF(ISNA(VLOOKUP(A40,[3]BDD_AGen!$1:$1048576,X$1,FALSE))=TRUE,"-",VLOOKUP(A40,[3]BDD_AGen!$1:$1048576,X$1,FALSE))</f>
        <v>46559</v>
      </c>
      <c r="Y40" s="75">
        <f>IF(ISNA(VLOOKUP(A40,[3]BDD_AGen!$1:$1048576,$Y$1,FALSE))=TRUE,"-",VLOOKUP(A40,[3]BDD_AGen!$1:$1048576,$Y$1,FALSE))</f>
        <v>52247</v>
      </c>
      <c r="Z40" s="70">
        <f t="shared" si="13"/>
        <v>0.12216757232758435</v>
      </c>
      <c r="AA40" s="71">
        <f>IF(O40=0,"-",VLOOKUP(A40,[3]BDD_AGen!$1:$1048576,$AA$1,FALSE)/O40)</f>
        <v>0.94302561005931873</v>
      </c>
      <c r="AB40" s="72">
        <f>IF(P40=0,"-",VLOOKUP(A40,[3]BDD_AGen!$1:$1048576,$AB$1,FALSE)/P40)</f>
        <v>0.95971343206862214</v>
      </c>
      <c r="AC40" s="660">
        <f>IF(ISNA(VLOOKUP(A40,[3]BDD_AGen!$1:$1048576,AC$1,FALSE))=TRUE,"-",VLOOKUP(A40,[3]BDD_AGen!$1:$1048576,AC$1,FALSE))</f>
        <v>0</v>
      </c>
      <c r="AD40" s="69">
        <f>IF(ISNA(VLOOKUP(A40,[3]BDD_AGen!$1:$1048576,$AD35,FALSE))=TRUE,"-",VLOOKUP(A40,[3]BDD_AGen!$1:$1048576,AD$1,FALSE))</f>
        <v>0</v>
      </c>
      <c r="AE40" s="70" t="str">
        <f t="shared" si="14"/>
        <v>-</v>
      </c>
      <c r="AF40" s="102">
        <f>IF(ISNA(VLOOKUP(A40,[3]BDD_AGen!$1:$1048576,AF$1,FALSE))=TRUE,"-",VLOOKUP(A40,[3]BDD_AGen!$1:$1048576,AF$1,FALSE))</f>
        <v>0</v>
      </c>
      <c r="AG40" s="75">
        <f>IF(ISNA(VLOOKUP(A40,[3]BDD_AGen!$1:$1048576,AG$1,FALSE))=TRUE,"-",VLOOKUP(A40,[3]BDD_AGen!$1:$1048576,AG$1,FALSE))</f>
        <v>0</v>
      </c>
      <c r="AH40" s="70" t="str">
        <f t="shared" si="15"/>
        <v>-</v>
      </c>
      <c r="AI40" s="71" t="str">
        <f>IF(AC40=0,"-",VLOOKUP(A40,[3]BDD_AGen!$1:$1048576,$AI$1,FALSE)/AC40)</f>
        <v>-</v>
      </c>
      <c r="AJ40" s="72" t="str">
        <f>IF(AD40=0,"-",VLOOKUP(A40,[3]BDD_AGen!$1:$1048576,$AJ$1,FALSE)/AD40)</f>
        <v>-</v>
      </c>
      <c r="AK40" s="71" t="str">
        <f>IF(AC40=0,"-",VLOOKUP(A40,[3]BDD_AGen!$1:$1048576,$AK$1,FALSE)/AC40)</f>
        <v>-</v>
      </c>
      <c r="AL40" s="76" t="str">
        <f>IF(AD40=0,"-",VLOOKUP(A40,[3]BDD_AGen!$1:$1048576,$AL$1,FALSE)/AD40)</f>
        <v>-</v>
      </c>
      <c r="AM40" s="32"/>
      <c r="AN40" s="32"/>
      <c r="AO40" s="32"/>
      <c r="AP40" s="32"/>
      <c r="AQ40" s="634"/>
      <c r="AR40" s="634"/>
    </row>
    <row r="41" spans="1:44" s="78" customFormat="1" ht="7.5" customHeight="1" thickBot="1" x14ac:dyDescent="0.25">
      <c r="A41" s="77"/>
      <c r="C41" s="79"/>
      <c r="D41" s="79"/>
      <c r="E41" s="79"/>
      <c r="F41" s="80"/>
      <c r="G41" s="81"/>
      <c r="H41" s="79"/>
      <c r="I41" s="80"/>
      <c r="J41" s="81"/>
      <c r="K41" s="81"/>
      <c r="L41" s="81"/>
      <c r="M41" s="647"/>
      <c r="N41" s="647"/>
      <c r="O41" s="83"/>
      <c r="P41" s="83"/>
      <c r="Q41" s="83"/>
      <c r="R41" s="79"/>
      <c r="S41" s="80"/>
      <c r="T41" s="81"/>
      <c r="U41" s="83"/>
      <c r="V41" s="83">
        <f>+V40+0.5*Y40</f>
        <v>46690.5</v>
      </c>
      <c r="W41" s="81"/>
      <c r="X41" s="83"/>
      <c r="Y41" s="83"/>
      <c r="Z41" s="81"/>
      <c r="AA41" s="81"/>
      <c r="AB41" s="640"/>
      <c r="AC41" s="640"/>
      <c r="AD41" s="83"/>
      <c r="AE41" s="81"/>
      <c r="AF41" s="79"/>
      <c r="AG41" s="80"/>
      <c r="AH41" s="81"/>
      <c r="AI41" s="81"/>
      <c r="AJ41" s="81"/>
      <c r="AK41" s="81"/>
      <c r="AL41" s="640"/>
      <c r="AM41" s="32"/>
      <c r="AN41" s="32"/>
      <c r="AO41" s="32"/>
      <c r="AP41" s="32"/>
      <c r="AQ41" s="634"/>
      <c r="AR41" s="634"/>
    </row>
    <row r="42" spans="1:44" s="98" customFormat="1" x14ac:dyDescent="0.2">
      <c r="A42" s="31" t="s">
        <v>82</v>
      </c>
      <c r="C42" s="105" t="s">
        <v>83</v>
      </c>
      <c r="D42" s="106"/>
      <c r="E42" s="107">
        <f>IF(ISNA(VLOOKUP(A42,[3]BDD_AGen!$1:$1048576,$E$1,FALSE))=TRUE,"-",VLOOKUP(A42,[3]BDD_AGen!$1:$1048576,$E$1,FALSE))</f>
        <v>201860</v>
      </c>
      <c r="F42" s="108">
        <f>IF(VLOOKUP(A42,[3]BDD_AGen!$1:$1048576,$F$1,FALSE)=0,0,VLOOKUP(A42,[3]BDD_AGen!$1:$1048576,$F$1,FALSE))</f>
        <v>197763</v>
      </c>
      <c r="G42" s="109">
        <f>IF(E42=0,"-",F42/E42-1)</f>
        <v>-2.0296244922223372E-2</v>
      </c>
      <c r="H42" s="107">
        <f>IF(ISNA(VLOOKUP(A42,[3]BDD_AGen!$1:$1048576,$H$1,FALSE))=TRUE,"-",VLOOKUP(A42,[3]BDD_AGen!$1:$1048576,$H$1,FALSE))</f>
        <v>4523</v>
      </c>
      <c r="I42" s="120">
        <f>IF(VLOOKUP(A42,[3]BDD_AGen!$1:$1048576,$I$1,FALSE)=0,0,VLOOKUP(A42,[3]BDD_AGen!$1:$1048576,$I$1,FALSE))</f>
        <v>4433</v>
      </c>
      <c r="J42" s="109">
        <f>IF(H42=0,"-",I42/H42-1)</f>
        <v>-1.9898297590095093E-2</v>
      </c>
      <c r="K42" s="110">
        <f>IF(E42=0,"-",VLOOKUP(A42,[3]BDD_AGen!$1:$1048576,$K$1,FALSE)/E42)</f>
        <v>0.97101951847815315</v>
      </c>
      <c r="L42" s="111">
        <f>IF(F42=0,"-",VLOOKUP(A42,[3]BDD_AGen!$1:$1048576,$L$1,FALSE)/F42)</f>
        <v>0.96714248873651798</v>
      </c>
      <c r="M42" s="112">
        <f>IF(VLOOKUP($A42,[3]BDD_AGen!$1:$1048576,M$1,FALSE)=0,"-",VLOOKUP($A42,[3]BDD_AGen!$1:$1048576,K$1,FALSE)/VLOOKUP($A42,[3]BDD_AGen!$1:$1048576,M$1,FALSE))</f>
        <v>43.374640407169728</v>
      </c>
      <c r="N42" s="113">
        <f>IF(VLOOKUP($A42,[3]BDD_AGen!$1:$1048576,N$1,FALSE)=0,"-",VLOOKUP($A42,[3]BDD_AGen!$1:$1048576,L$1,FALSE)/VLOOKUP($A42,[3]BDD_AGen!$1:$1048576,N$1,FALSE))</f>
        <v>43.243273796066021</v>
      </c>
      <c r="O42" s="659">
        <f>IF(ISNA(VLOOKUP(A42,[3]BDD_AGen!$1:$1048576,O$1,FALSE))=TRUE,"-",VLOOKUP(A42,[3]BDD_AGen!$1:$1048576,O$1,FALSE))</f>
        <v>39008</v>
      </c>
      <c r="P42" s="656">
        <f>IF(ISNA(VLOOKUP(A42,[3]BDD_AGen!$1:$1048576,$P$1,FALSE))=TRUE,"-",VLOOKUP(A42,[3]BDD_AGen!$1:$1048576,$P$1,FALSE))</f>
        <v>43156</v>
      </c>
      <c r="Q42" s="114">
        <f>IF(O42=0,"-",P42/O42-1)</f>
        <v>0.10633716160787521</v>
      </c>
      <c r="R42" s="107">
        <f>IF(ISNA(VLOOKUP(A42,[3]BDD_AGen!$1:$1048576,R$1,FALSE))=TRUE,"-",VLOOKUP(A42,[3]BDD_AGen!$1:$1048576,R$1,FALSE))</f>
        <v>1377</v>
      </c>
      <c r="S42" s="120">
        <f>IF(ISNA(VLOOKUP(A42,[3]BDD_AGen!$1:$1048576,S$1,FALSE))=TRUE,"-",VLOOKUP(A42,[3]BDD_AGen!$1:$1048576,S$1,FALSE))</f>
        <v>1361</v>
      </c>
      <c r="T42" s="109">
        <f>IF(R42=0,"-",S42/R42-1)</f>
        <v>-1.1619462599854802E-2</v>
      </c>
      <c r="U42" s="659">
        <f>IF(ISNA(VLOOKUP(A42,[3]BDD_AGen!$1:$1048576,U$1,FALSE))=TRUE,"-",VLOOKUP(A42,[3]BDD_AGen!$1:$1048576,U$1,FALSE))</f>
        <v>22463</v>
      </c>
      <c r="V42" s="658">
        <f>IF(ISNA(VLOOKUP(A42,[3]BDD_AGen!$1:$1048576,$V$1,FALSE))=TRUE,"-",VLOOKUP(A42,[3]BDD_AGen!$1:$1048576,$V$1,FALSE))</f>
        <v>25884</v>
      </c>
      <c r="W42" s="114">
        <f>IF(U42=0,"-",V42/U42-1)</f>
        <v>0.15229488492187149</v>
      </c>
      <c r="X42" s="659">
        <f>IF(ISNA(VLOOKUP(A42,[3]BDD_AGen!$1:$1048576,X$1,FALSE))=TRUE,"-",VLOOKUP(A42,[3]BDD_AGen!$1:$1048576,X$1,FALSE))</f>
        <v>33090</v>
      </c>
      <c r="Y42" s="658">
        <f>IF(ISNA(VLOOKUP(A42,[3]BDD_AGen!$1:$1048576,$Y$1,FALSE))=TRUE,"-",VLOOKUP(A42,[3]BDD_AGen!$1:$1048576,$Y$1,FALSE))</f>
        <v>34544</v>
      </c>
      <c r="Z42" s="114">
        <f>IF(X42=0,"-",Y42/X42-1)</f>
        <v>4.3940767603505515E-2</v>
      </c>
      <c r="AA42" s="118">
        <f>IF(O42=0,"-",VLOOKUP(A42,[3]BDD_AGen!$1:$1048576,$AA$1,FALSE)/O42)</f>
        <v>0.99987182116488926</v>
      </c>
      <c r="AB42" s="119">
        <f>IF(P42=0,"-",VLOOKUP(A42,[3]BDD_AGen!$1:$1048576,$AB$1,FALSE)/P42)</f>
        <v>1</v>
      </c>
      <c r="AC42" s="657">
        <f>IF(ISNA(VLOOKUP(A42,[3]BDD_AGen!$1:$1048576,AC$1,FALSE))=TRUE,"-",VLOOKUP(A42,[3]BDD_AGen!$1:$1048576,AC$1,FALSE))</f>
        <v>194989</v>
      </c>
      <c r="AD42" s="656">
        <f>IF(ISNA(VLOOKUP(A42,[3]BDD_AGen!$1:$1048576,$AD37,FALSE))=TRUE,"-",VLOOKUP(A42,[3]BDD_AGen!$1:$1048576,AD$1,FALSE))</f>
        <v>182399</v>
      </c>
      <c r="AE42" s="114">
        <f>IF(AC42=0,"-",AD42/AC42-1)</f>
        <v>-6.4567744847145225E-2</v>
      </c>
      <c r="AF42" s="107">
        <f>IF(ISNA(VLOOKUP(A42,[3]BDD_AGen!$1:$1048576,AF$1,FALSE))=TRUE,"-",VLOOKUP(A42,[3]BDD_AGen!$1:$1048576,AF$1,FALSE))</f>
        <v>21852</v>
      </c>
      <c r="AG42" s="115">
        <f>IF(ISNA(VLOOKUP(A42,[3]BDD_AGen!$1:$1048576,AG$1,FALSE))=TRUE,"-",VLOOKUP(A42,[3]BDD_AGen!$1:$1048576,AG$1,FALSE))</f>
        <v>21317</v>
      </c>
      <c r="AH42" s="116">
        <f>IF(AF42=0,"-",AG42/AF42-1)</f>
        <v>-2.4482884861797505E-2</v>
      </c>
      <c r="AI42" s="118">
        <f>IF(AC42=0,"-",VLOOKUP(A42,[3]BDD_AGen!$1:$1048576,$AI$1,FALSE)/AC42)</f>
        <v>0.6496417746642118</v>
      </c>
      <c r="AJ42" s="114">
        <f>IF(AD42=0,"-",VLOOKUP(A42,[3]BDD_AGen!$1:$1048576,$AJ$1,FALSE)/AD42)</f>
        <v>0.62259661511302145</v>
      </c>
      <c r="AK42" s="118">
        <f>IF(AC42=0,"-",VLOOKUP(A42,[3]BDD_AGen!$1:$1048576,$AK$1,FALSE)/AC42)</f>
        <v>8.2091810307248103E-2</v>
      </c>
      <c r="AL42" s="119">
        <f>IF(AD42=0,"-",VLOOKUP(A42,[3]BDD_AGen!$1:$1048576,$AL$1,FALSE)/AD42)</f>
        <v>8.3262517886611223E-2</v>
      </c>
      <c r="AM42" s="32"/>
      <c r="AN42" s="32"/>
      <c r="AO42" s="32"/>
      <c r="AP42" s="32"/>
      <c r="AQ42" s="634"/>
      <c r="AR42" s="634"/>
    </row>
    <row r="43" spans="1:44" s="98" customFormat="1" x14ac:dyDescent="0.2">
      <c r="A43" s="31" t="s">
        <v>84</v>
      </c>
      <c r="C43" s="121" t="s">
        <v>85</v>
      </c>
      <c r="D43" s="122"/>
      <c r="E43" s="123">
        <f>IF(ISNA(VLOOKUP(A43,[3]BDD_AGen!$1:$1048576,$E$1,FALSE))=TRUE,"-",VLOOKUP(A43,[3]BDD_AGen!$1:$1048576,$E$1,FALSE))</f>
        <v>312303</v>
      </c>
      <c r="F43" s="124">
        <f>IF(VLOOKUP(A43,[3]BDD_AGen!$1:$1048576,$F$1,FALSE)=0,0,VLOOKUP(A43,[3]BDD_AGen!$1:$1048576,$F$1,FALSE))</f>
        <v>315908.5</v>
      </c>
      <c r="G43" s="117">
        <f>IF(E43=0,"-",F43/E43-1)</f>
        <v>1.1544877891022542E-2</v>
      </c>
      <c r="H43" s="123">
        <f>IF(ISNA(VLOOKUP(A43,[3]BDD_AGen!$1:$1048576,$H$1,FALSE))=TRUE,"-",VLOOKUP(A43,[3]BDD_AGen!$1:$1048576,$H$1,FALSE))</f>
        <v>7699</v>
      </c>
      <c r="I43" s="115">
        <f>IF(VLOOKUP(A43,[3]BDD_AGen!$1:$1048576,$I$1,FALSE)=0,0,VLOOKUP(A43,[3]BDD_AGen!$1:$1048576,$I$1,FALSE))</f>
        <v>7652</v>
      </c>
      <c r="J43" s="117">
        <f>IF(H43=0,"-",I43/H43-1)</f>
        <v>-6.1046889206390897E-3</v>
      </c>
      <c r="K43" s="125">
        <f>IF(E43=0,"-",VLOOKUP(A43,[3]BDD_AGen!$1:$1048576,$K$1,FALSE)/E43)</f>
        <v>0.96851775359186432</v>
      </c>
      <c r="L43" s="126">
        <f>IF(F43=0,"-",VLOOKUP(A43,[3]BDD_AGen!$1:$1048576,$L$1,FALSE)/F43)</f>
        <v>0.97172599027883078</v>
      </c>
      <c r="M43" s="127">
        <f>IF(VLOOKUP($A43,[3]BDD_AGen!$1:$1048576,M$1,FALSE)=0,"-",VLOOKUP($A43,[3]BDD_AGen!$1:$1048576,K$1,FALSE)/VLOOKUP($A43,[3]BDD_AGen!$1:$1048576,M$1,FALSE))</f>
        <v>39.736074619022595</v>
      </c>
      <c r="N43" s="128">
        <f>IF(VLOOKUP($A43,[3]BDD_AGen!$1:$1048576,N$1,FALSE)=0,"-",VLOOKUP($A43,[3]BDD_AGen!$1:$1048576,L$1,FALSE)/VLOOKUP($A43,[3]BDD_AGen!$1:$1048576,N$1,FALSE))</f>
        <v>40.524950495049502</v>
      </c>
      <c r="O43" s="655">
        <f>IF(ISNA(VLOOKUP(A43,[3]BDD_AGen!$1:$1048576,O$1,FALSE))=TRUE,"-",VLOOKUP(A43,[3]BDD_AGen!$1:$1048576,O$1,FALSE))</f>
        <v>60191.5</v>
      </c>
      <c r="P43" s="652">
        <f>IF(ISNA(VLOOKUP(A43,[3]BDD_AGen!$1:$1048576,$P$1,FALSE))=TRUE,"-",VLOOKUP(A43,[3]BDD_AGen!$1:$1048576,$P$1,FALSE))</f>
        <v>70542.5</v>
      </c>
      <c r="Q43" s="117">
        <f>IF(O43=0,"-",P43/O43-1)</f>
        <v>0.17196780276284862</v>
      </c>
      <c r="R43" s="123">
        <f>IF(ISNA(VLOOKUP(A43,[3]BDD_AGen!$1:$1048576,R$1,FALSE))=TRUE,"-",VLOOKUP(A43,[3]BDD_AGen!$1:$1048576,R$1,FALSE))</f>
        <v>2291</v>
      </c>
      <c r="S43" s="115">
        <f>IF(ISNA(VLOOKUP(A43,[3]BDD_AGen!$1:$1048576,S$1,FALSE))=TRUE,"-",VLOOKUP(A43,[3]BDD_AGen!$1:$1048576,S$1,FALSE))</f>
        <v>2403</v>
      </c>
      <c r="T43" s="117">
        <f>IF(R43=0,"-",S43/R43-1)</f>
        <v>4.8886948930598084E-2</v>
      </c>
      <c r="U43" s="655">
        <f>IF(ISNA(VLOOKUP(A43,[3]BDD_AGen!$1:$1048576,U$1,FALSE))=TRUE,"-",VLOOKUP(A43,[3]BDD_AGen!$1:$1048576,U$1,FALSE))</f>
        <v>37353</v>
      </c>
      <c r="V43" s="654">
        <f>IF(ISNA(VLOOKUP(A43,[3]BDD_AGen!$1:$1048576,$V$1,FALSE))=TRUE,"-",VLOOKUP(A43,[3]BDD_AGen!$1:$1048576,$V$1,FALSE))</f>
        <v>48642</v>
      </c>
      <c r="W43" s="117">
        <f>IF(U43=0,"-",V43/U43-1)</f>
        <v>0.30222472090595143</v>
      </c>
      <c r="X43" s="655">
        <f>IF(ISNA(VLOOKUP(A43,[3]BDD_AGen!$1:$1048576,X$1,FALSE))=TRUE,"-",VLOOKUP(A43,[3]BDD_AGen!$1:$1048576,X$1,FALSE))</f>
        <v>45677</v>
      </c>
      <c r="Y43" s="654">
        <f>IF(ISNA(VLOOKUP(A43,[3]BDD_AGen!$1:$1048576,$Y$1,FALSE))=TRUE,"-",VLOOKUP(A43,[3]BDD_AGen!$1:$1048576,$Y$1,FALSE))</f>
        <v>43801</v>
      </c>
      <c r="Z43" s="117">
        <f>IF(X43=0,"-",Y43/X43-1)</f>
        <v>-4.1070998533178638E-2</v>
      </c>
      <c r="AA43" s="125">
        <f>IF(O43=0,"-",VLOOKUP(A43,[3]BDD_AGen!$1:$1048576,$AA$1,FALSE)/O43)</f>
        <v>0.87357018848176238</v>
      </c>
      <c r="AB43" s="129">
        <f>IF(P43=0,"-",VLOOKUP(A43,[3]BDD_AGen!$1:$1048576,$AB$1,FALSE)/P43)</f>
        <v>0.88887550058475384</v>
      </c>
      <c r="AC43" s="653">
        <f>IF(ISNA(VLOOKUP(A43,[3]BDD_AGen!$1:$1048576,AC$1,FALSE))=TRUE,"-",VLOOKUP(A43,[3]BDD_AGen!$1:$1048576,AC$1,FALSE))</f>
        <v>303275</v>
      </c>
      <c r="AD43" s="652">
        <f>IF(ISNA(VLOOKUP(A43,[3]BDD_AGen!$1:$1048576,$AD38,FALSE))=TRUE,"-",VLOOKUP(A43,[3]BDD_AGen!$1:$1048576,AD$1,FALSE))</f>
        <v>298776</v>
      </c>
      <c r="AE43" s="117">
        <f>IF(AC43=0,"-",AD43/AC43-1)</f>
        <v>-1.4834720962822567E-2</v>
      </c>
      <c r="AF43" s="123">
        <f>IF(ISNA(VLOOKUP(A43,[3]BDD_AGen!$1:$1048576,AF$1,FALSE))=TRUE,"-",VLOOKUP(A43,[3]BDD_AGen!$1:$1048576,AF$1,FALSE))</f>
        <v>32079</v>
      </c>
      <c r="AG43" s="115">
        <f>IF(ISNA(VLOOKUP(A43,[3]BDD_AGen!$1:$1048576,AG$1,FALSE))=TRUE,"-",VLOOKUP(A43,[3]BDD_AGen!$1:$1048576,AG$1,FALSE))</f>
        <v>31778</v>
      </c>
      <c r="AH43" s="117">
        <f>IF(AF43=0,"-",AG43/AF43-1)</f>
        <v>-9.3830855076529884E-3</v>
      </c>
      <c r="AI43" s="125">
        <f>IF(AC43=0,"-",VLOOKUP(A43,[3]BDD_AGen!$1:$1048576,$AI$1,FALSE)/AC43)</f>
        <v>0.53951694007089279</v>
      </c>
      <c r="AJ43" s="117">
        <f>IF(AD43=0,"-",VLOOKUP(A43,[3]BDD_AGen!$1:$1048576,$AJ$1,FALSE)/AD43)</f>
        <v>0.54364139020537128</v>
      </c>
      <c r="AK43" s="125">
        <f>IF(AC43=0,"-",VLOOKUP(A43,[3]BDD_AGen!$1:$1048576,$AK$1,FALSE)/AC43)</f>
        <v>0.11863490231637952</v>
      </c>
      <c r="AL43" s="129">
        <f>IF(AD43=0,"-",VLOOKUP(A43,[3]BDD_AGen!$1:$1048576,$AL$1,FALSE)/AD43)</f>
        <v>0.13272150373523978</v>
      </c>
      <c r="AM43" s="32"/>
      <c r="AN43" s="32"/>
      <c r="AO43" s="32"/>
      <c r="AP43" s="32"/>
      <c r="AQ43" s="634"/>
      <c r="AR43" s="634"/>
    </row>
    <row r="44" spans="1:44" s="98" customFormat="1" x14ac:dyDescent="0.2">
      <c r="A44" s="31" t="s">
        <v>86</v>
      </c>
      <c r="C44" s="121" t="s">
        <v>87</v>
      </c>
      <c r="D44" s="122"/>
      <c r="E44" s="123">
        <f>IF(ISNA(VLOOKUP(A44,[3]BDD_AGen!$1:$1048576,$E$1,FALSE))=TRUE,"-",VLOOKUP(A44,[3]BDD_AGen!$1:$1048576,$E$1,FALSE))</f>
        <v>310775</v>
      </c>
      <c r="F44" s="124">
        <f>IF(VLOOKUP(A44,[3]BDD_AGen!$1:$1048576,$F$1,FALSE)=0,0,VLOOKUP(A44,[3]BDD_AGen!$1:$1048576,$F$1,FALSE))</f>
        <v>295571</v>
      </c>
      <c r="G44" s="117">
        <f>IF(E44=0,"-",F44/E44-1)</f>
        <v>-4.8922854154935247E-2</v>
      </c>
      <c r="H44" s="123">
        <f>IF(ISNA(VLOOKUP(A44,[3]BDD_AGen!$1:$1048576,$H$1,FALSE))=TRUE,"-",VLOOKUP(A44,[3]BDD_AGen!$1:$1048576,$H$1,FALSE))</f>
        <v>5644</v>
      </c>
      <c r="I44" s="115">
        <f>IF(VLOOKUP(A44,[3]BDD_AGen!$1:$1048576,$I$1,FALSE)=0,0,VLOOKUP(A44,[3]BDD_AGen!$1:$1048576,$I$1,FALSE))</f>
        <v>5251</v>
      </c>
      <c r="J44" s="117">
        <f>IF(H44=0,"-",I44/H44-1)</f>
        <v>-6.9631467044649176E-2</v>
      </c>
      <c r="K44" s="125">
        <f>IF(E44=0,"-",VLOOKUP(A44,[3]BDD_AGen!$1:$1048576,$K$1,FALSE)/E44)</f>
        <v>0.96511302389188325</v>
      </c>
      <c r="L44" s="126">
        <f>IF(F44=0,"-",VLOOKUP(A44,[3]BDD_AGen!$1:$1048576,$L$1,FALSE)/F44)</f>
        <v>0.96893132276170535</v>
      </c>
      <c r="M44" s="127">
        <f>IF(VLOOKUP($A44,[3]BDD_AGen!$1:$1048576,M$1,FALSE)=0,"-",VLOOKUP($A44,[3]BDD_AGen!$1:$1048576,K$1,FALSE)/VLOOKUP($A44,[3]BDD_AGen!$1:$1048576,M$1,FALSE))</f>
        <v>53.311944543192318</v>
      </c>
      <c r="N44" s="128">
        <f>IF(VLOOKUP($A44,[3]BDD_AGen!$1:$1048576,N$1,FALSE)=0,"-",VLOOKUP($A44,[3]BDD_AGen!$1:$1048576,L$1,FALSE)/VLOOKUP($A44,[3]BDD_AGen!$1:$1048576,N$1,FALSE))</f>
        <v>54.758699808795413</v>
      </c>
      <c r="O44" s="655">
        <f>IF(ISNA(VLOOKUP(A44,[3]BDD_AGen!$1:$1048576,O$1,FALSE))=TRUE,"-",VLOOKUP(A44,[3]BDD_AGen!$1:$1048576,O$1,FALSE))</f>
        <v>49049.5</v>
      </c>
      <c r="P44" s="652">
        <f>IF(ISNA(VLOOKUP(A44,[3]BDD_AGen!$1:$1048576,$P$1,FALSE))=TRUE,"-",VLOOKUP(A44,[3]BDD_AGen!$1:$1048576,$P$1,FALSE))</f>
        <v>49009</v>
      </c>
      <c r="Q44" s="117">
        <f>IF(O44=0,"-",P44/O44-1)</f>
        <v>-8.2569649028019221E-4</v>
      </c>
      <c r="R44" s="123">
        <f>IF(ISNA(VLOOKUP(A44,[3]BDD_AGen!$1:$1048576,R$1,FALSE))=TRUE,"-",VLOOKUP(A44,[3]BDD_AGen!$1:$1048576,R$1,FALSE))</f>
        <v>1580</v>
      </c>
      <c r="S44" s="115">
        <f>IF(ISNA(VLOOKUP(A44,[3]BDD_AGen!$1:$1048576,S$1,FALSE))=TRUE,"-",VLOOKUP(A44,[3]BDD_AGen!$1:$1048576,S$1,FALSE))</f>
        <v>1466</v>
      </c>
      <c r="T44" s="117">
        <f>IF(R44=0,"-",S44/R44-1)</f>
        <v>-7.2151898734177267E-2</v>
      </c>
      <c r="U44" s="655">
        <f>IF(ISNA(VLOOKUP(A44,[3]BDD_AGen!$1:$1048576,U$1,FALSE))=TRUE,"-",VLOOKUP(A44,[3]BDD_AGen!$1:$1048576,U$1,FALSE))</f>
        <v>32022</v>
      </c>
      <c r="V44" s="654">
        <f>IF(ISNA(VLOOKUP(A44,[3]BDD_AGen!$1:$1048576,$V$1,FALSE))=TRUE,"-",VLOOKUP(A44,[3]BDD_AGen!$1:$1048576,$V$1,FALSE))</f>
        <v>33914</v>
      </c>
      <c r="W44" s="117">
        <f>IF(U44=0,"-",V44/U44-1)</f>
        <v>5.9084379489101169E-2</v>
      </c>
      <c r="X44" s="655">
        <f>IF(ISNA(VLOOKUP(A44,[3]BDD_AGen!$1:$1048576,X$1,FALSE))=TRUE,"-",VLOOKUP(A44,[3]BDD_AGen!$1:$1048576,X$1,FALSE))</f>
        <v>34055</v>
      </c>
      <c r="Y44" s="654" t="s">
        <v>243</v>
      </c>
      <c r="Z44" s="117" t="e">
        <f>IF(X44=0,"-",Y44/X44-1)</f>
        <v>#VALUE!</v>
      </c>
      <c r="AA44" s="125">
        <f>IF(O44=0,"-",VLOOKUP(A44,[3]BDD_AGen!$1:$1048576,$AA$1,FALSE)/O44)</f>
        <v>0.8545550923047126</v>
      </c>
      <c r="AB44" s="129">
        <f>IF(P44=0,"-",VLOOKUP(A44,[3]BDD_AGen!$1:$1048576,$AB$1,FALSE)/P44)</f>
        <v>0.84562019220959417</v>
      </c>
      <c r="AC44" s="653">
        <f>IF(ISNA(VLOOKUP(A44,[3]BDD_AGen!$1:$1048576,AC$1,FALSE))=TRUE,"-",VLOOKUP(A44,[3]BDD_AGen!$1:$1048576,AC$1,FALSE))</f>
        <v>317685</v>
      </c>
      <c r="AD44" s="652">
        <f>IF(ISNA(VLOOKUP(A44,[3]BDD_AGen!$1:$1048576,$AD39,FALSE))=TRUE,"-",VLOOKUP(A44,[3]BDD_AGen!$1:$1048576,AD$1,FALSE))</f>
        <v>309496</v>
      </c>
      <c r="AE44" s="117">
        <f>IF(AC44=0,"-",AD44/AC44-1)</f>
        <v>-2.5777106253049409E-2</v>
      </c>
      <c r="AF44" s="123">
        <f>IF(ISNA(VLOOKUP(A44,[3]BDD_AGen!$1:$1048576,AF$1,FALSE))=TRUE,"-",VLOOKUP(A44,[3]BDD_AGen!$1:$1048576,AF$1,FALSE))</f>
        <v>27500</v>
      </c>
      <c r="AG44" s="115">
        <f>IF(ISNA(VLOOKUP(A44,[3]BDD_AGen!$1:$1048576,AG$1,FALSE))=TRUE,"-",VLOOKUP(A44,[3]BDD_AGen!$1:$1048576,AG$1,FALSE))</f>
        <v>28254</v>
      </c>
      <c r="AH44" s="117">
        <f>IF(AF44=0,"-",AG44/AF44-1)</f>
        <v>2.7418181818181786E-2</v>
      </c>
      <c r="AI44" s="125">
        <f>IF(AC44=0,"-",VLOOKUP(A44,[3]BDD_AGen!$1:$1048576,$AI$1,FALSE)/AC44)</f>
        <v>0.48374647842989127</v>
      </c>
      <c r="AJ44" s="117">
        <f>IF(AD44=0,"-",VLOOKUP(A44,[3]BDD_AGen!$1:$1048576,$AJ$1,FALSE)/AD44)</f>
        <v>0.58738723602243648</v>
      </c>
      <c r="AK44" s="125">
        <f>IF(AC44=0,"-",VLOOKUP(A44,[3]BDD_AGen!$1:$1048576,$AK$1,FALSE)/AC44)</f>
        <v>8.8027448573272271E-2</v>
      </c>
      <c r="AL44" s="129">
        <f>IF(AD44=0,"-",VLOOKUP(A44,[3]BDD_AGen!$1:$1048576,$AL$1,FALSE)/AD44)</f>
        <v>9.9939902292759841E-2</v>
      </c>
      <c r="AM44" s="32"/>
      <c r="AN44" s="32"/>
      <c r="AO44" s="32"/>
      <c r="AP44" s="32"/>
      <c r="AQ44" s="634"/>
      <c r="AR44" s="634"/>
    </row>
    <row r="45" spans="1:44" s="98" customFormat="1" ht="13.8" thickBot="1" x14ac:dyDescent="0.25">
      <c r="A45" s="31" t="s">
        <v>88</v>
      </c>
      <c r="C45" s="130" t="s">
        <v>89</v>
      </c>
      <c r="D45" s="131"/>
      <c r="E45" s="132">
        <f>IF(ISNA(VLOOKUP(A45,[3]BDD_AGen!$1:$1048576,$E$1,FALSE))=TRUE,"-",VLOOKUP(A45,[3]BDD_AGen!$1:$1048576,$E$1,FALSE))</f>
        <v>269492</v>
      </c>
      <c r="F45" s="133">
        <f>IF(VLOOKUP(A45,[3]BDD_AGen!$1:$1048576,$F$1,FALSE)=0,0,VLOOKUP(A45,[3]BDD_AGen!$1:$1048576,$F$1,FALSE))</f>
        <v>246393</v>
      </c>
      <c r="G45" s="134">
        <f>IF(E45=0,"-",F45/E45-1)</f>
        <v>-8.5713119498909029E-2</v>
      </c>
      <c r="H45" s="132">
        <f>IF(ISNA(VLOOKUP(A45,[3]BDD_AGen!$1:$1048576,$H$1,FALSE))=TRUE,"-",VLOOKUP(A45,[3]BDD_AGen!$1:$1048576,$H$1,FALSE))</f>
        <v>4912</v>
      </c>
      <c r="I45" s="139">
        <f>IF(VLOOKUP(A45,[3]BDD_AGen!$1:$1048576,$I$1,FALSE)=0,0,VLOOKUP(A45,[3]BDD_AGen!$1:$1048576,$I$1,FALSE))</f>
        <v>4579</v>
      </c>
      <c r="J45" s="134">
        <f>IF(H45=0,"-",I45/H45-1)</f>
        <v>-6.7793159609120468E-2</v>
      </c>
      <c r="K45" s="135">
        <f>IF(E45=0,"-",VLOOKUP(A45,[3]BDD_AGen!$1:$1048576,$K$1,FALSE)/E45)</f>
        <v>0.88163284995472968</v>
      </c>
      <c r="L45" s="136">
        <f>IF(F45=0,"-",VLOOKUP(A45,[3]BDD_AGen!$1:$1048576,$L$1,FALSE)/F45)</f>
        <v>0.87115299541788926</v>
      </c>
      <c r="M45" s="137">
        <f>IF(VLOOKUP($A45,[3]BDD_AGen!$1:$1048576,M$1,FALSE)=0,"-",VLOOKUP($A45,[3]BDD_AGen!$1:$1048576,K$1,FALSE)/VLOOKUP($A45,[3]BDD_AGen!$1:$1048576,M$1,FALSE))</f>
        <v>50.061736198904342</v>
      </c>
      <c r="N45" s="138">
        <f>IF(VLOOKUP($A45,[3]BDD_AGen!$1:$1048576,N$1,FALSE)=0,"-",VLOOKUP($A45,[3]BDD_AGen!$1:$1048576,L$1,FALSE)/VLOOKUP($A45,[3]BDD_AGen!$1:$1048576,N$1,FALSE))</f>
        <v>48.794271425323934</v>
      </c>
      <c r="O45" s="651">
        <f>IF(ISNA(VLOOKUP(A45,[3]BDD_AGen!$1:$1048576,O$1,FALSE))=TRUE,"-",VLOOKUP(A45,[3]BDD_AGen!$1:$1048576,O$1,FALSE))</f>
        <v>38668.5</v>
      </c>
      <c r="P45" s="648">
        <f>IF(ISNA(VLOOKUP(A45,[3]BDD_AGen!$1:$1048576,$P$1,FALSE))=TRUE,"-",VLOOKUP(A45,[3]BDD_AGen!$1:$1048576,$P$1,FALSE))</f>
        <v>42208.5</v>
      </c>
      <c r="Q45" s="134">
        <f>IF(O45=0,"-",P45/O45-1)</f>
        <v>9.1547383529229309E-2</v>
      </c>
      <c r="R45" s="132">
        <f>IF(ISNA(VLOOKUP(A45,[3]BDD_AGen!$1:$1048576,R$1,FALSE))=TRUE,"-",VLOOKUP(A45,[3]BDD_AGen!$1:$1048576,R$1,FALSE))</f>
        <v>2040</v>
      </c>
      <c r="S45" s="139">
        <f>IF(ISNA(VLOOKUP(A45,[3]BDD_AGen!$1:$1048576,S$1,FALSE))=TRUE,"-",VLOOKUP(A45,[3]BDD_AGen!$1:$1048576,S$1,FALSE))</f>
        <v>1951</v>
      </c>
      <c r="T45" s="134">
        <f>IF(R45=0,"-",S45/R45-1)</f>
        <v>-4.3627450980392113E-2</v>
      </c>
      <c r="U45" s="651">
        <f>IF(ISNA(VLOOKUP(A45,[3]BDD_AGen!$1:$1048576,U$1,FALSE))=TRUE,"-",VLOOKUP(A45,[3]BDD_AGen!$1:$1048576,U$1,FALSE))</f>
        <v>16018</v>
      </c>
      <c r="V45" s="650">
        <f>IF(ISNA(VLOOKUP(A45,[3]BDD_AGen!$1:$1048576,$V$1,FALSE))=TRUE,"-",VLOOKUP(A45,[3]BDD_AGen!$1:$1048576,$V$1,FALSE))</f>
        <v>17196</v>
      </c>
      <c r="W45" s="134">
        <f>IF(U45=0,"-",V45/U45-1)</f>
        <v>7.3542264951929059E-2</v>
      </c>
      <c r="X45" s="651">
        <f>IF(ISNA(VLOOKUP(A45,[3]BDD_AGen!$1:$1048576,X$1,FALSE))=TRUE,"-",VLOOKUP(A45,[3]BDD_AGen!$1:$1048576,X$1,FALSE))</f>
        <v>45301</v>
      </c>
      <c r="Y45" s="650">
        <f>IF(ISNA(VLOOKUP(A45,[3]BDD_AGen!$1:$1048576,$Y$1,FALSE))=TRUE,"-",VLOOKUP(A45,[3]BDD_AGen!$1:$1048576,$Y$1,FALSE))</f>
        <v>50025</v>
      </c>
      <c r="Z45" s="134">
        <f>IF(X45=0,"-",Y45/X45-1)</f>
        <v>0.10428025871393576</v>
      </c>
      <c r="AA45" s="135">
        <f>IF(O45=0,"-",VLOOKUP(A45,[3]BDD_AGen!$1:$1048576,$AA$1,FALSE)/O45)</f>
        <v>0.91075423148040391</v>
      </c>
      <c r="AB45" s="142">
        <f>IF(P45=0,"-",VLOOKUP(A45,[3]BDD_AGen!$1:$1048576,$AB$1,FALSE)/P45)</f>
        <v>0.92321451840269142</v>
      </c>
      <c r="AC45" s="649">
        <f>IF(ISNA(VLOOKUP(A45,[3]BDD_AGen!$1:$1048576,AC$1,FALSE))=TRUE,"-",VLOOKUP(A45,[3]BDD_AGen!$1:$1048576,AC$1,FALSE))</f>
        <v>254429</v>
      </c>
      <c r="AD45" s="648">
        <f>IF(ISNA(VLOOKUP(A45,[3]BDD_AGen!$1:$1048576,$AD40,FALSE))=TRUE,"-",VLOOKUP(A45,[3]BDD_AGen!$1:$1048576,AD$1,FALSE))</f>
        <v>267814</v>
      </c>
      <c r="AE45" s="134">
        <f>IF(AC45=0,"-",AD45/AC45-1)</f>
        <v>5.2607996729932438E-2</v>
      </c>
      <c r="AF45" s="132">
        <f>IF(ISNA(VLOOKUP(A45,[3]BDD_AGen!$1:$1048576,AF$1,FALSE))=TRUE,"-",VLOOKUP(A45,[3]BDD_AGen!$1:$1048576,AF$1,FALSE))</f>
        <v>27699</v>
      </c>
      <c r="AG45" s="139">
        <f>IF(ISNA(VLOOKUP(A45,[3]BDD_AGen!$1:$1048576,AG$1,FALSE))=TRUE,"-",VLOOKUP(A45,[3]BDD_AGen!$1:$1048576,AG$1,FALSE))</f>
        <v>27241</v>
      </c>
      <c r="AH45" s="134">
        <f>IF(AF45=0,"-",AG45/AF45-1)</f>
        <v>-1.6534892956424407E-2</v>
      </c>
      <c r="AI45" s="135">
        <f>IF(AC45=0,"-",VLOOKUP(A45,[3]BDD_AGen!$1:$1048576,$AI$1,FALSE)/AC45)</f>
        <v>0.64215950225799734</v>
      </c>
      <c r="AJ45" s="134">
        <f>IF(AD45=0,"-",VLOOKUP(A45,[3]BDD_AGen!$1:$1048576,$AJ$1,FALSE)/AD45)</f>
        <v>0.57676969837275127</v>
      </c>
      <c r="AK45" s="135">
        <f>IF(AC45=0,"-",VLOOKUP(A45,[3]BDD_AGen!$1:$1048576,$AK$1,FALSE)/AC45)</f>
        <v>8.7749431079004361E-2</v>
      </c>
      <c r="AL45" s="142">
        <f>IF(AD45=0,"-",VLOOKUP(A45,[3]BDD_AGen!$1:$1048576,$AL$1,FALSE)/AD45)</f>
        <v>0.15442060534550098</v>
      </c>
      <c r="AM45" s="32"/>
      <c r="AN45" s="32"/>
      <c r="AO45" s="32"/>
      <c r="AP45" s="32"/>
      <c r="AQ45" s="634"/>
      <c r="AR45" s="634"/>
    </row>
    <row r="46" spans="1:44" s="78" customFormat="1" ht="7.5" customHeight="1" thickBot="1" x14ac:dyDescent="0.25">
      <c r="A46" s="77"/>
      <c r="C46" s="79"/>
      <c r="D46" s="79"/>
      <c r="E46" s="79"/>
      <c r="F46" s="80"/>
      <c r="G46" s="81"/>
      <c r="H46" s="79"/>
      <c r="I46" s="80"/>
      <c r="J46" s="81"/>
      <c r="K46" s="81"/>
      <c r="L46" s="81"/>
      <c r="M46" s="647"/>
      <c r="N46" s="647"/>
      <c r="O46" s="83"/>
      <c r="P46" s="83"/>
      <c r="Q46" s="83"/>
      <c r="R46" s="79"/>
      <c r="S46" s="80"/>
      <c r="T46" s="81"/>
      <c r="U46" s="83"/>
      <c r="V46" s="83"/>
      <c r="W46" s="81"/>
      <c r="X46" s="83"/>
      <c r="Y46" s="83"/>
      <c r="Z46" s="81"/>
      <c r="AA46" s="81"/>
      <c r="AB46" s="640"/>
      <c r="AC46" s="640"/>
      <c r="AD46" s="83"/>
      <c r="AE46" s="81"/>
      <c r="AF46" s="79"/>
      <c r="AG46" s="80"/>
      <c r="AH46" s="81"/>
      <c r="AI46" s="81"/>
      <c r="AJ46" s="81"/>
      <c r="AK46" s="81"/>
      <c r="AL46" s="640"/>
      <c r="AM46" s="32"/>
      <c r="AN46" s="32"/>
      <c r="AO46" s="32"/>
      <c r="AP46" s="32"/>
      <c r="AQ46" s="634"/>
      <c r="AR46" s="634"/>
    </row>
    <row r="47" spans="1:44" s="98" customFormat="1" ht="11.25" customHeight="1" x14ac:dyDescent="0.2">
      <c r="A47" s="31" t="s">
        <v>90</v>
      </c>
      <c r="C47" s="105" t="s">
        <v>91</v>
      </c>
      <c r="D47" s="106"/>
      <c r="E47" s="107">
        <f>IF(ISNA(VLOOKUP(A47,[3]BDD_AGen!$1:$1048576,$E$1,FALSE))=TRUE,"-",VLOOKUP(A47,[3]BDD_AGen!$1:$1048576,$E$1,FALSE))</f>
        <v>297786</v>
      </c>
      <c r="F47" s="108">
        <f>IF(VLOOKUP(A47,[3]BDD_AGen!$1:$1048576,$F$1,FALSE)=0,0,VLOOKUP(A47,[3]BDD_AGen!$1:$1048576,$F$1,FALSE))</f>
        <v>300429.5</v>
      </c>
      <c r="G47" s="109">
        <f t="shared" ref="G47:G53" si="16">IF(E47=0,"-",F47/E47-1)</f>
        <v>8.8771802569631575E-3</v>
      </c>
      <c r="H47" s="107">
        <f>IF(ISNA(VLOOKUP(A47,[3]BDD_AGen!$1:$1048576,$H$1,FALSE))=TRUE,"-",VLOOKUP(A47,[3]BDD_AGen!$1:$1048576,$H$1,FALSE))</f>
        <v>7180</v>
      </c>
      <c r="I47" s="120">
        <f>IF(VLOOKUP(A47,[3]BDD_AGen!$1:$1048576,$I$1,FALSE)=0,0,VLOOKUP(A47,[3]BDD_AGen!$1:$1048576,$I$1,FALSE))</f>
        <v>7230</v>
      </c>
      <c r="J47" s="109">
        <f t="shared" ref="J47:J53" si="17">IF(H47=0,"-",I47/H47-1)</f>
        <v>6.9637883008355494E-3</v>
      </c>
      <c r="K47" s="110">
        <f>IF(E47=0,"-",VLOOKUP(A47,[3]BDD_AGen!$1:$1048576,$K$1,FALSE)/E47)</f>
        <v>0.96698300121563807</v>
      </c>
      <c r="L47" s="111">
        <f>IF(F47=0,"-",VLOOKUP(A47,[3]BDD_AGen!$1:$1048576,$L$1,FALSE)/F47)</f>
        <v>0.97026923121730724</v>
      </c>
      <c r="M47" s="112">
        <f>IF(VLOOKUP($A47,[3]BDD_AGen!$1:$1048576,M$1,FALSE)=0,"-",VLOOKUP($A47,[3]BDD_AGen!$1:$1048576,K$1,FALSE)/VLOOKUP($A47,[3]BDD_AGen!$1:$1048576,M$1,FALSE))</f>
        <v>40.596926547300157</v>
      </c>
      <c r="N47" s="113">
        <f>IF(VLOOKUP($A47,[3]BDD_AGen!$1:$1048576,N$1,FALSE)=0,"-",VLOOKUP($A47,[3]BDD_AGen!$1:$1048576,L$1,FALSE)/VLOOKUP($A47,[3]BDD_AGen!$1:$1048576,N$1,FALSE))</f>
        <v>40.75178246889417</v>
      </c>
      <c r="O47" s="659">
        <f>IF(ISNA(VLOOKUP(A47,[3]BDD_AGen!$1:$1048576,O$1,FALSE))=TRUE,"-",VLOOKUP(A47,[3]BDD_AGen!$1:$1048576,O$1,FALSE))</f>
        <v>57484.5</v>
      </c>
      <c r="P47" s="656">
        <f>IF(ISNA(VLOOKUP(A47,[3]BDD_AGen!$1:$1048576,$P$1,FALSE))=TRUE,"-",VLOOKUP(A47,[3]BDD_AGen!$1:$1048576,$P$1,FALSE))</f>
        <v>66813.5</v>
      </c>
      <c r="Q47" s="114">
        <f t="shared" ref="Q47:Q53" si="18">IF(O47=0,"-",P47/O47-1)</f>
        <v>0.16228722525202444</v>
      </c>
      <c r="R47" s="107">
        <f>IF(ISNA(VLOOKUP(A47,[3]BDD_AGen!$1:$1048576,R$1,FALSE))=TRUE,"-",VLOOKUP(A47,[3]BDD_AGen!$1:$1048576,R$1,FALSE))</f>
        <v>2086</v>
      </c>
      <c r="S47" s="120">
        <f>IF(ISNA(VLOOKUP(A47,[3]BDD_AGen!$1:$1048576,S$1,FALSE))=TRUE,"-",VLOOKUP(A47,[3]BDD_AGen!$1:$1048576,S$1,FALSE))</f>
        <v>2211</v>
      </c>
      <c r="T47" s="109">
        <f t="shared" ref="T47:T53" si="19">IF(R47=0,"-",S47/R47-1)</f>
        <v>5.9923298178331752E-2</v>
      </c>
      <c r="U47" s="659">
        <f>IF(ISNA(VLOOKUP(A47,[3]BDD_AGen!$1:$1048576,U$1,FALSE))=TRUE,"-",VLOOKUP(A47,[3]BDD_AGen!$1:$1048576,U$1,FALSE))</f>
        <v>36891</v>
      </c>
      <c r="V47" s="658">
        <f>IF(ISNA(VLOOKUP(A47,[3]BDD_AGen!$1:$1048576,$V$1,FALSE))=TRUE,"-",VLOOKUP(A47,[3]BDD_AGen!$1:$1048576,$V$1,FALSE))</f>
        <v>47643</v>
      </c>
      <c r="W47" s="114">
        <f t="shared" ref="W47:W53" si="20">IF(U47=0,"-",V47/U47-1)</f>
        <v>0.29145319996747165</v>
      </c>
      <c r="X47" s="659">
        <f>IF(ISNA(VLOOKUP(A47,[3]BDD_AGen!$1:$1048576,X$1,FALSE))=TRUE,"-",VLOOKUP(A47,[3]BDD_AGen!$1:$1048576,X$1,FALSE))</f>
        <v>41187</v>
      </c>
      <c r="Y47" s="658">
        <f>IF(ISNA(VLOOKUP(A47,[3]BDD_AGen!$1:$1048576,$Y$1,FALSE))=TRUE,"-",VLOOKUP(A47,[3]BDD_AGen!$1:$1048576,$Y$1,FALSE))</f>
        <v>38341</v>
      </c>
      <c r="Z47" s="114">
        <f t="shared" ref="Z47:Z53" si="21">IF(X47=0,"-",Y47/X47-1)</f>
        <v>-6.9099473134726974E-2</v>
      </c>
      <c r="AA47" s="118">
        <f>IF(O47=0,"-",VLOOKUP(A47,[3]BDD_AGen!$1:$1048576,$AA$1,FALSE)/O47)</f>
        <v>0.86827753568353205</v>
      </c>
      <c r="AB47" s="119">
        <f>IF(P47=0,"-",VLOOKUP(A47,[3]BDD_AGen!$1:$1048576,$AB$1,FALSE)/P47)</f>
        <v>0.88267341181048742</v>
      </c>
      <c r="AC47" s="657">
        <f>IF(ISNA(VLOOKUP(A47,[3]BDD_AGen!$1:$1048576,AC$1,FALSE))=TRUE,"-",VLOOKUP(A47,[3]BDD_AGen!$1:$1048576,AC$1,FALSE))</f>
        <v>287200</v>
      </c>
      <c r="AD47" s="656">
        <f>IF(ISNA(VLOOKUP(A47,[3]BDD_AGen!$1:$1048576,$AD42,FALSE))=TRUE,"-",VLOOKUP(A47,[3]BDD_AGen!$1:$1048576,AD$1,FALSE))</f>
        <v>281016</v>
      </c>
      <c r="AE47" s="114">
        <f t="shared" ref="AE47:AE53" si="22">IF(AC47=0,"-",AD47/AC47-1)</f>
        <v>-2.1532033426183816E-2</v>
      </c>
      <c r="AF47" s="107">
        <f>IF(ISNA(VLOOKUP(A47,[3]BDD_AGen!$1:$1048576,AF$1,FALSE))=TRUE,"-",VLOOKUP(A47,[3]BDD_AGen!$1:$1048576,AF$1,FALSE))</f>
        <v>29962</v>
      </c>
      <c r="AG47" s="120">
        <f>IF(ISNA(VLOOKUP(A47,[3]BDD_AGen!$1:$1048576,AG$1,FALSE))=TRUE,"-",VLOOKUP(A47,[3]BDD_AGen!$1:$1048576,AG$1,FALSE))</f>
        <v>29599</v>
      </c>
      <c r="AH47" s="109">
        <f t="shared" ref="AH47:AH53" si="23">IF(AF47=0,"-",AG47/AF47-1)</f>
        <v>-1.2115346105066371E-2</v>
      </c>
      <c r="AI47" s="118">
        <f>IF(AC47=0,"-",VLOOKUP(A47,[3]BDD_AGen!$1:$1048576,$AI$1,FALSE)/AC47)</f>
        <v>0.514641364902507</v>
      </c>
      <c r="AJ47" s="114">
        <f>IF(AD47=0,"-",VLOOKUP(A47,[3]BDD_AGen!$1:$1048576,$AJ$1,FALSE)/AD47)</f>
        <v>0.51878540723659861</v>
      </c>
      <c r="AK47" s="118">
        <f>IF(AC47=0,"-",VLOOKUP(A47,[3]BDD_AGen!$1:$1048576,$AK$1,FALSE)/AC47)</f>
        <v>0.12437674094707521</v>
      </c>
      <c r="AL47" s="119">
        <f>IF(AD47=0,"-",VLOOKUP(A47,[3]BDD_AGen!$1:$1048576,$AL$1,FALSE)/AD47)</f>
        <v>0.13759003046089902</v>
      </c>
      <c r="AM47" s="32"/>
      <c r="AN47" s="32"/>
      <c r="AO47" s="32"/>
      <c r="AP47" s="32"/>
      <c r="AQ47" s="634"/>
      <c r="AR47" s="634"/>
    </row>
    <row r="48" spans="1:44" s="98" customFormat="1" x14ac:dyDescent="0.2">
      <c r="A48" s="31" t="s">
        <v>92</v>
      </c>
      <c r="C48" s="121" t="s">
        <v>93</v>
      </c>
      <c r="D48" s="122"/>
      <c r="E48" s="123">
        <f>IF(ISNA(VLOOKUP(A48,[3]BDD_AGen!$1:$1048576,$E$1,FALSE))=TRUE,"-",VLOOKUP(A48,[3]BDD_AGen!$1:$1048576,$E$1,FALSE))</f>
        <v>102881</v>
      </c>
      <c r="F48" s="124">
        <f>IF(VLOOKUP(A48,[3]BDD_AGen!$1:$1048576,$F$1,FALSE)=0,0,VLOOKUP(A48,[3]BDD_AGen!$1:$1048576,$F$1,FALSE))</f>
        <v>99619</v>
      </c>
      <c r="G48" s="117">
        <f t="shared" si="16"/>
        <v>-3.1706534734304737E-2</v>
      </c>
      <c r="H48" s="123">
        <f>IF(ISNA(VLOOKUP(A48,[3]BDD_AGen!$1:$1048576,$H$1,FALSE))=TRUE,"-",VLOOKUP(A48,[3]BDD_AGen!$1:$1048576,$H$1,FALSE))</f>
        <v>2204</v>
      </c>
      <c r="I48" s="115">
        <f>IF(VLOOKUP(A48,[3]BDD_AGen!$1:$1048576,$I$1,FALSE)=0,0,VLOOKUP(A48,[3]BDD_AGen!$1:$1048576,$I$1,FALSE))</f>
        <v>2219</v>
      </c>
      <c r="J48" s="117">
        <f t="shared" si="17"/>
        <v>6.8058076225046005E-3</v>
      </c>
      <c r="K48" s="125">
        <f>IF(E48=0,"-",VLOOKUP(A48,[3]BDD_AGen!$1:$1048576,$K$1,FALSE)/E48)</f>
        <v>0.96233512504738483</v>
      </c>
      <c r="L48" s="126">
        <f>IF(F48=0,"-",VLOOKUP(A48,[3]BDD_AGen!$1:$1048576,$L$1,FALSE)/F48)</f>
        <v>0.95961613748381336</v>
      </c>
      <c r="M48" s="127">
        <f>IF(VLOOKUP($A48,[3]BDD_AGen!$1:$1048576,M$1,FALSE)=0,"-",VLOOKUP($A48,[3]BDD_AGen!$1:$1048576,K$1,FALSE)/VLOOKUP($A48,[3]BDD_AGen!$1:$1048576,M$1,FALSE))</f>
        <v>45.290942360475754</v>
      </c>
      <c r="N48" s="128">
        <f>IF(VLOOKUP($A48,[3]BDD_AGen!$1:$1048576,N$1,FALSE)=0,"-",VLOOKUP($A48,[3]BDD_AGen!$1:$1048576,L$1,FALSE)/VLOOKUP($A48,[3]BDD_AGen!$1:$1048576,N$1,FALSE))</f>
        <v>43.531876138433518</v>
      </c>
      <c r="O48" s="655">
        <f>IF(ISNA(VLOOKUP(A48,[3]BDD_AGen!$1:$1048576,O$1,FALSE))=TRUE,"-",VLOOKUP(A48,[3]BDD_AGen!$1:$1048576,O$1,FALSE))</f>
        <v>11900.5</v>
      </c>
      <c r="P48" s="652">
        <f>IF(ISNA(VLOOKUP(A48,[3]BDD_AGen!$1:$1048576,$P$1,FALSE))=TRUE,"-",VLOOKUP(A48,[3]BDD_AGen!$1:$1048576,$P$1,FALSE))</f>
        <v>16428.5</v>
      </c>
      <c r="Q48" s="117">
        <f t="shared" si="18"/>
        <v>0.38048821478089145</v>
      </c>
      <c r="R48" s="123">
        <f>IF(ISNA(VLOOKUP(A48,[3]BDD_AGen!$1:$1048576,R$1,FALSE))=TRUE,"-",VLOOKUP(A48,[3]BDD_AGen!$1:$1048576,R$1,FALSE))</f>
        <v>703</v>
      </c>
      <c r="S48" s="115">
        <f>IF(ISNA(VLOOKUP(A48,[3]BDD_AGen!$1:$1048576,S$1,FALSE))=TRUE,"-",VLOOKUP(A48,[3]BDD_AGen!$1:$1048576,S$1,FALSE))</f>
        <v>756</v>
      </c>
      <c r="T48" s="117">
        <f t="shared" si="19"/>
        <v>7.5391180654338585E-2</v>
      </c>
      <c r="U48" s="655">
        <f>IF(ISNA(VLOOKUP(A48,[3]BDD_AGen!$1:$1048576,U$1,FALSE))=TRUE,"-",VLOOKUP(A48,[3]BDD_AGen!$1:$1048576,U$1,FALSE))</f>
        <v>2575</v>
      </c>
      <c r="V48" s="654">
        <f>IF(ISNA(VLOOKUP(A48,[3]BDD_AGen!$1:$1048576,$V$1,FALSE))=TRUE,"-",VLOOKUP(A48,[3]BDD_AGen!$1:$1048576,$V$1,FALSE))</f>
        <v>4650</v>
      </c>
      <c r="W48" s="117">
        <f t="shared" si="20"/>
        <v>0.80582524271844669</v>
      </c>
      <c r="X48" s="655">
        <f>IF(ISNA(VLOOKUP(A48,[3]BDD_AGen!$1:$1048576,X$1,FALSE))=TRUE,"-",VLOOKUP(A48,[3]BDD_AGen!$1:$1048576,X$1,FALSE))</f>
        <v>18651</v>
      </c>
      <c r="Y48" s="654">
        <f>IF(ISNA(VLOOKUP(A48,[3]BDD_AGen!$1:$1048576,$Y$1,FALSE))=TRUE,"-",VLOOKUP(A48,[3]BDD_AGen!$1:$1048576,$Y$1,FALSE))</f>
        <v>23557</v>
      </c>
      <c r="Z48" s="117">
        <f t="shared" si="21"/>
        <v>0.26304219612889379</v>
      </c>
      <c r="AA48" s="125">
        <f>IF(O48=0,"-",VLOOKUP(A48,[3]BDD_AGen!$1:$1048576,$AA$1,FALSE)/O48)</f>
        <v>0.99680685685475401</v>
      </c>
      <c r="AB48" s="129">
        <f>IF(P48=0,"-",VLOOKUP(A48,[3]BDD_AGen!$1:$1048576,$AB$1,FALSE)/P48)</f>
        <v>1</v>
      </c>
      <c r="AC48" s="653">
        <f>IF(ISNA(VLOOKUP(A48,[3]BDD_AGen!$1:$1048576,AC$1,FALSE))=TRUE,"-",VLOOKUP(A48,[3]BDD_AGen!$1:$1048576,AC$1,FALSE))</f>
        <v>94593</v>
      </c>
      <c r="AD48" s="652">
        <f>IF(ISNA(VLOOKUP(A48,[3]BDD_AGen!$1:$1048576,$AD43,FALSE))=TRUE,"-",VLOOKUP(A48,[3]BDD_AGen!$1:$1048576,AD$1,FALSE))</f>
        <v>101358</v>
      </c>
      <c r="AE48" s="117">
        <f t="shared" si="22"/>
        <v>7.1516919856648986E-2</v>
      </c>
      <c r="AF48" s="123">
        <f>IF(ISNA(VLOOKUP(A48,[3]BDD_AGen!$1:$1048576,AF$1,FALSE))=TRUE,"-",VLOOKUP(A48,[3]BDD_AGen!$1:$1048576,AF$1,FALSE))</f>
        <v>10204</v>
      </c>
      <c r="AG48" s="115">
        <f>IF(ISNA(VLOOKUP(A48,[3]BDD_AGen!$1:$1048576,AG$1,FALSE))=TRUE,"-",VLOOKUP(A48,[3]BDD_AGen!$1:$1048576,AG$1,FALSE))</f>
        <v>10389</v>
      </c>
      <c r="AH48" s="117">
        <f t="shared" si="23"/>
        <v>1.8130145041160395E-2</v>
      </c>
      <c r="AI48" s="125">
        <f>IF(AC48=0,"-",VLOOKUP(A48,[3]BDD_AGen!$1:$1048576,$AI$1,FALSE)/AC48)</f>
        <v>0.57621599906969856</v>
      </c>
      <c r="AJ48" s="117">
        <f>IF(AD48=0,"-",VLOOKUP(A48,[3]BDD_AGen!$1:$1048576,$AJ$1,FALSE)/AD48)</f>
        <v>0.56745397501923878</v>
      </c>
      <c r="AK48" s="125">
        <f>IF(AC48=0,"-",VLOOKUP(A48,[3]BDD_AGen!$1:$1048576,$AK$1,FALSE)/AC48)</f>
        <v>0.12120347171566606</v>
      </c>
      <c r="AL48" s="129">
        <f>IF(AD48=0,"-",VLOOKUP(A48,[3]BDD_AGen!$1:$1048576,$AL$1,FALSE)/AD48)</f>
        <v>0.12568322184731348</v>
      </c>
      <c r="AM48" s="32"/>
      <c r="AN48" s="32"/>
      <c r="AO48" s="32"/>
      <c r="AP48" s="32"/>
      <c r="AQ48" s="634"/>
      <c r="AR48" s="634"/>
    </row>
    <row r="49" spans="1:44" s="98" customFormat="1" x14ac:dyDescent="0.2">
      <c r="A49" s="31" t="s">
        <v>94</v>
      </c>
      <c r="C49" s="121" t="s">
        <v>95</v>
      </c>
      <c r="D49" s="122"/>
      <c r="E49" s="123">
        <f>IF(ISNA(VLOOKUP(A49,[3]BDD_AGen!$1:$1048576,$E$1,FALSE))=TRUE,"-",VLOOKUP(A49,[3]BDD_AGen!$1:$1048576,$E$1,FALSE))</f>
        <v>161170</v>
      </c>
      <c r="F49" s="124">
        <f>IF(VLOOKUP(A49,[3]BDD_AGen!$1:$1048576,$F$1,FALSE)=0,0,VLOOKUP(A49,[3]BDD_AGen!$1:$1048576,$F$1,FALSE))</f>
        <v>143716</v>
      </c>
      <c r="G49" s="117">
        <f t="shared" si="16"/>
        <v>-0.10829558850902776</v>
      </c>
      <c r="H49" s="123">
        <f>IF(ISNA(VLOOKUP(A49,[3]BDD_AGen!$1:$1048576,$H$1,FALSE))=TRUE,"-",VLOOKUP(A49,[3]BDD_AGen!$1:$1048576,$H$1,FALSE))</f>
        <v>2733</v>
      </c>
      <c r="I49" s="115">
        <f>IF(VLOOKUP(A49,[3]BDD_AGen!$1:$1048576,$I$1,FALSE)=0,0,VLOOKUP(A49,[3]BDD_AGen!$1:$1048576,$I$1,FALSE))</f>
        <v>2343</v>
      </c>
      <c r="J49" s="117">
        <f t="shared" si="17"/>
        <v>-0.14270032930845222</v>
      </c>
      <c r="K49" s="125">
        <f>IF(E49=0,"-",VLOOKUP(A49,[3]BDD_AGen!$1:$1048576,$K$1,FALSE)/E49)</f>
        <v>0.82612148662902529</v>
      </c>
      <c r="L49" s="126">
        <f>IF(F49=0,"-",VLOOKUP(A49,[3]BDD_AGen!$1:$1048576,$L$1,FALSE)/F49)</f>
        <v>0.80709176431295049</v>
      </c>
      <c r="M49" s="127">
        <f>IF(VLOOKUP($A49,[3]BDD_AGen!$1:$1048576,M$1,FALSE)=0,"-",VLOOKUP($A49,[3]BDD_AGen!$1:$1048576,K$1,FALSE)/VLOOKUP($A49,[3]BDD_AGen!$1:$1048576,M$1,FALSE))</f>
        <v>51.527089783281731</v>
      </c>
      <c r="N49" s="128">
        <f>IF(VLOOKUP($A49,[3]BDD_AGen!$1:$1048576,N$1,FALSE)=0,"-",VLOOKUP($A49,[3]BDD_AGen!$1:$1048576,L$1,FALSE)/VLOOKUP($A49,[3]BDD_AGen!$1:$1048576,N$1,FALSE))</f>
        <v>53.061299176578224</v>
      </c>
      <c r="O49" s="655">
        <f>IF(ISNA(VLOOKUP(A49,[3]BDD_AGen!$1:$1048576,O$1,FALSE))=TRUE,"-",VLOOKUP(A49,[3]BDD_AGen!$1:$1048576,O$1,FALSE))</f>
        <v>24667</v>
      </c>
      <c r="P49" s="652">
        <f>IF(ISNA(VLOOKUP(A49,[3]BDD_AGen!$1:$1048576,$P$1,FALSE))=TRUE,"-",VLOOKUP(A49,[3]BDD_AGen!$1:$1048576,$P$1,FALSE))</f>
        <v>24370.5</v>
      </c>
      <c r="Q49" s="117">
        <f t="shared" si="18"/>
        <v>-1.2020107836380634E-2</v>
      </c>
      <c r="R49" s="123">
        <f>IF(ISNA(VLOOKUP(A49,[3]BDD_AGen!$1:$1048576,R$1,FALSE))=TRUE,"-",VLOOKUP(A49,[3]BDD_AGen!$1:$1048576,R$1,FALSE))</f>
        <v>1414</v>
      </c>
      <c r="S49" s="115">
        <f>IF(ISNA(VLOOKUP(A49,[3]BDD_AGen!$1:$1048576,S$1,FALSE))=TRUE,"-",VLOOKUP(A49,[3]BDD_AGen!$1:$1048576,S$1,FALSE))</f>
        <v>1267</v>
      </c>
      <c r="T49" s="117">
        <f t="shared" si="19"/>
        <v>-0.10396039603960394</v>
      </c>
      <c r="U49" s="655">
        <f>IF(ISNA(VLOOKUP(A49,[3]BDD_AGen!$1:$1048576,U$1,FALSE))=TRUE,"-",VLOOKUP(A49,[3]BDD_AGen!$1:$1048576,U$1,FALSE))</f>
        <v>10913</v>
      </c>
      <c r="V49" s="654">
        <f>IF(ISNA(VLOOKUP(A49,[3]BDD_AGen!$1:$1048576,$V$1,FALSE))=TRUE,"-",VLOOKUP(A49,[3]BDD_AGen!$1:$1048576,$V$1,FALSE))</f>
        <v>10192</v>
      </c>
      <c r="W49" s="117">
        <f t="shared" si="20"/>
        <v>-6.6067992302758172E-2</v>
      </c>
      <c r="X49" s="655">
        <f>IF(ISNA(VLOOKUP(A49,[3]BDD_AGen!$1:$1048576,X$1,FALSE))=TRUE,"-",VLOOKUP(A49,[3]BDD_AGen!$1:$1048576,X$1,FALSE))</f>
        <v>27508</v>
      </c>
      <c r="Y49" s="654">
        <f>IF(ISNA(VLOOKUP(A49,[3]BDD_AGen!$1:$1048576,$Y$1,FALSE))=TRUE,"-",VLOOKUP(A49,[3]BDD_AGen!$1:$1048576,$Y$1,FALSE))</f>
        <v>28357</v>
      </c>
      <c r="Z49" s="117">
        <f t="shared" si="21"/>
        <v>3.0863748727642859E-2</v>
      </c>
      <c r="AA49" s="125">
        <f>IF(O49=0,"-",VLOOKUP(A49,[3]BDD_AGen!$1:$1048576,$AA$1,FALSE)/O49)</f>
        <v>0.86009648518263271</v>
      </c>
      <c r="AB49" s="129">
        <f>IF(P49=0,"-",VLOOKUP(A49,[3]BDD_AGen!$1:$1048576,$AB$1,FALSE)/P49)</f>
        <v>0.86701134568433147</v>
      </c>
      <c r="AC49" s="653">
        <f>IF(ISNA(VLOOKUP(A49,[3]BDD_AGen!$1:$1048576,AC$1,FALSE))=TRUE,"-",VLOOKUP(A49,[3]BDD_AGen!$1:$1048576,AC$1,FALSE))</f>
        <v>139574</v>
      </c>
      <c r="AD49" s="652">
        <f>IF(ISNA(VLOOKUP(A49,[3]BDD_AGen!$1:$1048576,$AD44,FALSE))=TRUE,"-",VLOOKUP(A49,[3]BDD_AGen!$1:$1048576,AD$1,FALSE))</f>
        <v>147409</v>
      </c>
      <c r="AE49" s="117">
        <f t="shared" si="22"/>
        <v>5.6135096794531991E-2</v>
      </c>
      <c r="AF49" s="123">
        <f>IF(ISNA(VLOOKUP(A49,[3]BDD_AGen!$1:$1048576,AF$1,FALSE))=TRUE,"-",VLOOKUP(A49,[3]BDD_AGen!$1:$1048576,AF$1,FALSE))</f>
        <v>15496</v>
      </c>
      <c r="AG49" s="115">
        <f>IF(ISNA(VLOOKUP(A49,[3]BDD_AGen!$1:$1048576,AG$1,FALSE))=TRUE,"-",VLOOKUP(A49,[3]BDD_AGen!$1:$1048576,AG$1,FALSE))</f>
        <v>14982</v>
      </c>
      <c r="AH49" s="117">
        <f t="shared" si="23"/>
        <v>-3.3169850283944258E-2</v>
      </c>
      <c r="AI49" s="125">
        <f>IF(AC49=0,"-",VLOOKUP(A49,[3]BDD_AGen!$1:$1048576,$AI$1,FALSE)/AC49)</f>
        <v>0.72520670038832447</v>
      </c>
      <c r="AJ49" s="117">
        <f>IF(AD49=0,"-",VLOOKUP(A49,[3]BDD_AGen!$1:$1048576,$AJ$1,FALSE)/AD49)</f>
        <v>0.61557978142447201</v>
      </c>
      <c r="AK49" s="125">
        <f>IF(AC49=0,"-",VLOOKUP(A49,[3]BDD_AGen!$1:$1048576,$AK$1,FALSE)/AC49)</f>
        <v>7.1947497384899764E-2</v>
      </c>
      <c r="AL49" s="129">
        <f>IF(AD49=0,"-",VLOOKUP(A49,[3]BDD_AGen!$1:$1048576,$AL$1,FALSE)/AD49)</f>
        <v>0.19329213277343987</v>
      </c>
      <c r="AM49" s="32"/>
      <c r="AN49" s="32"/>
      <c r="AO49" s="32"/>
      <c r="AP49" s="32"/>
      <c r="AQ49" s="634"/>
      <c r="AR49" s="634"/>
    </row>
    <row r="50" spans="1:44" s="98" customFormat="1" x14ac:dyDescent="0.2">
      <c r="A50" s="31" t="s">
        <v>96</v>
      </c>
      <c r="C50" s="121" t="s">
        <v>97</v>
      </c>
      <c r="D50" s="122"/>
      <c r="E50" s="123">
        <f>IF(ISNA(VLOOKUP(A50,[3]BDD_AGen!$1:$1048576,$E$1,FALSE))=TRUE,"-",VLOOKUP(A50,[3]BDD_AGen!$1:$1048576,$E$1,FALSE))</f>
        <v>283078</v>
      </c>
      <c r="F50" s="124">
        <f>IF(VLOOKUP(A50,[3]BDD_AGen!$1:$1048576,$F$1,FALSE)=0,0,VLOOKUP(A50,[3]BDD_AGen!$1:$1048576,$F$1,FALSE))</f>
        <v>270952</v>
      </c>
      <c r="G50" s="117">
        <f t="shared" si="16"/>
        <v>-4.283625007948344E-2</v>
      </c>
      <c r="H50" s="123">
        <f>IF(ISNA(VLOOKUP(A50,[3]BDD_AGen!$1:$1048576,$H$1,FALSE))=TRUE,"-",VLOOKUP(A50,[3]BDD_AGen!$1:$1048576,$H$1,FALSE))</f>
        <v>5181</v>
      </c>
      <c r="I50" s="115">
        <f>IF(VLOOKUP(A50,[3]BDD_AGen!$1:$1048576,$I$1,FALSE)=0,0,VLOOKUP(A50,[3]BDD_AGen!$1:$1048576,$I$1,FALSE))</f>
        <v>4716</v>
      </c>
      <c r="J50" s="117">
        <f t="shared" si="17"/>
        <v>-8.9751013317892259E-2</v>
      </c>
      <c r="K50" s="125">
        <f>IF(E50=0,"-",VLOOKUP(A50,[3]BDD_AGen!$1:$1048576,$K$1,FALSE)/E50)</f>
        <v>0.96169960222977413</v>
      </c>
      <c r="L50" s="126">
        <f>IF(F50=0,"-",VLOOKUP(A50,[3]BDD_AGen!$1:$1048576,$L$1,FALSE)/F50)</f>
        <v>0.96610838820160028</v>
      </c>
      <c r="M50" s="127">
        <f>IF(VLOOKUP($A50,[3]BDD_AGen!$1:$1048576,M$1,FALSE)=0,"-",VLOOKUP($A50,[3]BDD_AGen!$1:$1048576,K$1,FALSE)/VLOOKUP($A50,[3]BDD_AGen!$1:$1048576,M$1,FALSE))</f>
        <v>52.728258764284334</v>
      </c>
      <c r="N50" s="128">
        <f>IF(VLOOKUP($A50,[3]BDD_AGen!$1:$1048576,N$1,FALSE)=0,"-",VLOOKUP($A50,[3]BDD_AGen!$1:$1048576,L$1,FALSE)/VLOOKUP($A50,[3]BDD_AGen!$1:$1048576,N$1,FALSE))</f>
        <v>55.754845580404684</v>
      </c>
      <c r="O50" s="655">
        <f>IF(ISNA(VLOOKUP(A50,[3]BDD_AGen!$1:$1048576,O$1,FALSE))=TRUE,"-",VLOOKUP(A50,[3]BDD_AGen!$1:$1048576,O$1,FALSE))</f>
        <v>46855.5</v>
      </c>
      <c r="P50" s="652">
        <f>IF(ISNA(VLOOKUP(A50,[3]BDD_AGen!$1:$1048576,$P$1,FALSE))=TRUE,"-",VLOOKUP(A50,[3]BDD_AGen!$1:$1048576,$P$1,FALSE))</f>
        <v>45813</v>
      </c>
      <c r="Q50" s="117">
        <f t="shared" si="18"/>
        <v>-2.2249255690367176E-2</v>
      </c>
      <c r="R50" s="123">
        <f>IF(ISNA(VLOOKUP(A50,[3]BDD_AGen!$1:$1048576,R$1,FALSE))=TRUE,"-",VLOOKUP(A50,[3]BDD_AGen!$1:$1048576,R$1,FALSE))</f>
        <v>1493</v>
      </c>
      <c r="S50" s="115">
        <f>IF(ISNA(VLOOKUP(A50,[3]BDD_AGen!$1:$1048576,S$1,FALSE))=TRUE,"-",VLOOKUP(A50,[3]BDD_AGen!$1:$1048576,S$1,FALSE))</f>
        <v>1345</v>
      </c>
      <c r="T50" s="117">
        <f t="shared" si="19"/>
        <v>-9.9129269926322872E-2</v>
      </c>
      <c r="U50" s="655">
        <f>IF(ISNA(VLOOKUP(A50,[3]BDD_AGen!$1:$1048576,U$1,FALSE))=TRUE,"-",VLOOKUP(A50,[3]BDD_AGen!$1:$1048576,U$1,FALSE))</f>
        <v>30665</v>
      </c>
      <c r="V50" s="654">
        <f>IF(ISNA(VLOOKUP(A50,[3]BDD_AGen!$1:$1048576,$V$1,FALSE))=TRUE,"-",VLOOKUP(A50,[3]BDD_AGen!$1:$1048576,$V$1,FALSE))</f>
        <v>31530</v>
      </c>
      <c r="W50" s="117">
        <f t="shared" si="20"/>
        <v>2.8208054785586079E-2</v>
      </c>
      <c r="X50" s="655">
        <f>IF(ISNA(VLOOKUP(A50,[3]BDD_AGen!$1:$1048576,X$1,FALSE))=TRUE,"-",VLOOKUP(A50,[3]BDD_AGen!$1:$1048576,X$1,FALSE))</f>
        <v>32381</v>
      </c>
      <c r="Y50" s="654">
        <f>IF(ISNA(VLOOKUP(A50,[3]BDD_AGen!$1:$1048576,$Y$1,FALSE))=TRUE,"-",VLOOKUP(A50,[3]BDD_AGen!$1:$1048576,$Y$1,FALSE))</f>
        <v>28566</v>
      </c>
      <c r="Z50" s="117">
        <f t="shared" si="21"/>
        <v>-0.11781600321176</v>
      </c>
      <c r="AA50" s="125">
        <f>IF(O50=0,"-",VLOOKUP(A50,[3]BDD_AGen!$1:$1048576,$AA$1,FALSE)/O50)</f>
        <v>0.84774466177930019</v>
      </c>
      <c r="AB50" s="129">
        <f>IF(P50=0,"-",VLOOKUP(A50,[3]BDD_AGen!$1:$1048576,$AB$1,FALSE)/P50)</f>
        <v>0.83485036998231943</v>
      </c>
      <c r="AC50" s="653">
        <f>IF(ISNA(VLOOKUP(A50,[3]BDD_AGen!$1:$1048576,AC$1,FALSE))=TRUE,"-",VLOOKUP(A50,[3]BDD_AGen!$1:$1048576,AC$1,FALSE))</f>
        <v>273332</v>
      </c>
      <c r="AD50" s="652">
        <f>IF(ISNA(VLOOKUP(A50,[3]BDD_AGen!$1:$1048576,$AD44,FALSE))=TRUE,"-",VLOOKUP(A50,[3]BDD_AGen!$1:$1048576,AD$1,FALSE))</f>
        <v>265000</v>
      </c>
      <c r="AE50" s="117">
        <f t="shared" si="22"/>
        <v>-3.0483075527197645E-2</v>
      </c>
      <c r="AF50" s="123">
        <f>IF(ISNA(VLOOKUP(A50,[3]BDD_AGen!$1:$1048576,AF$1,FALSE))=TRUE,"-",VLOOKUP(A50,[3]BDD_AGen!$1:$1048576,AF$1,FALSE))</f>
        <v>23030</v>
      </c>
      <c r="AG50" s="115">
        <f>IF(ISNA(VLOOKUP(A50,[3]BDD_AGen!$1:$1048576,AG$1,FALSE))=TRUE,"-",VLOOKUP(A50,[3]BDD_AGen!$1:$1048576,AG$1,FALSE))</f>
        <v>23659</v>
      </c>
      <c r="AH50" s="117">
        <f t="shared" si="23"/>
        <v>2.7312201476335174E-2</v>
      </c>
      <c r="AI50" s="125">
        <f>IF(AC50=0,"-",VLOOKUP(A50,[3]BDD_AGen!$1:$1048576,$AI$1,FALSE)/AC50)</f>
        <v>0.45416563007624428</v>
      </c>
      <c r="AJ50" s="117">
        <f>IF(AD50=0,"-",VLOOKUP(A50,[3]BDD_AGen!$1:$1048576,$AJ$1,FALSE)/AD50)</f>
        <v>0.58763396226415099</v>
      </c>
      <c r="AK50" s="125">
        <f>IF(AC50=0,"-",VLOOKUP(A50,[3]BDD_AGen!$1:$1048576,$AK$1,FALSE)/AC50)</f>
        <v>8.378455504660999E-2</v>
      </c>
      <c r="AL50" s="129">
        <f>IF(AD50=0,"-",VLOOKUP(A50,[3]BDD_AGen!$1:$1048576,$AL$1,FALSE)/AD50)</f>
        <v>9.5090566037735844E-2</v>
      </c>
      <c r="AM50" s="32"/>
      <c r="AN50" s="32"/>
      <c r="AO50" s="32"/>
      <c r="AP50" s="32"/>
      <c r="AQ50" s="634"/>
      <c r="AR50" s="634"/>
    </row>
    <row r="51" spans="1:44" s="98" customFormat="1" x14ac:dyDescent="0.2">
      <c r="A51" s="31" t="s">
        <v>98</v>
      </c>
      <c r="C51" s="121" t="s">
        <v>99</v>
      </c>
      <c r="D51" s="122"/>
      <c r="E51" s="123">
        <f>IF(ISNA(VLOOKUP(A51,[3]BDD_AGen!$1:$1048576,$E$1,FALSE))=TRUE,"-",VLOOKUP(A51,[3]BDD_AGen!$1:$1048576,$E$1,FALSE))</f>
        <v>58477</v>
      </c>
      <c r="F51" s="124">
        <f>IF(VLOOKUP(A51,[3]BDD_AGen!$1:$1048576,$F$1,FALSE)=0,0,VLOOKUP(A51,[3]BDD_AGen!$1:$1048576,$F$1,FALSE))</f>
        <v>57133</v>
      </c>
      <c r="G51" s="117">
        <f t="shared" si="16"/>
        <v>-2.2983395181011335E-2</v>
      </c>
      <c r="H51" s="123">
        <f>IF(ISNA(VLOOKUP(A51,[3]BDD_AGen!$1:$1048576,$H$1,FALSE))=TRUE,"-",VLOOKUP(A51,[3]BDD_AGen!$1:$1048576,$H$1,FALSE))</f>
        <v>1189</v>
      </c>
      <c r="I51" s="115">
        <f>IF(VLOOKUP(A51,[3]BDD_AGen!$1:$1048576,$I$1,FALSE)=0,0,VLOOKUP(A51,[3]BDD_AGen!$1:$1048576,$I$1,FALSE))</f>
        <v>1202</v>
      </c>
      <c r="J51" s="117">
        <f t="shared" si="17"/>
        <v>1.0933557611438216E-2</v>
      </c>
      <c r="K51" s="125">
        <f>IF(E51=0,"-",VLOOKUP(A51,[3]BDD_AGen!$1:$1048576,$K$1,FALSE)/E51)</f>
        <v>1</v>
      </c>
      <c r="L51" s="126">
        <f>IF(F51=0,"-",VLOOKUP(A51,[3]BDD_AGen!$1:$1048576,$L$1,FALSE)/F51)</f>
        <v>0.97486566432709643</v>
      </c>
      <c r="M51" s="127">
        <f>IF(VLOOKUP($A51,[3]BDD_AGen!$1:$1048576,M$1,FALSE)=0,"-",VLOOKUP($A51,[3]BDD_AGen!$1:$1048576,K$1,FALSE)/VLOOKUP($A51,[3]BDD_AGen!$1:$1048576,M$1,FALSE))</f>
        <v>49.181665264928512</v>
      </c>
      <c r="N51" s="128">
        <f>IF(VLOOKUP($A51,[3]BDD_AGen!$1:$1048576,N$1,FALSE)=0,"-",VLOOKUP($A51,[3]BDD_AGen!$1:$1048576,L$1,FALSE)/VLOOKUP($A51,[3]BDD_AGen!$1:$1048576,N$1,FALSE))</f>
        <v>46.530492898913948</v>
      </c>
      <c r="O51" s="655">
        <f>IF(ISNA(VLOOKUP(A51,[3]BDD_AGen!$1:$1048576,O$1,FALSE))=TRUE,"-",VLOOKUP(A51,[3]BDD_AGen!$1:$1048576,O$1,FALSE))</f>
        <v>10904.5</v>
      </c>
      <c r="P51" s="652">
        <f>IF(ISNA(VLOOKUP(A51,[3]BDD_AGen!$1:$1048576,$P$1,FALSE))=TRUE,"-",VLOOKUP(A51,[3]BDD_AGen!$1:$1048576,$P$1,FALSE))</f>
        <v>12732.5</v>
      </c>
      <c r="Q51" s="117">
        <f t="shared" si="18"/>
        <v>0.1676372139942226</v>
      </c>
      <c r="R51" s="123">
        <f>IF(ISNA(VLOOKUP(A51,[3]BDD_AGen!$1:$1048576,R$1,FALSE))=TRUE,"-",VLOOKUP(A51,[3]BDD_AGen!$1:$1048576,R$1,FALSE))</f>
        <v>454</v>
      </c>
      <c r="S51" s="115">
        <f>IF(ISNA(VLOOKUP(A51,[3]BDD_AGen!$1:$1048576,S$1,FALSE))=TRUE,"-",VLOOKUP(A51,[3]BDD_AGen!$1:$1048576,S$1,FALSE))</f>
        <v>438</v>
      </c>
      <c r="T51" s="117">
        <f t="shared" si="19"/>
        <v>-3.524229074889873E-2</v>
      </c>
      <c r="U51" s="655">
        <f>IF(ISNA(VLOOKUP(A51,[3]BDD_AGen!$1:$1048576,U$1,FALSE))=TRUE,"-",VLOOKUP(A51,[3]BDD_AGen!$1:$1048576,U$1,FALSE))</f>
        <v>3831</v>
      </c>
      <c r="V51" s="654">
        <f>IF(ISNA(VLOOKUP(A51,[3]BDD_AGen!$1:$1048576,$V$1,FALSE))=TRUE,"-",VLOOKUP(A51,[3]BDD_AGen!$1:$1048576,$V$1,FALSE))</f>
        <v>6414</v>
      </c>
      <c r="W51" s="117">
        <f t="shared" si="20"/>
        <v>0.67423649177760381</v>
      </c>
      <c r="X51" s="655">
        <f>IF(ISNA(VLOOKUP(A51,[3]BDD_AGen!$1:$1048576,X$1,FALSE))=TRUE,"-",VLOOKUP(A51,[3]BDD_AGen!$1:$1048576,X$1,FALSE))</f>
        <v>14147</v>
      </c>
      <c r="Y51" s="654">
        <f>IF(ISNA(VLOOKUP(A51,[3]BDD_AGen!$1:$1048576,$Y$1,FALSE))=TRUE,"-",VLOOKUP(A51,[3]BDD_AGen!$1:$1048576,$Y$1,FALSE))</f>
        <v>12637</v>
      </c>
      <c r="Z51" s="117">
        <f t="shared" si="21"/>
        <v>-0.10673641054640559</v>
      </c>
      <c r="AA51" s="125">
        <f>IF(O51=0,"-",VLOOKUP(A51,[3]BDD_AGen!$1:$1048576,$AA$1,FALSE)/O51)</f>
        <v>1</v>
      </c>
      <c r="AB51" s="129">
        <f>IF(P51=0,"-",VLOOKUP(A51,[3]BDD_AGen!$1:$1048576,$AB$1,FALSE)/P51)</f>
        <v>1</v>
      </c>
      <c r="AC51" s="653">
        <f>IF(ISNA(VLOOKUP(A51,[3]BDD_AGen!$1:$1048576,AC$1,FALSE))=TRUE,"-",VLOOKUP(A51,[3]BDD_AGen!$1:$1048576,AC$1,FALSE))</f>
        <v>68600</v>
      </c>
      <c r="AD51" s="652">
        <f>IF(ISNA(VLOOKUP(A51,[3]BDD_AGen!$1:$1048576,$AD47,FALSE))=TRUE,"-",VLOOKUP(A51,[3]BDD_AGen!$1:$1048576,AD$1,FALSE))</f>
        <v>69443</v>
      </c>
      <c r="AE51" s="117">
        <f t="shared" si="22"/>
        <v>1.2288629737609247E-2</v>
      </c>
      <c r="AF51" s="123">
        <f>IF(ISNA(VLOOKUP(A51,[3]BDD_AGen!$1:$1048576,AF$1,FALSE))=TRUE,"-",VLOOKUP(A51,[3]BDD_AGen!$1:$1048576,AF$1,FALSE))</f>
        <v>8024</v>
      </c>
      <c r="AG51" s="115">
        <f>IF(ISNA(VLOOKUP(A51,[3]BDD_AGen!$1:$1048576,AG$1,FALSE))=TRUE,"-",VLOOKUP(A51,[3]BDD_AGen!$1:$1048576,AG$1,FALSE))</f>
        <v>8245</v>
      </c>
      <c r="AH51" s="117">
        <f t="shared" si="23"/>
        <v>2.754237288135597E-2</v>
      </c>
      <c r="AI51" s="125">
        <f>IF(AC51=0,"-",VLOOKUP(A51,[3]BDD_AGen!$1:$1048576,$AI$1,FALSE)/AC51)</f>
        <v>0.64539358600583085</v>
      </c>
      <c r="AJ51" s="117">
        <f>IF(AD51=0,"-",VLOOKUP(A51,[3]BDD_AGen!$1:$1048576,$AJ$1,FALSE)/AD51)</f>
        <v>0.57596878015062714</v>
      </c>
      <c r="AK51" s="125">
        <f>IF(AC51=0,"-",VLOOKUP(A51,[3]BDD_AGen!$1:$1048576,$AK$1,FALSE)/AC51)</f>
        <v>8.7201166180758016E-2</v>
      </c>
      <c r="AL51" s="129">
        <f>IF(AD51=0,"-",VLOOKUP(A51,[3]BDD_AGen!$1:$1048576,$AL$1,FALSE)/AD51)</f>
        <v>9.6453206226689514E-2</v>
      </c>
      <c r="AM51" s="32"/>
      <c r="AN51" s="32"/>
      <c r="AO51" s="32"/>
      <c r="AP51" s="32"/>
      <c r="AQ51" s="634"/>
      <c r="AR51" s="634"/>
    </row>
    <row r="52" spans="1:44" s="98" customFormat="1" x14ac:dyDescent="0.2">
      <c r="A52" s="31" t="s">
        <v>100</v>
      </c>
      <c r="C52" s="121" t="s">
        <v>101</v>
      </c>
      <c r="D52" s="122"/>
      <c r="E52" s="123">
        <f>IF(ISNA(VLOOKUP(A52,[3]BDD_AGen!$1:$1048576,$E$1,FALSE))=TRUE,"-",VLOOKUP(A52,[3]BDD_AGen!$1:$1048576,$E$1,FALSE))</f>
        <v>131049</v>
      </c>
      <c r="F52" s="124">
        <f>IF(VLOOKUP(A52,[3]BDD_AGen!$1:$1048576,$F$1,FALSE)=0,0,VLOOKUP(A52,[3]BDD_AGen!$1:$1048576,$F$1,FALSE))</f>
        <v>129020</v>
      </c>
      <c r="G52" s="117">
        <f t="shared" si="16"/>
        <v>-1.5482758357560966E-2</v>
      </c>
      <c r="H52" s="123">
        <f>IF(ISNA(VLOOKUP(A52,[3]BDD_AGen!$1:$1048576,$H$1,FALSE))=TRUE,"-",VLOOKUP(A52,[3]BDD_AGen!$1:$1048576,$H$1,FALSE))</f>
        <v>3181</v>
      </c>
      <c r="I52" s="115">
        <f>IF(VLOOKUP(A52,[3]BDD_AGen!$1:$1048576,$I$1,FALSE)=0,0,VLOOKUP(A52,[3]BDD_AGen!$1:$1048576,$I$1,FALSE))</f>
        <v>3219</v>
      </c>
      <c r="J52" s="117">
        <f t="shared" si="17"/>
        <v>1.1945928953159379E-2</v>
      </c>
      <c r="K52" s="125">
        <f>IF(E52=0,"-",VLOOKUP(A52,[3]BDD_AGen!$1:$1048576,$K$1,FALSE)/E52)</f>
        <v>0.99119413349205254</v>
      </c>
      <c r="L52" s="126">
        <f>IF(F52=0,"-",VLOOKUP(A52,[3]BDD_AGen!$1:$1048576,$L$1,FALSE)/F52)</f>
        <v>0.98993954425670438</v>
      </c>
      <c r="M52" s="127">
        <f>IF(VLOOKUP($A52,[3]BDD_AGen!$1:$1048576,M$1,FALSE)=0,"-",VLOOKUP($A52,[3]BDD_AGen!$1:$1048576,K$1,FALSE)/VLOOKUP($A52,[3]BDD_AGen!$1:$1048576,M$1,FALSE))</f>
        <v>40.84748427672956</v>
      </c>
      <c r="N52" s="128">
        <f>IF(VLOOKUP($A52,[3]BDD_AGen!$1:$1048576,N$1,FALSE)=0,"-",VLOOKUP($A52,[3]BDD_AGen!$1:$1048576,L$1,FALSE)/VLOOKUP($A52,[3]BDD_AGen!$1:$1048576,N$1,FALSE))</f>
        <v>39.726905132192847</v>
      </c>
      <c r="O52" s="655">
        <f>IF(ISNA(VLOOKUP(A52,[3]BDD_AGen!$1:$1048576,O$1,FALSE))=TRUE,"-",VLOOKUP(A52,[3]BDD_AGen!$1:$1048576,O$1,FALSE))</f>
        <v>27457.5</v>
      </c>
      <c r="P52" s="652">
        <f>IF(ISNA(VLOOKUP(A52,[3]BDD_AGen!$1:$1048576,$P$1,FALSE))=TRUE,"-",VLOOKUP(A52,[3]BDD_AGen!$1:$1048576,$P$1,FALSE))</f>
        <v>29521</v>
      </c>
      <c r="Q52" s="117">
        <f t="shared" si="18"/>
        <v>7.5152508422106967E-2</v>
      </c>
      <c r="R52" s="123">
        <f>IF(ISNA(VLOOKUP(A52,[3]BDD_AGen!$1:$1048576,R$1,FALSE))=TRUE,"-",VLOOKUP(A52,[3]BDD_AGen!$1:$1048576,R$1,FALSE))</f>
        <v>922</v>
      </c>
      <c r="S52" s="115">
        <f>IF(ISNA(VLOOKUP(A52,[3]BDD_AGen!$1:$1048576,S$1,FALSE))=TRUE,"-",VLOOKUP(A52,[3]BDD_AGen!$1:$1048576,S$1,FALSE))</f>
        <v>954</v>
      </c>
      <c r="T52" s="117">
        <f t="shared" si="19"/>
        <v>3.4707158351410028E-2</v>
      </c>
      <c r="U52" s="655">
        <f>IF(ISNA(VLOOKUP(A52,[3]BDD_AGen!$1:$1048576,U$1,FALSE))=TRUE,"-",VLOOKUP(A52,[3]BDD_AGen!$1:$1048576,U$1,FALSE))</f>
        <v>19624</v>
      </c>
      <c r="V52" s="654">
        <f>IF(ISNA(VLOOKUP(A52,[3]BDD_AGen!$1:$1048576,$V$1,FALSE))=TRUE,"-",VLOOKUP(A52,[3]BDD_AGen!$1:$1048576,$V$1,FALSE))</f>
        <v>20812</v>
      </c>
      <c r="W52" s="117">
        <f t="shared" si="20"/>
        <v>6.0538116591928315E-2</v>
      </c>
      <c r="X52" s="655">
        <f>IF(ISNA(VLOOKUP(A52,[3]BDD_AGen!$1:$1048576,X$1,FALSE))=TRUE,"-",VLOOKUP(A52,[3]BDD_AGen!$1:$1048576,X$1,FALSE))</f>
        <v>15667</v>
      </c>
      <c r="Y52" s="654">
        <f>IF(ISNA(VLOOKUP(A52,[3]BDD_AGen!$1:$1048576,$Y$1,FALSE))=TRUE,"-",VLOOKUP(A52,[3]BDD_AGen!$1:$1048576,$Y$1,FALSE))</f>
        <v>17418</v>
      </c>
      <c r="Z52" s="117">
        <f t="shared" si="21"/>
        <v>0.11176357949830851</v>
      </c>
      <c r="AA52" s="125">
        <f>IF(O52=0,"-",VLOOKUP(A52,[3]BDD_AGen!$1:$1048576,$AA$1,FALSE)/O52)</f>
        <v>0.99985432031321131</v>
      </c>
      <c r="AB52" s="129">
        <f>IF(P52=0,"-",VLOOKUP(A52,[3]BDD_AGen!$1:$1048576,$AB$1,FALSE)/P52)</f>
        <v>1</v>
      </c>
      <c r="AC52" s="653">
        <f>IF(ISNA(VLOOKUP(A52,[3]BDD_AGen!$1:$1048576,AC$1,FALSE))=TRUE,"-",VLOOKUP(A52,[3]BDD_AGen!$1:$1048576,AC$1,FALSE))</f>
        <v>131417</v>
      </c>
      <c r="AD52" s="652">
        <f>IF(ISNA(VLOOKUP(A52,[3]BDD_AGen!$1:$1048576,$AD48,FALSE))=TRUE,"-",VLOOKUP(A52,[3]BDD_AGen!$1:$1048576,AD$1,FALSE))</f>
        <v>120859</v>
      </c>
      <c r="AE52" s="117">
        <f t="shared" si="22"/>
        <v>-8.0339682080704966E-2</v>
      </c>
      <c r="AF52" s="123">
        <f>IF(ISNA(VLOOKUP(A52,[3]BDD_AGen!$1:$1048576,AF$1,FALSE))=TRUE,"-",VLOOKUP(A52,[3]BDD_AGen!$1:$1048576,AF$1,FALSE))</f>
        <v>14629</v>
      </c>
      <c r="AG52" s="115">
        <f>IF(ISNA(VLOOKUP(A52,[3]BDD_AGen!$1:$1048576,AG$1,FALSE))=TRUE,"-",VLOOKUP(A52,[3]BDD_AGen!$1:$1048576,AG$1,FALSE))</f>
        <v>14187</v>
      </c>
      <c r="AH52" s="117">
        <f t="shared" si="23"/>
        <v>-3.0213958575432409E-2</v>
      </c>
      <c r="AI52" s="125">
        <f>IF(AC52=0,"-",VLOOKUP(A52,[3]BDD_AGen!$1:$1048576,$AI$1,FALSE)/AC52)</f>
        <v>0.65126277422251311</v>
      </c>
      <c r="AJ52" s="117">
        <f>IF(AD52=0,"-",VLOOKUP(A52,[3]BDD_AGen!$1:$1048576,$AJ$1,FALSE)/AD52)</f>
        <v>0.65317436020486686</v>
      </c>
      <c r="AK52" s="125">
        <f>IF(AC52=0,"-",VLOOKUP(A52,[3]BDD_AGen!$1:$1048576,$AK$1,FALSE)/AC52)</f>
        <v>0.10885197501084334</v>
      </c>
      <c r="AL52" s="129">
        <f>IF(AD52=0,"-",VLOOKUP(A52,[3]BDD_AGen!$1:$1048576,$AL$1,FALSE)/AD52)</f>
        <v>0.10971462613458659</v>
      </c>
      <c r="AM52" s="32"/>
      <c r="AN52" s="32"/>
      <c r="AO52" s="32"/>
      <c r="AP52" s="32"/>
      <c r="AQ52" s="634"/>
      <c r="AR52" s="634"/>
    </row>
    <row r="53" spans="1:44" s="98" customFormat="1" ht="13.8" thickBot="1" x14ac:dyDescent="0.25">
      <c r="A53" s="31" t="s">
        <v>102</v>
      </c>
      <c r="C53" s="130" t="s">
        <v>103</v>
      </c>
      <c r="D53" s="131"/>
      <c r="E53" s="132">
        <f>IF(ISNA(VLOOKUP(A53,[3]BDD_AGen!$1:$1048576,$E$1,FALSE))=TRUE,"-",VLOOKUP(A53,[3]BDD_AGen!$1:$1048576,$E$1,FALSE))</f>
        <v>59989</v>
      </c>
      <c r="F53" s="133">
        <f>IF(VLOOKUP(A53,[3]BDD_AGen!$1:$1048576,$F$1,FALSE)=0,0,VLOOKUP(A53,[3]BDD_AGen!$1:$1048576,$F$1,FALSE))</f>
        <v>54766</v>
      </c>
      <c r="G53" s="134">
        <f t="shared" si="16"/>
        <v>-8.7065962093050397E-2</v>
      </c>
      <c r="H53" s="132">
        <f>IF(ISNA(VLOOKUP(A53,[3]BDD_AGen!$1:$1048576,$H$1,FALSE))=TRUE,"-",VLOOKUP(A53,[3]BDD_AGen!$1:$1048576,$H$1,FALSE))</f>
        <v>1243</v>
      </c>
      <c r="I53" s="139">
        <f>IF(VLOOKUP(A53,[3]BDD_AGen!$1:$1048576,$I$1,FALSE)=0,0,VLOOKUP(A53,[3]BDD_AGen!$1:$1048576,$I$1,FALSE))</f>
        <v>1153</v>
      </c>
      <c r="J53" s="134">
        <f t="shared" si="17"/>
        <v>-7.2405470635559133E-2</v>
      </c>
      <c r="K53" s="135">
        <f>IF(E53=0,"-",VLOOKUP(A53,[3]BDD_AGen!$1:$1048576,$K$1,FALSE)/E53)</f>
        <v>0.92171898181333245</v>
      </c>
      <c r="L53" s="136">
        <f>IF(F53=0,"-",VLOOKUP(A53,[3]BDD_AGen!$1:$1048576,$L$1,FALSE)/F53)</f>
        <v>0.9312712266734835</v>
      </c>
      <c r="M53" s="137">
        <f>IF(VLOOKUP($A53,[3]BDD_AGen!$1:$1048576,M$1,FALSE)=0,"-",VLOOKUP($A53,[3]BDD_AGen!$1:$1048576,K$1,FALSE)/VLOOKUP($A53,[3]BDD_AGen!$1:$1048576,M$1,FALSE))</f>
        <v>44.555197421434329</v>
      </c>
      <c r="N53" s="138">
        <f>IF(VLOOKUP($A53,[3]BDD_AGen!$1:$1048576,N$1,FALSE)=0,"-",VLOOKUP($A53,[3]BDD_AGen!$1:$1048576,L$1,FALSE)/VLOOKUP($A53,[3]BDD_AGen!$1:$1048576,N$1,FALSE))</f>
        <v>44.272569444444443</v>
      </c>
      <c r="O53" s="651">
        <f>IF(ISNA(VLOOKUP(A53,[3]BDD_AGen!$1:$1048576,O$1,FALSE))=TRUE,"-",VLOOKUP(A53,[3]BDD_AGen!$1:$1048576,O$1,FALSE))</f>
        <v>7648</v>
      </c>
      <c r="P53" s="648">
        <f>IF(ISNA(VLOOKUP(A53,[3]BDD_AGen!$1:$1048576,$P$1,FALSE))=TRUE,"-",VLOOKUP(A53,[3]BDD_AGen!$1:$1048576,$P$1,FALSE))</f>
        <v>9237</v>
      </c>
      <c r="Q53" s="134">
        <f t="shared" si="18"/>
        <v>0.20776673640167354</v>
      </c>
      <c r="R53" s="132">
        <f>IF(ISNA(VLOOKUP(A53,[3]BDD_AGen!$1:$1048576,R$1,FALSE))=TRUE,"-",VLOOKUP(A53,[3]BDD_AGen!$1:$1048576,R$1,FALSE))</f>
        <v>221</v>
      </c>
      <c r="S53" s="139">
        <f>IF(ISNA(VLOOKUP(A53,[3]BDD_AGen!$1:$1048576,S$1,FALSE))=TRUE,"-",VLOOKUP(A53,[3]BDD_AGen!$1:$1048576,S$1,FALSE))</f>
        <v>221</v>
      </c>
      <c r="T53" s="134">
        <f t="shared" si="19"/>
        <v>0</v>
      </c>
      <c r="U53" s="651">
        <f>IF(ISNA(VLOOKUP(A53,[3]BDD_AGen!$1:$1048576,U$1,FALSE))=TRUE,"-",VLOOKUP(A53,[3]BDD_AGen!$1:$1048576,U$1,FALSE))</f>
        <v>3357</v>
      </c>
      <c r="V53" s="650">
        <f>IF(ISNA(VLOOKUP(A53,[3]BDD_AGen!$1:$1048576,$V$1,FALSE))=TRUE,"-",VLOOKUP(A53,[3]BDD_AGen!$1:$1048576,$V$1,FALSE))</f>
        <v>4395</v>
      </c>
      <c r="W53" s="134">
        <f t="shared" si="20"/>
        <v>0.3092046470062555</v>
      </c>
      <c r="X53" s="651">
        <f>IF(ISNA(VLOOKUP(A53,[3]BDD_AGen!$1:$1048576,X$1,FALSE))=TRUE,"-",VLOOKUP(A53,[3]BDD_AGen!$1:$1048576,X$1,FALSE))</f>
        <v>8582</v>
      </c>
      <c r="Y53" s="650">
        <f>IF(ISNA(VLOOKUP(A53,[3]BDD_AGen!$1:$1048576,$Y$1,FALSE))=TRUE,"-",VLOOKUP(A53,[3]BDD_AGen!$1:$1048576,$Y$1,FALSE))</f>
        <v>9684</v>
      </c>
      <c r="Z53" s="134">
        <f t="shared" si="21"/>
        <v>0.12840829643439755</v>
      </c>
      <c r="AA53" s="135">
        <f>IF(O53=0,"-",VLOOKUP(A53,[3]BDD_AGen!$1:$1048576,$AA$1,FALSE)/O53)</f>
        <v>0.99986924686192469</v>
      </c>
      <c r="AB53" s="142">
        <f>IF(P53=0,"-",VLOOKUP(A53,[3]BDD_AGen!$1:$1048576,$AB$1,FALSE)/P53)</f>
        <v>1</v>
      </c>
      <c r="AC53" s="649">
        <f>IF(ISNA(VLOOKUP(A53,[3]BDD_AGen!$1:$1048576,AC$1,FALSE))=TRUE,"-",VLOOKUP(A53,[3]BDD_AGen!$1:$1048576,AC$1,FALSE))</f>
        <v>75662</v>
      </c>
      <c r="AD53" s="648">
        <f>IF(ISNA(VLOOKUP(A53,[3]BDD_AGen!$1:$1048576,$AD50,FALSE))=TRUE,"-",VLOOKUP(A53,[3]BDD_AGen!$1:$1048576,AD$1,FALSE))</f>
        <v>73400</v>
      </c>
      <c r="AE53" s="134">
        <f t="shared" si="22"/>
        <v>-2.9896116941132922E-2</v>
      </c>
      <c r="AF53" s="132">
        <f>IF(ISNA(VLOOKUP(A53,[3]BDD_AGen!$1:$1048576,AF$1,FALSE))=TRUE,"-",VLOOKUP(A53,[3]BDD_AGen!$1:$1048576,AF$1,FALSE))</f>
        <v>7461</v>
      </c>
      <c r="AG53" s="139">
        <f>IF(ISNA(VLOOKUP(A53,[3]BDD_AGen!$1:$1048576,AG$1,FALSE))=TRUE,"-",VLOOKUP(A53,[3]BDD_AGen!$1:$1048576,AG$1,FALSE))</f>
        <v>7349</v>
      </c>
      <c r="AH53" s="134">
        <f t="shared" si="23"/>
        <v>-1.5011392574721838E-2</v>
      </c>
      <c r="AI53" s="135">
        <f>IF(AC53=0,"-",VLOOKUP(A53,[3]BDD_AGen!$1:$1048576,$AI$1,FALSE)/AC53)</f>
        <v>0.65856043985091595</v>
      </c>
      <c r="AJ53" s="134">
        <f>IF(AD53=0,"-",VLOOKUP(A53,[3]BDD_AGen!$1:$1048576,$AJ$1,FALSE)/AD53)</f>
        <v>0.59321525885558579</v>
      </c>
      <c r="AK53" s="135">
        <f>IF(AC53=0,"-",VLOOKUP(A53,[3]BDD_AGen!$1:$1048576,$AK$1,FALSE)/AC53)</f>
        <v>2.4596230604530676E-2</v>
      </c>
      <c r="AL53" s="142">
        <f>IF(AD53=0,"-",VLOOKUP(A53,[3]BDD_AGen!$1:$1048576,$AL$1,FALSE)/AD53)</f>
        <v>2.8256130790190737E-2</v>
      </c>
      <c r="AM53" s="32"/>
      <c r="AN53" s="32"/>
      <c r="AO53" s="32"/>
      <c r="AP53" s="32"/>
      <c r="AQ53" s="634"/>
      <c r="AR53" s="634"/>
    </row>
    <row r="54" spans="1:44" s="78" customFormat="1" ht="7.5" customHeight="1" thickBot="1" x14ac:dyDescent="0.25">
      <c r="A54" s="77"/>
      <c r="C54" s="79"/>
      <c r="D54" s="79"/>
      <c r="E54" s="79"/>
      <c r="F54" s="80"/>
      <c r="G54" s="81"/>
      <c r="H54" s="79"/>
      <c r="I54" s="80"/>
      <c r="J54" s="81"/>
      <c r="K54" s="81"/>
      <c r="L54" s="81"/>
      <c r="M54" s="647"/>
      <c r="N54" s="647"/>
      <c r="O54" s="83"/>
      <c r="P54" s="83"/>
      <c r="Q54" s="83"/>
      <c r="R54" s="79"/>
      <c r="S54" s="80"/>
      <c r="T54" s="81"/>
      <c r="U54" s="83"/>
      <c r="V54" s="83"/>
      <c r="W54" s="81"/>
      <c r="X54" s="83"/>
      <c r="Y54" s="83"/>
      <c r="Z54" s="81"/>
      <c r="AA54" s="81"/>
      <c r="AB54" s="640"/>
      <c r="AC54" s="640"/>
      <c r="AD54" s="83"/>
      <c r="AE54" s="81"/>
      <c r="AF54" s="79"/>
      <c r="AG54" s="80"/>
      <c r="AH54" s="81"/>
      <c r="AI54" s="81"/>
      <c r="AJ54" s="81"/>
      <c r="AK54" s="81"/>
      <c r="AL54" s="640"/>
      <c r="AM54" s="32"/>
      <c r="AN54" s="32"/>
      <c r="AO54" s="32"/>
      <c r="AP54" s="32"/>
      <c r="AQ54" s="634"/>
      <c r="AR54" s="634"/>
    </row>
    <row r="55" spans="1:44" s="98" customFormat="1" ht="13.8" thickBot="1" x14ac:dyDescent="0.25">
      <c r="A55" s="31" t="s">
        <v>104</v>
      </c>
      <c r="C55" s="145" t="s">
        <v>105</v>
      </c>
      <c r="D55" s="146"/>
      <c r="E55" s="645">
        <f>IF(ISNA(VLOOKUP(A55,[3]BDD_AGen!$1:$1048576,$E$1,FALSE))=TRUE,"-",VLOOKUP(A55,[3]BDD_AGen!$1:$1048576,$E$1,FALSE))</f>
        <v>1094430</v>
      </c>
      <c r="F55" s="147">
        <f>IF(VLOOKUP(A55,[3]BDD_AGen!$1:$1048576,$F$1,FALSE)=0,0,VLOOKUP(A55,[3]BDD_AGen!$1:$1048576,$F$1,FALSE))</f>
        <v>1055635.5</v>
      </c>
      <c r="G55" s="148">
        <f>IF(E55=0,"-",F55/E55-1)</f>
        <v>-3.5447219100353644E-2</v>
      </c>
      <c r="H55" s="645">
        <f>IF(ISNA(VLOOKUP(A55,[3]BDD_AGen!$1:$1048576,$H$1,FALSE))=TRUE,"-",VLOOKUP(A55,[3]BDD_AGen!$1:$1048576,$H$1,FALSE))</f>
        <v>22297</v>
      </c>
      <c r="I55" s="157">
        <f>IF(VLOOKUP(A55,[3]BDD_AGen!$1:$1048576,$I$1,FALSE)=0,0,VLOOKUP(A55,[3]BDD_AGen!$1:$1048576,$I$1,FALSE))</f>
        <v>21479</v>
      </c>
      <c r="J55" s="148">
        <f>IF(H55=0,"-",I55/H55-1)</f>
        <v>-3.6686549760057363E-2</v>
      </c>
      <c r="K55" s="149">
        <f>IF(E55=0,"-",VLOOKUP(A55,[3]BDD_AGen!$1:$1048576,$K$1,FALSE)/E55)</f>
        <v>0.94661787414453191</v>
      </c>
      <c r="L55" s="150">
        <f>IF(F55=0,"-",VLOOKUP(A55,[3]BDD_AGen!$1:$1048576,$L$1,FALSE)/F55)</f>
        <v>0.94661035935225746</v>
      </c>
      <c r="M55" s="151">
        <f>IF(VLOOKUP($A55,[3]BDD_AGen!$1:$1048576,M$1,FALSE)=0,"-",VLOOKUP($A55,[3]BDD_AGen!$1:$1048576,K$1,FALSE)/VLOOKUP($A55,[3]BDD_AGen!$1:$1048576,M$1,FALSE))</f>
        <v>46.978052872625042</v>
      </c>
      <c r="N55" s="152">
        <f>IF(VLOOKUP($A55,[3]BDD_AGen!$1:$1048576,N$1,FALSE)=0,"-",VLOOKUP($A55,[3]BDD_AGen!$1:$1048576,L$1,FALSE)/VLOOKUP($A55,[3]BDD_AGen!$1:$1048576,N$1,FALSE))</f>
        <v>47.095649919879349</v>
      </c>
      <c r="O55" s="645">
        <f>IF(ISNA(VLOOKUP(A55,[3]BDD_AGen!$1:$1048576,O$1,FALSE))=TRUE,"-",VLOOKUP(A55,[3]BDD_AGen!$1:$1048576,O$1,FALSE))</f>
        <v>186917.5</v>
      </c>
      <c r="P55" s="644">
        <f>IF(ISNA(VLOOKUP(A55,[3]BDD_AGen!$1:$1048576,$P$1,FALSE))=TRUE,"-",VLOOKUP(A55,[3]BDD_AGen!$1:$1048576,$P$1,FALSE))</f>
        <v>204916</v>
      </c>
      <c r="Q55" s="148">
        <f>IF(O55=0,"-",P55/O55-1)</f>
        <v>9.6291144488878766E-2</v>
      </c>
      <c r="R55" s="645">
        <f>IF(ISNA(VLOOKUP(A55,[3]BDD_AGen!$1:$1048576,R$1,FALSE))=TRUE,"-",VLOOKUP(A55,[3]BDD_AGen!$1:$1048576,R$1,FALSE))</f>
        <v>7277</v>
      </c>
      <c r="S55" s="157">
        <f>IF(ISNA(VLOOKUP(A55,[3]BDD_AGen!$1:$1048576,S$1,FALSE))=TRUE,"-",VLOOKUP(A55,[3]BDD_AGen!$1:$1048576,S$1,FALSE))</f>
        <v>7172</v>
      </c>
      <c r="T55" s="148">
        <f>IF(R55=0,"-",S55/R55-1)</f>
        <v>-1.4429022949017489E-2</v>
      </c>
      <c r="U55" s="645">
        <f>IF(ISNA(VLOOKUP(A55,[3]BDD_AGen!$1:$1048576,U$1,FALSE))=TRUE,"-",VLOOKUP(A55,[3]BDD_AGen!$1:$1048576,U$1,FALSE))</f>
        <v>107856</v>
      </c>
      <c r="V55" s="646">
        <f>IF(ISNA(VLOOKUP(A55,[3]BDD_AGen!$1:$1048576,$V$1,FALSE))=TRUE,"-",VLOOKUP(A55,[3]BDD_AGen!$1:$1048576,$V$1,FALSE))</f>
        <v>125636</v>
      </c>
      <c r="W55" s="148">
        <f>IF(U55=0,"-",V55/U55-1)</f>
        <v>0.16484942886812037</v>
      </c>
      <c r="X55" s="645">
        <f>IF(ISNA(VLOOKUP(A55,[3]BDD_AGen!$1:$1048576,X$1,FALSE))=TRUE,"-",VLOOKUP(A55,[3]BDD_AGen!$1:$1048576,X$1,FALSE))</f>
        <v>158123</v>
      </c>
      <c r="Y55" s="646">
        <f>IF(ISNA(VLOOKUP(A55,[3]BDD_AGen!$1:$1048576,$Y$1,FALSE))=TRUE,"-",VLOOKUP(A55,[3]BDD_AGen!$1:$1048576,$Y$1,FALSE))</f>
        <v>158560</v>
      </c>
      <c r="Z55" s="148">
        <f>IF(X55=0,"-",Y55/X55-1)</f>
        <v>2.7636713191629969E-3</v>
      </c>
      <c r="AA55" s="149">
        <f>IF(O55=0,"-",VLOOKUP(A55,[3]BDD_AGen!$1:$1048576,$AA$1,FALSE)/O55)</f>
        <v>0.9026308398090066</v>
      </c>
      <c r="AB55" s="156">
        <f>IF(P55=0,"-",VLOOKUP(A55,[3]BDD_AGen!$1:$1048576,$AB$1,FALSE)/P55)</f>
        <v>0.90900661734564403</v>
      </c>
      <c r="AC55" s="645">
        <f>IF(ISNA(VLOOKUP(A55,[3]BDD_AGen!$1:$1048576,AC$1,FALSE))=TRUE,"-",VLOOKUP(A55,[3]BDD_AGen!$1:$1048576,AC$1,FALSE))</f>
        <v>1070378</v>
      </c>
      <c r="AD55" s="644">
        <f>IF(ISNA(VLOOKUP(A55,[3]BDD_AGen!$1:$1048576,#REF!,FALSE))=TRUE,"-",VLOOKUP(A55,[3]BDD_AGen!$1:$1048576,AD$1,FALSE))</f>
        <v>1058485</v>
      </c>
      <c r="AE55" s="148">
        <f>IF(AC55=0,"-",AD55/AC55-1)</f>
        <v>-1.1111028066720374E-2</v>
      </c>
      <c r="AF55" s="643">
        <f>IF(ISNA(VLOOKUP(A55,[3]BDD_AGen!$1:$1048576,AF$1,FALSE))=TRUE,"-",VLOOKUP(A55,[3]BDD_AGen!$1:$1048576,AF$1,FALSE))</f>
        <v>106901</v>
      </c>
      <c r="AG55" s="157">
        <f>IF(ISNA(VLOOKUP(A55,[3]BDD_AGen!$1:$1048576,AG$1,FALSE))=TRUE,"-",VLOOKUP(A55,[3]BDD_AGen!$1:$1048576,AG$1,FALSE))</f>
        <v>106569</v>
      </c>
      <c r="AH55" s="148">
        <f>IF(AF55=0,"-",AG55/AF55-1)</f>
        <v>-3.105677215367475E-3</v>
      </c>
      <c r="AI55" s="149">
        <f>IF(AC55=0,"-",VLOOKUP(A55,[3]BDD_AGen!$1:$1048576,$AI$1,FALSE)/AC55)</f>
        <v>0.56742384466048446</v>
      </c>
      <c r="AJ55" s="148">
        <f>IF(AD55=0,"-",VLOOKUP(A55,[3]BDD_AGen!$1:$1048576,$AJ$1,FALSE)/AD55)</f>
        <v>0.57842010042655301</v>
      </c>
      <c r="AK55" s="149">
        <f>IF(AC55=0,"-",VLOOKUP(A55,[3]BDD_AGen!$1:$1048576,$AK$1,FALSE)/AC55)</f>
        <v>9.5552225475486224E-2</v>
      </c>
      <c r="AL55" s="156">
        <f>IF(AD55=0,"-",VLOOKUP(A55,[3]BDD_AGen!$1:$1048576,$AL$1,FALSE)/AD55)</f>
        <v>0.12010373316579828</v>
      </c>
      <c r="AM55" s="32"/>
      <c r="AN55" s="32"/>
      <c r="AO55" s="32"/>
      <c r="AP55" s="32"/>
      <c r="AQ55" s="634"/>
      <c r="AR55" s="634"/>
    </row>
    <row r="56" spans="1:44" s="78" customFormat="1" ht="7.5" customHeight="1" thickBot="1" x14ac:dyDescent="0.25">
      <c r="A56" s="77"/>
      <c r="C56" s="79"/>
      <c r="D56" s="79"/>
      <c r="E56" s="641"/>
      <c r="F56" s="80"/>
      <c r="G56" s="81"/>
      <c r="H56" s="641"/>
      <c r="I56" s="80"/>
      <c r="J56" s="81"/>
      <c r="K56" s="81"/>
      <c r="L56" s="81"/>
      <c r="M56" s="642"/>
      <c r="N56" s="642"/>
      <c r="O56" s="641"/>
      <c r="P56" s="83"/>
      <c r="Q56" s="83"/>
      <c r="R56" s="641"/>
      <c r="S56" s="80"/>
      <c r="T56" s="81"/>
      <c r="U56" s="641"/>
      <c r="V56" s="83"/>
      <c r="W56" s="81"/>
      <c r="X56" s="641"/>
      <c r="Y56" s="83"/>
      <c r="Z56" s="81"/>
      <c r="AA56" s="81"/>
      <c r="AB56" s="640"/>
      <c r="AC56" s="641"/>
      <c r="AD56" s="83"/>
      <c r="AE56" s="81"/>
      <c r="AF56" s="79"/>
      <c r="AG56" s="80"/>
      <c r="AH56" s="81"/>
      <c r="AI56" s="81"/>
      <c r="AJ56" s="81"/>
      <c r="AK56" s="81"/>
      <c r="AL56" s="640"/>
      <c r="AM56" s="32"/>
      <c r="AN56" s="32"/>
      <c r="AO56" s="32"/>
      <c r="AP56" s="32"/>
      <c r="AQ56" s="634"/>
      <c r="AR56" s="634"/>
    </row>
    <row r="57" spans="1:44" s="98" customFormat="1" x14ac:dyDescent="0.2">
      <c r="A57" s="31" t="s">
        <v>106</v>
      </c>
      <c r="C57" s="159" t="s">
        <v>107</v>
      </c>
      <c r="D57" s="160"/>
      <c r="E57" s="638">
        <f>IF(ISNA(VLOOKUP(A57,[3]BDD_AGen!$1:$1048576,$E$1,FALSE))=TRUE,"-",VLOOKUP(A57,[3]BDD_AGen!$1:$1048576,$E$1,FALSE))</f>
        <v>16487290.5</v>
      </c>
      <c r="F57" s="162">
        <f>IF(VLOOKUP(A57,[3]BDD_AGen!$1:$1048576,$F$1,FALSE)=0,0,VLOOKUP(A57,[3]BDD_AGen!$1:$1048576,$F$1,FALSE))</f>
        <v>16114901.5</v>
      </c>
      <c r="G57" s="163">
        <f>IF(E57=0,"-",F57/E57-1)</f>
        <v>-2.2586428012534854E-2</v>
      </c>
      <c r="H57" s="638">
        <f>IF(ISNA(VLOOKUP(A57,[3]BDD_AGen!$1:$1048576,$H$1,FALSE))=TRUE,"-",VLOOKUP(A57,[3]BDD_AGen!$1:$1048576,$H$1,FALSE))</f>
        <v>286346</v>
      </c>
      <c r="I57" s="171">
        <f>IF(VLOOKUP(A57,[3]BDD_AGen!$1:$1048576,$I$1,FALSE)=0,0,VLOOKUP(A57,[3]BDD_AGen!$1:$1048576,$I$1,FALSE))</f>
        <v>286554</v>
      </c>
      <c r="J57" s="163">
        <f>IF(H57=0,"-",I57/H57-1)</f>
        <v>7.2639394299200966E-4</v>
      </c>
      <c r="K57" s="164">
        <f>IF(E57=0,"-",VLOOKUP(A57,[3]BDD_AGen!$1:$1048576,$K$1,FALSE)/E57)</f>
        <v>0.92527923250942901</v>
      </c>
      <c r="L57" s="165">
        <f>IF(F57=0,"-",VLOOKUP(A57,[3]BDD_AGen!$1:$1048576,$L$1,FALSE)/F57)</f>
        <v>0.92339673934711919</v>
      </c>
      <c r="M57" s="166">
        <f>IF(VLOOKUP($A57,[3]BDD_AGen!$1:$1048576,M$1,FALSE)=0,"-",VLOOKUP($A57,[3]BDD_AGen!$1:$1048576,K$1,FALSE)/VLOOKUP($A57,[3]BDD_AGen!$1:$1048576,M$1,FALSE))</f>
        <v>55.756830101789078</v>
      </c>
      <c r="N57" s="167">
        <f>IF(VLOOKUP($A57,[3]BDD_AGen!$1:$1048576,N$1,FALSE)=0,"-",VLOOKUP($A57,[3]BDD_AGen!$1:$1048576,L$1,FALSE)/VLOOKUP($A57,[3]BDD_AGen!$1:$1048576,N$1,FALSE))</f>
        <v>54.426988463873712</v>
      </c>
      <c r="O57" s="638">
        <f>IF(ISNA(VLOOKUP(A57,[3]BDD_AGen!$1:$1048576,O$1,FALSE))=TRUE,"-",VLOOKUP(A57,[3]BDD_AGen!$1:$1048576,O$1,FALSE))</f>
        <v>2771942</v>
      </c>
      <c r="P57" s="637">
        <f>IF(ISNA(VLOOKUP(A57,[3]BDD_AGen!$1:$1048576,$P$1,FALSE))=TRUE,"-",VLOOKUP(A57,[3]BDD_AGen!$1:$1048576,$P$1,FALSE))</f>
        <v>3056358.5</v>
      </c>
      <c r="Q57" s="163">
        <f>IF(O57=0,"-",P57/O57-1)</f>
        <v>0.10260550184671979</v>
      </c>
      <c r="R57" s="638">
        <f>IF(ISNA(VLOOKUP(A57,[3]BDD_AGen!$1:$1048576,R$1,FALSE))=TRUE,"-",VLOOKUP(A57,[3]BDD_AGen!$1:$1048576,R$1,FALSE))</f>
        <v>92622</v>
      </c>
      <c r="S57" s="171">
        <f>IF(ISNA(VLOOKUP(A57,[3]BDD_AGen!$1:$1048576,S$1,FALSE))=TRUE,"-",VLOOKUP(A57,[3]BDD_AGen!$1:$1048576,S$1,FALSE))</f>
        <v>96564</v>
      </c>
      <c r="T57" s="163">
        <f>IF(R57=0,"-",S57/R57-1)</f>
        <v>4.2560082917665332E-2</v>
      </c>
      <c r="U57" s="638">
        <f>IF(ISNA(VLOOKUP(A57,[3]BDD_AGen!$1:$1048576,U$1,FALSE))=TRUE,"-",VLOOKUP(A57,[3]BDD_AGen!$1:$1048576,U$1,FALSE))</f>
        <v>1945355</v>
      </c>
      <c r="V57" s="639">
        <f>IF(ISNA(VLOOKUP(A57,[3]BDD_AGen!$1:$1048576,$V$1,FALSE))=TRUE,"-",VLOOKUP(A57,[3]BDD_AGen!$1:$1048576,$V$1,FALSE))</f>
        <v>2205280</v>
      </c>
      <c r="W57" s="163">
        <f>IF(U57=0,"-",V57/U57-1)</f>
        <v>0.13361314515859579</v>
      </c>
      <c r="X57" s="638">
        <f>IF(ISNA(VLOOKUP(A57,[3]BDD_AGen!$1:$1048576,X$1,FALSE))=TRUE,"-",VLOOKUP(A57,[3]BDD_AGen!$1:$1048576,X$1,FALSE))</f>
        <v>1653174</v>
      </c>
      <c r="Y57" s="639">
        <f>IF(ISNA(VLOOKUP(A57,[3]BDD_AGen!$1:$1048576,$Y$1,FALSE))=TRUE,"-",VLOOKUP(A57,[3]BDD_AGen!$1:$1048576,$Y$1,FALSE))</f>
        <v>1702157</v>
      </c>
      <c r="Z57" s="163">
        <f>IF(X57=0,"-",Y57/X57-1)</f>
        <v>2.9629669956096505E-2</v>
      </c>
      <c r="AA57" s="164">
        <f>IF(O57=0,"-",VLOOKUP(A57,[3]BDD_AGen!$1:$1048576,$AA$1,FALSE)/O57)</f>
        <v>0.93303990487535449</v>
      </c>
      <c r="AB57" s="170">
        <f>IF(P57=0,"-",VLOOKUP(A57,[3]BDD_AGen!$1:$1048576,$AB$1,FALSE)/P57)</f>
        <v>0.93909762221938298</v>
      </c>
      <c r="AC57" s="638">
        <f>IF(ISNA(VLOOKUP(A57,[3]BDD_AGen!$1:$1048576,AC$1,FALSE))=TRUE,"-",VLOOKUP(A57,[3]BDD_AGen!$1:$1048576,AC$1,FALSE))</f>
        <v>16266200</v>
      </c>
      <c r="AD57" s="637">
        <f>IF(ISNA(VLOOKUP(A57,[3]BDD_AGen!$1:$1048576,$AD52,FALSE))=TRUE,"-",VLOOKUP(A57,[3]BDD_AGen!$1:$1048576,AD$1,FALSE))</f>
        <v>15832476</v>
      </c>
      <c r="AE57" s="163">
        <f>IF(AC57=0,"-",AD57/AC57-1)</f>
        <v>-2.666412561016096E-2</v>
      </c>
      <c r="AF57" s="161">
        <f>IF(ISNA(VLOOKUP(A57,[3]BDD_AGen!$1:$1048576,AF$1,FALSE))=TRUE,"-",VLOOKUP(A57,[3]BDD_AGen!$1:$1048576,AF$1,FALSE))</f>
        <v>1399842</v>
      </c>
      <c r="AG57" s="171">
        <f>IF(ISNA(VLOOKUP(A57,[3]BDD_AGen!$1:$1048576,AG$1,FALSE))=TRUE,"-",VLOOKUP(A57,[3]BDD_AGen!$1:$1048576,AG$1,FALSE))</f>
        <v>1423987</v>
      </c>
      <c r="AH57" s="163">
        <f>IF(AF57=0,"-",AG57/AF57-1)</f>
        <v>1.7248375173769537E-2</v>
      </c>
      <c r="AI57" s="164">
        <f>IF(AC57=0,"-",VLOOKUP(A57,[3]BDD_AGen!$1:$1048576,$AI$1,FALSE)/AC57)</f>
        <v>0.60093875643973393</v>
      </c>
      <c r="AJ57" s="163">
        <f>IF(AD57=0,"-",VLOOKUP(A57,[3]BDD_AGen!$1:$1048576,$AJ$1,FALSE)/AD57)</f>
        <v>0.61565209383548092</v>
      </c>
      <c r="AK57" s="164">
        <f>IF(AC57=0,"-",VLOOKUP(A57,[3]BDD_AGen!$1:$1048576,$AK$1,FALSE)/AC57)</f>
        <v>9.6084949158377495E-2</v>
      </c>
      <c r="AL57" s="170">
        <f>IF(AD57=0,"-",VLOOKUP(A57,[3]BDD_AGen!$1:$1048576,$AL$1,FALSE)/AD57)</f>
        <v>0.10243975736959904</v>
      </c>
      <c r="AM57" s="32"/>
      <c r="AN57" s="32"/>
      <c r="AO57" s="32"/>
      <c r="AP57" s="32"/>
      <c r="AQ57" s="634"/>
      <c r="AR57" s="634"/>
    </row>
    <row r="58" spans="1:44" s="65" customFormat="1" ht="14.1" customHeight="1" x14ac:dyDescent="0.2">
      <c r="A58" s="31" t="s">
        <v>108</v>
      </c>
      <c r="C58" s="173" t="s">
        <v>59</v>
      </c>
      <c r="D58" s="174"/>
      <c r="E58" s="636">
        <f>IF(ISNA(VLOOKUP(A58,[3]BDD_AGen!$1:$1048576,$E$1,FALSE))=TRUE,"-",VLOOKUP(A58,[3]BDD_AGen!$1:$1048576,$E$1,FALSE))</f>
        <v>11532993</v>
      </c>
      <c r="F58" s="176">
        <f>IF(VLOOKUP(A58,[3]BDD_AGen!$1:$1048576,$F$1,FALSE)=0,0,VLOOKUP(A58,[3]BDD_AGen!$1:$1048576,$F$1,FALSE))</f>
        <v>11076807.5</v>
      </c>
      <c r="G58" s="116">
        <f>IF(E58=0,"-",F58/E58-1)</f>
        <v>-3.9554823279611795E-2</v>
      </c>
      <c r="H58" s="636">
        <f>IF(ISNA(VLOOKUP(A58,[3]BDD_AGen!$1:$1048576,$H$1,FALSE))=TRUE,"-",VLOOKUP(A58,[3]BDD_AGen!$1:$1048576,$H$1,FALSE))</f>
        <v>218853</v>
      </c>
      <c r="I58" s="181">
        <f>IF(VLOOKUP(A58,[3]BDD_AGen!$1:$1048576,$I$1,FALSE)=0,0,VLOOKUP(A58,[3]BDD_AGen!$1:$1048576,$I$1,FALSE))</f>
        <v>218559</v>
      </c>
      <c r="J58" s="116">
        <f>IF(H58=0,"-",I58/H58-1)</f>
        <v>-1.3433674658331896E-3</v>
      </c>
      <c r="K58" s="177">
        <f>IF(E58=0,"-",VLOOKUP(A58,[3]BDD_AGen!$1:$1048576,$K$1,FALSE)/E58)</f>
        <v>0.90580485048417181</v>
      </c>
      <c r="L58" s="178">
        <f>IF(F58=0,"-",VLOOKUP(A58,[3]BDD_AGen!$1:$1048576,$L$1,FALSE)/F58)</f>
        <v>0.9081918684602942</v>
      </c>
      <c r="M58" s="179">
        <f>IF(VLOOKUP($A58,[3]BDD_AGen!$1:$1048576,M$1,FALSE)=0,"-",VLOOKUP($A58,[3]BDD_AGen!$1:$1048576,K$1,FALSE)/VLOOKUP($A58,[3]BDD_AGen!$1:$1048576,M$1,FALSE))</f>
        <v>51.044381358168259</v>
      </c>
      <c r="N58" s="180">
        <f>IF(VLOOKUP($A58,[3]BDD_AGen!$1:$1048576,N$1,FALSE)=0,"-",VLOOKUP($A58,[3]BDD_AGen!$1:$1048576,L$1,FALSE)/VLOOKUP($A58,[3]BDD_AGen!$1:$1048576,N$1,FALSE))</f>
        <v>49.228610227550767</v>
      </c>
      <c r="O58" s="636">
        <f>IF(ISNA(VLOOKUP(A58,[3]BDD_AGen!$1:$1048576,O$1,FALSE))=TRUE,"-",VLOOKUP(A58,[3]BDD_AGen!$1:$1048576,O$1,FALSE))</f>
        <v>2135608</v>
      </c>
      <c r="P58" s="176">
        <f>IF(ISNA(VLOOKUP(A58,[3]BDD_AGen!$1:$1048576,$P$1,FALSE))=TRUE,"-",VLOOKUP(A58,[3]BDD_AGen!$1:$1048576,$P$1,FALSE))</f>
        <v>2383046.5</v>
      </c>
      <c r="Q58" s="116">
        <f>IF(O58=0,"-",P58/O58-1)</f>
        <v>0.11586325767650241</v>
      </c>
      <c r="R58" s="636">
        <f>IF(ISNA(VLOOKUP(A58,[3]BDD_AGen!$1:$1048576,R$1,FALSE))=TRUE,"-",VLOOKUP(A58,[3]BDD_AGen!$1:$1048576,R$1,FALSE))</f>
        <v>65151</v>
      </c>
      <c r="S58" s="181">
        <f>IF(ISNA(VLOOKUP(A58,[3]BDD_AGen!$1:$1048576,S$1,FALSE))=TRUE,"-",VLOOKUP(A58,[3]BDD_AGen!$1:$1048576,S$1,FALSE))</f>
        <v>67014</v>
      </c>
      <c r="T58" s="116">
        <f>IF(R58=0,"-",S58/R58-1)</f>
        <v>2.8595109821798692E-2</v>
      </c>
      <c r="U58" s="636">
        <f>IF(ISNA(VLOOKUP(A58,[3]BDD_AGen!$1:$1048576,U$1,FALSE))=TRUE,"-",VLOOKUP(A58,[3]BDD_AGen!$1:$1048576,U$1,FALSE))</f>
        <v>1582841</v>
      </c>
      <c r="V58" s="181">
        <f>IF(ISNA(VLOOKUP(A58,[3]BDD_AGen!$1:$1048576,$V$1,FALSE))=TRUE,"-",VLOOKUP(A58,[3]BDD_AGen!$1:$1048576,$V$1,FALSE))</f>
        <v>1838912</v>
      </c>
      <c r="W58" s="116">
        <f>IF(U58=0,"-",V58/U58-1)</f>
        <v>0.16177935749705741</v>
      </c>
      <c r="X58" s="636">
        <f>IF(ISNA(VLOOKUP(A58,[3]BDD_AGen!$1:$1048576,X$1,FALSE))=TRUE,"-",VLOOKUP(A58,[3]BDD_AGen!$1:$1048576,X$1,FALSE))</f>
        <v>1105534</v>
      </c>
      <c r="Y58" s="181">
        <f>IF(ISNA(VLOOKUP(A58,[3]BDD_AGen!$1:$1048576,$Y$1,FALSE))=TRUE,"-",VLOOKUP(A58,[3]BDD_AGen!$1:$1048576,$Y$1,FALSE))</f>
        <v>1088269</v>
      </c>
      <c r="Z58" s="116">
        <f>IF(X58=0,"-",Y58/X58-1)</f>
        <v>-1.5616887404638846E-2</v>
      </c>
      <c r="AA58" s="177">
        <f>IF(O58=0,"-",VLOOKUP(A58,[3]BDD_AGen!$1:$1048576,$AA$1,FALSE)/O58)</f>
        <v>0.92363345707639233</v>
      </c>
      <c r="AB58" s="178">
        <f>IF(P58=0,"-",VLOOKUP(A58,[3]BDD_AGen!$1:$1048576,$AB$1,FALSE)/P58)</f>
        <v>0.93146063242995891</v>
      </c>
      <c r="AC58" s="636">
        <f>IF(ISNA(VLOOKUP(A58,[3]BDD_AGen!$1:$1048576,AC$1,FALSE))=TRUE,"-",VLOOKUP(A58,[3]BDD_AGen!$1:$1048576,AC$1,FALSE))</f>
        <v>16266200</v>
      </c>
      <c r="AD58" s="176">
        <f>IF(ISNA(VLOOKUP(A58,[3]BDD_AGen!$1:$1048576,$AD53,FALSE))=TRUE,"-",VLOOKUP(A58,[3]BDD_AGen!$1:$1048576,AD$1,FALSE))</f>
        <v>15832476</v>
      </c>
      <c r="AE58" s="116">
        <f>IF(AC58=0,"-",AD58/AC58-1)</f>
        <v>-2.666412561016096E-2</v>
      </c>
      <c r="AF58" s="175">
        <f>IF(ISNA(VLOOKUP(A58,[3]BDD_AGen!$1:$1048576,AF$1,FALSE))=TRUE,"-",VLOOKUP(A58,[3]BDD_AGen!$1:$1048576,AF$1,FALSE))</f>
        <v>1399842</v>
      </c>
      <c r="AG58" s="181">
        <f>IF(ISNA(VLOOKUP(A58,[3]BDD_AGen!$1:$1048576,AG$1,FALSE))=TRUE,"-",VLOOKUP(A58,[3]BDD_AGen!$1:$1048576,AG$1,FALSE))</f>
        <v>1423987</v>
      </c>
      <c r="AH58" s="116">
        <f>IF(AF58=0,"-",AG58/AF58-1)</f>
        <v>1.7248375173769537E-2</v>
      </c>
      <c r="AI58" s="177">
        <f>IF(AC58=0,"-",VLOOKUP(A58,[3]BDD_AGen!$1:$1048576,$AI$1,FALSE)/AC58)</f>
        <v>0.60093875643973393</v>
      </c>
      <c r="AJ58" s="178">
        <f>IF(AD58=0,"-",VLOOKUP(A58,[3]BDD_AGen!$1:$1048576,$AJ$1,FALSE)/AD58)</f>
        <v>0.61565209383548092</v>
      </c>
      <c r="AK58" s="177">
        <f>IF(AC58=0,"-",VLOOKUP(A58,[3]BDD_AGen!$1:$1048576,$AK$1,FALSE)/AC58)</f>
        <v>9.6084949158377495E-2</v>
      </c>
      <c r="AL58" s="182">
        <f>IF(AD58=0,"-",VLOOKUP(A58,[3]BDD_AGen!$1:$1048576,$AL$1,FALSE)/AD58)</f>
        <v>0.10243975736959904</v>
      </c>
      <c r="AM58" s="32"/>
      <c r="AN58" s="32"/>
      <c r="AO58" s="32"/>
      <c r="AP58" s="32"/>
      <c r="AQ58" s="634"/>
      <c r="AR58" s="634"/>
    </row>
    <row r="59" spans="1:44" s="101" customFormat="1" ht="15" customHeight="1" thickBot="1" x14ac:dyDescent="0.25">
      <c r="A59" s="31" t="s">
        <v>109</v>
      </c>
      <c r="C59" s="183" t="s">
        <v>81</v>
      </c>
      <c r="D59" s="183"/>
      <c r="E59" s="635">
        <f>IF(ISNA(VLOOKUP(A59,[3]BDD_AGen!$1:$1048576,$E$1,FALSE))=TRUE,"-",VLOOKUP(A59,[3]BDD_AGen!$1:$1048576,$E$1,FALSE))</f>
        <v>4954297.5</v>
      </c>
      <c r="F59" s="184">
        <f>IF(VLOOKUP(A59,[3]BDD_AGen!$1:$1048576,$F$1,FALSE)=0,0,VLOOKUP(A59,[3]BDD_AGen!$1:$1048576,$F$1,FALSE))</f>
        <v>5038094</v>
      </c>
      <c r="G59" s="185">
        <f>IF(E59=0,"-",F59/E59-1)</f>
        <v>1.6913901516814489E-2</v>
      </c>
      <c r="H59" s="635">
        <f>IF(ISNA(VLOOKUP(A59,[3]BDD_AGen!$1:$1048576,$H$1,FALSE))=TRUE,"-",VLOOKUP(A59,[3]BDD_AGen!$1:$1048576,$H$1,FALSE))</f>
        <v>87551</v>
      </c>
      <c r="I59" s="190">
        <f>IF(VLOOKUP(A59,[3]BDD_AGen!$1:$1048576,$I$1,FALSE)=0,0,VLOOKUP(A59,[3]BDD_AGen!$1:$1048576,$I$1,FALSE))</f>
        <v>87545</v>
      </c>
      <c r="J59" s="185">
        <f>IF(H59=0,"-",I59/H59-1)</f>
        <v>-6.8531484506140217E-5</v>
      </c>
      <c r="K59" s="186">
        <f>IF(E59=0,"-",VLOOKUP(A59,[3]BDD_AGen!$1:$1048576,$K$1,FALSE)/E59)</f>
        <v>0.97061318986193301</v>
      </c>
      <c r="L59" s="187">
        <f>IF(F59=0,"-",VLOOKUP(A59,[3]BDD_AGen!$1:$1048576,$L$1,FALSE)/F59)</f>
        <v>0.95682633154522323</v>
      </c>
      <c r="M59" s="188">
        <f>IF(VLOOKUP($A59,[3]BDD_AGen!$1:$1048576,M$1,FALSE)=0,"-",VLOOKUP($A59,[3]BDD_AGen!$1:$1048576,K$1,FALSE)/VLOOKUP($A59,[3]BDD_AGen!$1:$1048576,M$1,FALSE))</f>
        <v>55.639581838798513</v>
      </c>
      <c r="N59" s="189">
        <f>IF(VLOOKUP($A59,[3]BDD_AGen!$1:$1048576,N$1,FALSE)=0,"-",VLOOKUP($A59,[3]BDD_AGen!$1:$1048576,L$1,FALSE)/VLOOKUP($A59,[3]BDD_AGen!$1:$1048576,N$1,FALSE))</f>
        <v>56.147935472599151</v>
      </c>
      <c r="O59" s="635">
        <f>IF(ISNA(VLOOKUP(A59,[3]BDD_AGen!$1:$1048576,O$1,FALSE))=TRUE,"-",VLOOKUP(A59,[3]BDD_AGen!$1:$1048576,O$1,FALSE))</f>
        <v>636334</v>
      </c>
      <c r="P59" s="184">
        <f>IF(ISNA(VLOOKUP(A59,[3]BDD_AGen!$1:$1048576,$P$1,FALSE))=TRUE,"-",VLOOKUP(A59,[3]BDD_AGen!$1:$1048576,$P$1,FALSE))</f>
        <v>673312</v>
      </c>
      <c r="Q59" s="185">
        <f>IF(O59=0,"-",P59/O59-1)</f>
        <v>5.8110992026200181E-2</v>
      </c>
      <c r="R59" s="635">
        <f>IF(ISNA(VLOOKUP(A59,[3]BDD_AGen!$1:$1048576,R$1,FALSE))=TRUE,"-",VLOOKUP(A59,[3]BDD_AGen!$1:$1048576,R$1,FALSE))</f>
        <v>27995</v>
      </c>
      <c r="S59" s="190">
        <f>IF(ISNA(VLOOKUP(A59,[3]BDD_AGen!$1:$1048576,S$1,FALSE))=TRUE,"-",VLOOKUP(A59,[3]BDD_AGen!$1:$1048576,S$1,FALSE))</f>
        <v>30144</v>
      </c>
      <c r="T59" s="185">
        <f>IF(R59=0,"-",S59/R59-1)</f>
        <v>7.676370780496522E-2</v>
      </c>
      <c r="U59" s="635">
        <f>IF(ISNA(VLOOKUP(A59,[3]BDD_AGen!$1:$1048576,U$1,FALSE))=TRUE,"-",VLOOKUP(A59,[3]BDD_AGen!$1:$1048576,U$1,FALSE))</f>
        <v>362514</v>
      </c>
      <c r="V59" s="190">
        <f>IF(ISNA(VLOOKUP(A59,[3]BDD_AGen!$1:$1048576,$V$1,FALSE))=TRUE,"-",VLOOKUP(A59,[3]BDD_AGen!$1:$1048576,$V$1,FALSE))</f>
        <v>366368</v>
      </c>
      <c r="W59" s="185">
        <f>IF(U59=0,"-",V59/U59-1)</f>
        <v>1.0631313549269716E-2</v>
      </c>
      <c r="X59" s="635">
        <f>IF(ISNA(VLOOKUP(A59,[3]BDD_AGen!$1:$1048576,X$1,FALSE))=TRUE,"-",VLOOKUP(A59,[3]BDD_AGen!$1:$1048576,X$1,FALSE))</f>
        <v>547640</v>
      </c>
      <c r="Y59" s="190">
        <f>IF(ISNA(VLOOKUP(A59,[3]BDD_AGen!$1:$1048576,$Y$1,FALSE))=TRUE,"-",VLOOKUP(A59,[3]BDD_AGen!$1:$1048576,$Y$1,FALSE))</f>
        <v>613888</v>
      </c>
      <c r="Z59" s="185">
        <f>IF(X59=0,"-",Y59/X59-1)</f>
        <v>0.1209699802790154</v>
      </c>
      <c r="AA59" s="186">
        <f>IF(O59=0,"-",VLOOKUP(A59,[3]BDD_AGen!$1:$1048576,$AA$1,FALSE)/O59)</f>
        <v>0.96460899464746497</v>
      </c>
      <c r="AB59" s="187">
        <f>IF(P59=0,"-",VLOOKUP(A59,[3]BDD_AGen!$1:$1048576,$AB$1,FALSE)/P59)</f>
        <v>0.9661271446224039</v>
      </c>
      <c r="AC59" s="635">
        <f>IF(ISNA(VLOOKUP(A59,[3]BDD_AGen!$1:$1048576,AC$1,FALSE))=TRUE,"-",VLOOKUP(A59,[3]BDD_AGen!$1:$1048576,AC$1,FALSE))</f>
        <v>0</v>
      </c>
      <c r="AD59" s="184">
        <f>IF(ISNA(VLOOKUP(A59,[3]BDD_AGen!$1:$1048576,$AD54,FALSE))=TRUE,"-",VLOOKUP(A59,[3]BDD_AGen!$1:$1048576,AD$1,FALSE))</f>
        <v>0</v>
      </c>
      <c r="AE59" s="185" t="str">
        <f>IF(AC59=0,"-",AD59/AC59-1)</f>
        <v>-</v>
      </c>
      <c r="AF59" s="183">
        <f>IF(ISNA(VLOOKUP(A59,[3]BDD_AGen!$1:$1048576,AF$1,FALSE))=TRUE,"-",VLOOKUP(A59,[3]BDD_AGen!$1:$1048576,AF$1,FALSE))</f>
        <v>0</v>
      </c>
      <c r="AG59" s="190">
        <f>IF(ISNA(VLOOKUP(A59,[3]BDD_AGen!$1:$1048576,AG$1,FALSE))=TRUE,"-",VLOOKUP(A59,[3]BDD_AGen!$1:$1048576,AG$1,FALSE))</f>
        <v>0</v>
      </c>
      <c r="AH59" s="185" t="str">
        <f>IF(AF59=0,"-",AG59/AF59-1)</f>
        <v>-</v>
      </c>
      <c r="AI59" s="186" t="str">
        <f>IF(AC59=0,"-",VLOOKUP(A59,[3]BDD_AGen!$1:$1048576,$AI$1,FALSE)/AC59)</f>
        <v>-</v>
      </c>
      <c r="AJ59" s="187" t="str">
        <f>IF(AD59=0,"-",VLOOKUP(A59,[3]BDD_AGen!$1:$1048576,$AJ$1,FALSE)/AD59)</f>
        <v>-</v>
      </c>
      <c r="AK59" s="186" t="str">
        <f>IF(AC59=0,"-",VLOOKUP(A59,[3]BDD_AGen!$1:$1048576,$AK$1,FALSE)/AC59)</f>
        <v>-</v>
      </c>
      <c r="AL59" s="192" t="str">
        <f>IF(AD59=0,"-",VLOOKUP(A59,[3]BDD_AGen!$1:$1048576,$AL$1,FALSE)/AD59)</f>
        <v>-</v>
      </c>
      <c r="AM59" s="32"/>
      <c r="AN59" s="32"/>
      <c r="AO59" s="32"/>
      <c r="AP59" s="32"/>
      <c r="AQ59" s="634"/>
      <c r="AR59" s="634"/>
    </row>
    <row r="60" spans="1:44" ht="8.25" customHeight="1" thickBot="1" x14ac:dyDescent="0.3">
      <c r="O60" s="633"/>
      <c r="V60" s="83"/>
    </row>
    <row r="61" spans="1:44" x14ac:dyDescent="0.25">
      <c r="C61" s="65" t="s">
        <v>110</v>
      </c>
      <c r="D61" s="201" t="str">
        <f>CONCATENATE(" RIMP ",[3]Onglet_OutilAnnexe!$B$3," - ",[3]Onglet_OutilAnnexe!$B$2,)</f>
        <v xml:space="preserve"> RIMP 2021 - 2022</v>
      </c>
      <c r="E61" s="98"/>
      <c r="F61" s="202" t="s">
        <v>242</v>
      </c>
      <c r="G61" s="101"/>
      <c r="H61" s="98"/>
      <c r="I61" s="193"/>
      <c r="J61" s="98"/>
      <c r="K61" s="98"/>
      <c r="L61" s="98"/>
      <c r="M61" s="98"/>
      <c r="N61" s="98"/>
      <c r="O61" s="203"/>
      <c r="P61" s="98"/>
      <c r="Q61" s="98"/>
      <c r="R61" s="98"/>
      <c r="S61" s="98"/>
      <c r="T61" s="98"/>
      <c r="U61" s="98"/>
      <c r="V61" s="193"/>
      <c r="W61" s="193"/>
      <c r="X61" s="204"/>
      <c r="Y61" s="193"/>
      <c r="Z61" s="193"/>
    </row>
    <row r="62" spans="1:44" x14ac:dyDescent="0.25">
      <c r="C62" s="65"/>
      <c r="D62" s="201"/>
      <c r="E62" s="98"/>
      <c r="F62" s="205" t="s">
        <v>241</v>
      </c>
      <c r="G62" s="193"/>
      <c r="H62" s="98"/>
      <c r="I62" s="98"/>
      <c r="J62" s="98"/>
      <c r="K62" s="98"/>
      <c r="L62" s="98"/>
      <c r="M62" s="98"/>
      <c r="N62" s="98"/>
      <c r="O62" s="203"/>
      <c r="P62" s="98"/>
      <c r="Q62" s="98"/>
      <c r="R62" s="98"/>
      <c r="S62" s="98"/>
      <c r="T62" s="98"/>
      <c r="U62" s="98"/>
      <c r="V62" s="193"/>
      <c r="W62" s="193"/>
      <c r="X62" s="204"/>
      <c r="Y62" s="193"/>
      <c r="Z62" s="193"/>
    </row>
    <row r="63" spans="1:44" x14ac:dyDescent="0.25">
      <c r="C63" s="65"/>
      <c r="D63" s="201"/>
      <c r="E63" s="98"/>
      <c r="F63" s="205" t="s">
        <v>240</v>
      </c>
      <c r="G63" s="193"/>
      <c r="H63" s="98"/>
      <c r="I63" s="98"/>
      <c r="J63" s="98"/>
      <c r="K63" s="98"/>
      <c r="L63" s="98"/>
      <c r="M63" s="98"/>
      <c r="N63" s="98"/>
      <c r="O63" s="203"/>
      <c r="P63" s="98"/>
      <c r="Q63" s="98"/>
      <c r="R63" s="98"/>
      <c r="S63" s="98"/>
      <c r="T63" s="98"/>
      <c r="U63" s="98"/>
      <c r="V63" s="193"/>
      <c r="W63" s="193"/>
      <c r="X63" s="204"/>
      <c r="Y63" s="193"/>
      <c r="Z63" s="193"/>
    </row>
    <row r="64" spans="1:44" ht="10.5" customHeight="1" x14ac:dyDescent="0.25">
      <c r="C64" s="201"/>
      <c r="D64" s="201"/>
      <c r="E64" s="206"/>
      <c r="F64" s="201"/>
      <c r="G64" s="201"/>
      <c r="H64" s="206"/>
      <c r="I64" s="206"/>
      <c r="J64" s="206"/>
      <c r="K64" s="206"/>
      <c r="L64" s="206"/>
      <c r="M64" s="206"/>
      <c r="N64" s="206"/>
      <c r="O64" s="207"/>
      <c r="P64" s="206"/>
      <c r="Q64" s="206"/>
      <c r="R64" s="206"/>
      <c r="S64" s="206"/>
      <c r="T64" s="206"/>
      <c r="U64" s="206"/>
      <c r="V64" s="193"/>
      <c r="W64" s="193"/>
      <c r="X64" s="204"/>
      <c r="Y64" s="193"/>
      <c r="Z64" s="193"/>
    </row>
    <row r="65" spans="3:26" ht="23.25" customHeight="1" x14ac:dyDescent="0.25">
      <c r="C65" s="1083" t="s">
        <v>114</v>
      </c>
      <c r="D65" s="1083"/>
      <c r="E65" s="1083"/>
      <c r="F65" s="1083"/>
      <c r="G65" s="1083"/>
      <c r="H65" s="1083"/>
      <c r="I65" s="1083"/>
      <c r="J65" s="1083"/>
      <c r="K65" s="1083"/>
      <c r="L65" s="1083"/>
      <c r="M65" s="1083"/>
      <c r="N65" s="1083"/>
      <c r="O65" s="1083"/>
      <c r="P65" s="1083"/>
      <c r="Q65" s="1083"/>
      <c r="R65" s="1083"/>
      <c r="S65" s="1083"/>
      <c r="T65" s="1083"/>
      <c r="U65" s="1083"/>
      <c r="V65" s="1083"/>
      <c r="W65" s="1083"/>
      <c r="X65" s="1083"/>
      <c r="Y65" s="1083"/>
      <c r="Z65" s="1083"/>
    </row>
    <row r="66" spans="3:26" x14ac:dyDescent="0.25">
      <c r="C66" s="208" t="s">
        <v>115</v>
      </c>
      <c r="D66" s="202"/>
      <c r="E66" s="209"/>
      <c r="F66" s="210"/>
      <c r="G66" s="210"/>
      <c r="H66" s="210"/>
      <c r="I66" s="210"/>
      <c r="J66" s="210"/>
      <c r="K66" s="210"/>
      <c r="L66" s="210"/>
      <c r="M66" s="210"/>
      <c r="N66" s="210"/>
      <c r="O66" s="211"/>
      <c r="P66" s="211"/>
      <c r="Q66" s="212"/>
      <c r="R66" s="211"/>
      <c r="S66" s="212"/>
      <c r="T66" s="211"/>
      <c r="U66" s="211"/>
      <c r="V66" s="211"/>
      <c r="W66" s="211"/>
      <c r="X66" s="211"/>
      <c r="Y66" s="212"/>
      <c r="Z66" s="211"/>
    </row>
    <row r="67" spans="3:26" x14ac:dyDescent="0.25">
      <c r="C67" s="208" t="s">
        <v>116</v>
      </c>
      <c r="D67" s="202"/>
      <c r="E67" s="209"/>
      <c r="F67" s="210"/>
      <c r="G67" s="210"/>
      <c r="H67" s="210"/>
      <c r="I67" s="210"/>
      <c r="J67" s="210"/>
      <c r="K67" s="210"/>
      <c r="L67" s="210"/>
      <c r="M67" s="210"/>
      <c r="N67" s="210"/>
      <c r="O67" s="211"/>
      <c r="P67" s="211"/>
      <c r="Q67" s="212"/>
      <c r="R67" s="211"/>
      <c r="S67" s="212"/>
      <c r="T67" s="211"/>
      <c r="U67" s="211"/>
      <c r="V67" s="211"/>
      <c r="W67" s="211"/>
      <c r="X67" s="211"/>
      <c r="Y67" s="212"/>
      <c r="Z67" s="211"/>
    </row>
    <row r="68" spans="3:26" ht="8.25" customHeight="1" x14ac:dyDescent="0.25">
      <c r="C68" s="208"/>
      <c r="D68" s="202"/>
      <c r="E68" s="209"/>
      <c r="F68" s="210"/>
      <c r="G68" s="210"/>
      <c r="H68" s="210"/>
      <c r="I68" s="210"/>
      <c r="J68" s="210"/>
      <c r="K68" s="210"/>
      <c r="L68" s="210"/>
      <c r="M68" s="210"/>
      <c r="N68" s="210"/>
      <c r="O68" s="211"/>
      <c r="P68" s="211"/>
      <c r="Q68" s="212"/>
      <c r="R68" s="211"/>
      <c r="S68" s="212"/>
      <c r="T68" s="211"/>
      <c r="U68" s="211"/>
      <c r="V68" s="211"/>
      <c r="W68" s="211"/>
      <c r="X68" s="211"/>
      <c r="Y68" s="212"/>
      <c r="Z68" s="211"/>
    </row>
    <row r="69" spans="3:26" ht="27" customHeight="1" x14ac:dyDescent="0.25">
      <c r="C69" s="1084" t="s">
        <v>117</v>
      </c>
      <c r="D69" s="1084"/>
      <c r="E69" s="1084"/>
      <c r="F69" s="1084"/>
      <c r="G69" s="1084"/>
      <c r="H69" s="1084"/>
      <c r="I69" s="1084"/>
      <c r="J69" s="1084"/>
      <c r="K69" s="1084"/>
      <c r="L69" s="1084"/>
      <c r="M69" s="1084"/>
      <c r="N69" s="1084"/>
      <c r="O69" s="1084"/>
      <c r="P69" s="1084"/>
      <c r="Q69" s="1084"/>
      <c r="R69" s="1084"/>
      <c r="S69" s="1084"/>
      <c r="T69" s="1084"/>
      <c r="U69" s="1084"/>
      <c r="V69" s="1084"/>
      <c r="W69" s="1084"/>
      <c r="X69" s="1084"/>
      <c r="Y69" s="1084"/>
      <c r="Z69" s="1084"/>
    </row>
    <row r="70" spans="3:26" ht="7.5" customHeight="1" x14ac:dyDescent="0.25">
      <c r="E70" s="193"/>
      <c r="F70" s="213"/>
      <c r="G70" s="193"/>
      <c r="H70" s="193"/>
      <c r="I70" s="193"/>
      <c r="J70" s="193"/>
      <c r="K70" s="193"/>
      <c r="L70" s="193"/>
      <c r="M70" s="193"/>
      <c r="N70" s="193"/>
      <c r="O70" s="193"/>
      <c r="P70" s="193"/>
      <c r="Q70" s="193"/>
      <c r="R70" s="193"/>
      <c r="S70" s="193"/>
      <c r="T70" s="193"/>
      <c r="U70" s="193"/>
      <c r="V70" s="193"/>
      <c r="W70" s="193"/>
      <c r="X70" s="204"/>
      <c r="Y70" s="193"/>
      <c r="Z70" s="193"/>
    </row>
    <row r="71" spans="3:26" x14ac:dyDescent="0.25">
      <c r="C71" s="329"/>
      <c r="E71" s="193"/>
      <c r="F71" s="213"/>
      <c r="G71" s="193"/>
      <c r="H71" s="193"/>
      <c r="I71" s="193"/>
      <c r="J71" s="193"/>
      <c r="K71" s="193"/>
      <c r="L71" s="193"/>
      <c r="M71" s="193"/>
      <c r="N71" s="193"/>
      <c r="O71" s="193"/>
      <c r="P71" s="193"/>
      <c r="Q71" s="193"/>
      <c r="R71" s="193"/>
      <c r="S71" s="193"/>
      <c r="T71" s="193"/>
      <c r="U71" s="193"/>
      <c r="V71" s="193"/>
      <c r="W71" s="193"/>
      <c r="X71" s="204"/>
      <c r="Y71" s="193"/>
      <c r="Z71" s="193"/>
    </row>
  </sheetData>
  <mergeCells count="21">
    <mergeCell ref="C2:AL2"/>
    <mergeCell ref="C4:C6"/>
    <mergeCell ref="D4:D6"/>
    <mergeCell ref="F4:N4"/>
    <mergeCell ref="P4:AB4"/>
    <mergeCell ref="AD4:AL4"/>
    <mergeCell ref="F5:G5"/>
    <mergeCell ref="I5:J5"/>
    <mergeCell ref="K5:L5"/>
    <mergeCell ref="M5:N5"/>
    <mergeCell ref="C69:Z69"/>
    <mergeCell ref="P5:Q5"/>
    <mergeCell ref="S5:T5"/>
    <mergeCell ref="V5:W5"/>
    <mergeCell ref="Y5:Z5"/>
    <mergeCell ref="AD5:AE5"/>
    <mergeCell ref="AG5:AH5"/>
    <mergeCell ref="AI5:AJ5"/>
    <mergeCell ref="AK5:AL5"/>
    <mergeCell ref="C65:Z65"/>
    <mergeCell ref="AA5:AB5"/>
  </mergeCells>
  <pageMargins left="0.19685039370078741" right="0.15748031496062992" top="0.19685039370078741" bottom="0.51181102362204722" header="0.31496062992125984" footer="0.27559055118110237"/>
  <pageSetup paperSize="9" scale="55" orientation="landscape" r:id="rId1"/>
  <headerFooter alignWithMargins="0">
    <oddFooter>&amp;L&amp;"Arial,Italique"&amp;7
&amp;CPsychiatrie (RIM-P) – Bilan PMSI 2022</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H72"/>
  <sheetViews>
    <sheetView showZeros="0" view="pageBreakPreview" topLeftCell="C1" zoomScale="65" zoomScaleNormal="100" zoomScaleSheetLayoutView="65" workbookViewId="0">
      <selection sqref="A1:AD67"/>
    </sheetView>
  </sheetViews>
  <sheetFormatPr baseColWidth="10" defaultColWidth="11.5546875" defaultRowHeight="13.2" x14ac:dyDescent="0.25"/>
  <cols>
    <col min="1" max="1" width="8" style="17" hidden="1" customWidth="1"/>
    <col min="2" max="2" width="2.77734375" style="673" hidden="1" customWidth="1"/>
    <col min="3" max="3" width="9.44140625" style="194" customWidth="1"/>
    <col min="4" max="4" width="22.21875" style="195" bestFit="1" customWidth="1"/>
    <col min="5" max="5" width="7.77734375" style="219" hidden="1" customWidth="1"/>
    <col min="6" max="6" width="7.77734375" style="378" customWidth="1"/>
    <col min="7" max="7" width="7.77734375" style="195" customWidth="1"/>
    <col min="8" max="8" width="10.77734375" style="219" hidden="1" customWidth="1"/>
    <col min="9" max="9" width="8.77734375" style="378" customWidth="1"/>
    <col min="10" max="10" width="7.77734375" style="195" customWidth="1"/>
    <col min="11" max="12" width="7.77734375" style="673" customWidth="1"/>
    <col min="13" max="18" width="7.77734375" style="675" customWidth="1"/>
    <col min="19" max="28" width="7.77734375" style="674" customWidth="1"/>
    <col min="29" max="29" width="7.77734375" style="674" hidden="1" customWidth="1"/>
    <col min="30" max="30" width="7.77734375" style="674" customWidth="1"/>
    <col min="31" max="16384" width="11.5546875" style="673"/>
  </cols>
  <sheetData>
    <row r="1" spans="1:34" s="700" customFormat="1" ht="19.5" customHeight="1" x14ac:dyDescent="0.25">
      <c r="A1" s="218"/>
      <c r="C1" s="217"/>
      <c r="D1" s="218"/>
      <c r="E1" s="219"/>
      <c r="F1" s="219"/>
      <c r="G1" s="218"/>
      <c r="H1" s="219"/>
      <c r="I1" s="219"/>
      <c r="J1" s="218"/>
      <c r="K1" s="700">
        <v>2</v>
      </c>
      <c r="L1" s="700">
        <f>K1+32</f>
        <v>34</v>
      </c>
      <c r="M1" s="701">
        <f t="shared" ref="M1:AD1" si="0">K1+1</f>
        <v>3</v>
      </c>
      <c r="N1" s="701">
        <f t="shared" si="0"/>
        <v>35</v>
      </c>
      <c r="O1" s="701">
        <f t="shared" si="0"/>
        <v>4</v>
      </c>
      <c r="P1" s="701">
        <f t="shared" si="0"/>
        <v>36</v>
      </c>
      <c r="Q1" s="701">
        <f t="shared" si="0"/>
        <v>5</v>
      </c>
      <c r="R1" s="701">
        <f t="shared" si="0"/>
        <v>37</v>
      </c>
      <c r="S1" s="701">
        <f t="shared" si="0"/>
        <v>6</v>
      </c>
      <c r="T1" s="701">
        <f t="shared" si="0"/>
        <v>38</v>
      </c>
      <c r="U1" s="701">
        <f t="shared" si="0"/>
        <v>7</v>
      </c>
      <c r="V1" s="701">
        <f t="shared" si="0"/>
        <v>39</v>
      </c>
      <c r="W1" s="701">
        <f t="shared" si="0"/>
        <v>8</v>
      </c>
      <c r="X1" s="701">
        <f t="shared" si="0"/>
        <v>40</v>
      </c>
      <c r="Y1" s="701">
        <f t="shared" si="0"/>
        <v>9</v>
      </c>
      <c r="Z1" s="701">
        <f t="shared" si="0"/>
        <v>41</v>
      </c>
      <c r="AA1" s="701">
        <f t="shared" si="0"/>
        <v>10</v>
      </c>
      <c r="AB1" s="701">
        <f t="shared" si="0"/>
        <v>42</v>
      </c>
      <c r="AC1" s="701">
        <f t="shared" si="0"/>
        <v>11</v>
      </c>
      <c r="AD1" s="701">
        <f t="shared" si="0"/>
        <v>43</v>
      </c>
    </row>
    <row r="2" spans="1:34" s="32" customFormat="1" ht="30" customHeight="1" x14ac:dyDescent="0.25">
      <c r="A2" s="236"/>
      <c r="C2" s="1087" t="s">
        <v>259</v>
      </c>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221"/>
      <c r="AF2" s="221"/>
      <c r="AG2" s="221"/>
      <c r="AH2" s="221"/>
    </row>
    <row r="3" spans="1:34" s="698" customFormat="1" ht="7.5" customHeight="1" thickBot="1" x14ac:dyDescent="0.3">
      <c r="A3" s="222"/>
      <c r="C3" s="386"/>
      <c r="D3" s="222"/>
      <c r="E3" s="222"/>
      <c r="F3" s="699"/>
      <c r="G3" s="388"/>
      <c r="H3" s="388"/>
      <c r="I3" s="388"/>
      <c r="J3" s="388"/>
      <c r="K3" s="388"/>
      <c r="L3" s="388"/>
      <c r="M3" s="388"/>
      <c r="N3" s="388"/>
      <c r="O3" s="388"/>
      <c r="P3" s="388"/>
      <c r="Q3" s="388"/>
      <c r="R3" s="388"/>
      <c r="S3" s="388"/>
      <c r="T3" s="388"/>
      <c r="U3" s="388"/>
      <c r="V3" s="388"/>
      <c r="W3" s="388"/>
      <c r="X3" s="388"/>
      <c r="Y3" s="388"/>
      <c r="Z3" s="388"/>
      <c r="AA3" s="388"/>
      <c r="AB3" s="388"/>
      <c r="AC3" s="388"/>
    </row>
    <row r="4" spans="1:34" ht="24" customHeight="1" x14ac:dyDescent="0.25">
      <c r="C4" s="1088" t="s">
        <v>3</v>
      </c>
      <c r="D4" s="1148" t="s">
        <v>4</v>
      </c>
      <c r="E4" s="224"/>
      <c r="F4" s="1150" t="s">
        <v>9</v>
      </c>
      <c r="G4" s="1151"/>
      <c r="H4" s="225"/>
      <c r="I4" s="1156" t="s">
        <v>15</v>
      </c>
      <c r="J4" s="1157"/>
      <c r="K4" s="1162" t="s">
        <v>258</v>
      </c>
      <c r="L4" s="1163"/>
      <c r="M4" s="1163"/>
      <c r="N4" s="1163"/>
      <c r="O4" s="1163"/>
      <c r="P4" s="1163"/>
      <c r="Q4" s="1163"/>
      <c r="R4" s="1163"/>
      <c r="S4" s="1163"/>
      <c r="T4" s="1163"/>
      <c r="U4" s="1163"/>
      <c r="V4" s="1164"/>
      <c r="W4" s="1165" t="s">
        <v>257</v>
      </c>
      <c r="X4" s="1166"/>
      <c r="Y4" s="1166"/>
      <c r="Z4" s="1167"/>
      <c r="AA4" s="1165" t="s">
        <v>256</v>
      </c>
      <c r="AB4" s="1166"/>
      <c r="AC4" s="1166"/>
      <c r="AD4" s="1167"/>
    </row>
    <row r="5" spans="1:34" s="696" customFormat="1" ht="23.25" customHeight="1" x14ac:dyDescent="0.25">
      <c r="A5" s="697"/>
      <c r="C5" s="1089"/>
      <c r="D5" s="1149"/>
      <c r="E5" s="226"/>
      <c r="F5" s="1152"/>
      <c r="G5" s="1153"/>
      <c r="H5" s="227"/>
      <c r="I5" s="1158"/>
      <c r="J5" s="1159"/>
      <c r="K5" s="1171" t="s">
        <v>255</v>
      </c>
      <c r="L5" s="1146"/>
      <c r="M5" s="1146"/>
      <c r="N5" s="1146"/>
      <c r="O5" s="1146" t="s">
        <v>124</v>
      </c>
      <c r="P5" s="1146"/>
      <c r="Q5" s="1146"/>
      <c r="R5" s="1172"/>
      <c r="S5" s="1146" t="s">
        <v>254</v>
      </c>
      <c r="T5" s="1146"/>
      <c r="U5" s="1146"/>
      <c r="V5" s="1147"/>
      <c r="W5" s="1168"/>
      <c r="X5" s="1169"/>
      <c r="Y5" s="1169"/>
      <c r="Z5" s="1170"/>
      <c r="AA5" s="1168"/>
      <c r="AB5" s="1169"/>
      <c r="AC5" s="1169"/>
      <c r="AD5" s="1170"/>
    </row>
    <row r="6" spans="1:34" s="696" customFormat="1" ht="18.75" customHeight="1" x14ac:dyDescent="0.25">
      <c r="A6" s="697"/>
      <c r="C6" s="1089"/>
      <c r="D6" s="1149"/>
      <c r="E6" s="226"/>
      <c r="F6" s="1154"/>
      <c r="G6" s="1155"/>
      <c r="H6" s="228"/>
      <c r="I6" s="1160"/>
      <c r="J6" s="1161"/>
      <c r="K6" s="1138" t="s">
        <v>126</v>
      </c>
      <c r="L6" s="1139"/>
      <c r="M6" s="1140" t="s">
        <v>127</v>
      </c>
      <c r="N6" s="1141"/>
      <c r="O6" s="1140" t="s">
        <v>126</v>
      </c>
      <c r="P6" s="1139"/>
      <c r="Q6" s="1140" t="s">
        <v>127</v>
      </c>
      <c r="R6" s="1141"/>
      <c r="S6" s="1140" t="s">
        <v>126</v>
      </c>
      <c r="T6" s="1139"/>
      <c r="U6" s="1140" t="s">
        <v>127</v>
      </c>
      <c r="V6" s="1141"/>
      <c r="W6" s="1138" t="s">
        <v>126</v>
      </c>
      <c r="X6" s="1139"/>
      <c r="Y6" s="1140" t="s">
        <v>127</v>
      </c>
      <c r="Z6" s="1141"/>
      <c r="AA6" s="1138" t="s">
        <v>126</v>
      </c>
      <c r="AB6" s="1139"/>
      <c r="AC6" s="1140" t="s">
        <v>127</v>
      </c>
      <c r="AD6" s="1142"/>
    </row>
    <row r="7" spans="1:34" s="696" customFormat="1" ht="18.75" customHeight="1" x14ac:dyDescent="0.25">
      <c r="A7" s="697"/>
      <c r="C7" s="1089"/>
      <c r="D7" s="1149"/>
      <c r="E7" s="21" t="str">
        <f>[3]Onglet_OutilAnnexe!$B$3</f>
        <v>2021</v>
      </c>
      <c r="F7" s="22" t="str">
        <f>[3]Onglet_OutilAnnexe!$B$2</f>
        <v>2022</v>
      </c>
      <c r="G7" s="23" t="str">
        <f>CONCATENATE("Evol. / ",[3]Onglet_OutilAnnexe!$B$3)</f>
        <v>Evol. / 2021</v>
      </c>
      <c r="H7" s="230" t="str">
        <f>[3]Onglet_OutilAnnexe!$B$3</f>
        <v>2021</v>
      </c>
      <c r="I7" s="22" t="str">
        <f>[3]Onglet_OutilAnnexe!$B$2</f>
        <v>2022</v>
      </c>
      <c r="J7" s="23" t="str">
        <f>CONCATENATE("Evol. / ",[3]Onglet_OutilAnnexe!$B$3)</f>
        <v>Evol. / 2021</v>
      </c>
      <c r="K7" s="231" t="str">
        <f>[3]Onglet_OutilAnnexe!$B$3</f>
        <v>2021</v>
      </c>
      <c r="L7" s="232" t="str">
        <f>[3]Onglet_OutilAnnexe!$B$2</f>
        <v>2022</v>
      </c>
      <c r="M7" s="233" t="str">
        <f>[3]Onglet_OutilAnnexe!$B$3</f>
        <v>2021</v>
      </c>
      <c r="N7" s="234" t="str">
        <f>[3]Onglet_OutilAnnexe!$B$2</f>
        <v>2022</v>
      </c>
      <c r="O7" s="233" t="str">
        <f>[3]Onglet_OutilAnnexe!$B$3</f>
        <v>2021</v>
      </c>
      <c r="P7" s="232" t="str">
        <f>[3]Onglet_OutilAnnexe!$B$2</f>
        <v>2022</v>
      </c>
      <c r="Q7" s="233" t="str">
        <f>[3]Onglet_OutilAnnexe!$B$3</f>
        <v>2021</v>
      </c>
      <c r="R7" s="234" t="str">
        <f>[3]Onglet_OutilAnnexe!$B$2</f>
        <v>2022</v>
      </c>
      <c r="S7" s="233" t="str">
        <f>[3]Onglet_OutilAnnexe!$B$3</f>
        <v>2021</v>
      </c>
      <c r="T7" s="232" t="str">
        <f>[3]Onglet_OutilAnnexe!$B$2</f>
        <v>2022</v>
      </c>
      <c r="U7" s="233" t="str">
        <f>[3]Onglet_OutilAnnexe!$B$3</f>
        <v>2021</v>
      </c>
      <c r="V7" s="235" t="str">
        <f>[3]Onglet_OutilAnnexe!$B$2</f>
        <v>2022</v>
      </c>
      <c r="W7" s="231" t="str">
        <f>[3]Onglet_OutilAnnexe!$B$3</f>
        <v>2021</v>
      </c>
      <c r="X7" s="232" t="str">
        <f>[3]Onglet_OutilAnnexe!$B$2</f>
        <v>2022</v>
      </c>
      <c r="Y7" s="233" t="str">
        <f>[3]Onglet_OutilAnnexe!$B$3</f>
        <v>2021</v>
      </c>
      <c r="Z7" s="235" t="str">
        <f>[3]Onglet_OutilAnnexe!$B$2</f>
        <v>2022</v>
      </c>
      <c r="AA7" s="231" t="str">
        <f>[3]Onglet_OutilAnnexe!$B$3</f>
        <v>2021</v>
      </c>
      <c r="AB7" s="232" t="str">
        <f>[3]Onglet_OutilAnnexe!$B$2</f>
        <v>2022</v>
      </c>
      <c r="AC7" s="233" t="str">
        <f>[3]Onglet_OutilAnnexe!$B$3</f>
        <v>2021</v>
      </c>
      <c r="AD7" s="235" t="str">
        <f>[3]Onglet_OutilAnnexe!$B$2</f>
        <v>2022</v>
      </c>
    </row>
    <row r="8" spans="1:34" s="696" customFormat="1" x14ac:dyDescent="0.25">
      <c r="A8" s="697"/>
      <c r="C8" s="1143" t="s">
        <v>128</v>
      </c>
      <c r="D8" s="1144"/>
      <c r="E8" s="1144"/>
      <c r="F8" s="1144"/>
      <c r="G8" s="1144"/>
      <c r="H8" s="1144"/>
      <c r="I8" s="1144"/>
      <c r="J8" s="1144"/>
      <c r="K8" s="1144"/>
      <c r="L8" s="1144"/>
      <c r="M8" s="1144"/>
      <c r="N8" s="1144"/>
      <c r="O8" s="1144"/>
      <c r="P8" s="1144"/>
      <c r="Q8" s="1144"/>
      <c r="R8" s="1144"/>
      <c r="S8" s="1144"/>
      <c r="T8" s="1144"/>
      <c r="U8" s="1144"/>
      <c r="V8" s="1144"/>
      <c r="W8" s="1144"/>
      <c r="X8" s="1144"/>
      <c r="Y8" s="1144"/>
      <c r="Z8" s="1144"/>
      <c r="AA8" s="1144"/>
      <c r="AB8" s="1144"/>
      <c r="AC8" s="1144"/>
      <c r="AD8" s="1145"/>
    </row>
    <row r="9" spans="1:34" s="32" customFormat="1" ht="14.1" customHeight="1" x14ac:dyDescent="0.2">
      <c r="A9" s="31" t="s">
        <v>18</v>
      </c>
      <c r="C9" s="237" t="s">
        <v>18</v>
      </c>
      <c r="D9" s="48" t="s">
        <v>19</v>
      </c>
      <c r="E9" s="238">
        <f>VLOOKUP(A9,A_GEN!$A$7:$AM$57,32,FALSE)</f>
        <v>7461</v>
      </c>
      <c r="F9" s="239">
        <f>VLOOKUP(A9,A_GEN!$A$7:$AM$69,33,FALSE)</f>
        <v>7349</v>
      </c>
      <c r="G9" s="240">
        <f t="shared" ref="G9:G21" si="1">IF(E9=0,"-",F9/E9-1)</f>
        <v>-1.5011392574721838E-2</v>
      </c>
      <c r="H9" s="241">
        <f>VLOOKUP(A9,A_GEN!$A$7:$AM$69,29,FALSE)</f>
        <v>75662</v>
      </c>
      <c r="I9" s="518">
        <f>VLOOKUP(A9,A_GEN!$A$7:$AM$69,30,FALSE)</f>
        <v>73400</v>
      </c>
      <c r="J9" s="240">
        <f t="shared" ref="J9:J21" si="2">IF(H9=0,"-",I9/H9-1)</f>
        <v>-2.9896116941132922E-2</v>
      </c>
      <c r="K9" s="244">
        <f>IF(E9&gt;0,VLOOKUP(A9,[3]BDD_AGen_Ambu!$1:$1048576,Gen_Ambu_FA!K$1,FALSE)/E9,"-")</f>
        <v>1.3805119957110307E-2</v>
      </c>
      <c r="L9" s="240">
        <f>IF(F9&gt;0,VLOOKUP(A9,[3]BDD_AGen_Ambu!$1:$1048576,Gen_Ambu_FA!L$1,FALSE)/F9,"-")</f>
        <v>1.3743366444414207E-2</v>
      </c>
      <c r="M9" s="245">
        <f>IF(H9&gt;0,VLOOKUP(A9,[3]BDD_AGen_Ambu!$1:$1048576,Gen_Ambu_FA!M$1,FALSE)/H9,"-")</f>
        <v>4.3615024715180674E-3</v>
      </c>
      <c r="N9" s="240">
        <f>IF(I9&gt;0,VLOOKUP(A9,[3]BDD_AGen_Ambu!$1:$1048576,Gen_Ambu_FA!N$1,FALSE)/I9,"-")</f>
        <v>4.0190735694822892E-3</v>
      </c>
      <c r="O9" s="245">
        <f>IF(E9&gt;0,VLOOKUP(A9,[3]BDD_AGen_Ambu!$1:$1048576,Gen_Ambu_FA!O$1,FALSE)/E9,"-")</f>
        <v>2.8950542822677925E-2</v>
      </c>
      <c r="P9" s="240">
        <f>IF(F9&gt;0,VLOOKUP(A9,[3]BDD_AGen_Ambu!$1:$1048576,Gen_Ambu_FA!P$1,FALSE)/F9,"-")</f>
        <v>3.3473942032929652E-2</v>
      </c>
      <c r="Q9" s="245">
        <f>IF(H9&gt;0,VLOOKUP(A9,[3]BDD_AGen_Ambu!$1:$1048576,Gen_Ambu_FA!Q$1,FALSE)/H9,"-")</f>
        <v>1.3692474425735507E-2</v>
      </c>
      <c r="R9" s="243">
        <f>IF(I9&gt;0,VLOOKUP(A9,[3]BDD_AGen_Ambu!$1:$1048576,Gen_Ambu_FA!R$1,FALSE)/I9,"-")</f>
        <v>1.7479564032697549E-2</v>
      </c>
      <c r="S9" s="245">
        <f>IF(E9&gt;0,VLOOKUP(A9,[3]BDD_AGen_Ambu!$1:$1048576,Gen_Ambu_FA!S$1,FALSE)/E9,"-")</f>
        <v>0.96099718536389223</v>
      </c>
      <c r="T9" s="240">
        <f>IF(F9&gt;0,VLOOKUP(A9,[3]BDD_AGen_Ambu!$1:$1048576,Gen_Ambu_FA!T$1,FALSE)/F9,"-")</f>
        <v>0.95808953599129132</v>
      </c>
      <c r="U9" s="245">
        <f>IF(H9&gt;0,VLOOKUP(A9,[3]BDD_AGen_Ambu!$1:$1048576,Gen_Ambu_FA!U$1,FALSE)/H9,"-")</f>
        <v>0.98194602310274648</v>
      </c>
      <c r="V9" s="246">
        <f>IF(I9&gt;0,VLOOKUP(A9,[3]BDD_AGen_Ambu!$1:$1048576,Gen_Ambu_FA!V$1,FALSE)/I9,"-")</f>
        <v>0.97850136239782015</v>
      </c>
      <c r="W9" s="244">
        <f>IF(E9&gt;0,VLOOKUP(A9,[3]BDD_AGen_Ambu!$1:$1048576,Gen_Ambu_FA!W$1,FALSE)/E9,"-")</f>
        <v>0.19166331590939553</v>
      </c>
      <c r="X9" s="240">
        <f>IF(F9&gt;0,VLOOKUP(A9,[3]BDD_AGen_Ambu!$1:$1048576,Gen_Ambu_FA!X$1,FALSE)/F9,"-")</f>
        <v>0.19145461967614641</v>
      </c>
      <c r="Y9" s="245">
        <f>IF(H9&gt;0,VLOOKUP(A9,[3]BDD_AGen_Ambu!$1:$1048576,Gen_Ambu_FA!Y$1,FALSE)/H9,"-")</f>
        <v>0.23187333139488778</v>
      </c>
      <c r="Z9" s="240">
        <f>IF(I9&gt;0,VLOOKUP(A9,[3]BDD_AGen_Ambu!$1:$1048576,Gen_Ambu_FA!Z$1,FALSE)/I9,"-")</f>
        <v>0.23614441416893733</v>
      </c>
      <c r="AA9" s="244">
        <f>IF(E9&gt;0,VLOOKUP(A9,[3]BDD_AGen_Ambu!$1:$1048576,Gen_Ambu_FA!AA$1,FALSE)/E9,"-")</f>
        <v>0</v>
      </c>
      <c r="AB9" s="240">
        <f>IF(F9&gt;0,VLOOKUP(A9,[3]BDD_AGen_Ambu!$1:$1048576,Gen_Ambu_FA!AB$1,FALSE)/F9,"-")</f>
        <v>0</v>
      </c>
      <c r="AC9" s="245">
        <f>IF(H9&gt;0,VLOOKUP(A9,[3]BDD_AGen_Ambu!$1:$1048576,Gen_Ambu_FA!AC$1,FALSE)/H9,"-")</f>
        <v>0</v>
      </c>
      <c r="AD9" s="246">
        <f>IF(I9&gt;0,VLOOKUP(A9,[3]BDD_AGen_Ambu!$1:$1048576,Gen_Ambu_FA!AD$1,FALSE)/I9,"-")</f>
        <v>1</v>
      </c>
      <c r="AE9" s="692"/>
      <c r="AF9" s="692"/>
    </row>
    <row r="10" spans="1:34" s="32" customFormat="1" ht="14.1" customHeight="1" x14ac:dyDescent="0.25">
      <c r="A10" s="44" t="s">
        <v>20</v>
      </c>
      <c r="C10" s="45" t="s">
        <v>20</v>
      </c>
      <c r="D10" s="34" t="s">
        <v>21</v>
      </c>
      <c r="E10" s="248">
        <f>VLOOKUP(A10,A_GEN!$A$7:$AM$57,32,FALSE)</f>
        <v>9347</v>
      </c>
      <c r="F10" s="239">
        <f>VLOOKUP(A10,A_GEN!$A$7:$AM$69,33,FALSE)</f>
        <v>9276</v>
      </c>
      <c r="G10" s="240">
        <f t="shared" si="1"/>
        <v>-7.5960201134053218E-3</v>
      </c>
      <c r="H10" s="241">
        <f>VLOOKUP(A10,A_GEN!$A$7:$AM$69,29,FALSE)</f>
        <v>89508</v>
      </c>
      <c r="I10" s="242">
        <f>VLOOKUP(A10,A_GEN!$A$7:$AM$69,30,FALSE)</f>
        <v>84215</v>
      </c>
      <c r="J10" s="243">
        <f t="shared" si="2"/>
        <v>-5.9134379049917363E-2</v>
      </c>
      <c r="K10" s="244">
        <f>IF(E10&gt;0,VLOOKUP(A10,[3]BDD_AGen_Ambu!$1:$1048576,Gen_Ambu_FA!K$1,FALSE)/E10,"-")</f>
        <v>1.6903819407296457E-2</v>
      </c>
      <c r="L10" s="240">
        <f>IF(F10&gt;0,VLOOKUP(A10,[3]BDD_AGen_Ambu!$1:$1048576,Gen_Ambu_FA!L$1,FALSE)/F10,"-")</f>
        <v>1.6601983613626563E-2</v>
      </c>
      <c r="M10" s="245">
        <f>IF(H10&gt;0,VLOOKUP(A10,[3]BDD_AGen_Ambu!$1:$1048576,Gen_Ambu_FA!M$1,FALSE)/H10,"-")</f>
        <v>3.1952451177548378E-3</v>
      </c>
      <c r="N10" s="243">
        <f>IF(I10&gt;0,VLOOKUP(A10,[3]BDD_AGen_Ambu!$1:$1048576,Gen_Ambu_FA!N$1,FALSE)/I10,"-")</f>
        <v>4.4291397019533335E-3</v>
      </c>
      <c r="O10" s="245">
        <f>IF(E10&gt;0,VLOOKUP(A10,[3]BDD_AGen_Ambu!$1:$1048576,Gen_Ambu_FA!O$1,FALSE)/E10,"-")</f>
        <v>2.6746549695089335E-2</v>
      </c>
      <c r="P10" s="240">
        <f>IF(F10&gt;0,VLOOKUP(A10,[3]BDD_AGen_Ambu!$1:$1048576,Gen_Ambu_FA!P$1,FALSE)/F10,"-")</f>
        <v>2.7598102630444158E-2</v>
      </c>
      <c r="Q10" s="245">
        <f>IF(H10&gt;0,VLOOKUP(A10,[3]BDD_AGen_Ambu!$1:$1048576,Gen_Ambu_FA!Q$1,FALSE)/H10,"-")</f>
        <v>1.6289046789113821E-2</v>
      </c>
      <c r="R10" s="243">
        <f>IF(I10&gt;0,VLOOKUP(A10,[3]BDD_AGen_Ambu!$1:$1048576,Gen_Ambu_FA!R$1,FALSE)/I10,"-")</f>
        <v>2.1314492667577036E-2</v>
      </c>
      <c r="S10" s="245">
        <f>IF(E10&gt;0,VLOOKUP(A10,[3]BDD_AGen_Ambu!$1:$1048576,Gen_Ambu_FA!S$1,FALSE)/E10,"-")</f>
        <v>0.9609500374451696</v>
      </c>
      <c r="T10" s="240">
        <f>IF(F10&gt;0,VLOOKUP(A10,[3]BDD_AGen_Ambu!$1:$1048576,Gen_Ambu_FA!T$1,FALSE)/F10,"-")</f>
        <v>0.95935748167313495</v>
      </c>
      <c r="U10" s="245">
        <f>IF(H10&gt;0,VLOOKUP(A10,[3]BDD_AGen_Ambu!$1:$1048576,Gen_Ambu_FA!U$1,FALSE)/H10,"-")</f>
        <v>0.98051570809313138</v>
      </c>
      <c r="V10" s="246">
        <f>IF(I10&gt;0,VLOOKUP(A10,[3]BDD_AGen_Ambu!$1:$1048576,Gen_Ambu_FA!V$1,FALSE)/I10,"-")</f>
        <v>0.97425636763046963</v>
      </c>
      <c r="W10" s="244">
        <f>IF(E10&gt;0,VLOOKUP(A10,[3]BDD_AGen_Ambu!$1:$1048576,Gen_Ambu_FA!W$1,FALSE)/E10,"-")</f>
        <v>0.19535679897293248</v>
      </c>
      <c r="X10" s="240">
        <f>IF(F10&gt;0,VLOOKUP(A10,[3]BDD_AGen_Ambu!$1:$1048576,Gen_Ambu_FA!X$1,FALSE)/F10,"-")</f>
        <v>0.19297110823630875</v>
      </c>
      <c r="Y10" s="245">
        <f>IF(H10&gt;0,VLOOKUP(A10,[3]BDD_AGen_Ambu!$1:$1048576,Gen_Ambu_FA!Y$1,FALSE)/H10,"-")</f>
        <v>6.3346293068775969E-2</v>
      </c>
      <c r="Z10" s="246">
        <f>IF(I10&gt;0,VLOOKUP(A10,[3]BDD_AGen_Ambu!$1:$1048576,Gen_Ambu_FA!Z$1,FALSE)/I10,"-")</f>
        <v>6.1663599121296681E-2</v>
      </c>
      <c r="AA10" s="244">
        <f>IF(E10&gt;0,VLOOKUP(A10,[3]BDD_AGen_Ambu!$1:$1048576,Gen_Ambu_FA!AA$1,FALSE)/E10,"-")</f>
        <v>0</v>
      </c>
      <c r="AB10" s="240">
        <f>IF(F10&gt;0,VLOOKUP(A10,[3]BDD_AGen_Ambu!$1:$1048576,Gen_Ambu_FA!AB$1,FALSE)/F10,"-")</f>
        <v>0</v>
      </c>
      <c r="AC10" s="245">
        <f>IF(H10&gt;0,VLOOKUP(A10,[3]BDD_AGen_Ambu!$1:$1048576,Gen_Ambu_FA!AC$1,FALSE)/H10,"-")</f>
        <v>0</v>
      </c>
      <c r="AD10" s="246">
        <f>IF(I10&gt;0,VLOOKUP(A10,[3]BDD_AGen_Ambu!$1:$1048576,Gen_Ambu_FA!AD$1,FALSE)/I10,"-")</f>
        <v>7.553490069613894E-6</v>
      </c>
      <c r="AE10" s="692"/>
      <c r="AF10" s="692"/>
    </row>
    <row r="11" spans="1:34" s="32" customFormat="1" ht="14.1" customHeight="1" x14ac:dyDescent="0.2">
      <c r="A11" s="46" t="s">
        <v>22</v>
      </c>
      <c r="C11" s="45" t="s">
        <v>22</v>
      </c>
      <c r="D11" s="34" t="s">
        <v>23</v>
      </c>
      <c r="E11" s="248">
        <f>VLOOKUP(A11,A_GEN!$A$7:$AM$57,32,FALSE)</f>
        <v>8808</v>
      </c>
      <c r="F11" s="239">
        <f>VLOOKUP(A11,A_GEN!$A$7:$AM$69,33,FALSE)</f>
        <v>8536</v>
      </c>
      <c r="G11" s="240">
        <f t="shared" si="1"/>
        <v>-3.0881017257039067E-2</v>
      </c>
      <c r="H11" s="241">
        <f>VLOOKUP(A11,A_GEN!$A$7:$AM$69,29,FALSE)</f>
        <v>66156</v>
      </c>
      <c r="I11" s="242">
        <f>VLOOKUP(A11,A_GEN!$A$7:$AM$69,30,FALSE)</f>
        <v>61591</v>
      </c>
      <c r="J11" s="243">
        <f t="shared" si="2"/>
        <v>-6.9003567325714998E-2</v>
      </c>
      <c r="K11" s="244">
        <f>IF(E11&gt;0,VLOOKUP(A11,[3]BDD_AGen_Ambu!$1:$1048576,Gen_Ambu_FA!K$1,FALSE)/E11,"-")</f>
        <v>2.3955495004541326E-2</v>
      </c>
      <c r="L11" s="240">
        <f>IF(F11&gt;0,VLOOKUP(A11,[3]BDD_AGen_Ambu!$1:$1048576,Gen_Ambu_FA!L$1,FALSE)/F11,"-")</f>
        <v>2.3430178069353328E-2</v>
      </c>
      <c r="M11" s="245">
        <f>IF(H11&gt;0,VLOOKUP(A11,[3]BDD_AGen_Ambu!$1:$1048576,Gen_Ambu_FA!M$1,FALSE)/H11,"-")</f>
        <v>1.1397303343612069E-2</v>
      </c>
      <c r="N11" s="243">
        <f>IF(I11&gt;0,VLOOKUP(A11,[3]BDD_AGen_Ambu!$1:$1048576,Gen_Ambu_FA!N$1,FALSE)/I11,"-")</f>
        <v>1.0910685002678963E-2</v>
      </c>
      <c r="O11" s="245">
        <f>IF(E11&gt;0,VLOOKUP(A11,[3]BDD_AGen_Ambu!$1:$1048576,Gen_Ambu_FA!O$1,FALSE)/E11,"-")</f>
        <v>1.9073569482288829E-2</v>
      </c>
      <c r="P11" s="240">
        <f>IF(F11&gt;0,VLOOKUP(A11,[3]BDD_AGen_Ambu!$1:$1048576,Gen_Ambu_FA!P$1,FALSE)/F11,"-")</f>
        <v>1.9095595126522962E-2</v>
      </c>
      <c r="Q11" s="245">
        <f>IF(H11&gt;0,VLOOKUP(A11,[3]BDD_AGen_Ambu!$1:$1048576,Gen_Ambu_FA!Q$1,FALSE)/H11,"-")</f>
        <v>1.2848418888687345E-2</v>
      </c>
      <c r="R11" s="243">
        <f>IF(I11&gt;0,VLOOKUP(A11,[3]BDD_AGen_Ambu!$1:$1048576,Gen_Ambu_FA!R$1,FALSE)/I11,"-")</f>
        <v>1.3719536945332922E-2</v>
      </c>
      <c r="S11" s="245">
        <f>IF(E11&gt;0,VLOOKUP(A11,[3]BDD_AGen_Ambu!$1:$1048576,Gen_Ambu_FA!S$1,FALSE)/E11,"-")</f>
        <v>0.96049046321525888</v>
      </c>
      <c r="T11" s="240">
        <f>IF(F11&gt;0,VLOOKUP(A11,[3]BDD_AGen_Ambu!$1:$1048576,Gen_Ambu_FA!T$1,FALSE)/F11,"-")</f>
        <v>0.96028584817244611</v>
      </c>
      <c r="U11" s="245">
        <f>IF(H11&gt;0,VLOOKUP(A11,[3]BDD_AGen_Ambu!$1:$1048576,Gen_Ambu_FA!U$1,FALSE)/H11,"-")</f>
        <v>0.97575427776770063</v>
      </c>
      <c r="V11" s="246">
        <f>IF(I11&gt;0,VLOOKUP(A11,[3]BDD_AGen_Ambu!$1:$1048576,Gen_Ambu_FA!V$1,FALSE)/I11,"-")</f>
        <v>0.9753697780519881</v>
      </c>
      <c r="W11" s="244">
        <f>IF(E11&gt;0,VLOOKUP(A11,[3]BDD_AGen_Ambu!$1:$1048576,Gen_Ambu_FA!W$1,FALSE)/E11,"-")</f>
        <v>0</v>
      </c>
      <c r="X11" s="240">
        <f>IF(F11&gt;0,VLOOKUP(A11,[3]BDD_AGen_Ambu!$1:$1048576,Gen_Ambu_FA!X$1,FALSE)/F11,"-")</f>
        <v>0</v>
      </c>
      <c r="Y11" s="245">
        <f>IF(H11&gt;0,VLOOKUP(A11,[3]BDD_AGen_Ambu!$1:$1048576,Gen_Ambu_FA!Y$1,FALSE)/H11,"-")</f>
        <v>0</v>
      </c>
      <c r="Z11" s="246">
        <f>IF(I11&gt;0,VLOOKUP(A11,[3]BDD_AGen_Ambu!$1:$1048576,Gen_Ambu_FA!Z$1,FALSE)/I11,"-")</f>
        <v>0</v>
      </c>
      <c r="AA11" s="244">
        <f>IF(E11&gt;0,VLOOKUP(A11,[3]BDD_AGen_Ambu!$1:$1048576,Gen_Ambu_FA!AA$1,FALSE)/E11,"-")</f>
        <v>0</v>
      </c>
      <c r="AB11" s="240">
        <f>IF(F11&gt;0,VLOOKUP(A11,[3]BDD_AGen_Ambu!$1:$1048576,Gen_Ambu_FA!AB$1,FALSE)/F11,"-")</f>
        <v>0</v>
      </c>
      <c r="AC11" s="245">
        <f>IF(H11&gt;0,VLOOKUP(A11,[3]BDD_AGen_Ambu!$1:$1048576,Gen_Ambu_FA!AC$1,FALSE)/H11,"-")</f>
        <v>0</v>
      </c>
      <c r="AD11" s="246">
        <f>IF(I11&gt;0,VLOOKUP(A11,[3]BDD_AGen_Ambu!$1:$1048576,Gen_Ambu_FA!AD$1,FALSE)/I11,"-")</f>
        <v>0</v>
      </c>
      <c r="AE11" s="692"/>
      <c r="AF11" s="692"/>
    </row>
    <row r="12" spans="1:34" s="32" customFormat="1" ht="14.1" customHeight="1" x14ac:dyDescent="0.2">
      <c r="A12" s="46" t="s">
        <v>24</v>
      </c>
      <c r="C12" s="33" t="s">
        <v>24</v>
      </c>
      <c r="D12" s="34" t="s">
        <v>25</v>
      </c>
      <c r="E12" s="248">
        <f>VLOOKUP(A12,A_GEN!$A$7:$AM$57,32,FALSE)</f>
        <v>11420</v>
      </c>
      <c r="F12" s="239">
        <f>VLOOKUP(A12,A_GEN!$A$7:$AM$69,33,FALSE)</f>
        <v>11361</v>
      </c>
      <c r="G12" s="240">
        <f t="shared" si="1"/>
        <v>-5.1663747810858363E-3</v>
      </c>
      <c r="H12" s="241">
        <f>VLOOKUP(A12,A_GEN!$A$7:$AM$69,29,FALSE)</f>
        <v>87432</v>
      </c>
      <c r="I12" s="242">
        <f>VLOOKUP(A12,A_GEN!$A$7:$AM$69,30,FALSE)</f>
        <v>89615</v>
      </c>
      <c r="J12" s="243">
        <f t="shared" si="2"/>
        <v>2.4967975112087037E-2</v>
      </c>
      <c r="K12" s="244">
        <f>IF(E12&gt;0,VLOOKUP(A12,[3]BDD_AGen_Ambu!$1:$1048576,Gen_Ambu_FA!K$1,FALSE)/E12,"-")</f>
        <v>1.3309982486865149E-2</v>
      </c>
      <c r="L12" s="240">
        <f>IF(F12&gt;0,VLOOKUP(A12,[3]BDD_AGen_Ambu!$1:$1048576,Gen_Ambu_FA!L$1,FALSE)/F12,"-")</f>
        <v>1.2939001848428836E-2</v>
      </c>
      <c r="M12" s="245">
        <f>IF(H12&gt;0,VLOOKUP(A12,[3]BDD_AGen_Ambu!$1:$1048576,Gen_Ambu_FA!M$1,FALSE)/H12,"-")</f>
        <v>7.0454753408363069E-3</v>
      </c>
      <c r="N12" s="243">
        <f>IF(I12&gt;0,VLOOKUP(A12,[3]BDD_AGen_Ambu!$1:$1048576,Gen_Ambu_FA!N$1,FALSE)/I12,"-")</f>
        <v>5.0437984712380741E-3</v>
      </c>
      <c r="O12" s="245">
        <f>IF(E12&gt;0,VLOOKUP(A12,[3]BDD_AGen_Ambu!$1:$1048576,Gen_Ambu_FA!O$1,FALSE)/E12,"-")</f>
        <v>4.1155866900175128E-2</v>
      </c>
      <c r="P12" s="240">
        <f>IF(F12&gt;0,VLOOKUP(A12,[3]BDD_AGen_Ambu!$1:$1048576,Gen_Ambu_FA!P$1,FALSE)/F12,"-")</f>
        <v>4.3041985740691839E-2</v>
      </c>
      <c r="Q12" s="245">
        <f>IF(H12&gt;0,VLOOKUP(A12,[3]BDD_AGen_Ambu!$1:$1048576,Gen_Ambu_FA!Q$1,FALSE)/H12,"-")</f>
        <v>3.3626132308536921E-2</v>
      </c>
      <c r="R12" s="243">
        <f>IF(I12&gt;0,VLOOKUP(A12,[3]BDD_AGen_Ambu!$1:$1048576,Gen_Ambu_FA!R$1,FALSE)/I12,"-")</f>
        <v>3.6589856608826646E-2</v>
      </c>
      <c r="S12" s="245">
        <f>IF(E12&gt;0,VLOOKUP(A12,[3]BDD_AGen_Ambu!$1:$1048576,Gen_Ambu_FA!S$1,FALSE)/E12,"-")</f>
        <v>0.95323992994746054</v>
      </c>
      <c r="T12" s="240">
        <f>IF(F12&gt;0,VLOOKUP(A12,[3]BDD_AGen_Ambu!$1:$1048576,Gen_Ambu_FA!T$1,FALSE)/F12,"-")</f>
        <v>0.95326115658832844</v>
      </c>
      <c r="U12" s="245">
        <f>IF(H12&gt;0,VLOOKUP(A12,[3]BDD_AGen_Ambu!$1:$1048576,Gen_Ambu_FA!U$1,FALSE)/H12,"-")</f>
        <v>0.95932839235062672</v>
      </c>
      <c r="V12" s="246">
        <f>IF(I12&gt;0,VLOOKUP(A12,[3]BDD_AGen_Ambu!$1:$1048576,Gen_Ambu_FA!V$1,FALSE)/I12,"-")</f>
        <v>0.95836634491993533</v>
      </c>
      <c r="W12" s="244">
        <f>IF(E12&gt;0,VLOOKUP(A12,[3]BDD_AGen_Ambu!$1:$1048576,Gen_Ambu_FA!W$1,FALSE)/E12,"-")</f>
        <v>0.33660245183887916</v>
      </c>
      <c r="X12" s="240">
        <f>IF(F12&gt;0,VLOOKUP(A12,[3]BDD_AGen_Ambu!$1:$1048576,Gen_Ambu_FA!X$1,FALSE)/F12,"-")</f>
        <v>0.32277088284481997</v>
      </c>
      <c r="Y12" s="245">
        <f>IF(H12&gt;0,VLOOKUP(A12,[3]BDD_AGen_Ambu!$1:$1048576,Gen_Ambu_FA!Y$1,FALSE)/H12,"-")</f>
        <v>0.17328895598865404</v>
      </c>
      <c r="Z12" s="246">
        <f>IF(I12&gt;0,VLOOKUP(A12,[3]BDD_AGen_Ambu!$1:$1048576,Gen_Ambu_FA!Z$1,FALSE)/I12,"-")</f>
        <v>0.16508397031746919</v>
      </c>
      <c r="AA12" s="244">
        <f>IF(E12&gt;0,VLOOKUP(A12,[3]BDD_AGen_Ambu!$1:$1048576,Gen_Ambu_FA!AA$1,FALSE)/E12,"-")</f>
        <v>0</v>
      </c>
      <c r="AB12" s="240">
        <f>IF(F12&gt;0,VLOOKUP(A12,[3]BDD_AGen_Ambu!$1:$1048576,Gen_Ambu_FA!AB$1,FALSE)/F12,"-")</f>
        <v>0</v>
      </c>
      <c r="AC12" s="245">
        <f>IF(H12&gt;0,VLOOKUP(A12,[3]BDD_AGen_Ambu!$1:$1048576,Gen_Ambu_FA!AC$1,FALSE)/H12,"-")</f>
        <v>0</v>
      </c>
      <c r="AD12" s="246">
        <f>IF(I12&gt;0,VLOOKUP(A12,[3]BDD_AGen_Ambu!$1:$1048576,Gen_Ambu_FA!AD$1,FALSE)/I12,"-")</f>
        <v>0</v>
      </c>
      <c r="AE12" s="692"/>
      <c r="AF12" s="692"/>
    </row>
    <row r="13" spans="1:34" s="32" customFormat="1" ht="14.1" customHeight="1" x14ac:dyDescent="0.2">
      <c r="A13" s="31" t="s">
        <v>26</v>
      </c>
      <c r="C13" s="33" t="s">
        <v>26</v>
      </c>
      <c r="D13" s="34" t="s">
        <v>27</v>
      </c>
      <c r="E13" s="248">
        <f>VLOOKUP(A13,A_GEN!$A$7:$AM$57,32,FALSE)</f>
        <v>2020</v>
      </c>
      <c r="F13" s="239">
        <f>VLOOKUP(A13,A_GEN!$A$7:$AM$69,33,FALSE)</f>
        <v>2125</v>
      </c>
      <c r="G13" s="240">
        <f t="shared" si="1"/>
        <v>5.1980198019802026E-2</v>
      </c>
      <c r="H13" s="241">
        <f>VLOOKUP(A13,A_GEN!$A$7:$AM$69,29,FALSE)</f>
        <v>27323</v>
      </c>
      <c r="I13" s="242">
        <f>VLOOKUP(A13,A_GEN!$A$7:$AM$69,30,FALSE)</f>
        <v>28497</v>
      </c>
      <c r="J13" s="243">
        <f t="shared" si="2"/>
        <v>4.2967463309299792E-2</v>
      </c>
      <c r="K13" s="244">
        <f>IF(E13&gt;0,VLOOKUP(A13,[3]BDD_AGen_Ambu!$1:$1048576,Gen_Ambu_FA!K$1,FALSE)/E13,"-")</f>
        <v>4.9504950495049506E-3</v>
      </c>
      <c r="L13" s="240">
        <f>IF(F13&gt;0,VLOOKUP(A13,[3]BDD_AGen_Ambu!$1:$1048576,Gen_Ambu_FA!L$1,FALSE)/F13,"-")</f>
        <v>7.058823529411765E-3</v>
      </c>
      <c r="M13" s="245">
        <f>IF(H13&gt;0,VLOOKUP(A13,[3]BDD_AGen_Ambu!$1:$1048576,Gen_Ambu_FA!M$1,FALSE)/H13,"-")</f>
        <v>9.1498005343483514E-4</v>
      </c>
      <c r="N13" s="243">
        <f>IF(I13&gt;0,VLOOKUP(A13,[3]BDD_AGen_Ambu!$1:$1048576,Gen_Ambu_FA!N$1,FALSE)/I13,"-")</f>
        <v>8.7728532828016987E-4</v>
      </c>
      <c r="O13" s="245">
        <f>IF(E13&gt;0,VLOOKUP(A13,[3]BDD_AGen_Ambu!$1:$1048576,Gen_Ambu_FA!O$1,FALSE)/E13,"-")</f>
        <v>3.316831683168317E-2</v>
      </c>
      <c r="P13" s="240">
        <f>IF(F13&gt;0,VLOOKUP(A13,[3]BDD_AGen_Ambu!$1:$1048576,Gen_Ambu_FA!P$1,FALSE)/F13,"-")</f>
        <v>3.9058823529411764E-2</v>
      </c>
      <c r="Q13" s="245">
        <f>IF(H13&gt;0,VLOOKUP(A13,[3]BDD_AGen_Ambu!$1:$1048576,Gen_Ambu_FA!Q$1,FALSE)/H13,"-")</f>
        <v>1.6652636972513998E-2</v>
      </c>
      <c r="R13" s="243">
        <f>IF(I13&gt;0,VLOOKUP(A13,[3]BDD_AGen_Ambu!$1:$1048576,Gen_Ambu_FA!R$1,FALSE)/I13,"-")</f>
        <v>2.3441063971646137E-2</v>
      </c>
      <c r="S13" s="245">
        <f>IF(E13&gt;0,VLOOKUP(A13,[3]BDD_AGen_Ambu!$1:$1048576,Gen_Ambu_FA!S$1,FALSE)/E13,"-")</f>
        <v>0.96584158415841581</v>
      </c>
      <c r="T13" s="240">
        <f>IF(F13&gt;0,VLOOKUP(A13,[3]BDD_AGen_Ambu!$1:$1048576,Gen_Ambu_FA!T$1,FALSE)/F13,"-")</f>
        <v>0.96</v>
      </c>
      <c r="U13" s="245">
        <f>IF(H13&gt;0,VLOOKUP(A13,[3]BDD_AGen_Ambu!$1:$1048576,Gen_Ambu_FA!U$1,FALSE)/H13,"-")</f>
        <v>0.98243238297405111</v>
      </c>
      <c r="V13" s="246">
        <f>IF(I13&gt;0,VLOOKUP(A13,[3]BDD_AGen_Ambu!$1:$1048576,Gen_Ambu_FA!V$1,FALSE)/I13,"-")</f>
        <v>0.97568165070007373</v>
      </c>
      <c r="W13" s="244">
        <f>IF(E13&gt;0,VLOOKUP(A13,[3]BDD_AGen_Ambu!$1:$1048576,Gen_Ambu_FA!W$1,FALSE)/E13,"-")</f>
        <v>0</v>
      </c>
      <c r="X13" s="240">
        <f>IF(F13&gt;0,VLOOKUP(A13,[3]BDD_AGen_Ambu!$1:$1048576,Gen_Ambu_FA!X$1,FALSE)/F13,"-")</f>
        <v>0</v>
      </c>
      <c r="Y13" s="245">
        <f>IF(H13&gt;0,VLOOKUP(A13,[3]BDD_AGen_Ambu!$1:$1048576,Gen_Ambu_FA!Y$1,FALSE)/H13,"-")</f>
        <v>0</v>
      </c>
      <c r="Z13" s="246">
        <f>IF(I13&gt;0,VLOOKUP(A13,[3]BDD_AGen_Ambu!$1:$1048576,Gen_Ambu_FA!Z$1,FALSE)/I13,"-")</f>
        <v>0</v>
      </c>
      <c r="AA13" s="244">
        <f>IF(E13&gt;0,VLOOKUP(A13,[3]BDD_AGen_Ambu!$1:$1048576,Gen_Ambu_FA!AA$1,FALSE)/E13,"-")</f>
        <v>0</v>
      </c>
      <c r="AB13" s="240">
        <f>IF(F13&gt;0,VLOOKUP(A13,[3]BDD_AGen_Ambu!$1:$1048576,Gen_Ambu_FA!AB$1,FALSE)/F13,"-")</f>
        <v>0</v>
      </c>
      <c r="AC13" s="245">
        <f>IF(H13&gt;0,VLOOKUP(A13,[3]BDD_AGen_Ambu!$1:$1048576,Gen_Ambu_FA!AC$1,FALSE)/H13,"-")</f>
        <v>0</v>
      </c>
      <c r="AD13" s="246">
        <f>IF(I13&gt;0,VLOOKUP(A13,[3]BDD_AGen_Ambu!$1:$1048576,Gen_Ambu_FA!AD$1,FALSE)/I13,"-")</f>
        <v>0</v>
      </c>
      <c r="AE13" s="692"/>
      <c r="AF13" s="692"/>
    </row>
    <row r="14" spans="1:34" s="32" customFormat="1" ht="14.1" customHeight="1" x14ac:dyDescent="0.2">
      <c r="A14" s="31" t="s">
        <v>28</v>
      </c>
      <c r="C14" s="33" t="s">
        <v>28</v>
      </c>
      <c r="D14" s="34" t="s">
        <v>29</v>
      </c>
      <c r="E14" s="248">
        <f>VLOOKUP(A14,A_GEN!$A$7:$AM$57,32,FALSE)</f>
        <v>10002</v>
      </c>
      <c r="F14" s="239">
        <f>VLOOKUP(A14,A_GEN!$A$7:$AM$69,33,FALSE)</f>
        <v>9814</v>
      </c>
      <c r="G14" s="240">
        <f t="shared" si="1"/>
        <v>-1.8796240751849602E-2</v>
      </c>
      <c r="H14" s="241">
        <f>VLOOKUP(A14,A_GEN!$A$7:$AM$69,29,FALSE)</f>
        <v>116821</v>
      </c>
      <c r="I14" s="242">
        <f>VLOOKUP(A14,A_GEN!$A$7:$AM$69,30,FALSE)</f>
        <v>109324</v>
      </c>
      <c r="J14" s="243">
        <f t="shared" si="2"/>
        <v>-6.4175105503291308E-2</v>
      </c>
      <c r="K14" s="244">
        <f>IF(E14&gt;0,VLOOKUP(A14,[3]BDD_AGen_Ambu!$1:$1048576,Gen_Ambu_FA!K$1,FALSE)/E14,"-")</f>
        <v>1.6996600679864027E-3</v>
      </c>
      <c r="L14" s="240">
        <f>IF(F14&gt;0,VLOOKUP(A14,[3]BDD_AGen_Ambu!$1:$1048576,Gen_Ambu_FA!L$1,FALSE)/F14,"-")</f>
        <v>1.8341145302628898E-3</v>
      </c>
      <c r="M14" s="245">
        <f>IF(H14&gt;0,VLOOKUP(A14,[3]BDD_AGen_Ambu!$1:$1048576,Gen_Ambu_FA!M$1,FALSE)/H14,"-")</f>
        <v>7.0192859160596126E-4</v>
      </c>
      <c r="N14" s="243">
        <f>IF(I14&gt;0,VLOOKUP(A14,[3]BDD_AGen_Ambu!$1:$1048576,Gen_Ambu_FA!N$1,FALSE)/I14,"-")</f>
        <v>5.9456295049577408E-4</v>
      </c>
      <c r="O14" s="245">
        <f>IF(E14&gt;0,VLOOKUP(A14,[3]BDD_AGen_Ambu!$1:$1048576,Gen_Ambu_FA!O$1,FALSE)/E14,"-")</f>
        <v>2.8994201159768047E-2</v>
      </c>
      <c r="P14" s="240">
        <f>IF(F14&gt;0,VLOOKUP(A14,[3]BDD_AGen_Ambu!$1:$1048576,Gen_Ambu_FA!P$1,FALSE)/F14,"-")</f>
        <v>3.1078051762787853E-2</v>
      </c>
      <c r="Q14" s="245">
        <f>IF(H14&gt;0,VLOOKUP(A14,[3]BDD_AGen_Ambu!$1:$1048576,Gen_Ambu_FA!Q$1,FALSE)/H14,"-")</f>
        <v>2.4464779448900454E-2</v>
      </c>
      <c r="R14" s="243">
        <f>IF(I14&gt;0,VLOOKUP(A14,[3]BDD_AGen_Ambu!$1:$1048576,Gen_Ambu_FA!R$1,FALSE)/I14,"-")</f>
        <v>2.4413669459588012E-2</v>
      </c>
      <c r="S14" s="245">
        <f>IF(E14&gt;0,VLOOKUP(A14,[3]BDD_AGen_Ambu!$1:$1048576,Gen_Ambu_FA!S$1,FALSE)/E14,"-")</f>
        <v>0.97540491901619675</v>
      </c>
      <c r="T14" s="240">
        <f>IF(F14&gt;0,VLOOKUP(A14,[3]BDD_AGen_Ambu!$1:$1048576,Gen_Ambu_FA!T$1,FALSE)/F14,"-")</f>
        <v>0.97381292031791322</v>
      </c>
      <c r="U14" s="245">
        <f>IF(H14&gt;0,VLOOKUP(A14,[3]BDD_AGen_Ambu!$1:$1048576,Gen_Ambu_FA!U$1,FALSE)/H14,"-")</f>
        <v>0.97483329195949353</v>
      </c>
      <c r="V14" s="246">
        <f>IF(I14&gt;0,VLOOKUP(A14,[3]BDD_AGen_Ambu!$1:$1048576,Gen_Ambu_FA!V$1,FALSE)/I14,"-")</f>
        <v>0.97499176758991624</v>
      </c>
      <c r="W14" s="244">
        <f>IF(E14&gt;0,VLOOKUP(A14,[3]BDD_AGen_Ambu!$1:$1048576,Gen_Ambu_FA!W$1,FALSE)/E14,"-")</f>
        <v>0.49150169966006796</v>
      </c>
      <c r="X14" s="240">
        <f>IF(F14&gt;0,VLOOKUP(A14,[3]BDD_AGen_Ambu!$1:$1048576,Gen_Ambu_FA!X$1,FALSE)/F14,"-")</f>
        <v>0.49918483798654983</v>
      </c>
      <c r="Y14" s="245">
        <f>IF(H14&gt;0,VLOOKUP(A14,[3]BDD_AGen_Ambu!$1:$1048576,Gen_Ambu_FA!Y$1,FALSE)/H14,"-")</f>
        <v>0.34934643600037663</v>
      </c>
      <c r="Z14" s="246">
        <f>IF(I14&gt;0,VLOOKUP(A14,[3]BDD_AGen_Ambu!$1:$1048576,Gen_Ambu_FA!Z$1,FALSE)/I14,"-")</f>
        <v>0.37140975449123703</v>
      </c>
      <c r="AA14" s="244">
        <f>IF(E14&gt;0,VLOOKUP(A14,[3]BDD_AGen_Ambu!$1:$1048576,Gen_Ambu_FA!AA$1,FALSE)/E14,"-")</f>
        <v>0</v>
      </c>
      <c r="AB14" s="240">
        <f>IF(F14&gt;0,VLOOKUP(A14,[3]BDD_AGen_Ambu!$1:$1048576,Gen_Ambu_FA!AB$1,FALSE)/F14,"-")</f>
        <v>0</v>
      </c>
      <c r="AC14" s="245">
        <f>IF(H14&gt;0,VLOOKUP(A14,[3]BDD_AGen_Ambu!$1:$1048576,Gen_Ambu_FA!AC$1,FALSE)/H14,"-")</f>
        <v>0</v>
      </c>
      <c r="AD14" s="246">
        <f>IF(I14&gt;0,VLOOKUP(A14,[3]BDD_AGen_Ambu!$1:$1048576,Gen_Ambu_FA!AD$1,FALSE)/I14,"-")</f>
        <v>0</v>
      </c>
      <c r="AE14" s="692"/>
      <c r="AF14" s="692"/>
    </row>
    <row r="15" spans="1:34" s="32" customFormat="1" ht="14.1" customHeight="1" x14ac:dyDescent="0.25">
      <c r="A15" s="49" t="s">
        <v>34</v>
      </c>
      <c r="C15" s="33" t="s">
        <v>34</v>
      </c>
      <c r="D15" s="34" t="s">
        <v>35</v>
      </c>
      <c r="E15" s="248">
        <f>VLOOKUP(A15,A_GEN!$A$7:$AM$57,32,FALSE)</f>
        <v>5396</v>
      </c>
      <c r="F15" s="239">
        <f>VLOOKUP(A15,A_GEN!$A$7:$AM$69,33,FALSE)</f>
        <v>5644</v>
      </c>
      <c r="G15" s="240">
        <f t="shared" si="1"/>
        <v>4.5959970348406154E-2</v>
      </c>
      <c r="H15" s="241">
        <f>VLOOKUP(A15,A_GEN!$A$7:$AM$69,29,FALSE)</f>
        <v>52881</v>
      </c>
      <c r="I15" s="242">
        <f>VLOOKUP(A15,A_GEN!$A$7:$AM$69,30,FALSE)</f>
        <v>52109</v>
      </c>
      <c r="J15" s="243">
        <f t="shared" si="2"/>
        <v>-1.4598816209980936E-2</v>
      </c>
      <c r="K15" s="244">
        <f>IF(E15&gt;0,VLOOKUP(A15,[3]BDD_AGen_Ambu!$1:$1048576,Gen_Ambu_FA!K$1,FALSE)/E15,"-")</f>
        <v>5.9303187546330613E-3</v>
      </c>
      <c r="L15" s="240">
        <f>IF(F15&gt;0,VLOOKUP(A15,[3]BDD_AGen_Ambu!$1:$1048576,Gen_Ambu_FA!L$1,FALSE)/F15,"-")</f>
        <v>7.0871722182849041E-3</v>
      </c>
      <c r="M15" s="245">
        <f>IF(H15&gt;0,VLOOKUP(A15,[3]BDD_AGen_Ambu!$1:$1048576,Gen_Ambu_FA!M$1,FALSE)/H15,"-")</f>
        <v>1.3048164747262723E-3</v>
      </c>
      <c r="N15" s="243">
        <f>IF(I15&gt;0,VLOOKUP(A15,[3]BDD_AGen_Ambu!$1:$1048576,Gen_Ambu_FA!N$1,FALSE)/I15,"-")</f>
        <v>3.3775355504807232E-3</v>
      </c>
      <c r="O15" s="245">
        <f>IF(E15&gt;0,VLOOKUP(A15,[3]BDD_AGen_Ambu!$1:$1048576,Gen_Ambu_FA!O$1,FALSE)/E15,"-")</f>
        <v>3.0022238695329873E-2</v>
      </c>
      <c r="P15" s="240">
        <f>IF(F15&gt;0,VLOOKUP(A15,[3]BDD_AGen_Ambu!$1:$1048576,Gen_Ambu_FA!P$1,FALSE)/F15,"-")</f>
        <v>3.2955350815024806E-2</v>
      </c>
      <c r="Q15" s="245">
        <f>IF(H15&gt;0,VLOOKUP(A15,[3]BDD_AGen_Ambu!$1:$1048576,Gen_Ambu_FA!Q$1,FALSE)/H15,"-")</f>
        <v>2.0895973979312039E-2</v>
      </c>
      <c r="R15" s="243">
        <f>IF(I15&gt;0,VLOOKUP(A15,[3]BDD_AGen_Ambu!$1:$1048576,Gen_Ambu_FA!R$1,FALSE)/I15,"-")</f>
        <v>2.707785603254716E-2</v>
      </c>
      <c r="S15" s="245">
        <f>IF(E15&gt;0,VLOOKUP(A15,[3]BDD_AGen_Ambu!$1:$1048576,Gen_Ambu_FA!S$1,FALSE)/E15,"-")</f>
        <v>0.96942179392142325</v>
      </c>
      <c r="T15" s="240">
        <f>IF(F15&gt;0,VLOOKUP(A15,[3]BDD_AGen_Ambu!$1:$1048576,Gen_Ambu_FA!T$1,FALSE)/F15,"-")</f>
        <v>0.96633593196314671</v>
      </c>
      <c r="U15" s="245">
        <f>IF(H15&gt;0,VLOOKUP(A15,[3]BDD_AGen_Ambu!$1:$1048576,Gen_Ambu_FA!U$1,FALSE)/H15,"-")</f>
        <v>0.97779920954596167</v>
      </c>
      <c r="V15" s="246">
        <f>IF(I15&gt;0,VLOOKUP(A15,[3]BDD_AGen_Ambu!$1:$1048576,Gen_Ambu_FA!V$1,FALSE)/I15,"-")</f>
        <v>0.9695446084169721</v>
      </c>
      <c r="W15" s="244">
        <f>IF(E15&gt;0,VLOOKUP(A15,[3]BDD_AGen_Ambu!$1:$1048576,Gen_Ambu_FA!W$1,FALSE)/E15,"-")</f>
        <v>0.14084507042253522</v>
      </c>
      <c r="X15" s="240">
        <f>IF(F15&gt;0,VLOOKUP(A15,[3]BDD_AGen_Ambu!$1:$1048576,Gen_Ambu_FA!X$1,FALSE)/F15,"-")</f>
        <v>0.12650602409638553</v>
      </c>
      <c r="Y15" s="245">
        <f>IF(H15&gt;0,VLOOKUP(A15,[3]BDD_AGen_Ambu!$1:$1048576,Gen_Ambu_FA!Y$1,FALSE)/H15,"-")</f>
        <v>4.9791040260206879E-2</v>
      </c>
      <c r="Z15" s="246">
        <f>IF(I15&gt;0,VLOOKUP(A15,[3]BDD_AGen_Ambu!$1:$1048576,Gen_Ambu_FA!Z$1,FALSE)/I15,"-")</f>
        <v>5.6650482642153943E-2</v>
      </c>
      <c r="AA15" s="244">
        <f>IF(E15&gt;0,VLOOKUP(A15,[3]BDD_AGen_Ambu!$1:$1048576,Gen_Ambu_FA!AA$1,FALSE)/E15,"-")</f>
        <v>0</v>
      </c>
      <c r="AB15" s="240">
        <f>IF(F15&gt;0,VLOOKUP(A15,[3]BDD_AGen_Ambu!$1:$1048576,Gen_Ambu_FA!AB$1,FALSE)/F15,"-")</f>
        <v>0</v>
      </c>
      <c r="AC15" s="245">
        <f>IF(H15&gt;0,VLOOKUP(A15,[3]BDD_AGen_Ambu!$1:$1048576,Gen_Ambu_FA!AC$1,FALSE)/H15,"-")</f>
        <v>0</v>
      </c>
      <c r="AD15" s="246">
        <f>IF(I15&gt;0,VLOOKUP(A15,[3]BDD_AGen_Ambu!$1:$1048576,Gen_Ambu_FA!AD$1,FALSE)/I15,"-")</f>
        <v>0</v>
      </c>
      <c r="AE15" s="692"/>
      <c r="AF15" s="692"/>
    </row>
    <row r="16" spans="1:34" s="32" customFormat="1" ht="12.75" customHeight="1" x14ac:dyDescent="0.2">
      <c r="A16" s="31" t="s">
        <v>36</v>
      </c>
      <c r="C16" s="33" t="s">
        <v>36</v>
      </c>
      <c r="D16" s="34" t="s">
        <v>37</v>
      </c>
      <c r="E16" s="248">
        <f>VLOOKUP(A16,A_GEN!$A$7:$AM$57,32,FALSE)</f>
        <v>4491</v>
      </c>
      <c r="F16" s="239">
        <f>VLOOKUP(A16,A_GEN!$A$7:$AM$69,33,FALSE)</f>
        <v>4621</v>
      </c>
      <c r="G16" s="240">
        <f t="shared" si="1"/>
        <v>2.894678245379656E-2</v>
      </c>
      <c r="H16" s="241">
        <f>VLOOKUP(A16,A_GEN!$A$7:$AM$69,29,FALSE)</f>
        <v>44353</v>
      </c>
      <c r="I16" s="242">
        <f>VLOOKUP(A16,A_GEN!$A$7:$AM$69,30,FALSE)</f>
        <v>44496</v>
      </c>
      <c r="J16" s="243">
        <f t="shared" si="2"/>
        <v>3.2241336549951871E-3</v>
      </c>
      <c r="K16" s="244">
        <f>IF(E16&gt;0,VLOOKUP(A16,[3]BDD_AGen_Ambu!$1:$1048576,Gen_Ambu_FA!K$1,FALSE)/E16,"-")</f>
        <v>1.5586729013582722E-3</v>
      </c>
      <c r="L16" s="240">
        <f>IF(F16&gt;0,VLOOKUP(A16,[3]BDD_AGen_Ambu!$1:$1048576,Gen_Ambu_FA!L$1,FALSE)/F16,"-")</f>
        <v>8.6561350357065565E-4</v>
      </c>
      <c r="M16" s="245">
        <f>IF(H16&gt;0,VLOOKUP(A16,[3]BDD_AGen_Ambu!$1:$1048576,Gen_Ambu_FA!M$1,FALSE)/H16,"-")</f>
        <v>2.2546389195770298E-4</v>
      </c>
      <c r="N16" s="243">
        <f>IF(I16&gt;0,VLOOKUP(A16,[3]BDD_AGen_Ambu!$1:$1048576,Gen_Ambu_FA!N$1,FALSE)/I16,"-")</f>
        <v>1.1236965120460266E-4</v>
      </c>
      <c r="O16" s="245">
        <f>IF(E16&gt;0,VLOOKUP(A16,[3]BDD_AGen_Ambu!$1:$1048576,Gen_Ambu_FA!O$1,FALSE)/E16,"-")</f>
        <v>3.6072144288577156E-2</v>
      </c>
      <c r="P16" s="240">
        <f>IF(F16&gt;0,VLOOKUP(A16,[3]BDD_AGen_Ambu!$1:$1048576,Gen_Ambu_FA!P$1,FALSE)/F16,"-")</f>
        <v>4.0467431291928153E-2</v>
      </c>
      <c r="Q16" s="245">
        <f>IF(H16&gt;0,VLOOKUP(A16,[3]BDD_AGen_Ambu!$1:$1048576,Gen_Ambu_FA!Q$1,FALSE)/H16,"-")</f>
        <v>2.3696255044754581E-2</v>
      </c>
      <c r="R16" s="243">
        <f>IF(I16&gt;0,VLOOKUP(A16,[3]BDD_AGen_Ambu!$1:$1048576,Gen_Ambu_FA!R$1,FALSE)/I16,"-")</f>
        <v>2.6384394102840703E-2</v>
      </c>
      <c r="S16" s="245">
        <f>IF(E16&gt;0,VLOOKUP(A16,[3]BDD_AGen_Ambu!$1:$1048576,Gen_Ambu_FA!S$1,FALSE)/E16,"-")</f>
        <v>0.97016254731685592</v>
      </c>
      <c r="T16" s="240">
        <f>IF(F16&gt;0,VLOOKUP(A16,[3]BDD_AGen_Ambu!$1:$1048576,Gen_Ambu_FA!T$1,FALSE)/F16,"-")</f>
        <v>0.96559186323306645</v>
      </c>
      <c r="U16" s="245">
        <f>IF(H16&gt;0,VLOOKUP(A16,[3]BDD_AGen_Ambu!$1:$1048576,Gen_Ambu_FA!U$1,FALSE)/H16,"-")</f>
        <v>0.97607828106328776</v>
      </c>
      <c r="V16" s="246">
        <f>IF(I16&gt;0,VLOOKUP(A16,[3]BDD_AGen_Ambu!$1:$1048576,Gen_Ambu_FA!V$1,FALSE)/I16,"-")</f>
        <v>0.9735032362459547</v>
      </c>
      <c r="W16" s="244">
        <f>IF(E16&gt;0,VLOOKUP(A16,[3]BDD_AGen_Ambu!$1:$1048576,Gen_Ambu_FA!W$1,FALSE)/E16,"-")</f>
        <v>0.6564239590291695</v>
      </c>
      <c r="X16" s="240">
        <f>IF(F16&gt;0,VLOOKUP(A16,[3]BDD_AGen_Ambu!$1:$1048576,Gen_Ambu_FA!X$1,FALSE)/F16,"-")</f>
        <v>0.66046310322441026</v>
      </c>
      <c r="Y16" s="245">
        <f>IF(H16&gt;0,VLOOKUP(A16,[3]BDD_AGen_Ambu!$1:$1048576,Gen_Ambu_FA!Y$1,FALSE)/H16,"-")</f>
        <v>0.48855770748314659</v>
      </c>
      <c r="Z16" s="246">
        <f>IF(I16&gt;0,VLOOKUP(A16,[3]BDD_AGen_Ambu!$1:$1048576,Gen_Ambu_FA!Z$1,FALSE)/I16,"-")</f>
        <v>0.51858594030924132</v>
      </c>
      <c r="AA16" s="244">
        <f>IF(E16&gt;0,VLOOKUP(A16,[3]BDD_AGen_Ambu!$1:$1048576,Gen_Ambu_FA!AA$1,FALSE)/E16,"-")</f>
        <v>3.6962814517924741E-2</v>
      </c>
      <c r="AB16" s="240">
        <f>IF(F16&gt;0,VLOOKUP(A16,[3]BDD_AGen_Ambu!$1:$1048576,Gen_Ambu_FA!AB$1,FALSE)/F16,"-")</f>
        <v>3.8736204284786843E-2</v>
      </c>
      <c r="AC16" s="245">
        <f>IF(H16&gt;0,VLOOKUP(A16,[3]BDD_AGen_Ambu!$1:$1048576,Gen_Ambu_FA!AC$1,FALSE)/H16,"-")</f>
        <v>1.2986720176763691E-2</v>
      </c>
      <c r="AD16" s="246">
        <f>IF(I16&gt;0,VLOOKUP(A16,[3]BDD_AGen_Ambu!$1:$1048576,Gen_Ambu_FA!AD$1,FALSE)/I16,"-")</f>
        <v>1.1326860841423949E-2</v>
      </c>
      <c r="AE16" s="692"/>
      <c r="AF16" s="692"/>
    </row>
    <row r="17" spans="1:32" s="32" customFormat="1" ht="14.1" customHeight="1" x14ac:dyDescent="0.25">
      <c r="A17" s="49" t="s">
        <v>38</v>
      </c>
      <c r="C17" s="33" t="s">
        <v>38</v>
      </c>
      <c r="D17" s="34" t="s">
        <v>39</v>
      </c>
      <c r="E17" s="248">
        <f>VLOOKUP(A17,A_GEN!$A$7:$AM$57,32,FALSE)</f>
        <v>1839</v>
      </c>
      <c r="F17" s="239">
        <f>VLOOKUP(A17,A_GEN!$A$7:$AM$69,33,FALSE)</f>
        <v>1945</v>
      </c>
      <c r="G17" s="240">
        <f t="shared" si="1"/>
        <v>5.764002175095162E-2</v>
      </c>
      <c r="H17" s="241">
        <f>VLOOKUP(A17,A_GEN!$A$7:$AM$69,29,FALSE)</f>
        <v>16336</v>
      </c>
      <c r="I17" s="242">
        <f>VLOOKUP(A17,A_GEN!$A$7:$AM$69,30,FALSE)</f>
        <v>17495</v>
      </c>
      <c r="J17" s="243">
        <f t="shared" si="2"/>
        <v>7.0947600391772836E-2</v>
      </c>
      <c r="K17" s="244">
        <f>IF(E17&gt;0,VLOOKUP(A17,[3]BDD_AGen_Ambu!$1:$1048576,Gen_Ambu_FA!K$1,FALSE)/E17,"-")</f>
        <v>5.4377379010331697E-4</v>
      </c>
      <c r="L17" s="240">
        <f>IF(F17&gt;0,VLOOKUP(A17,[3]BDD_AGen_Ambu!$1:$1048576,Gen_Ambu_FA!L$1,FALSE)/F17,"-")</f>
        <v>1.0282776349614395E-3</v>
      </c>
      <c r="M17" s="245">
        <f>IF(H17&gt;0,VLOOKUP(A17,[3]BDD_AGen_Ambu!$1:$1048576,Gen_Ambu_FA!M$1,FALSE)/H17,"-")</f>
        <v>6.1214495592556319E-5</v>
      </c>
      <c r="N17" s="243">
        <f>IF(I17&gt;0,VLOOKUP(A17,[3]BDD_AGen_Ambu!$1:$1048576,Gen_Ambu_FA!N$1,FALSE)/I17,"-")</f>
        <v>1.7147756501857672E-4</v>
      </c>
      <c r="O17" s="245">
        <f>IF(E17&gt;0,VLOOKUP(A17,[3]BDD_AGen_Ambu!$1:$1048576,Gen_Ambu_FA!O$1,FALSE)/E17,"-")</f>
        <v>3.1538879825992384E-2</v>
      </c>
      <c r="P17" s="240">
        <f>IF(F17&gt;0,VLOOKUP(A17,[3]BDD_AGen_Ambu!$1:$1048576,Gen_Ambu_FA!P$1,FALSE)/F17,"-")</f>
        <v>3.3419023136246784E-2</v>
      </c>
      <c r="Q17" s="245">
        <f>IF(H17&gt;0,VLOOKUP(A17,[3]BDD_AGen_Ambu!$1:$1048576,Gen_Ambu_FA!Q$1,FALSE)/H17,"-")</f>
        <v>2.0874142997061706E-2</v>
      </c>
      <c r="R17" s="243">
        <f>IF(I17&gt;0,VLOOKUP(A17,[3]BDD_AGen_Ambu!$1:$1048576,Gen_Ambu_FA!R$1,FALSE)/I17,"-")</f>
        <v>1.5718776793369534E-2</v>
      </c>
      <c r="S17" s="245">
        <f>IF(E17&gt;0,VLOOKUP(A17,[3]BDD_AGen_Ambu!$1:$1048576,Gen_Ambu_FA!S$1,FALSE)/E17,"-")</f>
        <v>0.9706362153344209</v>
      </c>
      <c r="T17" s="240">
        <f>IF(F17&gt;0,VLOOKUP(A17,[3]BDD_AGen_Ambu!$1:$1048576,Gen_Ambu_FA!T$1,FALSE)/F17,"-")</f>
        <v>0.97377892030848334</v>
      </c>
      <c r="U17" s="245">
        <f>IF(H17&gt;0,VLOOKUP(A17,[3]BDD_AGen_Ambu!$1:$1048576,Gen_Ambu_FA!U$1,FALSE)/H17,"-")</f>
        <v>0.97906464250734571</v>
      </c>
      <c r="V17" s="246">
        <f>IF(I17&gt;0,VLOOKUP(A17,[3]BDD_AGen_Ambu!$1:$1048576,Gen_Ambu_FA!V$1,FALSE)/I17,"-")</f>
        <v>0.98410974564161191</v>
      </c>
      <c r="W17" s="244">
        <f>IF(E17&gt;0,VLOOKUP(A17,[3]BDD_AGen_Ambu!$1:$1048576,Gen_Ambu_FA!W$1,FALSE)/E17,"-")</f>
        <v>0</v>
      </c>
      <c r="X17" s="240">
        <f>IF(F17&gt;0,VLOOKUP(A17,[3]BDD_AGen_Ambu!$1:$1048576,Gen_Ambu_FA!X$1,FALSE)/F17,"-")</f>
        <v>0</v>
      </c>
      <c r="Y17" s="245">
        <f>IF(H17&gt;0,VLOOKUP(A17,[3]BDD_AGen_Ambu!$1:$1048576,Gen_Ambu_FA!Y$1,FALSE)/H17,"-")</f>
        <v>0</v>
      </c>
      <c r="Z17" s="246">
        <f>IF(I17&gt;0,VLOOKUP(A17,[3]BDD_AGen_Ambu!$1:$1048576,Gen_Ambu_FA!Z$1,FALSE)/I17,"-")</f>
        <v>0</v>
      </c>
      <c r="AA17" s="244">
        <f>IF(E17&gt;0,VLOOKUP(A17,[3]BDD_AGen_Ambu!$1:$1048576,Gen_Ambu_FA!AA$1,FALSE)/E17,"-")</f>
        <v>0</v>
      </c>
      <c r="AB17" s="240">
        <f>IF(F17&gt;0,VLOOKUP(A17,[3]BDD_AGen_Ambu!$1:$1048576,Gen_Ambu_FA!AB$1,FALSE)/F17,"-")</f>
        <v>0</v>
      </c>
      <c r="AC17" s="245">
        <f>IF(H17&gt;0,VLOOKUP(A17,[3]BDD_AGen_Ambu!$1:$1048576,Gen_Ambu_FA!AC$1,FALSE)/H17,"-")</f>
        <v>0</v>
      </c>
      <c r="AD17" s="246">
        <f>IF(I17&gt;0,VLOOKUP(A17,[3]BDD_AGen_Ambu!$1:$1048576,Gen_Ambu_FA!AD$1,FALSE)/I17,"-")</f>
        <v>0</v>
      </c>
      <c r="AE17" s="692"/>
      <c r="AF17" s="692"/>
    </row>
    <row r="18" spans="1:32" s="32" customFormat="1" ht="14.1" customHeight="1" x14ac:dyDescent="0.2">
      <c r="A18" s="31" t="s">
        <v>40</v>
      </c>
      <c r="C18" s="33" t="s">
        <v>40</v>
      </c>
      <c r="D18" s="34" t="s">
        <v>41</v>
      </c>
      <c r="E18" s="248">
        <f>VLOOKUP(A18,A_GEN!$A$7:$AM$57,32,FALSE)</f>
        <v>21150</v>
      </c>
      <c r="F18" s="239">
        <f>VLOOKUP(A18,A_GEN!$A$7:$AM$69,33,FALSE)</f>
        <v>21691</v>
      </c>
      <c r="G18" s="240">
        <f t="shared" si="1"/>
        <v>2.5579196217494049E-2</v>
      </c>
      <c r="H18" s="241">
        <f>VLOOKUP(A18,A_GEN!$A$7:$AM$69,29,FALSE)</f>
        <v>256096</v>
      </c>
      <c r="I18" s="242">
        <f>VLOOKUP(A18,A_GEN!$A$7:$AM$69,30,FALSE)</f>
        <v>246432</v>
      </c>
      <c r="J18" s="243">
        <f t="shared" si="2"/>
        <v>-3.7735849056603765E-2</v>
      </c>
      <c r="K18" s="244">
        <f>IF(E18&gt;0,VLOOKUP(A18,[3]BDD_AGen_Ambu!$1:$1048576,Gen_Ambu_FA!K$1,FALSE)/E18,"-")</f>
        <v>5.6737588652482269E-4</v>
      </c>
      <c r="L18" s="240">
        <f>IF(F18&gt;0,VLOOKUP(A18,[3]BDD_AGen_Ambu!$1:$1048576,Gen_Ambu_FA!L$1,FALSE)/F18,"-")</f>
        <v>1.5213683094370937E-3</v>
      </c>
      <c r="M18" s="245">
        <f>IF(H18&gt;0,VLOOKUP(A18,[3]BDD_AGen_Ambu!$1:$1048576,Gen_Ambu_FA!M$1,FALSE)/H18,"-")</f>
        <v>5.0762214169686366E-5</v>
      </c>
      <c r="N18" s="243">
        <f>IF(I18&gt;0,VLOOKUP(A18,[3]BDD_AGen_Ambu!$1:$1048576,Gen_Ambu_FA!N$1,FALSE)/I18,"-")</f>
        <v>2.718802752889235E-4</v>
      </c>
      <c r="O18" s="245">
        <f>IF(E18&gt;0,VLOOKUP(A18,[3]BDD_AGen_Ambu!$1:$1048576,Gen_Ambu_FA!O$1,FALSE)/E18,"-")</f>
        <v>2.9172576832151301E-2</v>
      </c>
      <c r="P18" s="240">
        <f>IF(F18&gt;0,VLOOKUP(A18,[3]BDD_AGen_Ambu!$1:$1048576,Gen_Ambu_FA!P$1,FALSE)/F18,"-")</f>
        <v>2.8030058549628877E-2</v>
      </c>
      <c r="Q18" s="245">
        <f>IF(H18&gt;0,VLOOKUP(A18,[3]BDD_AGen_Ambu!$1:$1048576,Gen_Ambu_FA!Q$1,FALSE)/H18,"-")</f>
        <v>1.5748000749718855E-2</v>
      </c>
      <c r="R18" s="243">
        <f>IF(I18&gt;0,VLOOKUP(A18,[3]BDD_AGen_Ambu!$1:$1048576,Gen_Ambu_FA!R$1,FALSE)/I18,"-")</f>
        <v>1.7562654200753151E-2</v>
      </c>
      <c r="S18" s="245">
        <f>IF(E18&gt;0,VLOOKUP(A18,[3]BDD_AGen_Ambu!$1:$1048576,Gen_Ambu_FA!S$1,FALSE)/E18,"-")</f>
        <v>0.97683215130023637</v>
      </c>
      <c r="T18" s="240">
        <f>IF(F18&gt;0,VLOOKUP(A18,[3]BDD_AGen_Ambu!$1:$1048576,Gen_Ambu_FA!T$1,FALSE)/F18,"-")</f>
        <v>0.97676455672859708</v>
      </c>
      <c r="U18" s="245">
        <f>IF(H18&gt;0,VLOOKUP(A18,[3]BDD_AGen_Ambu!$1:$1048576,Gen_Ambu_FA!U$1,FALSE)/H18,"-")</f>
        <v>0.98420123703611151</v>
      </c>
      <c r="V18" s="246">
        <f>IF(I18&gt;0,VLOOKUP(A18,[3]BDD_AGen_Ambu!$1:$1048576,Gen_Ambu_FA!V$1,FALSE)/I18,"-")</f>
        <v>0.98216546552395789</v>
      </c>
      <c r="W18" s="244">
        <f>IF(E18&gt;0,VLOOKUP(A18,[3]BDD_AGen_Ambu!$1:$1048576,Gen_Ambu_FA!W$1,FALSE)/E18,"-")</f>
        <v>0.46165484633569742</v>
      </c>
      <c r="X18" s="240">
        <f>IF(F18&gt;0,VLOOKUP(A18,[3]BDD_AGen_Ambu!$1:$1048576,Gen_Ambu_FA!X$1,FALSE)/F18,"-")</f>
        <v>0.49047992254852241</v>
      </c>
      <c r="Y18" s="245">
        <f>IF(H18&gt;0,VLOOKUP(A18,[3]BDD_AGen_Ambu!$1:$1048576,Gen_Ambu_FA!Y$1,FALSE)/H18,"-")</f>
        <v>0.2565327064850681</v>
      </c>
      <c r="Z18" s="246">
        <f>IF(I18&gt;0,VLOOKUP(A18,[3]BDD_AGen_Ambu!$1:$1048576,Gen_Ambu_FA!Z$1,FALSE)/I18,"-")</f>
        <v>0.28104710427217244</v>
      </c>
      <c r="AA18" s="244">
        <f>IF(E18&gt;0,VLOOKUP(A18,[3]BDD_AGen_Ambu!$1:$1048576,Gen_Ambu_FA!AA$1,FALSE)/E18,"-")</f>
        <v>6.1087470449172579E-2</v>
      </c>
      <c r="AB18" s="240">
        <f>IF(F18&gt;0,VLOOKUP(A18,[3]BDD_AGen_Ambu!$1:$1048576,Gen_Ambu_FA!AB$1,FALSE)/F18,"-")</f>
        <v>5.9748282697893132E-2</v>
      </c>
      <c r="AC18" s="245">
        <f>IF(H18&gt;0,VLOOKUP(A18,[3]BDD_AGen_Ambu!$1:$1048576,Gen_Ambu_FA!AC$1,FALSE)/H18,"-")</f>
        <v>0.15504732600274898</v>
      </c>
      <c r="AD18" s="246">
        <f>IF(I18&gt;0,VLOOKUP(A18,[3]BDD_AGen_Ambu!$1:$1048576,Gen_Ambu_FA!AD$1,FALSE)/I18,"-")</f>
        <v>0.13567231528372939</v>
      </c>
      <c r="AE18" s="692"/>
      <c r="AF18" s="692"/>
    </row>
    <row r="19" spans="1:32" s="32" customFormat="1" ht="14.1" customHeight="1" x14ac:dyDescent="0.2">
      <c r="A19" s="31" t="s">
        <v>46</v>
      </c>
      <c r="C19" s="33" t="s">
        <v>46</v>
      </c>
      <c r="D19" s="34" t="s">
        <v>47</v>
      </c>
      <c r="E19" s="248">
        <f>VLOOKUP(A19,A_GEN!$A$7:$AM$57,32,FALSE)</f>
        <v>15496</v>
      </c>
      <c r="F19" s="239">
        <f>VLOOKUP(A19,A_GEN!$A$7:$AM$69,33,FALSE)</f>
        <v>14982</v>
      </c>
      <c r="G19" s="240">
        <f t="shared" si="1"/>
        <v>-3.3169850283944258E-2</v>
      </c>
      <c r="H19" s="241">
        <f>VLOOKUP(A19,A_GEN!$A$7:$AM$69,29,FALSE)</f>
        <v>139574</v>
      </c>
      <c r="I19" s="242">
        <f>VLOOKUP(A19,A_GEN!$A$7:$AM$69,30,FALSE)</f>
        <v>147409</v>
      </c>
      <c r="J19" s="243">
        <f t="shared" si="2"/>
        <v>5.6135096794531991E-2</v>
      </c>
      <c r="K19" s="244">
        <f>IF(E19&gt;0,VLOOKUP(A19,[3]BDD_AGen_Ambu!$1:$1048576,Gen_Ambu_FA!K$1,FALSE)/E19,"-")</f>
        <v>6.4532782653588028E-5</v>
      </c>
      <c r="L19" s="240">
        <f>IF(F19&gt;0,VLOOKUP(A19,[3]BDD_AGen_Ambu!$1:$1048576,Gen_Ambu_FA!L$1,FALSE)/F19,"-")</f>
        <v>0</v>
      </c>
      <c r="M19" s="245">
        <f>IF(H19&gt;0,VLOOKUP(A19,[3]BDD_AGen_Ambu!$1:$1048576,Gen_Ambu_FA!M$1,FALSE)/H19,"-")</f>
        <v>7.1646581741585107E-6</v>
      </c>
      <c r="N19" s="243">
        <f>IF(I19&gt;0,VLOOKUP(A19,[3]BDD_AGen_Ambu!$1:$1048576,Gen_Ambu_FA!N$1,FALSE)/I19,"-")</f>
        <v>0</v>
      </c>
      <c r="O19" s="245">
        <f>IF(E19&gt;0,VLOOKUP(A19,[3]BDD_AGen_Ambu!$1:$1048576,Gen_Ambu_FA!O$1,FALSE)/E19,"-")</f>
        <v>2.8394424367578731E-3</v>
      </c>
      <c r="P19" s="240">
        <f>IF(F19&gt;0,VLOOKUP(A19,[3]BDD_AGen_Ambu!$1:$1048576,Gen_Ambu_FA!P$1,FALSE)/F19,"-")</f>
        <v>2.0691496462421572E-3</v>
      </c>
      <c r="Q19" s="245">
        <f>IF(H19&gt;0,VLOOKUP(A19,[3]BDD_AGen_Ambu!$1:$1048576,Gen_Ambu_FA!Q$1,FALSE)/H19,"-")</f>
        <v>8.6692363907317981E-4</v>
      </c>
      <c r="R19" s="243">
        <f>IF(I19&gt;0,VLOOKUP(A19,[3]BDD_AGen_Ambu!$1:$1048576,Gen_Ambu_FA!R$1,FALSE)/I19,"-")</f>
        <v>3.7311154678479607E-4</v>
      </c>
      <c r="S19" s="245">
        <f>IF(E19&gt;0,VLOOKUP(A19,[3]BDD_AGen_Ambu!$1:$1048576,Gen_Ambu_FA!S$1,FALSE)/E19,"-")</f>
        <v>0.99832214765100669</v>
      </c>
      <c r="T19" s="240">
        <f>IF(F19&gt;0,VLOOKUP(A19,[3]BDD_AGen_Ambu!$1:$1048576,Gen_Ambu_FA!T$1,FALSE)/F19,"-")</f>
        <v>0.99853157121879588</v>
      </c>
      <c r="U19" s="245">
        <f>IF(H19&gt;0,VLOOKUP(A19,[3]BDD_AGen_Ambu!$1:$1048576,Gen_Ambu_FA!U$1,FALSE)/H19,"-")</f>
        <v>0.99912591170275267</v>
      </c>
      <c r="V19" s="246">
        <f>IF(I19&gt;0,VLOOKUP(A19,[3]BDD_AGen_Ambu!$1:$1048576,Gen_Ambu_FA!V$1,FALSE)/I19,"-")</f>
        <v>0.99962688845321523</v>
      </c>
      <c r="W19" s="244">
        <f>IF(E19&gt;0,VLOOKUP(A19,[3]BDD_AGen_Ambu!$1:$1048576,Gen_Ambu_FA!W$1,FALSE)/E19,"-")</f>
        <v>0.38338926174496646</v>
      </c>
      <c r="X19" s="240">
        <f>IF(F19&gt;0,VLOOKUP(A19,[3]BDD_AGen_Ambu!$1:$1048576,Gen_Ambu_FA!X$1,FALSE)/F19,"-")</f>
        <v>0.39620878387398212</v>
      </c>
      <c r="Y19" s="245">
        <f>IF(H19&gt;0,VLOOKUP(A19,[3]BDD_AGen_Ambu!$1:$1048576,Gen_Ambu_FA!Y$1,FALSE)/H19,"-")</f>
        <v>0.2313683064181008</v>
      </c>
      <c r="Z19" s="246">
        <f>IF(I19&gt;0,VLOOKUP(A19,[3]BDD_AGen_Ambu!$1:$1048576,Gen_Ambu_FA!Z$1,FALSE)/I19,"-")</f>
        <v>0.20812840464286442</v>
      </c>
      <c r="AA19" s="244">
        <f>IF(E19&gt;0,VLOOKUP(A19,[3]BDD_AGen_Ambu!$1:$1048576,Gen_Ambu_FA!AA$1,FALSE)/E19,"-")</f>
        <v>1.1422302529685079E-2</v>
      </c>
      <c r="AB19" s="240">
        <f>IF(F19&gt;0,VLOOKUP(A19,[3]BDD_AGen_Ambu!$1:$1048576,Gen_Ambu_FA!AB$1,FALSE)/F19,"-")</f>
        <v>9.3445467894807104E-3</v>
      </c>
      <c r="AC19" s="245">
        <f>IF(H19&gt;0,VLOOKUP(A19,[3]BDD_AGen_Ambu!$1:$1048576,Gen_Ambu_FA!AC$1,FALSE)/H19,"-")</f>
        <v>1.0044850760170232E-2</v>
      </c>
      <c r="AD19" s="246">
        <f>IF(I19&gt;0,VLOOKUP(A19,[3]BDD_AGen_Ambu!$1:$1048576,Gen_Ambu_FA!AD$1,FALSE)/I19,"-")</f>
        <v>6.1325970598810117E-3</v>
      </c>
      <c r="AE19" s="692"/>
      <c r="AF19" s="692"/>
    </row>
    <row r="20" spans="1:32" s="32" customFormat="1" ht="14.1" customHeight="1" x14ac:dyDescent="0.2">
      <c r="A20" s="31" t="s">
        <v>48</v>
      </c>
      <c r="C20" s="33" t="s">
        <v>48</v>
      </c>
      <c r="D20" s="34" t="s">
        <v>49</v>
      </c>
      <c r="E20" s="248">
        <f>VLOOKUP(A20,A_GEN!$A$7:$AM$57,32,FALSE)</f>
        <v>8087</v>
      </c>
      <c r="F20" s="239">
        <f>VLOOKUP(A20,A_GEN!$A$7:$AM$69,33,FALSE)</f>
        <v>8210</v>
      </c>
      <c r="G20" s="240">
        <f t="shared" si="1"/>
        <v>1.5209595647335261E-2</v>
      </c>
      <c r="H20" s="241">
        <f>VLOOKUP(A20,A_GEN!$A$7:$AM$69,29,FALSE)</f>
        <v>78518</v>
      </c>
      <c r="I20" s="242">
        <f>VLOOKUP(A20,A_GEN!$A$7:$AM$69,30,FALSE)</f>
        <v>83598</v>
      </c>
      <c r="J20" s="243">
        <f t="shared" si="2"/>
        <v>6.4698540462059695E-2</v>
      </c>
      <c r="K20" s="244">
        <f>IF(E20&gt;0,VLOOKUP(A20,[3]BDD_AGen_Ambu!$1:$1048576,Gen_Ambu_FA!K$1,FALSE)/E20,"-")</f>
        <v>0</v>
      </c>
      <c r="L20" s="240">
        <f>IF(F20&gt;0,VLOOKUP(A20,[3]BDD_AGen_Ambu!$1:$1048576,Gen_Ambu_FA!L$1,FALSE)/F20,"-")</f>
        <v>2.43605359317905E-4</v>
      </c>
      <c r="M20" s="245">
        <f>IF(H20&gt;0,VLOOKUP(A20,[3]BDD_AGen_Ambu!$1:$1048576,Gen_Ambu_FA!M$1,FALSE)/H20,"-")</f>
        <v>0</v>
      </c>
      <c r="N20" s="243">
        <f>IF(I20&gt;0,VLOOKUP(A20,[3]BDD_AGen_Ambu!$1:$1048576,Gen_Ambu_FA!N$1,FALSE)/I20,"-")</f>
        <v>2.3924017320988539E-5</v>
      </c>
      <c r="O20" s="245">
        <f>IF(E20&gt;0,VLOOKUP(A20,[3]BDD_AGen_Ambu!$1:$1048576,Gen_Ambu_FA!O$1,FALSE)/E20,"-")</f>
        <v>6.5537282057623342E-3</v>
      </c>
      <c r="P20" s="240">
        <f>IF(F20&gt;0,VLOOKUP(A20,[3]BDD_AGen_Ambu!$1:$1048576,Gen_Ambu_FA!P$1,FALSE)/F20,"-")</f>
        <v>6.6991473812423874E-3</v>
      </c>
      <c r="Q20" s="245">
        <f>IF(H20&gt;0,VLOOKUP(A20,[3]BDD_AGen_Ambu!$1:$1048576,Gen_Ambu_FA!Q$1,FALSE)/H20,"-")</f>
        <v>2.3306757686135664E-3</v>
      </c>
      <c r="R20" s="243">
        <f>IF(I20&gt;0,VLOOKUP(A20,[3]BDD_AGen_Ambu!$1:$1048576,Gen_Ambu_FA!R$1,FALSE)/I20,"-")</f>
        <v>2.7153759659321992E-3</v>
      </c>
      <c r="S20" s="245">
        <f>IF(E20&gt;0,VLOOKUP(A20,[3]BDD_AGen_Ambu!$1:$1048576,Gen_Ambu_FA!S$1,FALSE)/E20,"-")</f>
        <v>0.99468282428589094</v>
      </c>
      <c r="T20" s="240">
        <f>IF(F20&gt;0,VLOOKUP(A20,[3]BDD_AGen_Ambu!$1:$1048576,Gen_Ambu_FA!T$1,FALSE)/F20,"-")</f>
        <v>0.99512789281364189</v>
      </c>
      <c r="U20" s="245">
        <f>IF(H20&gt;0,VLOOKUP(A20,[3]BDD_AGen_Ambu!$1:$1048576,Gen_Ambu_FA!U$1,FALSE)/H20,"-")</f>
        <v>0.99766932423138643</v>
      </c>
      <c r="V20" s="246">
        <f>IF(I20&gt;0,VLOOKUP(A20,[3]BDD_AGen_Ambu!$1:$1048576,Gen_Ambu_FA!V$1,FALSE)/I20,"-")</f>
        <v>0.99726070001674683</v>
      </c>
      <c r="W20" s="244">
        <f>IF(E20&gt;0,VLOOKUP(A20,[3]BDD_AGen_Ambu!$1:$1048576,Gen_Ambu_FA!W$1,FALSE)/E20,"-")</f>
        <v>0.57499690861877084</v>
      </c>
      <c r="X20" s="240">
        <f>IF(F20&gt;0,VLOOKUP(A20,[3]BDD_AGen_Ambu!$1:$1048576,Gen_Ambu_FA!X$1,FALSE)/F20,"-")</f>
        <v>0.5561510353227771</v>
      </c>
      <c r="Y20" s="245">
        <f>IF(H20&gt;0,VLOOKUP(A20,[3]BDD_AGen_Ambu!$1:$1048576,Gen_Ambu_FA!Y$1,FALSE)/H20,"-")</f>
        <v>0.44757889910593751</v>
      </c>
      <c r="Z20" s="246">
        <f>IF(I20&gt;0,VLOOKUP(A20,[3]BDD_AGen_Ambu!$1:$1048576,Gen_Ambu_FA!Z$1,FALSE)/I20,"-")</f>
        <v>0.44758247804971413</v>
      </c>
      <c r="AA20" s="244">
        <f>IF(E20&gt;0,VLOOKUP(A20,[3]BDD_AGen_Ambu!$1:$1048576,Gen_Ambu_FA!AA$1,FALSE)/E20,"-")</f>
        <v>9.0144676641523439E-2</v>
      </c>
      <c r="AB20" s="240">
        <f>IF(F20&gt;0,VLOOKUP(A20,[3]BDD_AGen_Ambu!$1:$1048576,Gen_Ambu_FA!AB$1,FALSE)/F20,"-")</f>
        <v>9.5858708891595618E-2</v>
      </c>
      <c r="AC20" s="245">
        <f>IF(H20&gt;0,VLOOKUP(A20,[3]BDD_AGen_Ambu!$1:$1048576,Gen_Ambu_FA!AC$1,FALSE)/H20,"-")</f>
        <v>0.1009704781069309</v>
      </c>
      <c r="AD20" s="246">
        <f>IF(I20&gt;0,VLOOKUP(A20,[3]BDD_AGen_Ambu!$1:$1048576,Gen_Ambu_FA!AD$1,FALSE)/I20,"-")</f>
        <v>0.11043326395368311</v>
      </c>
      <c r="AE20" s="692"/>
      <c r="AF20" s="692"/>
    </row>
    <row r="21" spans="1:32" s="32" customFormat="1" ht="14.1" customHeight="1" x14ac:dyDescent="0.2">
      <c r="A21" s="31" t="s">
        <v>54</v>
      </c>
      <c r="C21" s="33" t="s">
        <v>54</v>
      </c>
      <c r="D21" s="34" t="s">
        <v>55</v>
      </c>
      <c r="E21" s="248">
        <f>VLOOKUP(A21,A_GEN!$A$7:$AM$57,32,FALSE)</f>
        <v>2117</v>
      </c>
      <c r="F21" s="239">
        <f>VLOOKUP(A21,A_GEN!$A$7:$AM$69,33,FALSE)</f>
        <v>2179</v>
      </c>
      <c r="G21" s="240">
        <f t="shared" si="1"/>
        <v>2.9286726499763827E-2</v>
      </c>
      <c r="H21" s="241">
        <f>VLOOKUP(A21,A_GEN!$A$7:$AM$69,29,FALSE)</f>
        <v>16075</v>
      </c>
      <c r="I21" s="242">
        <f>VLOOKUP(A21,A_GEN!$A$7:$AM$69,30,FALSE)</f>
        <v>17760</v>
      </c>
      <c r="J21" s="243">
        <f t="shared" si="2"/>
        <v>0.10482115085536536</v>
      </c>
      <c r="K21" s="244">
        <f>IF(E21&gt;0,VLOOKUP(A21,[3]BDD_AGen_Ambu!$1:$1048576,Gen_Ambu_FA!K$1,FALSE)/E21,"-")</f>
        <v>4.251299008030231E-3</v>
      </c>
      <c r="L21" s="240">
        <f>IF(F21&gt;0,VLOOKUP(A21,[3]BDD_AGen_Ambu!$1:$1048576,Gen_Ambu_FA!L$1,FALSE)/F21,"-")</f>
        <v>3.6714089031665903E-3</v>
      </c>
      <c r="M21" s="245">
        <f>IF(H21&gt;0,VLOOKUP(A21,[3]BDD_AGen_Ambu!$1:$1048576,Gen_Ambu_FA!M$1,FALSE)/H21,"-")</f>
        <v>2.7371695178849144E-3</v>
      </c>
      <c r="N21" s="243">
        <f>IF(I21&gt;0,VLOOKUP(A21,[3]BDD_AGen_Ambu!$1:$1048576,Gen_Ambu_FA!N$1,FALSE)/I21,"-")</f>
        <v>7.3198198198198199E-4</v>
      </c>
      <c r="O21" s="245">
        <f>IF(E21&gt;0,VLOOKUP(A21,[3]BDD_AGen_Ambu!$1:$1048576,Gen_Ambu_FA!O$1,FALSE)/E21,"-")</f>
        <v>3.2120925838450637E-2</v>
      </c>
      <c r="P21" s="240">
        <f>IF(F21&gt;0,VLOOKUP(A21,[3]BDD_AGen_Ambu!$1:$1048576,Gen_Ambu_FA!P$1,FALSE)/F21,"-")</f>
        <v>3.5796236805874251E-2</v>
      </c>
      <c r="Q21" s="245">
        <f>IF(H21&gt;0,VLOOKUP(A21,[3]BDD_AGen_Ambu!$1:$1048576,Gen_Ambu_FA!Q$1,FALSE)/H21,"-")</f>
        <v>2.5692068429237946E-2</v>
      </c>
      <c r="R21" s="243">
        <f>IF(I21&gt;0,VLOOKUP(A21,[3]BDD_AGen_Ambu!$1:$1048576,Gen_Ambu_FA!R$1,FALSE)/I21,"-")</f>
        <v>4.0146396396396396E-2</v>
      </c>
      <c r="S21" s="245">
        <f>IF(E21&gt;0,VLOOKUP(A21,[3]BDD_AGen_Ambu!$1:$1048576,Gen_Ambu_FA!S$1,FALSE)/E21,"-")</f>
        <v>0.97118564005668395</v>
      </c>
      <c r="T21" s="240">
        <f>IF(F21&gt;0,VLOOKUP(A21,[3]BDD_AGen_Ambu!$1:$1048576,Gen_Ambu_FA!T$1,FALSE)/F21,"-")</f>
        <v>0.96787517209729235</v>
      </c>
      <c r="U21" s="245">
        <f>IF(H21&gt;0,VLOOKUP(A21,[3]BDD_AGen_Ambu!$1:$1048576,Gen_Ambu_FA!U$1,FALSE)/H21,"-")</f>
        <v>0.97157076205287718</v>
      </c>
      <c r="V21" s="246">
        <f>IF(I21&gt;0,VLOOKUP(A21,[3]BDD_AGen_Ambu!$1:$1048576,Gen_Ambu_FA!V$1,FALSE)/I21,"-")</f>
        <v>0.95912162162162162</v>
      </c>
      <c r="W21" s="244">
        <f>IF(E21&gt;0,VLOOKUP(A21,[3]BDD_AGen_Ambu!$1:$1048576,Gen_Ambu_FA!W$1,FALSE)/E21,"-")</f>
        <v>0</v>
      </c>
      <c r="X21" s="240">
        <f>IF(F21&gt;0,VLOOKUP(A21,[3]BDD_AGen_Ambu!$1:$1048576,Gen_Ambu_FA!X$1,FALSE)/F21,"-")</f>
        <v>0</v>
      </c>
      <c r="Y21" s="245">
        <f>IF(H21&gt;0,VLOOKUP(A21,[3]BDD_AGen_Ambu!$1:$1048576,Gen_Ambu_FA!Y$1,FALSE)/H21,"-")</f>
        <v>0</v>
      </c>
      <c r="Z21" s="246">
        <f>IF(I21&gt;0,VLOOKUP(A21,[3]BDD_AGen_Ambu!$1:$1048576,Gen_Ambu_FA!Z$1,FALSE)/I21,"-")</f>
        <v>0</v>
      </c>
      <c r="AA21" s="244">
        <f>IF(E21&gt;0,VLOOKUP(A21,[3]BDD_AGen_Ambu!$1:$1048576,Gen_Ambu_FA!AA$1,FALSE)/E21,"-")</f>
        <v>0</v>
      </c>
      <c r="AB21" s="240">
        <f>IF(F21&gt;0,VLOOKUP(A21,[3]BDD_AGen_Ambu!$1:$1048576,Gen_Ambu_FA!AB$1,FALSE)/F21,"-")</f>
        <v>0</v>
      </c>
      <c r="AC21" s="245">
        <f>IF(H21&gt;0,VLOOKUP(A21,[3]BDD_AGen_Ambu!$1:$1048576,Gen_Ambu_FA!AC$1,FALSE)/H21,"-")</f>
        <v>0</v>
      </c>
      <c r="AD21" s="246">
        <f>IF(I21&gt;0,VLOOKUP(A21,[3]BDD_AGen_Ambu!$1:$1048576,Gen_Ambu_FA!AD$1,FALSE)/I21,"-")</f>
        <v>0</v>
      </c>
      <c r="AE21" s="692"/>
      <c r="AF21" s="692"/>
    </row>
    <row r="22" spans="1:32" s="32" customFormat="1" x14ac:dyDescent="0.2">
      <c r="A22" s="172"/>
      <c r="C22" s="1143" t="s">
        <v>129</v>
      </c>
      <c r="D22" s="1144"/>
      <c r="E22" s="1144"/>
      <c r="F22" s="1144"/>
      <c r="G22" s="1144"/>
      <c r="H22" s="1144"/>
      <c r="I22" s="1144"/>
      <c r="J22" s="1144"/>
      <c r="K22" s="1144"/>
      <c r="L22" s="1144"/>
      <c r="M22" s="1144"/>
      <c r="N22" s="1144"/>
      <c r="O22" s="1144"/>
      <c r="P22" s="1144"/>
      <c r="Q22" s="1144"/>
      <c r="R22" s="1144"/>
      <c r="S22" s="1144"/>
      <c r="T22" s="1144"/>
      <c r="U22" s="1144"/>
      <c r="V22" s="1144"/>
      <c r="W22" s="1144"/>
      <c r="X22" s="1144"/>
      <c r="Y22" s="1144"/>
      <c r="Z22" s="1144"/>
      <c r="AA22" s="1144"/>
      <c r="AB22" s="1144"/>
      <c r="AC22" s="1144"/>
      <c r="AD22" s="1145"/>
      <c r="AE22" s="692"/>
      <c r="AF22" s="692"/>
    </row>
    <row r="23" spans="1:32" s="32" customFormat="1" ht="14.1" customHeight="1" x14ac:dyDescent="0.2">
      <c r="A23" s="172" t="s">
        <v>30</v>
      </c>
      <c r="C23" s="33" t="s">
        <v>30</v>
      </c>
      <c r="D23" s="34" t="s">
        <v>31</v>
      </c>
      <c r="E23" s="248">
        <f>VLOOKUP(A23,A_GEN!$A$7:$AM$57,32,FALSE)</f>
        <v>1073</v>
      </c>
      <c r="F23" s="239">
        <f>VLOOKUP(A23,A_GEN!$A$7:$AM$69,33,FALSE)</f>
        <v>611</v>
      </c>
      <c r="G23" s="240">
        <f>IF(E23=0,"-",F23/E23-1)</f>
        <v>-0.43056849953401677</v>
      </c>
      <c r="H23" s="241">
        <f>VLOOKUP(A23,A_GEN!$A$7:$AM$69,29,FALSE)</f>
        <v>2441</v>
      </c>
      <c r="I23" s="242">
        <f>VLOOKUP(A23,A_GEN!$A$7:$AM$69,30,FALSE)</f>
        <v>1166</v>
      </c>
      <c r="J23" s="243">
        <f>IF(H23=0,"-",I23/H23-1)</f>
        <v>-0.52232691519868912</v>
      </c>
      <c r="K23" s="244">
        <f>IF(E23&gt;0,VLOOKUP(A23,[3]BDD_AGen_Ambu!$1:$1048576,Gen_Ambu_FA!K$1,FALSE)/E23,"-")</f>
        <v>0</v>
      </c>
      <c r="L23" s="240">
        <f>IF(F23&gt;0,VLOOKUP(A23,[3]BDD_AGen_Ambu!$1:$1048576,Gen_Ambu_FA!L$1,FALSE)/F23,"-")</f>
        <v>0</v>
      </c>
      <c r="M23" s="245">
        <f>IF(H23&gt;0,VLOOKUP(A23,[3]BDD_AGen_Ambu!$1:$1048576,Gen_Ambu_FA!M$1,FALSE)/H23,"-")</f>
        <v>0</v>
      </c>
      <c r="N23" s="243">
        <f>IF(I23&gt;0,VLOOKUP(A23,[3]BDD_AGen_Ambu!$1:$1048576,Gen_Ambu_FA!N$1,FALSE)/I23,"-")</f>
        <v>0</v>
      </c>
      <c r="O23" s="245">
        <f>IF(E23&gt;0,VLOOKUP(A23,[3]BDD_AGen_Ambu!$1:$1048576,Gen_Ambu_FA!O$1,FALSE)/E23,"-")</f>
        <v>5.5917986952469714E-3</v>
      </c>
      <c r="P23" s="240">
        <f>IF(F23&gt;0,VLOOKUP(A23,[3]BDD_AGen_Ambu!$1:$1048576,Gen_Ambu_FA!P$1,FALSE)/F23,"-")</f>
        <v>4.9099836333878887E-3</v>
      </c>
      <c r="Q23" s="254">
        <f>IF(H23&gt;0,VLOOKUP(A23,[3]BDD_AGen_Ambu!$1:$1048576,Gen_Ambu_FA!Q$1,FALSE)/H23,"-")</f>
        <v>3.6870135190495697E-3</v>
      </c>
      <c r="R23" s="255">
        <f>IF(I23&gt;0,VLOOKUP(A23,[3]BDD_AGen_Ambu!$1:$1048576,Gen_Ambu_FA!R$1,FALSE)/I23,"-")</f>
        <v>5.1457975986277877E-3</v>
      </c>
      <c r="S23" s="245">
        <f>IF(E23&gt;0,VLOOKUP(A23,[3]BDD_AGen_Ambu!$1:$1048576,Gen_Ambu_FA!S$1,FALSE)/E23,"-")</f>
        <v>0.99440820130475305</v>
      </c>
      <c r="T23" s="240">
        <f>IF(F23&gt;0,VLOOKUP(A23,[3]BDD_AGen_Ambu!$1:$1048576,Gen_Ambu_FA!T$1,FALSE)/F23,"-")</f>
        <v>0.9950900163666121</v>
      </c>
      <c r="U23" s="254">
        <f>IF(H23&gt;0,VLOOKUP(A23,[3]BDD_AGen_Ambu!$1:$1048576,Gen_Ambu_FA!U$1,FALSE)/H23,"-")</f>
        <v>0.99631298648095046</v>
      </c>
      <c r="V23" s="257">
        <f>IF(I23&gt;0,VLOOKUP(A23,[3]BDD_AGen_Ambu!$1:$1048576,Gen_Ambu_FA!V$1,FALSE)/I23,"-")</f>
        <v>0.99485420240137223</v>
      </c>
      <c r="W23" s="244">
        <f>IF(E23&gt;0,VLOOKUP(A23,[3]BDD_AGen_Ambu!$1:$1048576,Gen_Ambu_FA!W$1,FALSE)/E23,"-")</f>
        <v>0</v>
      </c>
      <c r="X23" s="240">
        <f>IF(F23&gt;0,VLOOKUP(A23,[3]BDD_AGen_Ambu!$1:$1048576,Gen_Ambu_FA!X$1,FALSE)/F23,"-")</f>
        <v>0</v>
      </c>
      <c r="Y23" s="254">
        <f>IF(H23&gt;0,VLOOKUP(A23,[3]BDD_AGen_Ambu!$1:$1048576,Gen_Ambu_FA!Y$1,FALSE)/H23,"-")</f>
        <v>0</v>
      </c>
      <c r="Z23" s="257">
        <f>IF(I23&gt;0,VLOOKUP(A23,[3]BDD_AGen_Ambu!$1:$1048576,Gen_Ambu_FA!Z$1,FALSE)/I23,"-")</f>
        <v>0</v>
      </c>
      <c r="AA23" s="244">
        <f>IF(E23&gt;0,VLOOKUP(A23,[3]BDD_AGen_Ambu!$1:$1048576,Gen_Ambu_FA!AA$1,FALSE)/E23,"-")</f>
        <v>0</v>
      </c>
      <c r="AB23" s="240">
        <f>IF(F23&gt;0,VLOOKUP(A23,[3]BDD_AGen_Ambu!$1:$1048576,Gen_Ambu_FA!AB$1,FALSE)/F23,"-")</f>
        <v>0</v>
      </c>
      <c r="AC23" s="254">
        <f>IF(H23&gt;0,VLOOKUP(A23,[3]BDD_AGen_Ambu!$1:$1048576,Gen_Ambu_FA!AC$1,FALSE)/H23,"-")</f>
        <v>0</v>
      </c>
      <c r="AD23" s="257">
        <f>IF(I23&gt;0,VLOOKUP(A23,[3]BDD_AGen_Ambu!$1:$1048576,Gen_Ambu_FA!AD$1,FALSE)/I23,"-")</f>
        <v>0</v>
      </c>
      <c r="AE23" s="692"/>
      <c r="AF23" s="692"/>
    </row>
    <row r="24" spans="1:32" s="32" customFormat="1" ht="14.1" customHeight="1" x14ac:dyDescent="0.25">
      <c r="A24" s="17" t="s">
        <v>32</v>
      </c>
      <c r="C24" s="33" t="s">
        <v>32</v>
      </c>
      <c r="D24" s="34" t="s">
        <v>33</v>
      </c>
      <c r="E24" s="248">
        <f>VLOOKUP(A24,A_GEN!$A$7:$AM$57,32,FALSE)</f>
        <v>79</v>
      </c>
      <c r="F24" s="239">
        <f>VLOOKUP(A24,A_GEN!$A$7:$AM$69,33,FALSE)</f>
        <v>70</v>
      </c>
      <c r="G24" s="240">
        <f>IF(E24=0,"-",F24/E24-1)</f>
        <v>-0.11392405063291144</v>
      </c>
      <c r="H24" s="241">
        <f>VLOOKUP(A24,A_GEN!$A$7:$AM$69,29,FALSE)</f>
        <v>302</v>
      </c>
      <c r="I24" s="258">
        <f>VLOOKUP(A24,A_GEN!$A$7:$AM$69,30,FALSE)</f>
        <v>305</v>
      </c>
      <c r="J24" s="255">
        <f>IF(H24=0,"-",I24/H24-1)</f>
        <v>9.9337748344370258E-3</v>
      </c>
      <c r="K24" s="244">
        <f>IF(E24&gt;0,VLOOKUP(A24,[3]BDD_AGen_Ambu!$1:$1048576,Gen_Ambu_FA!K$1,FALSE)/E24,"-")</f>
        <v>0</v>
      </c>
      <c r="L24" s="240">
        <f>IF(F24&gt;0,VLOOKUP(A24,[3]BDD_AGen_Ambu!$1:$1048576,Gen_Ambu_FA!L$1,FALSE)/F24,"-")</f>
        <v>0</v>
      </c>
      <c r="M24" s="254">
        <f>IF(H24&gt;0,VLOOKUP(A24,[3]BDD_AGen_Ambu!$1:$1048576,Gen_Ambu_FA!M$1,FALSE)/H24,"-")</f>
        <v>0</v>
      </c>
      <c r="N24" s="255">
        <f>IF(I24&gt;0,VLOOKUP(A24,[3]BDD_AGen_Ambu!$1:$1048576,Gen_Ambu_FA!N$1,FALSE)/I24,"-")</f>
        <v>0</v>
      </c>
      <c r="O24" s="254">
        <f>IF(E24&gt;0,VLOOKUP(A24,[3]BDD_AGen_Ambu!$1:$1048576,Gen_Ambu_FA!O$1,FALSE)/E24,"-")</f>
        <v>0</v>
      </c>
      <c r="P24" s="259">
        <f>IF(F24&gt;0,VLOOKUP(A24,[3]BDD_AGen_Ambu!$1:$1048576,Gen_Ambu_FA!P$1,FALSE)/F24,"-")</f>
        <v>0</v>
      </c>
      <c r="Q24" s="254">
        <f>IF(H24&gt;0,VLOOKUP(A24,[3]BDD_AGen_Ambu!$1:$1048576,Gen_Ambu_FA!Q$1,FALSE)/H24,"-")</f>
        <v>0</v>
      </c>
      <c r="R24" s="255">
        <f>IF(I24&gt;0,VLOOKUP(A24,[3]BDD_AGen_Ambu!$1:$1048576,Gen_Ambu_FA!R$1,FALSE)/I24,"-")</f>
        <v>0</v>
      </c>
      <c r="S24" s="245">
        <f>IF(E24&gt;0,VLOOKUP(A24,[3]BDD_AGen_Ambu!$1:$1048576,Gen_Ambu_FA!S$1,FALSE)/E24,"-")</f>
        <v>1</v>
      </c>
      <c r="T24" s="240">
        <f>IF(F24&gt;0,VLOOKUP(A24,[3]BDD_AGen_Ambu!$1:$1048576,Gen_Ambu_FA!T$1,FALSE)/F24,"-")</f>
        <v>1</v>
      </c>
      <c r="U24" s="254">
        <f>IF(H24&gt;0,VLOOKUP(A24,[3]BDD_AGen_Ambu!$1:$1048576,Gen_Ambu_FA!U$1,FALSE)/H24,"-")</f>
        <v>1</v>
      </c>
      <c r="V24" s="257">
        <f>IF(I24&gt;0,VLOOKUP(A24,[3]BDD_AGen_Ambu!$1:$1048576,Gen_Ambu_FA!V$1,FALSE)/I24,"-")</f>
        <v>1</v>
      </c>
      <c r="W24" s="244">
        <f>IF(E24&gt;0,VLOOKUP(A24,[3]BDD_AGen_Ambu!$1:$1048576,Gen_Ambu_FA!W$1,FALSE)/E24,"-")</f>
        <v>1</v>
      </c>
      <c r="X24" s="240">
        <f>IF(F24&gt;0,VLOOKUP(A24,[3]BDD_AGen_Ambu!$1:$1048576,Gen_Ambu_FA!X$1,FALSE)/F24,"-")</f>
        <v>1</v>
      </c>
      <c r="Y24" s="254">
        <f>IF(H24&gt;0,VLOOKUP(A24,[3]BDD_AGen_Ambu!$1:$1048576,Gen_Ambu_FA!Y$1,FALSE)/H24,"-")</f>
        <v>1</v>
      </c>
      <c r="Z24" s="257">
        <f>IF(I24&gt;0,VLOOKUP(A24,[3]BDD_AGen_Ambu!$1:$1048576,Gen_Ambu_FA!Z$1,FALSE)/I24,"-")</f>
        <v>1</v>
      </c>
      <c r="AA24" s="244">
        <f>IF(E24&gt;0,VLOOKUP(A24,[3]BDD_AGen_Ambu!$1:$1048576,Gen_Ambu_FA!AA$1,FALSE)/E24,"-")</f>
        <v>0</v>
      </c>
      <c r="AB24" s="240">
        <f>IF(F24&gt;0,VLOOKUP(A24,[3]BDD_AGen_Ambu!$1:$1048576,Gen_Ambu_FA!AB$1,FALSE)/F24,"-")</f>
        <v>0</v>
      </c>
      <c r="AC24" s="254">
        <f>IF(H24&gt;0,VLOOKUP(A24,[3]BDD_AGen_Ambu!$1:$1048576,Gen_Ambu_FA!AC$1,FALSE)/H24,"-")</f>
        <v>0</v>
      </c>
      <c r="AD24" s="257">
        <f>IF(I24&gt;0,VLOOKUP(A24,[3]BDD_AGen_Ambu!$1:$1048576,Gen_Ambu_FA!AD$1,FALSE)/I24,"-")</f>
        <v>0</v>
      </c>
      <c r="AE24" s="692"/>
      <c r="AF24" s="692"/>
    </row>
    <row r="25" spans="1:32" s="32" customFormat="1" ht="14.1" customHeight="1" x14ac:dyDescent="0.25">
      <c r="A25" s="17" t="s">
        <v>32</v>
      </c>
      <c r="C25" s="45" t="s">
        <v>245</v>
      </c>
      <c r="D25" s="34" t="s">
        <v>244</v>
      </c>
      <c r="E25" s="248">
        <f>VLOOKUP(A25,A_GEN!$A$7:$AM$57,32,FALSE)</f>
        <v>79</v>
      </c>
      <c r="F25" s="239">
        <f>VLOOKUP(A25,A_GEN!$A$7:$AM$69,25,FALSE)</f>
        <v>0</v>
      </c>
      <c r="G25" s="240"/>
      <c r="H25" s="241">
        <f>VLOOKUP(A25,A_GEN!$A$7:$AM$69,29,FALSE)</f>
        <v>302</v>
      </c>
      <c r="I25" s="258"/>
      <c r="J25" s="255"/>
      <c r="K25" s="244">
        <f>IF(E25&gt;0,VLOOKUP(A25,[3]BDD_AGen_Ambu!$1:$1048576,Gen_Ambu_FA!K$1,FALSE)/E25,"-")</f>
        <v>0</v>
      </c>
      <c r="L25" s="240" t="str">
        <f>IF(F25&gt;0,VLOOKUP(A25,[3]BDD_AGen_Ambu!$1:$1048576,Gen_Ambu_FA!L$1,FALSE)/F25,"-")</f>
        <v>-</v>
      </c>
      <c r="M25" s="254">
        <f>IF(H25&gt;0,VLOOKUP(A25,[3]BDD_AGen_Ambu!$1:$1048576,Gen_Ambu_FA!M$1,FALSE)/H25,"-")</f>
        <v>0</v>
      </c>
      <c r="N25" s="255" t="str">
        <f>IF(I25&gt;0,VLOOKUP(A25,[3]BDD_AGen_Ambu!$1:$1048576,Gen_Ambu_FA!N$1,FALSE)/I25,"-")</f>
        <v>-</v>
      </c>
      <c r="O25" s="254">
        <f>IF(E25&gt;0,VLOOKUP(A25,[3]BDD_AGen_Ambu!$1:$1048576,Gen_Ambu_FA!O$1,FALSE)/E25,"-")</f>
        <v>0</v>
      </c>
      <c r="P25" s="259" t="str">
        <f>IF(F25&gt;0,VLOOKUP(A25,[3]BDD_AGen_Ambu!$1:$1048576,Gen_Ambu_FA!P$1,FALSE)/F25,"-")</f>
        <v>-</v>
      </c>
      <c r="Q25" s="254">
        <f>IF(H25&gt;0,VLOOKUP(A25,[3]BDD_AGen_Ambu!$1:$1048576,Gen_Ambu_FA!Q$1,FALSE)/H25,"-")</f>
        <v>0</v>
      </c>
      <c r="R25" s="255" t="str">
        <f>IF(I25&gt;0,VLOOKUP(A25,[3]BDD_AGen_Ambu!$1:$1048576,Gen_Ambu_FA!R$1,FALSE)/I25,"-")</f>
        <v>-</v>
      </c>
      <c r="S25" s="245"/>
      <c r="T25" s="240" t="str">
        <f>IF(F25&gt;0,VLOOKUP(A25,[3]BDD_AGen_Ambu!$1:$1048576,Gen_Ambu_FA!T$1,FALSE)/F25,"-")</f>
        <v>-</v>
      </c>
      <c r="U25" s="254"/>
      <c r="V25" s="257" t="str">
        <f>IF(I25&gt;0,VLOOKUP(A25,[3]BDD_AGen_Ambu!$1:$1048576,Gen_Ambu_FA!V$1,FALSE)/I25,"-")</f>
        <v>-</v>
      </c>
      <c r="W25" s="244">
        <f>IF(E25&gt;0,VLOOKUP(A25,[3]BDD_AGen_Ambu!$1:$1048576,Gen_Ambu_FA!W$1,FALSE)/E25,"-")</f>
        <v>1</v>
      </c>
      <c r="X25" s="240" t="str">
        <f>IF(F25&gt;0,VLOOKUP(A25,[3]BDD_AGen_Ambu!$1:$1048576,Gen_Ambu_FA!X$1,FALSE)/F25,"-")</f>
        <v>-</v>
      </c>
      <c r="Y25" s="254">
        <f>IF(H25&gt;0,VLOOKUP(A25,[3]BDD_AGen_Ambu!$1:$1048576,Gen_Ambu_FA!Y$1,FALSE)/H25,"-")</f>
        <v>1</v>
      </c>
      <c r="Z25" s="257" t="str">
        <f>IF(I25&gt;0,VLOOKUP(A25,[3]BDD_AGen_Ambu!$1:$1048576,Gen_Ambu_FA!Z$1,FALSE)/I25,"-")</f>
        <v>-</v>
      </c>
      <c r="AA25" s="244">
        <f>IF(E25&gt;0,VLOOKUP(A25,[3]BDD_AGen_Ambu!$1:$1048576,Gen_Ambu_FA!AA$1,FALSE)/E25,"-")</f>
        <v>0</v>
      </c>
      <c r="AB25" s="240" t="str">
        <f>IF(F25&gt;0,VLOOKUP(A25,[3]BDD_AGen_Ambu!$1:$1048576,Gen_Ambu_FA!AB$1,FALSE)/F25,"-")</f>
        <v>-</v>
      </c>
      <c r="AC25" s="254">
        <f>IF(H25&gt;0,VLOOKUP(A25,[3]BDD_AGen_Ambu!$1:$1048576,Gen_Ambu_FA!AC$1,FALSE)/H25,"-")</f>
        <v>0</v>
      </c>
      <c r="AD25" s="257" t="str">
        <f>IF(I25&gt;0,VLOOKUP(A25,[3]BDD_AGen_Ambu!$1:$1048576,Gen_Ambu_FA!AD$1,FALSE)/I25,"-")</f>
        <v>-</v>
      </c>
      <c r="AE25" s="692"/>
      <c r="AF25" s="692"/>
    </row>
    <row r="26" spans="1:32" s="32" customFormat="1" ht="14.1" customHeight="1" x14ac:dyDescent="0.2">
      <c r="A26" s="172" t="s">
        <v>42</v>
      </c>
      <c r="C26" s="33" t="s">
        <v>42</v>
      </c>
      <c r="D26" s="34" t="s">
        <v>43</v>
      </c>
      <c r="E26" s="248">
        <f>VLOOKUP(A26,A_GEN!$A$7:$AM$57,32,FALSE)</f>
        <v>0</v>
      </c>
      <c r="F26" s="239">
        <f>VLOOKUP(A26,A_GEN!$A$7:$AM$69,33,FALSE)</f>
        <v>0</v>
      </c>
      <c r="G26" s="240" t="str">
        <f t="shared" ref="G26:G31" si="3">IF(E26=0,"-",F26/E26-1)</f>
        <v>-</v>
      </c>
      <c r="H26" s="241">
        <f>VLOOKUP(A26,A_GEN!$A$7:$AM$69,29,FALSE)</f>
        <v>0</v>
      </c>
      <c r="I26" s="258">
        <f>VLOOKUP(A26,A_GEN!$A$7:$AM$69,30,FALSE)</f>
        <v>0</v>
      </c>
      <c r="J26" s="255" t="str">
        <f t="shared" ref="J26:J32" si="4">IF(H26=0,"-",I26/H26-1)</f>
        <v>-</v>
      </c>
      <c r="K26" s="244" t="str">
        <f>IF(E26&gt;0,VLOOKUP(A26,[3]BDD_AGen_Ambu!$1:$1048576,Gen_Ambu_FA!K$1,FALSE)/E26,"-")</f>
        <v>-</v>
      </c>
      <c r="L26" s="240" t="str">
        <f>IF(F26&gt;0,VLOOKUP(A26,[3]BDD_AGen_Ambu!$1:$1048576,Gen_Ambu_FA!L$1,FALSE)/F26,"-")</f>
        <v>-</v>
      </c>
      <c r="M26" s="254" t="str">
        <f>IF(H26&gt;0,VLOOKUP(A26,[3]BDD_AGen_Ambu!$1:$1048576,Gen_Ambu_FA!M$1,FALSE)/H26,"-")</f>
        <v>-</v>
      </c>
      <c r="N26" s="255" t="str">
        <f>IF(I26&gt;0,VLOOKUP(A26,[3]BDD_AGen_Ambu!$1:$1048576,Gen_Ambu_FA!N$1,FALSE)/I26,"-")</f>
        <v>-</v>
      </c>
      <c r="O26" s="254" t="str">
        <f>IF(E26&gt;0,VLOOKUP(A26,[3]BDD_AGen_Ambu!$1:$1048576,Gen_Ambu_FA!O$1,FALSE)/E26,"-")</f>
        <v>-</v>
      </c>
      <c r="P26" s="259" t="str">
        <f>IF(F26&gt;0,VLOOKUP(A26,[3]BDD_AGen_Ambu!$1:$1048576,Gen_Ambu_FA!P$1,FALSE)/F26,"-")</f>
        <v>-</v>
      </c>
      <c r="Q26" s="254" t="str">
        <f>IF(H26&gt;0,VLOOKUP(A26,[3]BDD_AGen_Ambu!$1:$1048576,Gen_Ambu_FA!Q$1,FALSE)/H26,"-")</f>
        <v>-</v>
      </c>
      <c r="R26" s="255" t="str">
        <f>IF(I26&gt;0,VLOOKUP(A26,[3]BDD_AGen_Ambu!$1:$1048576,Gen_Ambu_FA!R$1,FALSE)/I26,"-")</f>
        <v>-</v>
      </c>
      <c r="S26" s="245" t="str">
        <f>IF(E26&gt;0,VLOOKUP(A26,[3]BDD_AGen_Ambu!$1:$1048576,Gen_Ambu_FA!S$1,FALSE)/E26,"-")</f>
        <v>-</v>
      </c>
      <c r="T26" s="240" t="str">
        <f>IF(F26&gt;0,VLOOKUP(A26,[3]BDD_AGen_Ambu!$1:$1048576,Gen_Ambu_FA!T$1,FALSE)/F26,"-")</f>
        <v>-</v>
      </c>
      <c r="U26" s="254" t="str">
        <f>IF(H26&gt;0,VLOOKUP(A26,[3]BDD_AGen_Ambu!$1:$1048576,Gen_Ambu_FA!U$1,FALSE)/H26,"-")</f>
        <v>-</v>
      </c>
      <c r="V26" s="257" t="str">
        <f>IF(I26&gt;0,VLOOKUP(A26,[3]BDD_AGen_Ambu!$1:$1048576,Gen_Ambu_FA!V$1,FALSE)/I26,"-")</f>
        <v>-</v>
      </c>
      <c r="W26" s="244" t="str">
        <f>IF(E26&gt;0,VLOOKUP(A26,[3]BDD_AGen_Ambu!$1:$1048576,Gen_Ambu_FA!W$1,FALSE)/E26,"-")</f>
        <v>-</v>
      </c>
      <c r="X26" s="240" t="str">
        <f>IF(F26&gt;0,VLOOKUP(A26,[3]BDD_AGen_Ambu!$1:$1048576,Gen_Ambu_FA!X$1,FALSE)/F26,"-")</f>
        <v>-</v>
      </c>
      <c r="Y26" s="254" t="str">
        <f>IF(H26&gt;0,VLOOKUP(A26,[3]BDD_AGen_Ambu!$1:$1048576,Gen_Ambu_FA!Y$1,FALSE)/H26,"-")</f>
        <v>-</v>
      </c>
      <c r="Z26" s="257" t="str">
        <f>IF(I26&gt;0,VLOOKUP(A26,[3]BDD_AGen_Ambu!$1:$1048576,Gen_Ambu_FA!Z$1,FALSE)/I26,"-")</f>
        <v>-</v>
      </c>
      <c r="AA26" s="244" t="str">
        <f>IF(E26&gt;0,VLOOKUP(A26,[3]BDD_AGen_Ambu!$1:$1048576,Gen_Ambu_FA!AA$1,FALSE)/E26,"-")</f>
        <v>-</v>
      </c>
      <c r="AB26" s="240" t="str">
        <f>IF(F26&gt;0,VLOOKUP(A26,[3]BDD_AGen_Ambu!$1:$1048576,Gen_Ambu_FA!AB$1,FALSE)/F26,"-")</f>
        <v>-</v>
      </c>
      <c r="AC26" s="254" t="str">
        <f>IF(H26&gt;0,VLOOKUP(A26,[3]BDD_AGen_Ambu!$1:$1048576,Gen_Ambu_FA!AC$1,FALSE)/H26,"-")</f>
        <v>-</v>
      </c>
      <c r="AD26" s="257" t="str">
        <f>IF(I26&gt;0,VLOOKUP(A26,[3]BDD_AGen_Ambu!$1:$1048576,Gen_Ambu_FA!AD$1,FALSE)/I26,"-")</f>
        <v>-</v>
      </c>
      <c r="AE26" s="692"/>
      <c r="AF26" s="692"/>
    </row>
    <row r="27" spans="1:32" s="32" customFormat="1" ht="14.1" customHeight="1" x14ac:dyDescent="0.2">
      <c r="A27" s="172" t="s">
        <v>44</v>
      </c>
      <c r="C27" s="33" t="s">
        <v>44</v>
      </c>
      <c r="D27" s="34" t="s">
        <v>45</v>
      </c>
      <c r="E27" s="248">
        <f>VLOOKUP(A27,A_GEN!$A$7:$AM$57,32,FALSE)</f>
        <v>53</v>
      </c>
      <c r="F27" s="239">
        <f>VLOOKUP(A27,A_GEN!$A$7:$AM$69,33,FALSE)</f>
        <v>45</v>
      </c>
      <c r="G27" s="240">
        <f t="shared" si="3"/>
        <v>-0.15094339622641506</v>
      </c>
      <c r="H27" s="241">
        <f>VLOOKUP(A27,A_GEN!$A$7:$AM$69,29,FALSE)</f>
        <v>860</v>
      </c>
      <c r="I27" s="242">
        <f>VLOOKUP(A27,A_GEN!$A$7:$AM$69,30,FALSE)</f>
        <v>1073</v>
      </c>
      <c r="J27" s="243">
        <f t="shared" si="4"/>
        <v>0.24767441860465111</v>
      </c>
      <c r="K27" s="244">
        <f>IF(E27&gt;0,VLOOKUP(A27,[3]BDD_AGen_Ambu!$1:$1048576,Gen_Ambu_FA!K$1,FALSE)/E27,"-")</f>
        <v>0</v>
      </c>
      <c r="L27" s="240">
        <f>IF(F27&gt;0,VLOOKUP(A27,[3]BDD_AGen_Ambu!$1:$1048576,Gen_Ambu_FA!L$1,FALSE)/F27,"-")</f>
        <v>0</v>
      </c>
      <c r="M27" s="245">
        <f>IF(H27&gt;0,VLOOKUP(A27,[3]BDD_AGen_Ambu!$1:$1048576,Gen_Ambu_FA!M$1,FALSE)/H27,"-")</f>
        <v>0</v>
      </c>
      <c r="N27" s="243">
        <f>IF(I27&gt;0,VLOOKUP(A27,[3]BDD_AGen_Ambu!$1:$1048576,Gen_Ambu_FA!N$1,FALSE)/I27,"-")</f>
        <v>0</v>
      </c>
      <c r="O27" s="245">
        <f>IF(E27&gt;0,VLOOKUP(A27,[3]BDD_AGen_Ambu!$1:$1048576,Gen_Ambu_FA!O$1,FALSE)/E27,"-")</f>
        <v>0</v>
      </c>
      <c r="P27" s="240">
        <f>IF(F27&gt;0,VLOOKUP(A27,[3]BDD_AGen_Ambu!$1:$1048576,Gen_Ambu_FA!P$1,FALSE)/F27,"-")</f>
        <v>0</v>
      </c>
      <c r="Q27" s="245">
        <f>IF(H27&gt;0,VLOOKUP(A27,[3]BDD_AGen_Ambu!$1:$1048576,Gen_Ambu_FA!Q$1,FALSE)/H27,"-")</f>
        <v>0</v>
      </c>
      <c r="R27" s="243">
        <f>IF(I27&gt;0,VLOOKUP(A27,[3]BDD_AGen_Ambu!$1:$1048576,Gen_Ambu_FA!R$1,FALSE)/I27,"-")</f>
        <v>0</v>
      </c>
      <c r="S27" s="245">
        <f>IF(E27&gt;0,VLOOKUP(A27,[3]BDD_AGen_Ambu!$1:$1048576,Gen_Ambu_FA!S$1,FALSE)/E27,"-")</f>
        <v>1</v>
      </c>
      <c r="T27" s="240">
        <f>IF(F27&gt;0,VLOOKUP(A27,[3]BDD_AGen_Ambu!$1:$1048576,Gen_Ambu_FA!T$1,FALSE)/F27,"-")</f>
        <v>1</v>
      </c>
      <c r="U27" s="245">
        <f>IF(H27&gt;0,VLOOKUP(A27,[3]BDD_AGen_Ambu!$1:$1048576,Gen_Ambu_FA!U$1,FALSE)/H27,"-")</f>
        <v>1</v>
      </c>
      <c r="V27" s="246">
        <f>IF(I27&gt;0,VLOOKUP(A27,[3]BDD_AGen_Ambu!$1:$1048576,Gen_Ambu_FA!V$1,FALSE)/I27,"-")</f>
        <v>1</v>
      </c>
      <c r="W27" s="244">
        <f>IF(E27&gt;0,VLOOKUP(A27,[3]BDD_AGen_Ambu!$1:$1048576,Gen_Ambu_FA!W$1,FALSE)/E27,"-")</f>
        <v>0</v>
      </c>
      <c r="X27" s="240">
        <f>IF(F27&gt;0,VLOOKUP(A27,[3]BDD_AGen_Ambu!$1:$1048576,Gen_Ambu_FA!X$1,FALSE)/F27,"-")</f>
        <v>0</v>
      </c>
      <c r="Y27" s="245">
        <f>IF(H27&gt;0,VLOOKUP(A27,[3]BDD_AGen_Ambu!$1:$1048576,Gen_Ambu_FA!Y$1,FALSE)/H27,"-")</f>
        <v>0</v>
      </c>
      <c r="Z27" s="246">
        <f>IF(I27&gt;0,VLOOKUP(A27,[3]BDD_AGen_Ambu!$1:$1048576,Gen_Ambu_FA!Z$1,FALSE)/I27,"-")</f>
        <v>0</v>
      </c>
      <c r="AA27" s="244">
        <f>IF(E27&gt;0,VLOOKUP(A27,[3]BDD_AGen_Ambu!$1:$1048576,Gen_Ambu_FA!AA$1,FALSE)/E27,"-")</f>
        <v>0</v>
      </c>
      <c r="AB27" s="240">
        <f>IF(F27&gt;0,VLOOKUP(A27,[3]BDD_AGen_Ambu!$1:$1048576,Gen_Ambu_FA!AB$1,FALSE)/F27,"-")</f>
        <v>0</v>
      </c>
      <c r="AC27" s="245">
        <f>IF(H27&gt;0,VLOOKUP(A27,[3]BDD_AGen_Ambu!$1:$1048576,Gen_Ambu_FA!AC$1,FALSE)/H27,"-")</f>
        <v>0</v>
      </c>
      <c r="AD27" s="246">
        <f>IF(I27&gt;0,VLOOKUP(A27,[3]BDD_AGen_Ambu!$1:$1048576,Gen_Ambu_FA!AD$1,FALSE)/I27,"-")</f>
        <v>0</v>
      </c>
      <c r="AE27" s="692"/>
      <c r="AF27" s="692"/>
    </row>
    <row r="28" spans="1:32" s="32" customFormat="1" ht="14.1" customHeight="1" x14ac:dyDescent="0.2">
      <c r="A28" s="172" t="s">
        <v>152</v>
      </c>
      <c r="C28" s="33" t="s">
        <v>152</v>
      </c>
      <c r="D28" s="34" t="s">
        <v>153</v>
      </c>
      <c r="E28" s="248" t="e">
        <f>VLOOKUP(A28,A_GEN!$A$7:$AM$57,32,FALSE)</f>
        <v>#N/A</v>
      </c>
      <c r="F28" s="239" t="e">
        <f>VLOOKUP(A28,A_GEN!$A$7:$AM$69,33,FALSE)</f>
        <v>#N/A</v>
      </c>
      <c r="G28" s="240" t="e">
        <f t="shared" si="3"/>
        <v>#N/A</v>
      </c>
      <c r="H28" s="241" t="e">
        <f>VLOOKUP(A28,A_GEN!$A$7:$AM$69,29,FALSE)</f>
        <v>#N/A</v>
      </c>
      <c r="I28" s="242" t="e">
        <f>VLOOKUP(A28,A_GEN!$A$7:$AM$69,30,FALSE)</f>
        <v>#N/A</v>
      </c>
      <c r="J28" s="243" t="e">
        <f t="shared" si="4"/>
        <v>#N/A</v>
      </c>
      <c r="K28" s="244" t="e">
        <f>IF(E28&gt;0,VLOOKUP(A28,[3]BDD_AGen_Ambu!$1:$1048576,Gen_Ambu_FA!K$1,FALSE)/E28,"-")</f>
        <v>#N/A</v>
      </c>
      <c r="L28" s="240" t="e">
        <f>IF(F28&gt;0,VLOOKUP(A28,[3]BDD_AGen_Ambu!$1:$1048576,Gen_Ambu_FA!L$1,FALSE)/F28,"-")</f>
        <v>#N/A</v>
      </c>
      <c r="M28" s="245" t="e">
        <f>IF(H28&gt;0,VLOOKUP(A28,[3]BDD_AGen_Ambu!$1:$1048576,Gen_Ambu_FA!M$1,FALSE)/H28,"-")</f>
        <v>#N/A</v>
      </c>
      <c r="N28" s="243" t="e">
        <f>IF(I28&gt;0,VLOOKUP(A28,[3]BDD_AGen_Ambu!$1:$1048576,Gen_Ambu_FA!N$1,FALSE)/I28,"-")</f>
        <v>#N/A</v>
      </c>
      <c r="O28" s="245" t="e">
        <f>IF(E28&gt;0,VLOOKUP(A28,[3]BDD_AGen_Ambu!$1:$1048576,Gen_Ambu_FA!O$1,FALSE)/E28,"-")</f>
        <v>#N/A</v>
      </c>
      <c r="P28" s="240" t="e">
        <f>IF(F28&gt;0,VLOOKUP(A28,[3]BDD_AGen_Ambu!$1:$1048576,Gen_Ambu_FA!P$1,FALSE)/F28,"-")</f>
        <v>#N/A</v>
      </c>
      <c r="Q28" s="245" t="e">
        <f>IF(H28&gt;0,VLOOKUP(A28,[3]BDD_AGen_Ambu!$1:$1048576,Gen_Ambu_FA!Q$1,FALSE)/H28,"-")</f>
        <v>#N/A</v>
      </c>
      <c r="R28" s="243" t="e">
        <f>IF(I28&gt;0,VLOOKUP(A28,[3]BDD_AGen_Ambu!$1:$1048576,Gen_Ambu_FA!R$1,FALSE)/I28,"-")</f>
        <v>#N/A</v>
      </c>
      <c r="S28" s="245" t="e">
        <f>IF(E28&gt;0,VLOOKUP(A28,[3]BDD_AGen_Ambu!$1:$1048576,Gen_Ambu_FA!S$1,FALSE)/E28,"-")</f>
        <v>#N/A</v>
      </c>
      <c r="T28" s="240" t="e">
        <f>IF(F28&gt;0,VLOOKUP(A28,[3]BDD_AGen_Ambu!$1:$1048576,Gen_Ambu_FA!T$1,FALSE)/F28,"-")</f>
        <v>#N/A</v>
      </c>
      <c r="U28" s="245" t="e">
        <f>IF(H28&gt;0,VLOOKUP(A28,[3]BDD_AGen_Ambu!$1:$1048576,Gen_Ambu_FA!U$1,FALSE)/H28,"-")</f>
        <v>#N/A</v>
      </c>
      <c r="V28" s="246" t="e">
        <f>IF(I28&gt;0,VLOOKUP(A28,[3]BDD_AGen_Ambu!$1:$1048576,Gen_Ambu_FA!V$1,FALSE)/I28,"-")</f>
        <v>#N/A</v>
      </c>
      <c r="W28" s="244" t="e">
        <f>IF(E28&gt;0,VLOOKUP(A28,[3]BDD_AGen_Ambu!$1:$1048576,Gen_Ambu_FA!W$1,FALSE)/E28,"-")</f>
        <v>#N/A</v>
      </c>
      <c r="X28" s="240" t="e">
        <f>IF(F28&gt;0,VLOOKUP(A28,[3]BDD_AGen_Ambu!$1:$1048576,Gen_Ambu_FA!X$1,FALSE)/F28,"-")</f>
        <v>#N/A</v>
      </c>
      <c r="Y28" s="245" t="e">
        <f>IF(H28&gt;0,VLOOKUP(A28,[3]BDD_AGen_Ambu!$1:$1048576,Gen_Ambu_FA!Y$1,FALSE)/H28,"-")</f>
        <v>#N/A</v>
      </c>
      <c r="Z28" s="246" t="e">
        <f>IF(I28&gt;0,VLOOKUP(A28,[3]BDD_AGen_Ambu!$1:$1048576,Gen_Ambu_FA!Z$1,FALSE)/I28,"-")</f>
        <v>#N/A</v>
      </c>
      <c r="AA28" s="244" t="e">
        <f>IF(E28&gt;0,VLOOKUP(A28,[3]BDD_AGen_Ambu!$1:$1048576,Gen_Ambu_FA!AA$1,FALSE)/E28,"-")</f>
        <v>#N/A</v>
      </c>
      <c r="AB28" s="240" t="e">
        <f>IF(F28&gt;0,VLOOKUP(A28,[3]BDD_AGen_Ambu!$1:$1048576,Gen_Ambu_FA!AB$1,FALSE)/F28,"-")</f>
        <v>#N/A</v>
      </c>
      <c r="AC28" s="245" t="e">
        <f>IF(H28&gt;0,VLOOKUP(A28,[3]BDD_AGen_Ambu!$1:$1048576,Gen_Ambu_FA!AC$1,FALSE)/H28,"-")</f>
        <v>#N/A</v>
      </c>
      <c r="AD28" s="246" t="e">
        <f>IF(I28&gt;0,VLOOKUP(A28,[3]BDD_AGen_Ambu!$1:$1048576,Gen_Ambu_FA!AD$1,FALSE)/I28,"-")</f>
        <v>#N/A</v>
      </c>
      <c r="AE28" s="692"/>
      <c r="AF28" s="692"/>
    </row>
    <row r="29" spans="1:32" s="32" customFormat="1" ht="14.1" customHeight="1" x14ac:dyDescent="0.25">
      <c r="A29" s="17" t="s">
        <v>50</v>
      </c>
      <c r="C29" s="33" t="s">
        <v>50</v>
      </c>
      <c r="D29" s="34" t="s">
        <v>51</v>
      </c>
      <c r="E29" s="248">
        <f>VLOOKUP(A29,A_GEN!$A$7:$AM$57,32,FALSE)</f>
        <v>0</v>
      </c>
      <c r="F29" s="239">
        <f>VLOOKUP(A29,A_GEN!$A$7:$AM$69,33,FALSE)</f>
        <v>0</v>
      </c>
      <c r="G29" s="240" t="str">
        <f t="shared" si="3"/>
        <v>-</v>
      </c>
      <c r="H29" s="241">
        <f>VLOOKUP(A29,A_GEN!$A$7:$AM$69,29,FALSE)</f>
        <v>0</v>
      </c>
      <c r="I29" s="242">
        <f>VLOOKUP(A29,A_GEN!$A$7:$AM$69,30,FALSE)</f>
        <v>0</v>
      </c>
      <c r="J29" s="243" t="str">
        <f t="shared" si="4"/>
        <v>-</v>
      </c>
      <c r="K29" s="244" t="str">
        <f>IF(E29&gt;0,VLOOKUP(A29,[3]BDD_AGen_Ambu!$1:$1048576,Gen_Ambu_FA!K$1,FALSE)/E29,"-")</f>
        <v>-</v>
      </c>
      <c r="L29" s="240" t="str">
        <f>IF(F29&gt;0,VLOOKUP(A29,[3]BDD_AGen_Ambu!$1:$1048576,Gen_Ambu_FA!L$1,FALSE)/F29,"-")</f>
        <v>-</v>
      </c>
      <c r="M29" s="245" t="str">
        <f>IF(H29&gt;0,VLOOKUP(A29,[3]BDD_AGen_Ambu!$1:$1048576,Gen_Ambu_FA!M$1,FALSE)/H29,"-")</f>
        <v>-</v>
      </c>
      <c r="N29" s="243" t="str">
        <f>IF(I29&gt;0,VLOOKUP(A29,[3]BDD_AGen_Ambu!$1:$1048576,Gen_Ambu_FA!N$1,FALSE)/I29,"-")</f>
        <v>-</v>
      </c>
      <c r="O29" s="245" t="str">
        <f>IF(E29&gt;0,VLOOKUP(A29,[3]BDD_AGen_Ambu!$1:$1048576,Gen_Ambu_FA!O$1,FALSE)/E29,"-")</f>
        <v>-</v>
      </c>
      <c r="P29" s="240" t="str">
        <f>IF(F29&gt;0,VLOOKUP(A29,[3]BDD_AGen_Ambu!$1:$1048576,Gen_Ambu_FA!P$1,FALSE)/F29,"-")</f>
        <v>-</v>
      </c>
      <c r="Q29" s="245" t="str">
        <f>IF(H29&gt;0,VLOOKUP(A29,[3]BDD_AGen_Ambu!$1:$1048576,Gen_Ambu_FA!Q$1,FALSE)/H29,"-")</f>
        <v>-</v>
      </c>
      <c r="R29" s="243" t="str">
        <f>IF(I29&gt;0,VLOOKUP(A29,[3]BDD_AGen_Ambu!$1:$1048576,Gen_Ambu_FA!R$1,FALSE)/I29,"-")</f>
        <v>-</v>
      </c>
      <c r="S29" s="245" t="str">
        <f>IF(E29&gt;0,VLOOKUP(A29,[3]BDD_AGen_Ambu!$1:$1048576,Gen_Ambu_FA!S$1,FALSE)/E29,"-")</f>
        <v>-</v>
      </c>
      <c r="T29" s="240" t="str">
        <f>IF(F29&gt;0,VLOOKUP(A29,[3]BDD_AGen_Ambu!$1:$1048576,Gen_Ambu_FA!T$1,FALSE)/F29,"-")</f>
        <v>-</v>
      </c>
      <c r="U29" s="245" t="str">
        <f>IF(H29&gt;0,VLOOKUP(A29,[3]BDD_AGen_Ambu!$1:$1048576,Gen_Ambu_FA!U$1,FALSE)/H29,"-")</f>
        <v>-</v>
      </c>
      <c r="V29" s="246" t="str">
        <f>IF(I29&gt;0,VLOOKUP(A29,[3]BDD_AGen_Ambu!$1:$1048576,Gen_Ambu_FA!V$1,FALSE)/I29,"-")</f>
        <v>-</v>
      </c>
      <c r="W29" s="244" t="str">
        <f>IF(E29&gt;0,VLOOKUP(A29,[3]BDD_AGen_Ambu!$1:$1048576,Gen_Ambu_FA!W$1,FALSE)/E29,"-")</f>
        <v>-</v>
      </c>
      <c r="X29" s="240" t="str">
        <f>IF(F29&gt;0,VLOOKUP(A29,[3]BDD_AGen_Ambu!$1:$1048576,Gen_Ambu_FA!X$1,FALSE)/F29,"-")</f>
        <v>-</v>
      </c>
      <c r="Y29" s="245" t="str">
        <f>IF(H29&gt;0,VLOOKUP(A29,[3]BDD_AGen_Ambu!$1:$1048576,Gen_Ambu_FA!Y$1,FALSE)/H29,"-")</f>
        <v>-</v>
      </c>
      <c r="Z29" s="246" t="str">
        <f>IF(I29&gt;0,VLOOKUP(A29,[3]BDD_AGen_Ambu!$1:$1048576,Gen_Ambu_FA!Z$1,FALSE)/I29,"-")</f>
        <v>-</v>
      </c>
      <c r="AA29" s="244" t="str">
        <f>IF(E29&gt;0,VLOOKUP(A29,[3]BDD_AGen_Ambu!$1:$1048576,Gen_Ambu_FA!AA$1,FALSE)/E29,"-")</f>
        <v>-</v>
      </c>
      <c r="AB29" s="240" t="str">
        <f>IF(F29&gt;0,VLOOKUP(A29,[3]BDD_AGen_Ambu!$1:$1048576,Gen_Ambu_FA!AB$1,FALSE)/F29,"-")</f>
        <v>-</v>
      </c>
      <c r="AC29" s="245" t="str">
        <f>IF(H29&gt;0,VLOOKUP(A29,[3]BDD_AGen_Ambu!$1:$1048576,Gen_Ambu_FA!AC$1,FALSE)/H29,"-")</f>
        <v>-</v>
      </c>
      <c r="AD29" s="246" t="str">
        <f>IF(I29&gt;0,VLOOKUP(A29,[3]BDD_AGen_Ambu!$1:$1048576,Gen_Ambu_FA!AD$1,FALSE)/I29,"-")</f>
        <v>-</v>
      </c>
      <c r="AE29" s="692"/>
      <c r="AF29" s="692"/>
    </row>
    <row r="30" spans="1:32" s="32" customFormat="1" ht="14.1" customHeight="1" x14ac:dyDescent="0.2">
      <c r="A30" s="172" t="s">
        <v>52</v>
      </c>
      <c r="C30" s="33" t="s">
        <v>52</v>
      </c>
      <c r="D30" s="34" t="s">
        <v>53</v>
      </c>
      <c r="E30" s="248">
        <f>VLOOKUP(A30,A_GEN!$A$7:$AM$57,32,FALSE)</f>
        <v>0</v>
      </c>
      <c r="F30" s="239">
        <f>VLOOKUP(A30,A_GEN!$A$7:$AM$69,33,FALSE)</f>
        <v>0</v>
      </c>
      <c r="G30" s="240" t="str">
        <f t="shared" si="3"/>
        <v>-</v>
      </c>
      <c r="H30" s="241">
        <f>VLOOKUP(A30,A_GEN!$A$7:$AM$69,29,FALSE)</f>
        <v>0</v>
      </c>
      <c r="I30" s="242">
        <f>VLOOKUP(A30,A_GEN!$A$7:$AM$69,30,FALSE)</f>
        <v>0</v>
      </c>
      <c r="J30" s="243" t="str">
        <f t="shared" si="4"/>
        <v>-</v>
      </c>
      <c r="K30" s="244" t="str">
        <f>IF(E30&gt;0,VLOOKUP(A30,[3]BDD_AGen_Ambu!$1:$1048576,Gen_Ambu_FA!K$1,FALSE)/E30,"-")</f>
        <v>-</v>
      </c>
      <c r="L30" s="240" t="str">
        <f>IF(F30&gt;0,VLOOKUP(A30,[3]BDD_AGen_Ambu!$1:$1048576,Gen_Ambu_FA!L$1,FALSE)/F30,"-")</f>
        <v>-</v>
      </c>
      <c r="M30" s="245" t="str">
        <f>IF(H30&gt;0,VLOOKUP(A30,[3]BDD_AGen_Ambu!$1:$1048576,Gen_Ambu_FA!M$1,FALSE)/H30,"-")</f>
        <v>-</v>
      </c>
      <c r="N30" s="243" t="str">
        <f>IF(I30&gt;0,VLOOKUP(A30,[3]BDD_AGen_Ambu!$1:$1048576,Gen_Ambu_FA!N$1,FALSE)/I30,"-")</f>
        <v>-</v>
      </c>
      <c r="O30" s="245" t="str">
        <f>IF(E30&gt;0,VLOOKUP(A30,[3]BDD_AGen_Ambu!$1:$1048576,Gen_Ambu_FA!O$1,FALSE)/E30,"-")</f>
        <v>-</v>
      </c>
      <c r="P30" s="240" t="str">
        <f>IF(F30&gt;0,VLOOKUP(A30,[3]BDD_AGen_Ambu!$1:$1048576,Gen_Ambu_FA!P$1,FALSE)/F30,"-")</f>
        <v>-</v>
      </c>
      <c r="Q30" s="245" t="str">
        <f>IF(H30&gt;0,VLOOKUP(A30,[3]BDD_AGen_Ambu!$1:$1048576,Gen_Ambu_FA!Q$1,FALSE)/H30,"-")</f>
        <v>-</v>
      </c>
      <c r="R30" s="243" t="str">
        <f>IF(I30&gt;0,VLOOKUP(A30,[3]BDD_AGen_Ambu!$1:$1048576,Gen_Ambu_FA!R$1,FALSE)/I30,"-")</f>
        <v>-</v>
      </c>
      <c r="S30" s="245" t="str">
        <f>IF(E30&gt;0,VLOOKUP(A30,[3]BDD_AGen_Ambu!$1:$1048576,Gen_Ambu_FA!S$1,FALSE)/E30,"-")</f>
        <v>-</v>
      </c>
      <c r="T30" s="240" t="str">
        <f>IF(F30&gt;0,VLOOKUP(A30,[3]BDD_AGen_Ambu!$1:$1048576,Gen_Ambu_FA!T$1,FALSE)/F30,"-")</f>
        <v>-</v>
      </c>
      <c r="U30" s="245" t="str">
        <f>IF(H30&gt;0,VLOOKUP(A30,[3]BDD_AGen_Ambu!$1:$1048576,Gen_Ambu_FA!U$1,FALSE)/H30,"-")</f>
        <v>-</v>
      </c>
      <c r="V30" s="246" t="str">
        <f>IF(I30&gt;0,VLOOKUP(A30,[3]BDD_AGen_Ambu!$1:$1048576,Gen_Ambu_FA!V$1,FALSE)/I30,"-")</f>
        <v>-</v>
      </c>
      <c r="W30" s="244" t="str">
        <f>IF(E30&gt;0,VLOOKUP(A30,[3]BDD_AGen_Ambu!$1:$1048576,Gen_Ambu_FA!W$1,FALSE)/E30,"-")</f>
        <v>-</v>
      </c>
      <c r="X30" s="240" t="str">
        <f>IF(F30&gt;0,VLOOKUP(A30,[3]BDD_AGen_Ambu!$1:$1048576,Gen_Ambu_FA!X$1,FALSE)/F30,"-")</f>
        <v>-</v>
      </c>
      <c r="Y30" s="245" t="str">
        <f>IF(H30&gt;0,VLOOKUP(A30,[3]BDD_AGen_Ambu!$1:$1048576,Gen_Ambu_FA!Y$1,FALSE)/H30,"-")</f>
        <v>-</v>
      </c>
      <c r="Z30" s="246" t="str">
        <f>IF(I30&gt;0,VLOOKUP(A30,[3]BDD_AGen_Ambu!$1:$1048576,Gen_Ambu_FA!Z$1,FALSE)/I30,"-")</f>
        <v>-</v>
      </c>
      <c r="AA30" s="244" t="str">
        <f>IF(E30&gt;0,VLOOKUP(A30,[3]BDD_AGen_Ambu!$1:$1048576,Gen_Ambu_FA!AA$1,FALSE)/E30,"-")</f>
        <v>-</v>
      </c>
      <c r="AB30" s="240" t="str">
        <f>IF(F30&gt;0,VLOOKUP(A30,[3]BDD_AGen_Ambu!$1:$1048576,Gen_Ambu_FA!AB$1,FALSE)/F30,"-")</f>
        <v>-</v>
      </c>
      <c r="AC30" s="245" t="str">
        <f>IF(H30&gt;0,VLOOKUP(A30,[3]BDD_AGen_Ambu!$1:$1048576,Gen_Ambu_FA!AC$1,FALSE)/H30,"-")</f>
        <v>-</v>
      </c>
      <c r="AD30" s="246" t="str">
        <f>IF(I30&gt;0,VLOOKUP(A30,[3]BDD_AGen_Ambu!$1:$1048576,Gen_Ambu_FA!AD$1,FALSE)/I30,"-")</f>
        <v>-</v>
      </c>
      <c r="AE30" s="692"/>
      <c r="AF30" s="692"/>
    </row>
    <row r="31" spans="1:32" s="32" customFormat="1" ht="14.1" customHeight="1" thickBot="1" x14ac:dyDescent="0.25">
      <c r="A31" s="172" t="s">
        <v>56</v>
      </c>
      <c r="C31" s="260" t="s">
        <v>56</v>
      </c>
      <c r="D31" s="53" t="s">
        <v>57</v>
      </c>
      <c r="E31" s="408">
        <f>VLOOKUP(A31,A_GEN!$A$7:$AM$57,32,FALSE)</f>
        <v>0</v>
      </c>
      <c r="F31" s="695">
        <f>VLOOKUP(A31,A_GEN!$A$7:$AM$69,33,FALSE)</f>
        <v>0</v>
      </c>
      <c r="G31" s="268" t="str">
        <f t="shared" si="3"/>
        <v>-</v>
      </c>
      <c r="H31" s="694">
        <f>VLOOKUP(A31,A_GEN!$A$7:$AM$69,29,FALSE)</f>
        <v>0</v>
      </c>
      <c r="I31" s="264">
        <f>VLOOKUP(A31,A_GEN!$A$7:$AM$69,30,FALSE)</f>
        <v>0</v>
      </c>
      <c r="J31" s="265" t="str">
        <f t="shared" si="4"/>
        <v>-</v>
      </c>
      <c r="K31" s="693" t="str">
        <f>IF(E31&gt;0,VLOOKUP(A31,[3]BDD_AGen_Ambu!$1:$1048576,Gen_Ambu_FA!K$1,FALSE)/E31,"-")</f>
        <v>-</v>
      </c>
      <c r="L31" s="268" t="str">
        <f>IF(F31&gt;0,VLOOKUP(A31,[3]BDD_AGen_Ambu!$1:$1048576,Gen_Ambu_FA!L$1,FALSE)/F31,"-")</f>
        <v>-</v>
      </c>
      <c r="M31" s="267" t="str">
        <f>IF(H31&gt;0,VLOOKUP(A31,[3]BDD_AGen_Ambu!$1:$1048576,Gen_Ambu_FA!M$1,FALSE)/H31,"-")</f>
        <v>-</v>
      </c>
      <c r="N31" s="265" t="str">
        <f>IF(I31&gt;0,VLOOKUP(A31,[3]BDD_AGen_Ambu!$1:$1048576,Gen_Ambu_FA!N$1,FALSE)/I31,"-")</f>
        <v>-</v>
      </c>
      <c r="O31" s="267" t="str">
        <f>IF(E31&gt;0,VLOOKUP(A31,[3]BDD_AGen_Ambu!$1:$1048576,Gen_Ambu_FA!O$1,FALSE)/E31,"-")</f>
        <v>-</v>
      </c>
      <c r="P31" s="268" t="str">
        <f>IF(F31&gt;0,VLOOKUP(A31,[3]BDD_AGen_Ambu!$1:$1048576,Gen_Ambu_FA!P$1,FALSE)/F31,"-")</f>
        <v>-</v>
      </c>
      <c r="Q31" s="267" t="str">
        <f>IF(H31&gt;0,VLOOKUP(A31,[3]BDD_AGen_Ambu!$1:$1048576,Gen_Ambu_FA!Q$1,FALSE)/H31,"-")</f>
        <v>-</v>
      </c>
      <c r="R31" s="265" t="str">
        <f>IF(I31&gt;0,VLOOKUP(A31,[3]BDD_AGen_Ambu!$1:$1048576,Gen_Ambu_FA!R$1,FALSE)/I31,"-")</f>
        <v>-</v>
      </c>
      <c r="S31" s="267" t="str">
        <f>IF(E31&gt;0,VLOOKUP(A31,[3]BDD_AGen_Ambu!$1:$1048576,Gen_Ambu_FA!S$1,FALSE)/E31,"-")</f>
        <v>-</v>
      </c>
      <c r="T31" s="268" t="str">
        <f>IF(F31&gt;0,VLOOKUP(A31,[3]BDD_AGen_Ambu!$1:$1048576,Gen_Ambu_FA!T$1,FALSE)/F31,"-")</f>
        <v>-</v>
      </c>
      <c r="U31" s="267" t="str">
        <f>IF(H31&gt;0,VLOOKUP(A31,[3]BDD_AGen_Ambu!$1:$1048576,Gen_Ambu_FA!U$1,FALSE)/H31,"-")</f>
        <v>-</v>
      </c>
      <c r="V31" s="270" t="str">
        <f>IF(I31&gt;0,VLOOKUP(A31,[3]BDD_AGen_Ambu!$1:$1048576,Gen_Ambu_FA!V$1,FALSE)/I31,"-")</f>
        <v>-</v>
      </c>
      <c r="W31" s="693" t="str">
        <f>IF(E31&gt;0,VLOOKUP(A31,[3]BDD_AGen_Ambu!$1:$1048576,Gen_Ambu_FA!W$1,FALSE)/E31,"-")</f>
        <v>-</v>
      </c>
      <c r="X31" s="268" t="str">
        <f>IF(F31&gt;0,VLOOKUP(A31,[3]BDD_AGen_Ambu!$1:$1048576,Gen_Ambu_FA!X$1,FALSE)/F31,"-")</f>
        <v>-</v>
      </c>
      <c r="Y31" s="267" t="str">
        <f>IF(H31&gt;0,VLOOKUP(A31,[3]BDD_AGen_Ambu!$1:$1048576,Gen_Ambu_FA!Y$1,FALSE)/H31,"-")</f>
        <v>-</v>
      </c>
      <c r="Z31" s="270" t="str">
        <f>IF(I31&gt;0,VLOOKUP(A31,[3]BDD_AGen_Ambu!$1:$1048576,Gen_Ambu_FA!Z$1,FALSE)/I31,"-")</f>
        <v>-</v>
      </c>
      <c r="AA31" s="693" t="str">
        <f>IF(E31&gt;0,VLOOKUP(A31,[3]BDD_AGen_Ambu!$1:$1048576,Gen_Ambu_FA!AA$1,FALSE)/E31,"-")</f>
        <v>-</v>
      </c>
      <c r="AB31" s="268" t="str">
        <f>IF(F31&gt;0,VLOOKUP(A31,[3]BDD_AGen_Ambu!$1:$1048576,Gen_Ambu_FA!AB$1,FALSE)/F31,"-")</f>
        <v>-</v>
      </c>
      <c r="AC31" s="267" t="str">
        <f>IF(H31&gt;0,VLOOKUP(A31,[3]BDD_AGen_Ambu!$1:$1048576,Gen_Ambu_FA!AC$1,FALSE)/H31,"-")</f>
        <v>-</v>
      </c>
      <c r="AD31" s="270" t="str">
        <f>IF(I31&gt;0,VLOOKUP(A31,[3]BDD_AGen_Ambu!$1:$1048576,Gen_Ambu_FA!AD$1,FALSE)/I31,"-")</f>
        <v>-</v>
      </c>
      <c r="AE31" s="692"/>
      <c r="AF31" s="692"/>
    </row>
    <row r="32" spans="1:32" s="65" customFormat="1" ht="14.1" customHeight="1" thickBot="1" x14ac:dyDescent="0.25">
      <c r="A32" s="172" t="s">
        <v>58</v>
      </c>
      <c r="C32" s="271" t="s">
        <v>59</v>
      </c>
      <c r="D32" s="272"/>
      <c r="E32" s="415">
        <f>VLOOKUP(A32,A_GEN!$A$7:$AM$57,32,FALSE)</f>
        <v>106901</v>
      </c>
      <c r="F32" s="1135" t="s">
        <v>249</v>
      </c>
      <c r="G32" s="1136"/>
      <c r="H32" s="275">
        <f>VLOOKUP(A32,A_GEN!$A$7:$AM$69,29,FALSE)</f>
        <v>1070378</v>
      </c>
      <c r="I32" s="276">
        <f>VLOOKUP(A32,A_GEN!$A$7:$AM$69,30,FALSE)</f>
        <v>1058485</v>
      </c>
      <c r="J32" s="277">
        <f t="shared" si="4"/>
        <v>-1.1111028066720374E-2</v>
      </c>
      <c r="K32" s="1137" t="s">
        <v>249</v>
      </c>
      <c r="L32" s="1134"/>
      <c r="M32" s="279">
        <f>IF(H32&gt;0,VLOOKUP(A32,[3]BDD_AGen_Ambu!$1:$1048576,Gen_Ambu_FA!M$1,FALSE)/H32,"-")</f>
        <v>2.0843104024933249E-3</v>
      </c>
      <c r="N32" s="277">
        <f>IF(I32&gt;0,VLOOKUP(A32,[3]BDD_AGen_Ambu!$1:$1048576,Gen_Ambu_FA!N$1,FALSE)/I32,"-")</f>
        <v>2.0293154839227763E-3</v>
      </c>
      <c r="O32" s="1133" t="s">
        <v>249</v>
      </c>
      <c r="P32" s="1134"/>
      <c r="Q32" s="279">
        <f>IF(H32&gt;0,VLOOKUP(A32,[3]BDD_AGen_Ambu!$1:$1048576,Gen_Ambu_FA!Q$1,FALSE)/H32,"-")</f>
        <v>1.5768261305819067E-2</v>
      </c>
      <c r="R32" s="277">
        <f>IF(I32&gt;0,VLOOKUP(A32,[3]BDD_AGen_Ambu!$1:$1048576,Gen_Ambu_FA!R$1,FALSE)/I32,"-")</f>
        <v>1.7693212468764319E-2</v>
      </c>
      <c r="S32" s="1133" t="s">
        <v>249</v>
      </c>
      <c r="T32" s="1134"/>
      <c r="U32" s="279">
        <f>IF(H32&gt;0,VLOOKUP(A32,[3]BDD_AGen_Ambu!$1:$1048576,Gen_Ambu_FA!U$1,FALSE)/H32,"-")</f>
        <v>0.98214742829168766</v>
      </c>
      <c r="V32" s="280">
        <f>IF(I32&gt;0,VLOOKUP(A32,[3]BDD_AGen_Ambu!$1:$1048576,Gen_Ambu_FA!V$1,FALSE)/I32,"-")</f>
        <v>0.98027747204731286</v>
      </c>
      <c r="W32" s="1133" t="s">
        <v>249</v>
      </c>
      <c r="X32" s="1134"/>
      <c r="Y32" s="279">
        <f>IF(H32&gt;0,VLOOKUP(A32,[3]BDD_AGen_Ambu!$1:$1048576,Gen_Ambu_FA!Y$1,FALSE)/H32,"-")</f>
        <v>0.22133582715638775</v>
      </c>
      <c r="Z32" s="280">
        <f>IF(I32&gt;0,VLOOKUP(A32,[3]BDD_AGen_Ambu!$1:$1048576,Gen_Ambu_FA!Z$1,FALSE)/I32,"-")</f>
        <v>0.22826209157427832</v>
      </c>
      <c r="AA32" s="1133" t="s">
        <v>249</v>
      </c>
      <c r="AB32" s="1134"/>
      <c r="AC32" s="279">
        <f>IF(H32&gt;0,VLOOKUP(A32,[3]BDD_AGen_Ambu!$1:$1048576,Gen_Ambu_FA!AC$1,FALSE)/H32,"-")</f>
        <v>4.6350915284133272E-2</v>
      </c>
      <c r="AD32" s="280">
        <f>IF(I32&gt;0,VLOOKUP(A32,[3]BDD_AGen_Ambu!$1:$1048576,Gen_Ambu_FA!AD$1,FALSE)/I32,"-")</f>
        <v>4.1638757280452722E-2</v>
      </c>
      <c r="AE32" s="692"/>
      <c r="AF32" s="692"/>
    </row>
    <row r="33" spans="1:34" s="287" customFormat="1" ht="7.5" customHeight="1" thickBot="1" x14ac:dyDescent="0.25">
      <c r="A33" s="682"/>
      <c r="C33" s="282"/>
      <c r="D33" s="282"/>
      <c r="E33" s="422"/>
      <c r="F33" s="283"/>
      <c r="G33" s="284"/>
      <c r="H33" s="285"/>
      <c r="I33" s="520"/>
      <c r="J33" s="284"/>
      <c r="K33" s="284"/>
      <c r="L33" s="284"/>
      <c r="M33" s="284"/>
      <c r="N33" s="284"/>
      <c r="O33" s="284"/>
      <c r="P33" s="284"/>
      <c r="Q33" s="284"/>
      <c r="R33" s="284"/>
      <c r="S33" s="284"/>
      <c r="T33" s="284"/>
      <c r="U33" s="284"/>
      <c r="V33" s="284"/>
      <c r="W33" s="286"/>
      <c r="X33" s="286"/>
      <c r="Y33" s="286"/>
      <c r="Z33" s="286"/>
      <c r="AA33" s="286"/>
      <c r="AB33" s="286"/>
      <c r="AC33" s="286"/>
      <c r="AD33" s="286"/>
    </row>
    <row r="34" spans="1:34" s="84" customFormat="1" ht="14.1" customHeight="1" x14ac:dyDescent="0.2">
      <c r="A34" s="172" t="s">
        <v>60</v>
      </c>
      <c r="C34" s="85" t="s">
        <v>60</v>
      </c>
      <c r="D34" s="86" t="s">
        <v>61</v>
      </c>
      <c r="E34" s="426">
        <f>VLOOKUP(A34,A_GEN!$A$7:$AM$57,32,FALSE)</f>
        <v>0</v>
      </c>
      <c r="F34" s="289">
        <f>VLOOKUP(A34,A_GEN!$A$7:$AM$69,33,FALSE)</f>
        <v>0</v>
      </c>
      <c r="G34" s="290" t="str">
        <f t="shared" ref="G34:G42" si="5">IF(E34=0,"-",F34/E34-1)</f>
        <v>-</v>
      </c>
      <c r="H34" s="291">
        <f>VLOOKUP(A34,A_GEN!$A$7:$AM$69,29,FALSE)</f>
        <v>0</v>
      </c>
      <c r="I34" s="292">
        <f>VLOOKUP(A34,A_GEN!$A$7:$AM$69,30,FALSE)</f>
        <v>0</v>
      </c>
      <c r="J34" s="293" t="str">
        <f t="shared" ref="J34:J43" si="6">IF(H34=0,"-",I34/H34-1)</f>
        <v>-</v>
      </c>
      <c r="K34" s="294" t="str">
        <f>IF(E34&gt;0,VLOOKUP(A34,[3]BDD_AGen_Ambu!$1:$1048576,Gen_Ambu_FA!K$1,FALSE)/E34,"-")</f>
        <v>-</v>
      </c>
      <c r="L34" s="290" t="str">
        <f>IF(F34&gt;0,VLOOKUP(A34,[3]BDD_AGen_Ambu!$1:$1048576,Gen_Ambu_FA!L$1,FALSE)/F34,"-")</f>
        <v>-</v>
      </c>
      <c r="M34" s="295" t="str">
        <f>IF(H34&gt;0,VLOOKUP(A34,[3]BDD_AGen_Ambu!$1:$1048576,Gen_Ambu_FA!M$1,FALSE)/H34,"-")</f>
        <v>-</v>
      </c>
      <c r="N34" s="293" t="str">
        <f>IF(I34&gt;0,VLOOKUP(A34,[3]BDD_AGen_Ambu!$1:$1048576,Gen_Ambu_FA!N$1,FALSE)/I34,"-")</f>
        <v>-</v>
      </c>
      <c r="O34" s="295" t="str">
        <f>IF(E34&gt;0,VLOOKUP(A34,[3]BDD_AGen_Ambu!$1:$1048576,Gen_Ambu_FA!O$1,FALSE)/E34,"-")</f>
        <v>-</v>
      </c>
      <c r="P34" s="290" t="str">
        <f>IF(F34&gt;0,VLOOKUP(A34,[3]BDD_AGen_Ambu!$1:$1048576,Gen_Ambu_FA!P$1,FALSE)/F34,"-")</f>
        <v>-</v>
      </c>
      <c r="Q34" s="295" t="str">
        <f>IF(H34&gt;0,VLOOKUP(A34,[3]BDD_AGen_Ambu!$1:$1048576,Gen_Ambu_FA!Q$1,FALSE)/H34,"-")</f>
        <v>-</v>
      </c>
      <c r="R34" s="293" t="str">
        <f>IF(I34&gt;0,VLOOKUP(A34,[3]BDD_AGen_Ambu!$1:$1048576,Gen_Ambu_FA!R$1,FALSE)/I34,"-")</f>
        <v>-</v>
      </c>
      <c r="S34" s="295" t="str">
        <f>IF(E34&gt;0,VLOOKUP(A34,[3]BDD_AGen_Ambu!$1:$1048576,Gen_Ambu_FA!S$1,FALSE)/E34,"-")</f>
        <v>-</v>
      </c>
      <c r="T34" s="290" t="str">
        <f>IF(F34&gt;0,VLOOKUP(A34,[3]BDD_AGen_Ambu!$1:$1048576,Gen_Ambu_FA!T$1,FALSE)/F34,"-")</f>
        <v>-</v>
      </c>
      <c r="U34" s="295" t="str">
        <f>IF(H34&gt;0,VLOOKUP(A34,[3]BDD_AGen_Ambu!$1:$1048576,Gen_Ambu_FA!U$1,FALSE)/H34,"-")</f>
        <v>-</v>
      </c>
      <c r="V34" s="296" t="str">
        <f>IF(I34&gt;0,VLOOKUP(A34,[3]BDD_AGen_Ambu!$1:$1048576,Gen_Ambu_FA!V$1,FALSE)/I34,"-")</f>
        <v>-</v>
      </c>
      <c r="W34" s="294" t="str">
        <f>IF(E34&gt;0,VLOOKUP(A34,[3]BDD_AGen_Ambu!$1:$1048576,Gen_Ambu_FA!W$1,FALSE)/E34,"-")</f>
        <v>-</v>
      </c>
      <c r="X34" s="290" t="str">
        <f>IF(F34&gt;0,VLOOKUP(A34,[3]BDD_AGen_Ambu!$1:$1048576,Gen_Ambu_FA!X$1,FALSE)/F34,"-")</f>
        <v>-</v>
      </c>
      <c r="Y34" s="295" t="str">
        <f>IF(H34&gt;0,VLOOKUP(A34,[3]BDD_AGen_Ambu!$1:$1048576,Gen_Ambu_FA!Y$1,FALSE)/H34,"-")</f>
        <v>-</v>
      </c>
      <c r="Z34" s="296" t="str">
        <f>IF(I34&gt;0,VLOOKUP(A34,[3]BDD_AGen_Ambu!$1:$1048576,Gen_Ambu_FA!Z$1,FALSE)/I34,"-")</f>
        <v>-</v>
      </c>
      <c r="AA34" s="294" t="str">
        <f>IF(E34&gt;0,VLOOKUP(A34,[3]BDD_AGen_Ambu!$1:$1048576,Gen_Ambu_FA!AA$1,FALSE)/E34,"-")</f>
        <v>-</v>
      </c>
      <c r="AB34" s="290" t="str">
        <f>IF(F34&gt;0,VLOOKUP(A34,[3]BDD_AGen_Ambu!$1:$1048576,Gen_Ambu_FA!AB$1,FALSE)/F34,"-")</f>
        <v>-</v>
      </c>
      <c r="AC34" s="295" t="str">
        <f>IF(H34&gt;0,VLOOKUP(A34,[3]BDD_AGen_Ambu!$1:$1048576,Gen_Ambu_FA!AC$1,FALSE)/H34,"-")</f>
        <v>-</v>
      </c>
      <c r="AD34" s="296" t="str">
        <f>IF(I34&gt;0,VLOOKUP(A34,[3]BDD_AGen_Ambu!$1:$1048576,Gen_Ambu_FA!AD$1,FALSE)/I34,"-")</f>
        <v>-</v>
      </c>
    </row>
    <row r="35" spans="1:34" s="680" customFormat="1" ht="14.1" customHeight="1" x14ac:dyDescent="0.2">
      <c r="A35" s="172" t="s">
        <v>62</v>
      </c>
      <c r="C35" s="33" t="s">
        <v>62</v>
      </c>
      <c r="D35" s="34" t="s">
        <v>63</v>
      </c>
      <c r="E35" s="248">
        <f>VLOOKUP(A35,A_GEN!$A$7:$AM$57,32,FALSE)</f>
        <v>0</v>
      </c>
      <c r="F35" s="239">
        <f>VLOOKUP(A35,A_GEN!$A$7:$AM$69,33,FALSE)</f>
        <v>0</v>
      </c>
      <c r="G35" s="240" t="str">
        <f t="shared" si="5"/>
        <v>-</v>
      </c>
      <c r="H35" s="241">
        <f>VLOOKUP(A35,A_GEN!$A$7:$AM$69,29,FALSE)</f>
        <v>0</v>
      </c>
      <c r="I35" s="242">
        <f>VLOOKUP(A35,A_GEN!$A$7:$AM$69,30,FALSE)</f>
        <v>0</v>
      </c>
      <c r="J35" s="243" t="str">
        <f t="shared" si="6"/>
        <v>-</v>
      </c>
      <c r="K35" s="244" t="str">
        <f>IF(E35&gt;0,VLOOKUP(A35,[3]BDD_AGen_Ambu!$1:$1048576,Gen_Ambu_FA!K$1,FALSE)/E35,"-")</f>
        <v>-</v>
      </c>
      <c r="L35" s="240" t="str">
        <f>IF(F35&gt;0,VLOOKUP(A35,[3]BDD_AGen_Ambu!$1:$1048576,Gen_Ambu_FA!L$1,FALSE)/F35,"-")</f>
        <v>-</v>
      </c>
      <c r="M35" s="245" t="str">
        <f>IF(H35&gt;0,VLOOKUP(A35,[3]BDD_AGen_Ambu!$1:$1048576,Gen_Ambu_FA!M$1,FALSE)/H35,"-")</f>
        <v>-</v>
      </c>
      <c r="N35" s="243" t="str">
        <f>IF(I35&gt;0,VLOOKUP(A35,[3]BDD_AGen_Ambu!$1:$1048576,Gen_Ambu_FA!N$1,FALSE)/I35,"-")</f>
        <v>-</v>
      </c>
      <c r="O35" s="245" t="str">
        <f>IF(E35&gt;0,VLOOKUP(A35,[3]BDD_AGen_Ambu!$1:$1048576,Gen_Ambu_FA!O$1,FALSE)/E35,"-")</f>
        <v>-</v>
      </c>
      <c r="P35" s="240" t="str">
        <f>IF(F35&gt;0,VLOOKUP(A35,[3]BDD_AGen_Ambu!$1:$1048576,Gen_Ambu_FA!P$1,FALSE)/F35,"-")</f>
        <v>-</v>
      </c>
      <c r="Q35" s="245" t="str">
        <f>IF(H35&gt;0,VLOOKUP(A35,[3]BDD_AGen_Ambu!$1:$1048576,Gen_Ambu_FA!Q$1,FALSE)/H35,"-")</f>
        <v>-</v>
      </c>
      <c r="R35" s="243" t="str">
        <f>IF(I35&gt;0,VLOOKUP(A35,[3]BDD_AGen_Ambu!$1:$1048576,Gen_Ambu_FA!R$1,FALSE)/I35,"-")</f>
        <v>-</v>
      </c>
      <c r="S35" s="245" t="str">
        <f>IF(E35&gt;0,VLOOKUP(A35,[3]BDD_AGen_Ambu!$1:$1048576,Gen_Ambu_FA!S$1,FALSE)/E35,"-")</f>
        <v>-</v>
      </c>
      <c r="T35" s="240" t="str">
        <f>IF(F35&gt;0,VLOOKUP(A35,[3]BDD_AGen_Ambu!$1:$1048576,Gen_Ambu_FA!T$1,FALSE)/F35,"-")</f>
        <v>-</v>
      </c>
      <c r="U35" s="245" t="str">
        <f>IF(H35&gt;0,VLOOKUP(A35,[3]BDD_AGen_Ambu!$1:$1048576,Gen_Ambu_FA!U$1,FALSE)/H35,"-")</f>
        <v>-</v>
      </c>
      <c r="V35" s="246" t="str">
        <f>IF(I35&gt;0,VLOOKUP(A35,[3]BDD_AGen_Ambu!$1:$1048576,Gen_Ambu_FA!V$1,FALSE)/I35,"-")</f>
        <v>-</v>
      </c>
      <c r="W35" s="244" t="str">
        <f>IF(E35&gt;0,VLOOKUP(A35,[3]BDD_AGen_Ambu!$1:$1048576,Gen_Ambu_FA!W$1,FALSE)/E35,"-")</f>
        <v>-</v>
      </c>
      <c r="X35" s="240" t="str">
        <f>IF(F35&gt;0,VLOOKUP(A35,[3]BDD_AGen_Ambu!$1:$1048576,Gen_Ambu_FA!X$1,FALSE)/F35,"-")</f>
        <v>-</v>
      </c>
      <c r="Y35" s="245" t="str">
        <f>IF(H35&gt;0,VLOOKUP(A35,[3]BDD_AGen_Ambu!$1:$1048576,Gen_Ambu_FA!Y$1,FALSE)/H35,"-")</f>
        <v>-</v>
      </c>
      <c r="Z35" s="246" t="str">
        <f>IF(I35&gt;0,VLOOKUP(A35,[3]BDD_AGen_Ambu!$1:$1048576,Gen_Ambu_FA!Z$1,FALSE)/I35,"-")</f>
        <v>-</v>
      </c>
      <c r="AA35" s="244" t="str">
        <f>IF(E35&gt;0,VLOOKUP(A35,[3]BDD_AGen_Ambu!$1:$1048576,Gen_Ambu_FA!AA$1,FALSE)/E35,"-")</f>
        <v>-</v>
      </c>
      <c r="AB35" s="240" t="str">
        <f>IF(F35&gt;0,VLOOKUP(A35,[3]BDD_AGen_Ambu!$1:$1048576,Gen_Ambu_FA!AB$1,FALSE)/F35,"-")</f>
        <v>-</v>
      </c>
      <c r="AC35" s="245" t="str">
        <f>IF(H35&gt;0,VLOOKUP(A35,[3]BDD_AGen_Ambu!$1:$1048576,Gen_Ambu_FA!AC$1,FALSE)/H35,"-")</f>
        <v>-</v>
      </c>
      <c r="AD35" s="246" t="str">
        <f>IF(I35&gt;0,VLOOKUP(A35,[3]BDD_AGen_Ambu!$1:$1048576,Gen_Ambu_FA!AD$1,FALSE)/I35,"-")</f>
        <v>-</v>
      </c>
    </row>
    <row r="36" spans="1:34" s="680" customFormat="1" ht="14.1" customHeight="1" x14ac:dyDescent="0.25">
      <c r="A36" s="17" t="s">
        <v>64</v>
      </c>
      <c r="C36" s="33" t="s">
        <v>64</v>
      </c>
      <c r="D36" s="34" t="s">
        <v>65</v>
      </c>
      <c r="E36" s="248">
        <f>VLOOKUP(A36,A_GEN!$A$7:$AM$57,32,FALSE)</f>
        <v>0</v>
      </c>
      <c r="F36" s="239">
        <f>VLOOKUP(A36,A_GEN!$A$7:$AM$69,33,FALSE)</f>
        <v>0</v>
      </c>
      <c r="G36" s="240" t="str">
        <f t="shared" si="5"/>
        <v>-</v>
      </c>
      <c r="H36" s="241">
        <f>VLOOKUP(A36,A_GEN!$A$7:$AM$69,29,FALSE)</f>
        <v>0</v>
      </c>
      <c r="I36" s="242">
        <f>VLOOKUP(A36,A_GEN!$A$7:$AM$69,30,FALSE)</f>
        <v>0</v>
      </c>
      <c r="J36" s="243" t="str">
        <f t="shared" si="6"/>
        <v>-</v>
      </c>
      <c r="K36" s="244" t="str">
        <f>IF(E36&gt;0,VLOOKUP(A36,[3]BDD_AGen_Ambu!$1:$1048576,Gen_Ambu_FA!K$1,FALSE)/E36,"-")</f>
        <v>-</v>
      </c>
      <c r="L36" s="240" t="str">
        <f>IF(F36&gt;0,VLOOKUP(A36,[3]BDD_AGen_Ambu!$1:$1048576,Gen_Ambu_FA!L$1,FALSE)/F36,"-")</f>
        <v>-</v>
      </c>
      <c r="M36" s="245" t="str">
        <f>IF(H36&gt;0,VLOOKUP(A36,[3]BDD_AGen_Ambu!$1:$1048576,Gen_Ambu_FA!M$1,FALSE)/H36,"-")</f>
        <v>-</v>
      </c>
      <c r="N36" s="243" t="str">
        <f>IF(I36&gt;0,VLOOKUP(A36,[3]BDD_AGen_Ambu!$1:$1048576,Gen_Ambu_FA!N$1,FALSE)/I36,"-")</f>
        <v>-</v>
      </c>
      <c r="O36" s="245" t="str">
        <f>IF(E36&gt;0,VLOOKUP(A36,[3]BDD_AGen_Ambu!$1:$1048576,Gen_Ambu_FA!O$1,FALSE)/E36,"-")</f>
        <v>-</v>
      </c>
      <c r="P36" s="240" t="str">
        <f>IF(F36&gt;0,VLOOKUP(A36,[3]BDD_AGen_Ambu!$1:$1048576,Gen_Ambu_FA!P$1,FALSE)/F36,"-")</f>
        <v>-</v>
      </c>
      <c r="Q36" s="245" t="str">
        <f>IF(H36&gt;0,VLOOKUP(A36,[3]BDD_AGen_Ambu!$1:$1048576,Gen_Ambu_FA!Q$1,FALSE)/H36,"-")</f>
        <v>-</v>
      </c>
      <c r="R36" s="243" t="str">
        <f>IF(I36&gt;0,VLOOKUP(A36,[3]BDD_AGen_Ambu!$1:$1048576,Gen_Ambu_FA!R$1,FALSE)/I36,"-")</f>
        <v>-</v>
      </c>
      <c r="S36" s="245" t="str">
        <f>IF(E36&gt;0,VLOOKUP(A36,[3]BDD_AGen_Ambu!$1:$1048576,Gen_Ambu_FA!S$1,FALSE)/E36,"-")</f>
        <v>-</v>
      </c>
      <c r="T36" s="240" t="str">
        <f>IF(F36&gt;0,VLOOKUP(A36,[3]BDD_AGen_Ambu!$1:$1048576,Gen_Ambu_FA!T$1,FALSE)/F36,"-")</f>
        <v>-</v>
      </c>
      <c r="U36" s="245" t="str">
        <f>IF(H36&gt;0,VLOOKUP(A36,[3]BDD_AGen_Ambu!$1:$1048576,Gen_Ambu_FA!U$1,FALSE)/H36,"-")</f>
        <v>-</v>
      </c>
      <c r="V36" s="246" t="str">
        <f>IF(I36&gt;0,VLOOKUP(A36,[3]BDD_AGen_Ambu!$1:$1048576,Gen_Ambu_FA!V$1,FALSE)/I36,"-")</f>
        <v>-</v>
      </c>
      <c r="W36" s="244" t="str">
        <f>IF(E36&gt;0,VLOOKUP(A36,[3]BDD_AGen_Ambu!$1:$1048576,Gen_Ambu_FA!W$1,FALSE)/E36,"-")</f>
        <v>-</v>
      </c>
      <c r="X36" s="240" t="str">
        <f>IF(F36&gt;0,VLOOKUP(A36,[3]BDD_AGen_Ambu!$1:$1048576,Gen_Ambu_FA!X$1,FALSE)/F36,"-")</f>
        <v>-</v>
      </c>
      <c r="Y36" s="245" t="str">
        <f>IF(H36&gt;0,VLOOKUP(A36,[3]BDD_AGen_Ambu!$1:$1048576,Gen_Ambu_FA!Y$1,FALSE)/H36,"-")</f>
        <v>-</v>
      </c>
      <c r="Z36" s="246" t="str">
        <f>IF(I36&gt;0,VLOOKUP(A36,[3]BDD_AGen_Ambu!$1:$1048576,Gen_Ambu_FA!Z$1,FALSE)/I36,"-")</f>
        <v>-</v>
      </c>
      <c r="AA36" s="244" t="str">
        <f>IF(E36&gt;0,VLOOKUP(A36,[3]BDD_AGen_Ambu!$1:$1048576,Gen_Ambu_FA!AA$1,FALSE)/E36,"-")</f>
        <v>-</v>
      </c>
      <c r="AB36" s="240" t="str">
        <f>IF(F36&gt;0,VLOOKUP(A36,[3]BDD_AGen_Ambu!$1:$1048576,Gen_Ambu_FA!AB$1,FALSE)/F36,"-")</f>
        <v>-</v>
      </c>
      <c r="AC36" s="245" t="str">
        <f>IF(H36&gt;0,VLOOKUP(A36,[3]BDD_AGen_Ambu!$1:$1048576,Gen_Ambu_FA!AC$1,FALSE)/H36,"-")</f>
        <v>-</v>
      </c>
      <c r="AD36" s="246" t="str">
        <f>IF(I36&gt;0,VLOOKUP(A36,[3]BDD_AGen_Ambu!$1:$1048576,Gen_Ambu_FA!AD$1,FALSE)/I36,"-")</f>
        <v>-</v>
      </c>
    </row>
    <row r="37" spans="1:34" s="101" customFormat="1" ht="14.1" customHeight="1" x14ac:dyDescent="0.2">
      <c r="A37" s="172" t="s">
        <v>66</v>
      </c>
      <c r="C37" s="33" t="s">
        <v>66</v>
      </c>
      <c r="D37" s="34" t="s">
        <v>67</v>
      </c>
      <c r="E37" s="248">
        <f>VLOOKUP(A37,A_GEN!$A$7:$AM$57,32,FALSE)</f>
        <v>0</v>
      </c>
      <c r="F37" s="239">
        <f>VLOOKUP(A37,A_GEN!$A$7:$AM$69,33,FALSE)</f>
        <v>0</v>
      </c>
      <c r="G37" s="240" t="str">
        <f t="shared" si="5"/>
        <v>-</v>
      </c>
      <c r="H37" s="241">
        <f>VLOOKUP(A37,A_GEN!$A$7:$AM$69,29,FALSE)</f>
        <v>0</v>
      </c>
      <c r="I37" s="242">
        <f>VLOOKUP(A37,A_GEN!$A$7:$AM$69,30,FALSE)</f>
        <v>0</v>
      </c>
      <c r="J37" s="243" t="str">
        <f t="shared" si="6"/>
        <v>-</v>
      </c>
      <c r="K37" s="244" t="str">
        <f>IF(E37&gt;0,VLOOKUP(A37,[3]BDD_AGen_Ambu!$1:$1048576,Gen_Ambu_FA!K$1,FALSE)/E37,"-")</f>
        <v>-</v>
      </c>
      <c r="L37" s="240" t="str">
        <f>IF(F37&gt;0,VLOOKUP(A37,[3]BDD_AGen_Ambu!$1:$1048576,Gen_Ambu_FA!L$1,FALSE)/F37,"-")</f>
        <v>-</v>
      </c>
      <c r="M37" s="245" t="str">
        <f>IF(H37&gt;0,VLOOKUP(A37,[3]BDD_AGen_Ambu!$1:$1048576,Gen_Ambu_FA!M$1,FALSE)/H37,"-")</f>
        <v>-</v>
      </c>
      <c r="N37" s="243" t="str">
        <f>IF(I37&gt;0,VLOOKUP(A37,[3]BDD_AGen_Ambu!$1:$1048576,Gen_Ambu_FA!N$1,FALSE)/I37,"-")</f>
        <v>-</v>
      </c>
      <c r="O37" s="245" t="str">
        <f>IF(E37&gt;0,VLOOKUP(A37,[3]BDD_AGen_Ambu!$1:$1048576,Gen_Ambu_FA!O$1,FALSE)/E37,"-")</f>
        <v>-</v>
      </c>
      <c r="P37" s="240" t="str">
        <f>IF(F37&gt;0,VLOOKUP(A37,[3]BDD_AGen_Ambu!$1:$1048576,Gen_Ambu_FA!P$1,FALSE)/F37,"-")</f>
        <v>-</v>
      </c>
      <c r="Q37" s="245" t="str">
        <f>IF(H37&gt;0,VLOOKUP(A37,[3]BDD_AGen_Ambu!$1:$1048576,Gen_Ambu_FA!Q$1,FALSE)/H37,"-")</f>
        <v>-</v>
      </c>
      <c r="R37" s="243" t="str">
        <f>IF(I37&gt;0,VLOOKUP(A37,[3]BDD_AGen_Ambu!$1:$1048576,Gen_Ambu_FA!R$1,FALSE)/I37,"-")</f>
        <v>-</v>
      </c>
      <c r="S37" s="245" t="str">
        <f>IF(E37&gt;0,VLOOKUP(A37,[3]BDD_AGen_Ambu!$1:$1048576,Gen_Ambu_FA!S$1,FALSE)/E37,"-")</f>
        <v>-</v>
      </c>
      <c r="T37" s="240" t="str">
        <f>IF(F37&gt;0,VLOOKUP(A37,[3]BDD_AGen_Ambu!$1:$1048576,Gen_Ambu_FA!T$1,FALSE)/F37,"-")</f>
        <v>-</v>
      </c>
      <c r="U37" s="245" t="str">
        <f>IF(H37&gt;0,VLOOKUP(A37,[3]BDD_AGen_Ambu!$1:$1048576,Gen_Ambu_FA!U$1,FALSE)/H37,"-")</f>
        <v>-</v>
      </c>
      <c r="V37" s="246" t="str">
        <f>IF(I37&gt;0,VLOOKUP(A37,[3]BDD_AGen_Ambu!$1:$1048576,Gen_Ambu_FA!V$1,FALSE)/I37,"-")</f>
        <v>-</v>
      </c>
      <c r="W37" s="244" t="str">
        <f>IF(E37&gt;0,VLOOKUP(A37,[3]BDD_AGen_Ambu!$1:$1048576,Gen_Ambu_FA!W$1,FALSE)/E37,"-")</f>
        <v>-</v>
      </c>
      <c r="X37" s="240" t="str">
        <f>IF(F37&gt;0,VLOOKUP(A37,[3]BDD_AGen_Ambu!$1:$1048576,Gen_Ambu_FA!X$1,FALSE)/F37,"-")</f>
        <v>-</v>
      </c>
      <c r="Y37" s="245" t="str">
        <f>IF(H37&gt;0,VLOOKUP(A37,[3]BDD_AGen_Ambu!$1:$1048576,Gen_Ambu_FA!Y$1,FALSE)/H37,"-")</f>
        <v>-</v>
      </c>
      <c r="Z37" s="246" t="str">
        <f>IF(I37&gt;0,VLOOKUP(A37,[3]BDD_AGen_Ambu!$1:$1048576,Gen_Ambu_FA!Z$1,FALSE)/I37,"-")</f>
        <v>-</v>
      </c>
      <c r="AA37" s="244" t="str">
        <f>IF(E37&gt;0,VLOOKUP(A37,[3]BDD_AGen_Ambu!$1:$1048576,Gen_Ambu_FA!AA$1,FALSE)/E37,"-")</f>
        <v>-</v>
      </c>
      <c r="AB37" s="240" t="str">
        <f>IF(F37&gt;0,VLOOKUP(A37,[3]BDD_AGen_Ambu!$1:$1048576,Gen_Ambu_FA!AB$1,FALSE)/F37,"-")</f>
        <v>-</v>
      </c>
      <c r="AC37" s="245" t="str">
        <f>IF(H37&gt;0,VLOOKUP(A37,[3]BDD_AGen_Ambu!$1:$1048576,Gen_Ambu_FA!AC$1,FALSE)/H37,"-")</f>
        <v>-</v>
      </c>
      <c r="AD37" s="246" t="str">
        <f>IF(I37&gt;0,VLOOKUP(A37,[3]BDD_AGen_Ambu!$1:$1048576,Gen_Ambu_FA!AD$1,FALSE)/I37,"-")</f>
        <v>-</v>
      </c>
    </row>
    <row r="38" spans="1:34" s="101" customFormat="1" ht="14.1" customHeight="1" x14ac:dyDescent="0.2">
      <c r="A38" s="172" t="s">
        <v>68</v>
      </c>
      <c r="C38" s="33" t="s">
        <v>68</v>
      </c>
      <c r="D38" s="34" t="s">
        <v>69</v>
      </c>
      <c r="E38" s="248">
        <f>VLOOKUP(A38,A_GEN!$A$7:$AM$57,32,FALSE)</f>
        <v>0</v>
      </c>
      <c r="F38" s="239">
        <f>VLOOKUP(A38,A_GEN!$A$7:$AM$69,33,FALSE)</f>
        <v>0</v>
      </c>
      <c r="G38" s="240" t="str">
        <f t="shared" si="5"/>
        <v>-</v>
      </c>
      <c r="H38" s="241">
        <f>VLOOKUP(A38,A_GEN!$A$7:$AM$69,29,FALSE)</f>
        <v>0</v>
      </c>
      <c r="I38" s="242">
        <f>VLOOKUP(A38,A_GEN!$A$7:$AM$69,30,FALSE)</f>
        <v>0</v>
      </c>
      <c r="J38" s="243" t="str">
        <f t="shared" si="6"/>
        <v>-</v>
      </c>
      <c r="K38" s="244" t="str">
        <f>IF(E38&gt;0,VLOOKUP(A38,[3]BDD_AGen_Ambu!$1:$1048576,Gen_Ambu_FA!K$1,FALSE)/E38,"-")</f>
        <v>-</v>
      </c>
      <c r="L38" s="240" t="str">
        <f>IF(F38&gt;0,VLOOKUP(A38,[3]BDD_AGen_Ambu!$1:$1048576,Gen_Ambu_FA!L$1,FALSE)/F38,"-")</f>
        <v>-</v>
      </c>
      <c r="M38" s="245" t="str">
        <f>IF(H38&gt;0,VLOOKUP(A38,[3]BDD_AGen_Ambu!$1:$1048576,Gen_Ambu_FA!M$1,FALSE)/H38,"-")</f>
        <v>-</v>
      </c>
      <c r="N38" s="243" t="str">
        <f>IF(I38&gt;0,VLOOKUP(A38,[3]BDD_AGen_Ambu!$1:$1048576,Gen_Ambu_FA!N$1,FALSE)/I38,"-")</f>
        <v>-</v>
      </c>
      <c r="O38" s="245" t="str">
        <f>IF(E38&gt;0,VLOOKUP(A38,[3]BDD_AGen_Ambu!$1:$1048576,Gen_Ambu_FA!O$1,FALSE)/E38,"-")</f>
        <v>-</v>
      </c>
      <c r="P38" s="240" t="str">
        <f>IF(F38&gt;0,VLOOKUP(A38,[3]BDD_AGen_Ambu!$1:$1048576,Gen_Ambu_FA!P$1,FALSE)/F38,"-")</f>
        <v>-</v>
      </c>
      <c r="Q38" s="245" t="str">
        <f>IF(H38&gt;0,VLOOKUP(A38,[3]BDD_AGen_Ambu!$1:$1048576,Gen_Ambu_FA!Q$1,FALSE)/H38,"-")</f>
        <v>-</v>
      </c>
      <c r="R38" s="243" t="str">
        <f>IF(I38&gt;0,VLOOKUP(A38,[3]BDD_AGen_Ambu!$1:$1048576,Gen_Ambu_FA!R$1,FALSE)/I38,"-")</f>
        <v>-</v>
      </c>
      <c r="S38" s="245" t="str">
        <f>IF(E38&gt;0,VLOOKUP(A38,[3]BDD_AGen_Ambu!$1:$1048576,Gen_Ambu_FA!S$1,FALSE)/E38,"-")</f>
        <v>-</v>
      </c>
      <c r="T38" s="240" t="str">
        <f>IF(F38&gt;0,VLOOKUP(A38,[3]BDD_AGen_Ambu!$1:$1048576,Gen_Ambu_FA!T$1,FALSE)/F38,"-")</f>
        <v>-</v>
      </c>
      <c r="U38" s="245" t="str">
        <f>IF(H38&gt;0,VLOOKUP(A38,[3]BDD_AGen_Ambu!$1:$1048576,Gen_Ambu_FA!U$1,FALSE)/H38,"-")</f>
        <v>-</v>
      </c>
      <c r="V38" s="246" t="str">
        <f>IF(I38&gt;0,VLOOKUP(A38,[3]BDD_AGen_Ambu!$1:$1048576,Gen_Ambu_FA!V$1,FALSE)/I38,"-")</f>
        <v>-</v>
      </c>
      <c r="W38" s="244" t="str">
        <f>IF(E38&gt;0,VLOOKUP(A38,[3]BDD_AGen_Ambu!$1:$1048576,Gen_Ambu_FA!W$1,FALSE)/E38,"-")</f>
        <v>-</v>
      </c>
      <c r="X38" s="240" t="str">
        <f>IF(F38&gt;0,VLOOKUP(A38,[3]BDD_AGen_Ambu!$1:$1048576,Gen_Ambu_FA!X$1,FALSE)/F38,"-")</f>
        <v>-</v>
      </c>
      <c r="Y38" s="245" t="str">
        <f>IF(H38&gt;0,VLOOKUP(A38,[3]BDD_AGen_Ambu!$1:$1048576,Gen_Ambu_FA!Y$1,FALSE)/H38,"-")</f>
        <v>-</v>
      </c>
      <c r="Z38" s="246" t="str">
        <f>IF(I38&gt;0,VLOOKUP(A38,[3]BDD_AGen_Ambu!$1:$1048576,Gen_Ambu_FA!Z$1,FALSE)/I38,"-")</f>
        <v>-</v>
      </c>
      <c r="AA38" s="244" t="str">
        <f>IF(E38&gt;0,VLOOKUP(A38,[3]BDD_AGen_Ambu!$1:$1048576,Gen_Ambu_FA!AA$1,FALSE)/E38,"-")</f>
        <v>-</v>
      </c>
      <c r="AB38" s="240" t="str">
        <f>IF(F38&gt;0,VLOOKUP(A38,[3]BDD_AGen_Ambu!$1:$1048576,Gen_Ambu_FA!AB$1,FALSE)/F38,"-")</f>
        <v>-</v>
      </c>
      <c r="AC38" s="245" t="str">
        <f>IF(H38&gt;0,VLOOKUP(A38,[3]BDD_AGen_Ambu!$1:$1048576,Gen_Ambu_FA!AC$1,FALSE)/H38,"-")</f>
        <v>-</v>
      </c>
      <c r="AD38" s="246" t="str">
        <f>IF(I38&gt;0,VLOOKUP(A38,[3]BDD_AGen_Ambu!$1:$1048576,Gen_Ambu_FA!AD$1,FALSE)/I38,"-")</f>
        <v>-</v>
      </c>
    </row>
    <row r="39" spans="1:34" s="101" customFormat="1" ht="14.1" customHeight="1" x14ac:dyDescent="0.2">
      <c r="A39" s="172" t="s">
        <v>70</v>
      </c>
      <c r="C39" s="33" t="s">
        <v>70</v>
      </c>
      <c r="D39" s="34" t="s">
        <v>71</v>
      </c>
      <c r="E39" s="248">
        <f>VLOOKUP(A39,A_GEN!$A$7:$AM$57,32,FALSE)</f>
        <v>0</v>
      </c>
      <c r="F39" s="239">
        <f>VLOOKUP(A39,A_GEN!$A$7:$AM$69,33,FALSE)</f>
        <v>0</v>
      </c>
      <c r="G39" s="240" t="str">
        <f t="shared" si="5"/>
        <v>-</v>
      </c>
      <c r="H39" s="241">
        <f>VLOOKUP(A39,A_GEN!$A$7:$AM$69,29,FALSE)</f>
        <v>0</v>
      </c>
      <c r="I39" s="242">
        <f>VLOOKUP(A39,A_GEN!$A$7:$AM$69,30,FALSE)</f>
        <v>0</v>
      </c>
      <c r="J39" s="243" t="str">
        <f t="shared" si="6"/>
        <v>-</v>
      </c>
      <c r="K39" s="244" t="str">
        <f>IF(E39&gt;0,VLOOKUP(A39,[3]BDD_AGen_Ambu!$1:$1048576,Gen_Ambu_FA!K$1,FALSE)/E39,"-")</f>
        <v>-</v>
      </c>
      <c r="L39" s="240" t="str">
        <f>IF(F39&gt;0,VLOOKUP(A39,[3]BDD_AGen_Ambu!$1:$1048576,Gen_Ambu_FA!L$1,FALSE)/F39,"-")</f>
        <v>-</v>
      </c>
      <c r="M39" s="245" t="str">
        <f>IF(H39&gt;0,VLOOKUP(A39,[3]BDD_AGen_Ambu!$1:$1048576,Gen_Ambu_FA!M$1,FALSE)/H39,"-")</f>
        <v>-</v>
      </c>
      <c r="N39" s="243" t="str">
        <f>IF(I39&gt;0,VLOOKUP(A39,[3]BDD_AGen_Ambu!$1:$1048576,Gen_Ambu_FA!N$1,FALSE)/I39,"-")</f>
        <v>-</v>
      </c>
      <c r="O39" s="245" t="str">
        <f>IF(E39&gt;0,VLOOKUP(A39,[3]BDD_AGen_Ambu!$1:$1048576,Gen_Ambu_FA!O$1,FALSE)/E39,"-")</f>
        <v>-</v>
      </c>
      <c r="P39" s="240" t="str">
        <f>IF(F39&gt;0,VLOOKUP(A39,[3]BDD_AGen_Ambu!$1:$1048576,Gen_Ambu_FA!P$1,FALSE)/F39,"-")</f>
        <v>-</v>
      </c>
      <c r="Q39" s="245" t="str">
        <f>IF(H39&gt;0,VLOOKUP(A39,[3]BDD_AGen_Ambu!$1:$1048576,Gen_Ambu_FA!Q$1,FALSE)/H39,"-")</f>
        <v>-</v>
      </c>
      <c r="R39" s="243" t="str">
        <f>IF(I39&gt;0,VLOOKUP(A39,[3]BDD_AGen_Ambu!$1:$1048576,Gen_Ambu_FA!R$1,FALSE)/I39,"-")</f>
        <v>-</v>
      </c>
      <c r="S39" s="245" t="str">
        <f>IF(E39&gt;0,VLOOKUP(A39,[3]BDD_AGen_Ambu!$1:$1048576,Gen_Ambu_FA!S$1,FALSE)/E39,"-")</f>
        <v>-</v>
      </c>
      <c r="T39" s="240" t="str">
        <f>IF(F39&gt;0,VLOOKUP(A39,[3]BDD_AGen_Ambu!$1:$1048576,Gen_Ambu_FA!T$1,FALSE)/F39,"-")</f>
        <v>-</v>
      </c>
      <c r="U39" s="245" t="str">
        <f>IF(H39&gt;0,VLOOKUP(A39,[3]BDD_AGen_Ambu!$1:$1048576,Gen_Ambu_FA!U$1,FALSE)/H39,"-")</f>
        <v>-</v>
      </c>
      <c r="V39" s="246" t="str">
        <f>IF(I39&gt;0,VLOOKUP(A39,[3]BDD_AGen_Ambu!$1:$1048576,Gen_Ambu_FA!V$1,FALSE)/I39,"-")</f>
        <v>-</v>
      </c>
      <c r="W39" s="244" t="str">
        <f>IF(E39&gt;0,VLOOKUP(A39,[3]BDD_AGen_Ambu!$1:$1048576,Gen_Ambu_FA!W$1,FALSE)/E39,"-")</f>
        <v>-</v>
      </c>
      <c r="X39" s="240" t="str">
        <f>IF(F39&gt;0,VLOOKUP(A39,[3]BDD_AGen_Ambu!$1:$1048576,Gen_Ambu_FA!X$1,FALSE)/F39,"-")</f>
        <v>-</v>
      </c>
      <c r="Y39" s="245" t="str">
        <f>IF(H39&gt;0,VLOOKUP(A39,[3]BDD_AGen_Ambu!$1:$1048576,Gen_Ambu_FA!Y$1,FALSE)/H39,"-")</f>
        <v>-</v>
      </c>
      <c r="Z39" s="246" t="str">
        <f>IF(I39&gt;0,VLOOKUP(A39,[3]BDD_AGen_Ambu!$1:$1048576,Gen_Ambu_FA!Z$1,FALSE)/I39,"-")</f>
        <v>-</v>
      </c>
      <c r="AA39" s="244" t="str">
        <f>IF(E39&gt;0,VLOOKUP(A39,[3]BDD_AGen_Ambu!$1:$1048576,Gen_Ambu_FA!AA$1,FALSE)/E39,"-")</f>
        <v>-</v>
      </c>
      <c r="AB39" s="240" t="str">
        <f>IF(F39&gt;0,VLOOKUP(A39,[3]BDD_AGen_Ambu!$1:$1048576,Gen_Ambu_FA!AB$1,FALSE)/F39,"-")</f>
        <v>-</v>
      </c>
      <c r="AC39" s="245" t="str">
        <f>IF(H39&gt;0,VLOOKUP(A39,[3]BDD_AGen_Ambu!$1:$1048576,Gen_Ambu_FA!AC$1,FALSE)/H39,"-")</f>
        <v>-</v>
      </c>
      <c r="AD39" s="246" t="str">
        <f>IF(I39&gt;0,VLOOKUP(A39,[3]BDD_AGen_Ambu!$1:$1048576,Gen_Ambu_FA!AD$1,FALSE)/I39,"-")</f>
        <v>-</v>
      </c>
    </row>
    <row r="40" spans="1:34" s="101" customFormat="1" ht="14.1" customHeight="1" x14ac:dyDescent="0.2">
      <c r="A40" s="172" t="s">
        <v>72</v>
      </c>
      <c r="C40" s="33" t="s">
        <v>72</v>
      </c>
      <c r="D40" s="34" t="s">
        <v>253</v>
      </c>
      <c r="E40" s="248">
        <f>VLOOKUP(A40,A_GEN!$A$7:$AM$57,32,FALSE)</f>
        <v>0</v>
      </c>
      <c r="F40" s="239">
        <f>VLOOKUP(A40,A_GEN!$A$7:$AM$69,33,FALSE)</f>
        <v>0</v>
      </c>
      <c r="G40" s="240" t="str">
        <f t="shared" si="5"/>
        <v>-</v>
      </c>
      <c r="H40" s="241">
        <f>VLOOKUP(A40,A_GEN!$A$7:$AM$69,29,FALSE)</f>
        <v>0</v>
      </c>
      <c r="I40" s="242">
        <f>VLOOKUP(A40,A_GEN!$A$7:$AM$69,30,FALSE)</f>
        <v>0</v>
      </c>
      <c r="J40" s="243" t="str">
        <f t="shared" si="6"/>
        <v>-</v>
      </c>
      <c r="K40" s="244" t="str">
        <f>IF(E40&gt;0,VLOOKUP(A40,[3]BDD_AGen_Ambu!$1:$1048576,Gen_Ambu_FA!K$1,FALSE)/E40,"-")</f>
        <v>-</v>
      </c>
      <c r="L40" s="240" t="str">
        <f>IF(F40&gt;0,VLOOKUP(A40,[3]BDD_AGen_Ambu!$1:$1048576,Gen_Ambu_FA!L$1,FALSE)/F40,"-")</f>
        <v>-</v>
      </c>
      <c r="M40" s="245" t="str">
        <f>IF(H40&gt;0,VLOOKUP(A40,[3]BDD_AGen_Ambu!$1:$1048576,Gen_Ambu_FA!M$1,FALSE)/H40,"-")</f>
        <v>-</v>
      </c>
      <c r="N40" s="243" t="str">
        <f>IF(I40&gt;0,VLOOKUP(A40,[3]BDD_AGen_Ambu!$1:$1048576,Gen_Ambu_FA!N$1,FALSE)/I40,"-")</f>
        <v>-</v>
      </c>
      <c r="O40" s="245" t="str">
        <f>IF(E40&gt;0,VLOOKUP(A40,[3]BDD_AGen_Ambu!$1:$1048576,Gen_Ambu_FA!O$1,FALSE)/E40,"-")</f>
        <v>-</v>
      </c>
      <c r="P40" s="240" t="str">
        <f>IF(F40&gt;0,VLOOKUP(A40,[3]BDD_AGen_Ambu!$1:$1048576,Gen_Ambu_FA!P$1,FALSE)/F40,"-")</f>
        <v>-</v>
      </c>
      <c r="Q40" s="245" t="str">
        <f>IF(H40&gt;0,VLOOKUP(A40,[3]BDD_AGen_Ambu!$1:$1048576,Gen_Ambu_FA!Q$1,FALSE)/H40,"-")</f>
        <v>-</v>
      </c>
      <c r="R40" s="243" t="str">
        <f>IF(I40&gt;0,VLOOKUP(A40,[3]BDD_AGen_Ambu!$1:$1048576,Gen_Ambu_FA!R$1,FALSE)/I40,"-")</f>
        <v>-</v>
      </c>
      <c r="S40" s="245" t="str">
        <f>IF(E40&gt;0,VLOOKUP(A40,[3]BDD_AGen_Ambu!$1:$1048576,Gen_Ambu_FA!S$1,FALSE)/E40,"-")</f>
        <v>-</v>
      </c>
      <c r="T40" s="240" t="str">
        <f>IF(F40&gt;0,VLOOKUP(A40,[3]BDD_AGen_Ambu!$1:$1048576,Gen_Ambu_FA!T$1,FALSE)/F40,"-")</f>
        <v>-</v>
      </c>
      <c r="U40" s="245" t="str">
        <f>IF(H40&gt;0,VLOOKUP(A40,[3]BDD_AGen_Ambu!$1:$1048576,Gen_Ambu_FA!U$1,FALSE)/H40,"-")</f>
        <v>-</v>
      </c>
      <c r="V40" s="246" t="str">
        <f>IF(I40&gt;0,VLOOKUP(A40,[3]BDD_AGen_Ambu!$1:$1048576,Gen_Ambu_FA!V$1,FALSE)/I40,"-")</f>
        <v>-</v>
      </c>
      <c r="W40" s="244" t="str">
        <f>IF(E40&gt;0,VLOOKUP(A40,[3]BDD_AGen_Ambu!$1:$1048576,Gen_Ambu_FA!W$1,FALSE)/E40,"-")</f>
        <v>-</v>
      </c>
      <c r="X40" s="240" t="str">
        <f>IF(F40&gt;0,VLOOKUP(A40,[3]BDD_AGen_Ambu!$1:$1048576,Gen_Ambu_FA!X$1,FALSE)/F40,"-")</f>
        <v>-</v>
      </c>
      <c r="Y40" s="245" t="str">
        <f>IF(H40&gt;0,VLOOKUP(A40,[3]BDD_AGen_Ambu!$1:$1048576,Gen_Ambu_FA!Y$1,FALSE)/H40,"-")</f>
        <v>-</v>
      </c>
      <c r="Z40" s="246" t="str">
        <f>IF(I40&gt;0,VLOOKUP(A40,[3]BDD_AGen_Ambu!$1:$1048576,Gen_Ambu_FA!Z$1,FALSE)/I40,"-")</f>
        <v>-</v>
      </c>
      <c r="AA40" s="244" t="str">
        <f>IF(E40&gt;0,VLOOKUP(A40,[3]BDD_AGen_Ambu!$1:$1048576,Gen_Ambu_FA!AA$1,FALSE)/E40,"-")</f>
        <v>-</v>
      </c>
      <c r="AB40" s="240" t="str">
        <f>IF(F40&gt;0,VLOOKUP(A40,[3]BDD_AGen_Ambu!$1:$1048576,Gen_Ambu_FA!AB$1,FALSE)/F40,"-")</f>
        <v>-</v>
      </c>
      <c r="AC40" s="245" t="str">
        <f>IF(H40&gt;0,VLOOKUP(A40,[3]BDD_AGen_Ambu!$1:$1048576,Gen_Ambu_FA!AC$1,FALSE)/H40,"-")</f>
        <v>-</v>
      </c>
      <c r="AD40" s="246" t="str">
        <f>IF(I40&gt;0,VLOOKUP(A40,[3]BDD_AGen_Ambu!$1:$1048576,Gen_Ambu_FA!AD$1,FALSE)/I40,"-")</f>
        <v>-</v>
      </c>
    </row>
    <row r="41" spans="1:34" s="101" customFormat="1" ht="14.1" customHeight="1" x14ac:dyDescent="0.2">
      <c r="A41" s="172" t="s">
        <v>76</v>
      </c>
      <c r="C41" s="33" t="s">
        <v>76</v>
      </c>
      <c r="D41" s="34" t="s">
        <v>77</v>
      </c>
      <c r="E41" s="248">
        <f>VLOOKUP(A41,A_GEN!$A$7:$AM$57,32,FALSE)</f>
        <v>0</v>
      </c>
      <c r="F41" s="239">
        <f>VLOOKUP(A41,A_GEN!$A$7:$AM$69,33,FALSE)</f>
        <v>0</v>
      </c>
      <c r="G41" s="240" t="str">
        <f t="shared" si="5"/>
        <v>-</v>
      </c>
      <c r="H41" s="241">
        <f>VLOOKUP(A41,A_GEN!$A$7:$AM$69,29,FALSE)</f>
        <v>0</v>
      </c>
      <c r="I41" s="242">
        <f>VLOOKUP(A41,A_GEN!$A$7:$AM$69,30,FALSE)</f>
        <v>0</v>
      </c>
      <c r="J41" s="243" t="str">
        <f t="shared" si="6"/>
        <v>-</v>
      </c>
      <c r="K41" s="244" t="str">
        <f>IF(E41&gt;0,VLOOKUP(A41,[3]BDD_AGen_Ambu!$1:$1048576,Gen_Ambu_FA!K$1,FALSE)/E41,"-")</f>
        <v>-</v>
      </c>
      <c r="L41" s="240" t="str">
        <f>IF(F41&gt;0,VLOOKUP(A41,[3]BDD_AGen_Ambu!$1:$1048576,Gen_Ambu_FA!L$1,FALSE)/F41,"-")</f>
        <v>-</v>
      </c>
      <c r="M41" s="245" t="str">
        <f>IF(H41&gt;0,VLOOKUP(A41,[3]BDD_AGen_Ambu!$1:$1048576,Gen_Ambu_FA!M$1,FALSE)/H41,"-")</f>
        <v>-</v>
      </c>
      <c r="N41" s="243" t="str">
        <f>IF(I41&gt;0,VLOOKUP(A41,[3]BDD_AGen_Ambu!$1:$1048576,Gen_Ambu_FA!N$1,FALSE)/I41,"-")</f>
        <v>-</v>
      </c>
      <c r="O41" s="245" t="str">
        <f>IF(E41&gt;0,VLOOKUP(A41,[3]BDD_AGen_Ambu!$1:$1048576,Gen_Ambu_FA!O$1,FALSE)/E41,"-")</f>
        <v>-</v>
      </c>
      <c r="P41" s="240" t="str">
        <f>IF(F41&gt;0,VLOOKUP(A41,[3]BDD_AGen_Ambu!$1:$1048576,Gen_Ambu_FA!P$1,FALSE)/F41,"-")</f>
        <v>-</v>
      </c>
      <c r="Q41" s="245" t="str">
        <f>IF(H41&gt;0,VLOOKUP(A41,[3]BDD_AGen_Ambu!$1:$1048576,Gen_Ambu_FA!Q$1,FALSE)/H41,"-")</f>
        <v>-</v>
      </c>
      <c r="R41" s="243" t="str">
        <f>IF(I41&gt;0,VLOOKUP(A41,[3]BDD_AGen_Ambu!$1:$1048576,Gen_Ambu_FA!R$1,FALSE)/I41,"-")</f>
        <v>-</v>
      </c>
      <c r="S41" s="245" t="str">
        <f>IF(E41&gt;0,VLOOKUP(A41,[3]BDD_AGen_Ambu!$1:$1048576,Gen_Ambu_FA!S$1,FALSE)/E41,"-")</f>
        <v>-</v>
      </c>
      <c r="T41" s="240" t="str">
        <f>IF(F41&gt;0,VLOOKUP(A41,[3]BDD_AGen_Ambu!$1:$1048576,Gen_Ambu_FA!T$1,FALSE)/F41,"-")</f>
        <v>-</v>
      </c>
      <c r="U41" s="245" t="str">
        <f>IF(H41&gt;0,VLOOKUP(A41,[3]BDD_AGen_Ambu!$1:$1048576,Gen_Ambu_FA!U$1,FALSE)/H41,"-")</f>
        <v>-</v>
      </c>
      <c r="V41" s="246" t="str">
        <f>IF(I41&gt;0,VLOOKUP(A41,[3]BDD_AGen_Ambu!$1:$1048576,Gen_Ambu_FA!V$1,FALSE)/I41,"-")</f>
        <v>-</v>
      </c>
      <c r="W41" s="244" t="str">
        <f>IF(E41&gt;0,VLOOKUP(A41,[3]BDD_AGen_Ambu!$1:$1048576,Gen_Ambu_FA!W$1,FALSE)/E41,"-")</f>
        <v>-</v>
      </c>
      <c r="X41" s="240" t="str">
        <f>IF(F41&gt;0,VLOOKUP(A41,[3]BDD_AGen_Ambu!$1:$1048576,Gen_Ambu_FA!X$1,FALSE)/F41,"-")</f>
        <v>-</v>
      </c>
      <c r="Y41" s="245" t="str">
        <f>IF(H41&gt;0,VLOOKUP(A41,[3]BDD_AGen_Ambu!$1:$1048576,Gen_Ambu_FA!Y$1,FALSE)/H41,"-")</f>
        <v>-</v>
      </c>
      <c r="Z41" s="246" t="str">
        <f>IF(I41&gt;0,VLOOKUP(A41,[3]BDD_AGen_Ambu!$1:$1048576,Gen_Ambu_FA!Z$1,FALSE)/I41,"-")</f>
        <v>-</v>
      </c>
      <c r="AA41" s="244" t="str">
        <f>IF(E41&gt;0,VLOOKUP(A41,[3]BDD_AGen_Ambu!$1:$1048576,Gen_Ambu_FA!AA$1,FALSE)/E41,"-")</f>
        <v>-</v>
      </c>
      <c r="AB41" s="240" t="str">
        <f>IF(F41&gt;0,VLOOKUP(A41,[3]BDD_AGen_Ambu!$1:$1048576,Gen_Ambu_FA!AB$1,FALSE)/F41,"-")</f>
        <v>-</v>
      </c>
      <c r="AC41" s="245" t="str">
        <f>IF(H41&gt;0,VLOOKUP(A41,[3]BDD_AGen_Ambu!$1:$1048576,Gen_Ambu_FA!AC$1,FALSE)/H41,"-")</f>
        <v>-</v>
      </c>
      <c r="AD41" s="246" t="str">
        <f>IF(I41&gt;0,VLOOKUP(A41,[3]BDD_AGen_Ambu!$1:$1048576,Gen_Ambu_FA!AD$1,FALSE)/I41,"-")</f>
        <v>-</v>
      </c>
    </row>
    <row r="42" spans="1:34" s="101" customFormat="1" ht="14.1" customHeight="1" thickBot="1" x14ac:dyDescent="0.25">
      <c r="A42" s="172" t="s">
        <v>78</v>
      </c>
      <c r="C42" s="52" t="s">
        <v>78</v>
      </c>
      <c r="D42" s="53" t="s">
        <v>252</v>
      </c>
      <c r="E42" s="408">
        <f>VLOOKUP(A42,A_GEN!$A$7:$AM$57,32,FALSE)</f>
        <v>0</v>
      </c>
      <c r="F42" s="239">
        <f>VLOOKUP(A42,A_GEN!$A$7:$AM$69,33,FALSE)</f>
        <v>0</v>
      </c>
      <c r="G42" s="240" t="str">
        <f t="shared" si="5"/>
        <v>-</v>
      </c>
      <c r="H42" s="241">
        <f>VLOOKUP(A42,A_GEN!$A$7:$AM$69,29,FALSE)</f>
        <v>0</v>
      </c>
      <c r="I42" s="242">
        <f>VLOOKUP(A42,A_GEN!$A$7:$AM$69,30,FALSE)</f>
        <v>0</v>
      </c>
      <c r="J42" s="243" t="str">
        <f t="shared" si="6"/>
        <v>-</v>
      </c>
      <c r="K42" s="244" t="str">
        <f>IF(E42&gt;0,VLOOKUP(A42,[3]BDD_AGen_Ambu!$1:$1048576,Gen_Ambu_FA!K$1,FALSE)/E42,"-")</f>
        <v>-</v>
      </c>
      <c r="L42" s="240" t="str">
        <f>IF(F42&gt;0,VLOOKUP(A42,[3]BDD_AGen_Ambu!$1:$1048576,Gen_Ambu_FA!L$1,FALSE)/F42,"-")</f>
        <v>-</v>
      </c>
      <c r="M42" s="245" t="str">
        <f>IF(H42&gt;0,VLOOKUP(A42,[3]BDD_AGen_Ambu!$1:$1048576,Gen_Ambu_FA!M$1,FALSE)/H42,"-")</f>
        <v>-</v>
      </c>
      <c r="N42" s="243" t="str">
        <f>IF(I42&gt;0,VLOOKUP(A42,[3]BDD_AGen_Ambu!$1:$1048576,Gen_Ambu_FA!N$1,FALSE)/I42,"-")</f>
        <v>-</v>
      </c>
      <c r="O42" s="245" t="str">
        <f>IF(E42&gt;0,VLOOKUP(A42,[3]BDD_AGen_Ambu!$1:$1048576,Gen_Ambu_FA!O$1,FALSE)/E42,"-")</f>
        <v>-</v>
      </c>
      <c r="P42" s="240" t="str">
        <f>IF(F42&gt;0,VLOOKUP(A42,[3]BDD_AGen_Ambu!$1:$1048576,Gen_Ambu_FA!P$1,FALSE)/F42,"-")</f>
        <v>-</v>
      </c>
      <c r="Q42" s="245" t="str">
        <f>IF(H42&gt;0,VLOOKUP(A42,[3]BDD_AGen_Ambu!$1:$1048576,Gen_Ambu_FA!Q$1,FALSE)/H42,"-")</f>
        <v>-</v>
      </c>
      <c r="R42" s="243" t="str">
        <f>IF(I42&gt;0,VLOOKUP(A42,[3]BDD_AGen_Ambu!$1:$1048576,Gen_Ambu_FA!R$1,FALSE)/I42,"-")</f>
        <v>-</v>
      </c>
      <c r="S42" s="245" t="str">
        <f>IF(E42&gt;0,VLOOKUP(A42,[3]BDD_AGen_Ambu!$1:$1048576,Gen_Ambu_FA!S$1,FALSE)/E42,"-")</f>
        <v>-</v>
      </c>
      <c r="T42" s="240" t="str">
        <f>IF(F42&gt;0,VLOOKUP(A42,[3]BDD_AGen_Ambu!$1:$1048576,Gen_Ambu_FA!T$1,FALSE)/F42,"-")</f>
        <v>-</v>
      </c>
      <c r="U42" s="245" t="str">
        <f>IF(H42&gt;0,VLOOKUP(A42,[3]BDD_AGen_Ambu!$1:$1048576,Gen_Ambu_FA!U$1,FALSE)/H42,"-")</f>
        <v>-</v>
      </c>
      <c r="V42" s="246" t="str">
        <f>IF(I42&gt;0,VLOOKUP(A42,[3]BDD_AGen_Ambu!$1:$1048576,Gen_Ambu_FA!V$1,FALSE)/I42,"-")</f>
        <v>-</v>
      </c>
      <c r="W42" s="244" t="str">
        <f>IF(E42&gt;0,VLOOKUP(A42,[3]BDD_AGen_Ambu!$1:$1048576,Gen_Ambu_FA!W$1,FALSE)/E42,"-")</f>
        <v>-</v>
      </c>
      <c r="X42" s="240" t="str">
        <f>IF(F42&gt;0,VLOOKUP(A42,[3]BDD_AGen_Ambu!$1:$1048576,Gen_Ambu_FA!X$1,FALSE)/F42,"-")</f>
        <v>-</v>
      </c>
      <c r="Y42" s="245" t="str">
        <f>IF(H42&gt;0,VLOOKUP(A42,[3]BDD_AGen_Ambu!$1:$1048576,Gen_Ambu_FA!Y$1,FALSE)/H42,"-")</f>
        <v>-</v>
      </c>
      <c r="Z42" s="246" t="str">
        <f>IF(I42&gt;0,VLOOKUP(A42,[3]BDD_AGen_Ambu!$1:$1048576,Gen_Ambu_FA!Z$1,FALSE)/I42,"-")</f>
        <v>-</v>
      </c>
      <c r="AA42" s="244" t="str">
        <f>IF(E42&gt;0,VLOOKUP(A42,[3]BDD_AGen_Ambu!$1:$1048576,Gen_Ambu_FA!AA$1,FALSE)/E42,"-")</f>
        <v>-</v>
      </c>
      <c r="AB42" s="240" t="str">
        <f>IF(F42&gt;0,VLOOKUP(A42,[3]BDD_AGen_Ambu!$1:$1048576,Gen_Ambu_FA!AB$1,FALSE)/F42,"-")</f>
        <v>-</v>
      </c>
      <c r="AC42" s="245" t="str">
        <f>IF(H42&gt;0,VLOOKUP(A42,[3]BDD_AGen_Ambu!$1:$1048576,Gen_Ambu_FA!AC$1,FALSE)/H42,"-")</f>
        <v>-</v>
      </c>
      <c r="AD42" s="246" t="str">
        <f>IF(I42&gt;0,VLOOKUP(A42,[3]BDD_AGen_Ambu!$1:$1048576,Gen_Ambu_FA!AD$1,FALSE)/I42,"-")</f>
        <v>-</v>
      </c>
    </row>
    <row r="43" spans="1:34" s="101" customFormat="1" ht="13.5" customHeight="1" thickBot="1" x14ac:dyDescent="0.25">
      <c r="A43" s="172" t="s">
        <v>80</v>
      </c>
      <c r="C43" s="297" t="s">
        <v>81</v>
      </c>
      <c r="D43" s="297"/>
      <c r="E43" s="432">
        <f>VLOOKUP(A43,A_GEN!$A$7:$AM$57,32,FALSE)</f>
        <v>0</v>
      </c>
      <c r="F43" s="1135" t="s">
        <v>249</v>
      </c>
      <c r="G43" s="1136"/>
      <c r="H43" s="275">
        <f>VLOOKUP(A43,A_GEN!$A$7:$AM$69,29,FALSE)</f>
        <v>0</v>
      </c>
      <c r="I43" s="276">
        <f>VLOOKUP(A43,A_GEN!$A$7:$AM$69,30,FALSE)</f>
        <v>0</v>
      </c>
      <c r="J43" s="277" t="str">
        <f t="shared" si="6"/>
        <v>-</v>
      </c>
      <c r="K43" s="1137" t="s">
        <v>249</v>
      </c>
      <c r="L43" s="1134"/>
      <c r="M43" s="279" t="str">
        <f>IF(H43&gt;0,VLOOKUP(A43,[3]BDD_AGen_Ambu!$1:$1048576,Gen_Ambu_FA!M$1,FALSE)/H43,"-")</f>
        <v>-</v>
      </c>
      <c r="N43" s="277" t="str">
        <f>IF(I43&gt;0,VLOOKUP(A43,[3]BDD_AGen_Ambu!$1:$1048576,Gen_Ambu_FA!N$1,FALSE)/I43,"-")</f>
        <v>-</v>
      </c>
      <c r="O43" s="1133" t="s">
        <v>249</v>
      </c>
      <c r="P43" s="1134"/>
      <c r="Q43" s="279" t="str">
        <f>IF(H43&gt;0,VLOOKUP(A43,[3]BDD_AGen_Ambu!$1:$1048576,Gen_Ambu_FA!Q$1,FALSE)/H43,"-")</f>
        <v>-</v>
      </c>
      <c r="R43" s="277" t="str">
        <f>IF(I43&gt;0,VLOOKUP(A43,[3]BDD_AGen_Ambu!$1:$1048576,Gen_Ambu_FA!R$1,FALSE)/I43,"-")</f>
        <v>-</v>
      </c>
      <c r="S43" s="1133" t="s">
        <v>249</v>
      </c>
      <c r="T43" s="1134"/>
      <c r="U43" s="279" t="str">
        <f>IF(H43&gt;0,VLOOKUP(A43,[3]BDD_AGen_Ambu!$1:$1048576,Gen_Ambu_FA!U$1,FALSE)/H43,"-")</f>
        <v>-</v>
      </c>
      <c r="V43" s="280" t="str">
        <f>IF(I43&gt;0,VLOOKUP(A43,[3]BDD_AGen_Ambu!$1:$1048576,Gen_Ambu_FA!V$1,FALSE)/I43,"-")</f>
        <v>-</v>
      </c>
      <c r="W43" s="1133" t="s">
        <v>249</v>
      </c>
      <c r="X43" s="1134"/>
      <c r="Y43" s="279" t="str">
        <f>IF(H43&gt;0,VLOOKUP(A43,[3]BDD_AGen_Ambu!$1:$1048576,Gen_Ambu_FA!Y$1,FALSE)/H43,"-")</f>
        <v>-</v>
      </c>
      <c r="Z43" s="280" t="str">
        <f>IF(I43&gt;0,VLOOKUP(A43,[3]BDD_AGen_Ambu!$1:$1048576,Gen_Ambu_FA!Z$1,FALSE)/I43,"-")</f>
        <v>-</v>
      </c>
      <c r="AA43" s="1133" t="s">
        <v>249</v>
      </c>
      <c r="AB43" s="1134"/>
      <c r="AC43" s="279" t="str">
        <f>IF(H43&gt;0,VLOOKUP(A43,[3]BDD_AGen_Ambu!$1:$1048576,Gen_Ambu_FA!AC$1,FALSE)/H43,"-")</f>
        <v>-</v>
      </c>
      <c r="AD43" s="280" t="str">
        <f>IF(I43&gt;0,VLOOKUP(A43,[3]BDD_AGen_Ambu!$1:$1048576,Gen_Ambu_FA!AD$1,FALSE)/I43,"-")</f>
        <v>-</v>
      </c>
    </row>
    <row r="44" spans="1:34" ht="8.25" customHeight="1" thickBot="1" x14ac:dyDescent="0.25">
      <c r="A44" s="682"/>
      <c r="F44" s="690"/>
      <c r="G44" s="683"/>
      <c r="H44" s="691"/>
      <c r="I44" s="690"/>
      <c r="J44" s="683"/>
      <c r="K44" s="683"/>
      <c r="L44" s="683"/>
      <c r="M44" s="683"/>
      <c r="N44" s="683"/>
      <c r="O44" s="683"/>
      <c r="P44" s="683"/>
      <c r="Q44" s="683"/>
      <c r="R44" s="683"/>
      <c r="S44" s="683"/>
      <c r="T44" s="683"/>
      <c r="U44" s="683"/>
      <c r="V44" s="683"/>
      <c r="W44" s="683"/>
      <c r="X44" s="683"/>
      <c r="Y44" s="683"/>
      <c r="Z44" s="683"/>
      <c r="AA44" s="683"/>
      <c r="AB44" s="683"/>
      <c r="AC44" s="683"/>
      <c r="AD44" s="683"/>
    </row>
    <row r="45" spans="1:34" x14ac:dyDescent="0.2">
      <c r="A45" s="172" t="s">
        <v>82</v>
      </c>
      <c r="B45" s="680"/>
      <c r="C45" s="301" t="s">
        <v>83</v>
      </c>
      <c r="D45" s="302"/>
      <c r="E45" s="436">
        <f>VLOOKUP(A45,A_GEN!$A$7:$AM$57,32,FALSE)</f>
        <v>21852</v>
      </c>
      <c r="F45" s="1127" t="s">
        <v>249</v>
      </c>
      <c r="G45" s="1128"/>
      <c r="H45" s="291">
        <f>VLOOKUP(A45,A_GEN!$A$7:$AM$69,29,FALSE)</f>
        <v>194989</v>
      </c>
      <c r="I45" s="305">
        <f>VLOOKUP(A45,A_GEN!$A$7:$AM$69,30,FALSE)</f>
        <v>182399</v>
      </c>
      <c r="J45" s="306">
        <f>IF(H45=0,"-",I45/H45-1)</f>
        <v>-6.4567744847145225E-2</v>
      </c>
      <c r="K45" s="1113" t="s">
        <v>249</v>
      </c>
      <c r="L45" s="1114"/>
      <c r="M45" s="308">
        <f>IF(H45&gt;0,VLOOKUP(A45,[3]BDD_AGen_Ambu!$1:$1048576,Gen_Ambu_FA!M$1,FALSE)/H45,"-")</f>
        <v>5.4259471047084706E-3</v>
      </c>
      <c r="N45" s="306">
        <f>IF(I45&gt;0,VLOOKUP(A45,[3]BDD_AGen_Ambu!$1:$1048576,Gen_Ambu_FA!N$1,FALSE)/I45,"-")</f>
        <v>5.7675754801287289E-3</v>
      </c>
      <c r="O45" s="1124" t="s">
        <v>249</v>
      </c>
      <c r="P45" s="1114"/>
      <c r="Q45" s="308">
        <f>IF(H45&gt;0,VLOOKUP(A45,[3]BDD_AGen_Ambu!$1:$1048576,Gen_Ambu_FA!Q$1,FALSE)/H45,"-")</f>
        <v>1.3575124750626959E-2</v>
      </c>
      <c r="R45" s="306">
        <f>IF(I45&gt;0,VLOOKUP(A45,[3]BDD_AGen_Ambu!$1:$1048576,Gen_Ambu_FA!R$1,FALSE)/I45,"-")</f>
        <v>1.59540348357173E-2</v>
      </c>
      <c r="S45" s="1124" t="s">
        <v>249</v>
      </c>
      <c r="T45" s="1114"/>
      <c r="U45" s="308">
        <f>IF(H45&gt;0,VLOOKUP(A45,[3]BDD_AGen_Ambu!$1:$1048576,Gen_Ambu_FA!U$1,FALSE)/H45,"-")</f>
        <v>0.98099892814466461</v>
      </c>
      <c r="V45" s="309">
        <f>IF(I45&gt;0,VLOOKUP(A45,[3]BDD_AGen_Ambu!$1:$1048576,Gen_Ambu_FA!V$1,FALSE)/I45,"-")</f>
        <v>0.97827838968415393</v>
      </c>
      <c r="W45" s="1113" t="s">
        <v>249</v>
      </c>
      <c r="X45" s="1114"/>
      <c r="Y45" s="308">
        <f>IF(H45&gt;0,VLOOKUP(A45,[3]BDD_AGen_Ambu!$1:$1048576,Gen_Ambu_FA!Y$1,FALSE)/H45,"-")</f>
        <v>7.1086061264994435E-2</v>
      </c>
      <c r="Z45" s="309">
        <f>IF(I45&gt;0,VLOOKUP(A45,[3]BDD_AGen_Ambu!$1:$1048576,Gen_Ambu_FA!Z$1,FALSE)/I45,"-")</f>
        <v>7.3158295823990263E-2</v>
      </c>
      <c r="AA45" s="1113" t="s">
        <v>249</v>
      </c>
      <c r="AB45" s="1114"/>
      <c r="AC45" s="308">
        <f>IF(H45&gt;0,VLOOKUP(A45,[3]BDD_AGen_Ambu!$1:$1048576,Gen_Ambu_FA!AC$1,FALSE)/H45,"-")</f>
        <v>0</v>
      </c>
      <c r="AD45" s="309">
        <f>IF(I45&gt;0,VLOOKUP(A45,[3]BDD_AGen_Ambu!$1:$1048576,Gen_Ambu_FA!AD$1,FALSE)/I45,"-")</f>
        <v>0</v>
      </c>
      <c r="AE45" s="101"/>
      <c r="AF45" s="101"/>
      <c r="AG45" s="101"/>
      <c r="AH45" s="101"/>
    </row>
    <row r="46" spans="1:34" x14ac:dyDescent="0.2">
      <c r="A46" s="172" t="s">
        <v>84</v>
      </c>
      <c r="B46" s="680"/>
      <c r="C46" s="310" t="s">
        <v>85</v>
      </c>
      <c r="D46" s="311"/>
      <c r="E46" s="442">
        <f>VLOOKUP(A46,A_GEN!$A$7:$AM$57,32,FALSE)</f>
        <v>32079</v>
      </c>
      <c r="F46" s="1129"/>
      <c r="G46" s="1130"/>
      <c r="H46" s="241">
        <f>VLOOKUP(A46,A_GEN!$A$7:$AM$69,29,FALSE)</f>
        <v>303275</v>
      </c>
      <c r="I46" s="314">
        <f>VLOOKUP(A46,A_GEN!$A$7:$AM$69,30,FALSE)</f>
        <v>298776</v>
      </c>
      <c r="J46" s="315">
        <f>IF(H46=0,"-",I46/H46-1)</f>
        <v>-1.4834720962822567E-2</v>
      </c>
      <c r="K46" s="1115"/>
      <c r="L46" s="1116"/>
      <c r="M46" s="317">
        <f>IF(H46&gt;0,VLOOKUP(A46,[3]BDD_AGen_Ambu!$1:$1048576,Gen_Ambu_FA!M$1,FALSE)/H46,"-")</f>
        <v>2.7565740664413484E-3</v>
      </c>
      <c r="N46" s="315">
        <f>IF(I46&gt;0,VLOOKUP(A46,[3]BDD_AGen_Ambu!$1:$1048576,Gen_Ambu_FA!N$1,FALSE)/I46,"-")</f>
        <v>2.4466489945644898E-3</v>
      </c>
      <c r="O46" s="1125"/>
      <c r="P46" s="1116"/>
      <c r="Q46" s="317">
        <f>IF(H46&gt;0,VLOOKUP(A46,[3]BDD_AGen_Ambu!$1:$1048576,Gen_Ambu_FA!Q$1,FALSE)/H46,"-")</f>
        <v>2.56532849723848E-2</v>
      </c>
      <c r="R46" s="315">
        <f>IF(I46&gt;0,VLOOKUP(A46,[3]BDD_AGen_Ambu!$1:$1048576,Gen_Ambu_FA!R$1,FALSE)/I46,"-")</f>
        <v>2.9272766219508931E-2</v>
      </c>
      <c r="S46" s="1125"/>
      <c r="T46" s="1116"/>
      <c r="U46" s="317">
        <f>IF(H46&gt;0,VLOOKUP(A46,[3]BDD_AGen_Ambu!$1:$1048576,Gen_Ambu_FA!U$1,FALSE)/H46,"-")</f>
        <v>0.9715901409611738</v>
      </c>
      <c r="V46" s="318">
        <f>IF(I46&gt;0,VLOOKUP(A46,[3]BDD_AGen_Ambu!$1:$1048576,Gen_Ambu_FA!V$1,FALSE)/I46,"-")</f>
        <v>0.9682805847859266</v>
      </c>
      <c r="W46" s="1115"/>
      <c r="X46" s="1116"/>
      <c r="Y46" s="317">
        <f>IF(H46&gt;0,VLOOKUP(A46,[3]BDD_AGen_Ambu!$1:$1048576,Gen_Ambu_FA!Y$1,FALSE)/H46,"-")</f>
        <v>0.19420328085071306</v>
      </c>
      <c r="Z46" s="318">
        <f>IF(I46&gt;0,VLOOKUP(A46,[3]BDD_AGen_Ambu!$1:$1048576,Gen_Ambu_FA!Z$1,FALSE)/I46,"-")</f>
        <v>0.19631764264867324</v>
      </c>
      <c r="AA46" s="1115"/>
      <c r="AB46" s="1116"/>
      <c r="AC46" s="317">
        <f>IF(H46&gt;0,VLOOKUP(A46,[3]BDD_AGen_Ambu!$1:$1048576,Gen_Ambu_FA!AC$1,FALSE)/H46,"-")</f>
        <v>0</v>
      </c>
      <c r="AD46" s="318">
        <f>IF(I46&gt;0,VLOOKUP(A46,[3]BDD_AGen_Ambu!$1:$1048576,Gen_Ambu_FA!AD$1,FALSE)/I46,"-")</f>
        <v>0</v>
      </c>
      <c r="AE46" s="101"/>
      <c r="AF46" s="101"/>
      <c r="AG46" s="101"/>
      <c r="AH46" s="101"/>
    </row>
    <row r="47" spans="1:34" x14ac:dyDescent="0.2">
      <c r="A47" s="172" t="s">
        <v>86</v>
      </c>
      <c r="B47" s="680"/>
      <c r="C47" s="310" t="s">
        <v>87</v>
      </c>
      <c r="D47" s="311"/>
      <c r="E47" s="442">
        <f>VLOOKUP(A47,A_GEN!$A$7:$AM$57,32,FALSE)</f>
        <v>27500</v>
      </c>
      <c r="F47" s="1129"/>
      <c r="G47" s="1130"/>
      <c r="H47" s="241">
        <f>VLOOKUP(A47,A_GEN!$A$7:$AM$69,29,FALSE)</f>
        <v>317685</v>
      </c>
      <c r="I47" s="314">
        <f>VLOOKUP(A47,A_GEN!$A$7:$AM$69,30,FALSE)</f>
        <v>309496</v>
      </c>
      <c r="J47" s="315">
        <f>IF(H47=0,"-",I47/H47-1)</f>
        <v>-2.5777106253049409E-2</v>
      </c>
      <c r="K47" s="1115"/>
      <c r="L47" s="1116"/>
      <c r="M47" s="317">
        <f>IF(H47&gt;0,VLOOKUP(A47,[3]BDD_AGen_Ambu!$1:$1048576,Gen_Ambu_FA!M$1,FALSE)/H47,"-")</f>
        <v>7.5546531942018033E-5</v>
      </c>
      <c r="N47" s="315">
        <f>IF(I47&gt;0,VLOOKUP(A47,[3]BDD_AGen_Ambu!$1:$1048576,Gen_Ambu_FA!N$1,FALSE)/I47,"-")</f>
        <v>2.4232946467805724E-4</v>
      </c>
      <c r="O47" s="1125"/>
      <c r="P47" s="1116"/>
      <c r="Q47" s="317">
        <f>IF(H47&gt;0,VLOOKUP(A47,[3]BDD_AGen_Ambu!$1:$1048576,Gen_Ambu_FA!Q$1,FALSE)/H47,"-")</f>
        <v>1.7155358295166595E-2</v>
      </c>
      <c r="R47" s="315">
        <f>IF(I47&gt;0,VLOOKUP(A47,[3]BDD_AGen_Ambu!$1:$1048576,Gen_Ambu_FA!R$1,FALSE)/I47,"-")</f>
        <v>1.8665830899268487E-2</v>
      </c>
      <c r="S47" s="1125"/>
      <c r="T47" s="1116"/>
      <c r="U47" s="317">
        <f>IF(H47&gt;0,VLOOKUP(A47,[3]BDD_AGen_Ambu!$1:$1048576,Gen_Ambu_FA!U$1,FALSE)/H47,"-")</f>
        <v>0.98276909517289135</v>
      </c>
      <c r="V47" s="318">
        <f>IF(I47&gt;0,VLOOKUP(A47,[3]BDD_AGen_Ambu!$1:$1048576,Gen_Ambu_FA!V$1,FALSE)/I47,"-")</f>
        <v>0.98109183963605351</v>
      </c>
      <c r="W47" s="1115"/>
      <c r="X47" s="1116"/>
      <c r="Y47" s="317">
        <f>IF(H47&gt;0,VLOOKUP(A47,[3]BDD_AGen_Ambu!$1:$1048576,Gen_Ambu_FA!Y$1,FALSE)/H47,"-")</f>
        <v>0.27500826290193114</v>
      </c>
      <c r="Z47" s="318">
        <f>IF(I47&gt;0,VLOOKUP(A47,[3]BDD_AGen_Ambu!$1:$1048576,Gen_Ambu_FA!Z$1,FALSE)/I47,"-")</f>
        <v>0.2983366505544498</v>
      </c>
      <c r="AA47" s="1115"/>
      <c r="AB47" s="1116"/>
      <c r="AC47" s="317">
        <f>IF(H47&gt;0,VLOOKUP(A47,[3]BDD_AGen_Ambu!$1:$1048576,Gen_Ambu_FA!AC$1,FALSE)/H47,"-")</f>
        <v>0.12680170609251301</v>
      </c>
      <c r="AD47" s="318">
        <f>IF(I47&gt;0,VLOOKUP(A47,[3]BDD_AGen_Ambu!$1:$1048576,Gen_Ambu_FA!AD$1,FALSE)/I47,"-")</f>
        <v>0.10965569829658542</v>
      </c>
      <c r="AE47" s="101"/>
      <c r="AF47" s="101"/>
      <c r="AG47" s="101"/>
      <c r="AH47" s="101"/>
    </row>
    <row r="48" spans="1:34" ht="13.8" thickBot="1" x14ac:dyDescent="0.25">
      <c r="A48" s="172" t="s">
        <v>88</v>
      </c>
      <c r="B48" s="680"/>
      <c r="C48" s="319" t="s">
        <v>89</v>
      </c>
      <c r="D48" s="320"/>
      <c r="E48" s="447">
        <f>VLOOKUP(A48,A_GEN!$A$7:$AM$57,32,FALSE)</f>
        <v>27699</v>
      </c>
      <c r="F48" s="1131"/>
      <c r="G48" s="1132"/>
      <c r="H48" s="323">
        <f>VLOOKUP(A48,A_GEN!$A$7:$AM$69,29,FALSE)</f>
        <v>254429</v>
      </c>
      <c r="I48" s="324">
        <f>VLOOKUP(A48,A_GEN!$A$7:$AM$69,30,FALSE)</f>
        <v>267814</v>
      </c>
      <c r="J48" s="325">
        <f>IF(H48=0,"-",I48/H48-1)</f>
        <v>5.2607996729932438E-2</v>
      </c>
      <c r="K48" s="1117"/>
      <c r="L48" s="1118"/>
      <c r="M48" s="327">
        <f>IF(H48&gt;0,VLOOKUP(A48,[3]BDD_AGen_Ambu!$1:$1048576,Gen_Ambu_FA!M$1,FALSE)/H48,"-")</f>
        <v>1.2302056762397368E-3</v>
      </c>
      <c r="N48" s="325">
        <f>IF(I48&gt;0,VLOOKUP(A48,[3]BDD_AGen_Ambu!$1:$1048576,Gen_Ambu_FA!N$1,FALSE)/I48,"-")</f>
        <v>1.082841076269351E-3</v>
      </c>
      <c r="O48" s="1126"/>
      <c r="P48" s="1118"/>
      <c r="Q48" s="327">
        <f>IF(H48&gt;0,VLOOKUP(A48,[3]BDD_AGen_Ambu!$1:$1048576,Gen_Ambu_FA!Q$1,FALSE)/H48,"-")</f>
        <v>3.934299942223567E-3</v>
      </c>
      <c r="R48" s="325">
        <f>IF(I48&gt;0,VLOOKUP(A48,[3]BDD_AGen_Ambu!$1:$1048576,Gen_Ambu_FA!R$1,FALSE)/I48,"-")</f>
        <v>4.8354454957545163E-3</v>
      </c>
      <c r="S48" s="1126"/>
      <c r="T48" s="1118"/>
      <c r="U48" s="327">
        <f>IF(H48&gt;0,VLOOKUP(A48,[3]BDD_AGen_Ambu!$1:$1048576,Gen_Ambu_FA!U$1,FALSE)/H48,"-")</f>
        <v>0.99483549438153673</v>
      </c>
      <c r="V48" s="328">
        <f>IF(I48&gt;0,VLOOKUP(A48,[3]BDD_AGen_Ambu!$1:$1048576,Gen_Ambu_FA!V$1,FALSE)/I48,"-")</f>
        <v>0.99408171342797613</v>
      </c>
      <c r="W48" s="1117"/>
      <c r="X48" s="1118"/>
      <c r="Y48" s="327">
        <f>IF(H48&gt;0,VLOOKUP(A48,[3]BDD_AGen_Ambu!$1:$1048576,Gen_Ambu_FA!Y$1,FALSE)/H48,"-")</f>
        <v>0.30180914911429124</v>
      </c>
      <c r="Z48" s="328">
        <f>IF(I48&gt;0,VLOOKUP(A48,[3]BDD_AGen_Ambu!$1:$1048576,Gen_Ambu_FA!Z$1,FALSE)/I48,"-")</f>
        <v>0.28855474321730751</v>
      </c>
      <c r="AA48" s="1117"/>
      <c r="AB48" s="1118"/>
      <c r="AC48" s="327">
        <f>IF(H48&gt;0,VLOOKUP(A48,[3]BDD_AGen_Ambu!$1:$1048576,Gen_Ambu_FA!AC$1,FALSE)/H48,"-")</f>
        <v>3.6670348112833047E-2</v>
      </c>
      <c r="AD48" s="328">
        <f>IF(I48&gt;0,VLOOKUP(A48,[3]BDD_AGen_Ambu!$1:$1048576,Gen_Ambu_FA!AD$1,FALSE)/I48,"-")</f>
        <v>3.7847162582986697E-2</v>
      </c>
      <c r="AE48" s="101"/>
      <c r="AF48" s="101"/>
      <c r="AG48" s="101"/>
      <c r="AH48" s="101"/>
    </row>
    <row r="49" spans="1:34" ht="6.75" customHeight="1" thickBot="1" x14ac:dyDescent="0.25">
      <c r="A49" s="682"/>
      <c r="C49" s="329"/>
      <c r="D49" s="330"/>
      <c r="F49" s="690"/>
      <c r="G49" s="683"/>
      <c r="H49" s="691"/>
      <c r="I49" s="690"/>
      <c r="J49" s="683"/>
      <c r="K49" s="683"/>
      <c r="L49" s="683"/>
      <c r="M49" s="683"/>
      <c r="N49" s="683"/>
      <c r="O49" s="683"/>
      <c r="P49" s="683"/>
      <c r="Q49" s="683"/>
      <c r="R49" s="683"/>
      <c r="S49" s="683"/>
      <c r="T49" s="683"/>
      <c r="U49" s="683"/>
      <c r="V49" s="683"/>
      <c r="W49" s="683"/>
      <c r="X49" s="683"/>
      <c r="Y49" s="683"/>
      <c r="Z49" s="683"/>
      <c r="AA49" s="683"/>
      <c r="AB49" s="683"/>
      <c r="AC49" s="683"/>
      <c r="AD49" s="683"/>
      <c r="AE49" s="101"/>
      <c r="AF49" s="101"/>
      <c r="AG49" s="101"/>
      <c r="AH49" s="101"/>
    </row>
    <row r="50" spans="1:34" x14ac:dyDescent="0.2">
      <c r="A50" s="31" t="s">
        <v>90</v>
      </c>
      <c r="B50" s="98"/>
      <c r="C50" s="105" t="s">
        <v>91</v>
      </c>
      <c r="D50" s="106"/>
      <c r="E50" s="436">
        <f>VLOOKUP(A50,A_GEN!$A$7:$AM$57,32,FALSE)</f>
        <v>29962</v>
      </c>
      <c r="F50" s="1127" t="s">
        <v>249</v>
      </c>
      <c r="G50" s="1128"/>
      <c r="H50" s="291">
        <f>VLOOKUP(A50,A_GEN!$A$7:$AM$69,29,FALSE)</f>
        <v>287200</v>
      </c>
      <c r="I50" s="305">
        <f>VLOOKUP(A50,A_GEN!$A$7:$AM$69,30,FALSE)</f>
        <v>281016</v>
      </c>
      <c r="J50" s="306">
        <f t="shared" ref="J50:J56" si="7">IF(H50=0,"-",I50/H50-1)</f>
        <v>-2.1532033426183816E-2</v>
      </c>
      <c r="K50" s="1113" t="s">
        <v>249</v>
      </c>
      <c r="L50" s="1114"/>
      <c r="M50" s="308">
        <f>IF(H50&gt;0,VLOOKUP(A50,[3]BDD_AGen_Ambu!$1:$1048576,Gen_Ambu_FA!M$1,FALSE)/H50,"-")</f>
        <v>2.7576601671309192E-3</v>
      </c>
      <c r="N50" s="306">
        <f>IF(I50&gt;0,VLOOKUP(A50,[3]BDD_AGen_Ambu!$1:$1048576,Gen_Ambu_FA!N$1,FALSE)/I50,"-")</f>
        <v>2.5550146610869131E-3</v>
      </c>
      <c r="O50" s="1124" t="s">
        <v>249</v>
      </c>
      <c r="P50" s="1114"/>
      <c r="Q50" s="308">
        <f>IF(H50&gt;0,VLOOKUP(A50,[3]BDD_AGen_Ambu!$1:$1048576,Gen_Ambu_FA!Q$1,FALSE)/H50,"-")</f>
        <v>2.5651114206128135E-2</v>
      </c>
      <c r="R50" s="306">
        <f>IF(I50&gt;0,VLOOKUP(A50,[3]BDD_AGen_Ambu!$1:$1048576,Gen_Ambu_FA!R$1,FALSE)/I50,"-")</f>
        <v>2.8585560964500243E-2</v>
      </c>
      <c r="S50" s="1124" t="s">
        <v>249</v>
      </c>
      <c r="T50" s="1114"/>
      <c r="U50" s="308">
        <f>IF(H50&gt;0,VLOOKUP(A50,[3]BDD_AGen_Ambu!$1:$1048576,Gen_Ambu_FA!U$1,FALSE)/H50,"-")</f>
        <v>0.97159122562674094</v>
      </c>
      <c r="V50" s="309">
        <f>IF(I50&gt;0,VLOOKUP(A50,[3]BDD_AGen_Ambu!$1:$1048576,Gen_Ambu_FA!V$1,FALSE)/I50,"-")</f>
        <v>0.96885942437441286</v>
      </c>
      <c r="W50" s="1113" t="s">
        <v>249</v>
      </c>
      <c r="X50" s="1114"/>
      <c r="Y50" s="308">
        <f>IF(H50&gt;0,VLOOKUP(A50,[3]BDD_AGen_Ambu!$1:$1048576,Gen_Ambu_FA!Y$1,FALSE)/H50,"-")</f>
        <v>0.20507311977715878</v>
      </c>
      <c r="Z50" s="309">
        <f>IF(I50&gt;0,VLOOKUP(A50,[3]BDD_AGen_Ambu!$1:$1048576,Gen_Ambu_FA!Z$1,FALSE)/I50,"-")</f>
        <v>0.20872477011985083</v>
      </c>
      <c r="AA50" s="1113" t="s">
        <v>249</v>
      </c>
      <c r="AB50" s="1114"/>
      <c r="AC50" s="308">
        <f>IF(H50&gt;0,VLOOKUP(A50,[3]BDD_AGen_Ambu!$1:$1048576,Gen_Ambu_FA!AC$1,FALSE)/H50,"-")</f>
        <v>0</v>
      </c>
      <c r="AD50" s="309">
        <f>IF(I50&gt;0,VLOOKUP(A50,[3]BDD_AGen_Ambu!$1:$1048576,Gen_Ambu_FA!AD$1,FALSE)/I50,"-")</f>
        <v>0</v>
      </c>
      <c r="AE50" s="101"/>
      <c r="AF50" s="101"/>
      <c r="AG50" s="101"/>
      <c r="AH50" s="101"/>
    </row>
    <row r="51" spans="1:34" x14ac:dyDescent="0.2">
      <c r="A51" s="31" t="s">
        <v>92</v>
      </c>
      <c r="B51" s="98"/>
      <c r="C51" s="121" t="s">
        <v>93</v>
      </c>
      <c r="D51" s="122"/>
      <c r="E51" s="442">
        <f>VLOOKUP(A51,A_GEN!$A$7:$AM$57,32,FALSE)</f>
        <v>10204</v>
      </c>
      <c r="F51" s="1129"/>
      <c r="G51" s="1130"/>
      <c r="H51" s="241">
        <f>VLOOKUP(A51,A_GEN!$A$7:$AM$69,29,FALSE)</f>
        <v>94593</v>
      </c>
      <c r="I51" s="314">
        <f>VLOOKUP(A51,A_GEN!$A$7:$AM$69,30,FALSE)</f>
        <v>101358</v>
      </c>
      <c r="J51" s="315">
        <f t="shared" si="7"/>
        <v>7.1516919856648986E-2</v>
      </c>
      <c r="K51" s="1115"/>
      <c r="L51" s="1116"/>
      <c r="M51" s="317">
        <f>IF(H51&gt;0,VLOOKUP(A51,[3]BDD_AGen_Ambu!$1:$1048576,Gen_Ambu_FA!M$1,FALSE)/H51,"-")</f>
        <v>4.6515069825462773E-4</v>
      </c>
      <c r="N51" s="315">
        <f>IF(I51&gt;0,VLOOKUP(A51,[3]BDD_AGen_Ambu!$1:$1048576,Gen_Ambu_FA!N$1,FALSE)/I51,"-")</f>
        <v>1.4799029183685551E-4</v>
      </c>
      <c r="O51" s="1125"/>
      <c r="P51" s="1116"/>
      <c r="Q51" s="317">
        <f>IF(H51&gt;0,VLOOKUP(A51,[3]BDD_AGen_Ambu!$1:$1048576,Gen_Ambu_FA!Q$1,FALSE)/H51,"-")</f>
        <v>6.3006776399945029E-3</v>
      </c>
      <c r="R51" s="315">
        <f>IF(I51&gt;0,VLOOKUP(A51,[3]BDD_AGen_Ambu!$1:$1048576,Gen_Ambu_FA!R$1,FALSE)/I51,"-")</f>
        <v>9.2740582884429448E-3</v>
      </c>
      <c r="S51" s="1125"/>
      <c r="T51" s="1116"/>
      <c r="U51" s="317">
        <f>IF(H51&gt;0,VLOOKUP(A51,[3]BDD_AGen_Ambu!$1:$1048576,Gen_Ambu_FA!U$1,FALSE)/H51,"-")</f>
        <v>0.99323417166175088</v>
      </c>
      <c r="V51" s="318">
        <f>IF(I51&gt;0,VLOOKUP(A51,[3]BDD_AGen_Ambu!$1:$1048576,Gen_Ambu_FA!V$1,FALSE)/I51,"-")</f>
        <v>0.99057795141972016</v>
      </c>
      <c r="W51" s="1115"/>
      <c r="X51" s="1116"/>
      <c r="Y51" s="317">
        <f>IF(H51&gt;0,VLOOKUP(A51,[3]BDD_AGen_Ambu!$1:$1048576,Gen_Ambu_FA!Y$1,FALSE)/H51,"-")</f>
        <v>0.37151797701732686</v>
      </c>
      <c r="Z51" s="318">
        <f>IF(I51&gt;0,VLOOKUP(A51,[3]BDD_AGen_Ambu!$1:$1048576,Gen_Ambu_FA!Z$1,FALSE)/I51,"-")</f>
        <v>0.36915684997730813</v>
      </c>
      <c r="AA51" s="1115"/>
      <c r="AB51" s="1116"/>
      <c r="AC51" s="317">
        <f>IF(H51&gt;0,VLOOKUP(A51,[3]BDD_AGen_Ambu!$1:$1048576,Gen_Ambu_FA!AC$1,FALSE)/H51,"-")</f>
        <v>8.3811698540061097E-2</v>
      </c>
      <c r="AD51" s="318">
        <f>IF(I51&gt;0,VLOOKUP(A51,[3]BDD_AGen_Ambu!$1:$1048576,Gen_Ambu_FA!AD$1,FALSE)/I51,"-")</f>
        <v>9.1083091615856662E-2</v>
      </c>
      <c r="AE51" s="101"/>
      <c r="AF51" s="101"/>
      <c r="AG51" s="101"/>
      <c r="AH51" s="101"/>
    </row>
    <row r="52" spans="1:34" x14ac:dyDescent="0.2">
      <c r="A52" s="31" t="s">
        <v>94</v>
      </c>
      <c r="B52" s="98"/>
      <c r="C52" s="121" t="s">
        <v>95</v>
      </c>
      <c r="D52" s="122"/>
      <c r="E52" s="442">
        <f>VLOOKUP(A52,A_GEN!$A$7:$AM$57,32,FALSE)</f>
        <v>15496</v>
      </c>
      <c r="F52" s="1129"/>
      <c r="G52" s="1130"/>
      <c r="H52" s="241">
        <f>VLOOKUP(A52,A_GEN!$A$7:$AM$69,29,FALSE)</f>
        <v>139574</v>
      </c>
      <c r="I52" s="314">
        <f>VLOOKUP(A52,A_GEN!$A$7:$AM$69,30,FALSE)</f>
        <v>147409</v>
      </c>
      <c r="J52" s="315">
        <f t="shared" si="7"/>
        <v>5.6135096794531991E-2</v>
      </c>
      <c r="K52" s="1115"/>
      <c r="L52" s="1116"/>
      <c r="M52" s="317">
        <f>IF(H52&gt;0,VLOOKUP(A52,[3]BDD_AGen_Ambu!$1:$1048576,Gen_Ambu_FA!M$1,FALSE)/H52,"-")</f>
        <v>7.1646581741585107E-6</v>
      </c>
      <c r="N52" s="315">
        <f>IF(I52&gt;0,VLOOKUP(A52,[3]BDD_AGen_Ambu!$1:$1048576,Gen_Ambu_FA!N$1,FALSE)/I52,"-")</f>
        <v>0</v>
      </c>
      <c r="O52" s="1125"/>
      <c r="P52" s="1116"/>
      <c r="Q52" s="317">
        <f>IF(H52&gt;0,VLOOKUP(A52,[3]BDD_AGen_Ambu!$1:$1048576,Gen_Ambu_FA!Q$1,FALSE)/H52,"-")</f>
        <v>8.6692363907317981E-4</v>
      </c>
      <c r="R52" s="315">
        <f>IF(I52&gt;0,VLOOKUP(A52,[3]BDD_AGen_Ambu!$1:$1048576,Gen_Ambu_FA!R$1,FALSE)/I52,"-")</f>
        <v>3.7311154678479607E-4</v>
      </c>
      <c r="S52" s="1125"/>
      <c r="T52" s="1116"/>
      <c r="U52" s="317">
        <f>IF(H52&gt;0,VLOOKUP(A52,[3]BDD_AGen_Ambu!$1:$1048576,Gen_Ambu_FA!U$1,FALSE)/H52,"-")</f>
        <v>0.99912591170275267</v>
      </c>
      <c r="V52" s="318">
        <f>IF(I52&gt;0,VLOOKUP(A52,[3]BDD_AGen_Ambu!$1:$1048576,Gen_Ambu_FA!V$1,FALSE)/I52,"-")</f>
        <v>0.99962688845321523</v>
      </c>
      <c r="W52" s="1115"/>
      <c r="X52" s="1116"/>
      <c r="Y52" s="317">
        <f>IF(H52&gt;0,VLOOKUP(A52,[3]BDD_AGen_Ambu!$1:$1048576,Gen_Ambu_FA!Y$1,FALSE)/H52,"-")</f>
        <v>0.2313683064181008</v>
      </c>
      <c r="Z52" s="318">
        <f>IF(I52&gt;0,VLOOKUP(A52,[3]BDD_AGen_Ambu!$1:$1048576,Gen_Ambu_FA!Z$1,FALSE)/I52,"-")</f>
        <v>0.20812840464286442</v>
      </c>
      <c r="AA52" s="1115"/>
      <c r="AB52" s="1116"/>
      <c r="AC52" s="317">
        <f>IF(H52&gt;0,VLOOKUP(A52,[3]BDD_AGen_Ambu!$1:$1048576,Gen_Ambu_FA!AC$1,FALSE)/H52,"-")</f>
        <v>1.0044850760170232E-2</v>
      </c>
      <c r="AD52" s="318">
        <f>IF(I52&gt;0,VLOOKUP(A52,[3]BDD_AGen_Ambu!$1:$1048576,Gen_Ambu_FA!AD$1,FALSE)/I52,"-")</f>
        <v>6.1325970598810117E-3</v>
      </c>
      <c r="AE52" s="101"/>
      <c r="AF52" s="101"/>
      <c r="AG52" s="101"/>
      <c r="AH52" s="101"/>
    </row>
    <row r="53" spans="1:34" x14ac:dyDescent="0.2">
      <c r="A53" s="31" t="s">
        <v>96</v>
      </c>
      <c r="B53" s="98"/>
      <c r="C53" s="121" t="s">
        <v>97</v>
      </c>
      <c r="D53" s="122"/>
      <c r="E53" s="442">
        <f>VLOOKUP(A53,A_GEN!$A$7:$AM$57,32,FALSE)</f>
        <v>23030</v>
      </c>
      <c r="F53" s="1129"/>
      <c r="G53" s="1130"/>
      <c r="H53" s="689">
        <f>VLOOKUP(A53,A_GEN!$A$7:$AM$69,29,FALSE)</f>
        <v>273332</v>
      </c>
      <c r="I53" s="688">
        <f>VLOOKUP(A53,A_GEN!$A$7:$AM$69,30,FALSE)</f>
        <v>265000</v>
      </c>
      <c r="J53" s="687">
        <f t="shared" si="7"/>
        <v>-3.0483075527197645E-2</v>
      </c>
      <c r="K53" s="1115"/>
      <c r="L53" s="1116"/>
      <c r="M53" s="686">
        <f>IF(H53&gt;0,VLOOKUP(A53,[3]BDD_AGen_Ambu!$1:$1048576,Gen_Ambu_FA!M$1,FALSE)/H53,"-")</f>
        <v>5.1219762047619741E-5</v>
      </c>
      <c r="N53" s="687">
        <f>IF(I53&gt;0,VLOOKUP(A53,[3]BDD_AGen_Ambu!$1:$1048576,Gen_Ambu_FA!N$1,FALSE)/I53,"-")</f>
        <v>2.6415094339622642E-4</v>
      </c>
      <c r="O53" s="1125"/>
      <c r="P53" s="1116"/>
      <c r="Q53" s="686">
        <f>IF(H53&gt;0,VLOOKUP(A53,[3]BDD_AGen_Ambu!$1:$1048576,Gen_Ambu_FA!Q$1,FALSE)/H53,"-")</f>
        <v>1.6093980946248518E-2</v>
      </c>
      <c r="R53" s="687">
        <f>IF(I53&gt;0,VLOOKUP(A53,[3]BDD_AGen_Ambu!$1:$1048576,Gen_Ambu_FA!R$1,FALSE)/I53,"-")</f>
        <v>1.7369811320754717E-2</v>
      </c>
      <c r="S53" s="1125"/>
      <c r="T53" s="1116"/>
      <c r="U53" s="686">
        <f>IF(H53&gt;0,VLOOKUP(A53,[3]BDD_AGen_Ambu!$1:$1048576,Gen_Ambu_FA!U$1,FALSE)/H53,"-")</f>
        <v>0.98385479929170383</v>
      </c>
      <c r="V53" s="685">
        <f>IF(I53&gt;0,VLOOKUP(A53,[3]BDD_AGen_Ambu!$1:$1048576,Gen_Ambu_FA!V$1,FALSE)/I53,"-")</f>
        <v>0.98236603773584907</v>
      </c>
      <c r="W53" s="1115"/>
      <c r="X53" s="1116"/>
      <c r="Y53" s="686">
        <f>IF(H53&gt;0,VLOOKUP(A53,[3]BDD_AGen_Ambu!$1:$1048576,Gen_Ambu_FA!Y$1,FALSE)/H53,"-")</f>
        <v>0.24035605051731959</v>
      </c>
      <c r="Z53" s="685">
        <f>IF(I53&gt;0,VLOOKUP(A53,[3]BDD_AGen_Ambu!$1:$1048576,Gen_Ambu_FA!Z$1,FALSE)/I53,"-")</f>
        <v>0.26135471698113205</v>
      </c>
      <c r="AA53" s="1115"/>
      <c r="AB53" s="1116"/>
      <c r="AC53" s="686">
        <f>IF(H53&gt;0,VLOOKUP(A53,[3]BDD_AGen_Ambu!$1:$1048576,Gen_Ambu_FA!AC$1,FALSE)/H53,"-")</f>
        <v>0.14527022083034552</v>
      </c>
      <c r="AD53" s="685">
        <f>IF(I53&gt;0,VLOOKUP(A53,[3]BDD_AGen_Ambu!$1:$1048576,Gen_Ambu_FA!AD$1,FALSE)/I53,"-")</f>
        <v>0.12616603773584906</v>
      </c>
      <c r="AE53" s="101"/>
      <c r="AF53" s="101"/>
      <c r="AG53" s="101"/>
      <c r="AH53" s="101"/>
    </row>
    <row r="54" spans="1:34" x14ac:dyDescent="0.2">
      <c r="A54" s="31" t="s">
        <v>98</v>
      </c>
      <c r="B54" s="98"/>
      <c r="C54" s="121" t="s">
        <v>99</v>
      </c>
      <c r="D54" s="122"/>
      <c r="E54" s="442">
        <f>VLOOKUP(A54,A_GEN!$A$7:$AM$57,32,FALSE)</f>
        <v>8024</v>
      </c>
      <c r="F54" s="1129"/>
      <c r="G54" s="1130"/>
      <c r="H54" s="241">
        <f>VLOOKUP(A54,A_GEN!$A$7:$AM$69,29,FALSE)</f>
        <v>68600</v>
      </c>
      <c r="I54" s="314">
        <f>VLOOKUP(A54,A_GEN!$A$7:$AM$69,30,FALSE)</f>
        <v>69443</v>
      </c>
      <c r="J54" s="315">
        <f t="shared" si="7"/>
        <v>1.2288629737609247E-2</v>
      </c>
      <c r="K54" s="1115"/>
      <c r="L54" s="1116"/>
      <c r="M54" s="317">
        <f>IF(H54&gt;0,VLOOKUP(A54,[3]BDD_AGen_Ambu!$1:$1048576,Gen_Ambu_FA!M$1,FALSE)/H54,"-")</f>
        <v>7.1282798833819244E-3</v>
      </c>
      <c r="N54" s="315">
        <f>IF(I54&gt;0,VLOOKUP(A54,[3]BDD_AGen_Ambu!$1:$1048576,Gen_Ambu_FA!N$1,FALSE)/I54,"-")</f>
        <v>5.8609219071756695E-3</v>
      </c>
      <c r="O54" s="1125"/>
      <c r="P54" s="1116"/>
      <c r="Q54" s="317">
        <f>IF(H54&gt;0,VLOOKUP(A54,[3]BDD_AGen_Ambu!$1:$1048576,Gen_Ambu_FA!Q$1,FALSE)/H54,"-")</f>
        <v>2.3513119533527697E-2</v>
      </c>
      <c r="R54" s="315">
        <f>IF(I54&gt;0,VLOOKUP(A54,[3]BDD_AGen_Ambu!$1:$1048576,Gen_Ambu_FA!R$1,FALSE)/I54,"-")</f>
        <v>2.573333525337327E-2</v>
      </c>
      <c r="S54" s="1125"/>
      <c r="T54" s="1116"/>
      <c r="U54" s="317">
        <f>IF(H54&gt;0,VLOOKUP(A54,[3]BDD_AGen_Ambu!$1:$1048576,Gen_Ambu_FA!U$1,FALSE)/H54,"-")</f>
        <v>0.96935860058309042</v>
      </c>
      <c r="V54" s="318">
        <f>IF(I54&gt;0,VLOOKUP(A54,[3]BDD_AGen_Ambu!$1:$1048576,Gen_Ambu_FA!V$1,FALSE)/I54,"-")</f>
        <v>0.96840574283945102</v>
      </c>
      <c r="W54" s="1115"/>
      <c r="X54" s="1116"/>
      <c r="Y54" s="317">
        <f>IF(H54&gt;0,VLOOKUP(A54,[3]BDD_AGen_Ambu!$1:$1048576,Gen_Ambu_FA!Y$1,FALSE)/H54,"-")</f>
        <v>0.31587463556851314</v>
      </c>
      <c r="Z54" s="318">
        <f>IF(I54&gt;0,VLOOKUP(A54,[3]BDD_AGen_Ambu!$1:$1048576,Gen_Ambu_FA!Z$1,FALSE)/I54,"-")</f>
        <v>0.33228691156776063</v>
      </c>
      <c r="AA54" s="1115"/>
      <c r="AB54" s="1116"/>
      <c r="AC54" s="317">
        <f>IF(H54&gt;0,VLOOKUP(A54,[3]BDD_AGen_Ambu!$1:$1048576,Gen_Ambu_FA!AC$1,FALSE)/H54,"-")</f>
        <v>8.3965014577259481E-3</v>
      </c>
      <c r="AD54" s="318">
        <f>IF(I54&gt;0,VLOOKUP(A54,[3]BDD_AGen_Ambu!$1:$1048576,Gen_Ambu_FA!AD$1,FALSE)/I54,"-")</f>
        <v>7.2577509612199937E-3</v>
      </c>
      <c r="AE54" s="101"/>
      <c r="AF54" s="101"/>
      <c r="AG54" s="101"/>
      <c r="AH54" s="101"/>
    </row>
    <row r="55" spans="1:34" x14ac:dyDescent="0.2">
      <c r="A55" s="31" t="s">
        <v>100</v>
      </c>
      <c r="B55" s="98"/>
      <c r="C55" s="121" t="s">
        <v>101</v>
      </c>
      <c r="D55" s="122"/>
      <c r="E55" s="442">
        <f>VLOOKUP(A55,A_GEN!$A$7:$AM$57,32,FALSE)</f>
        <v>14629</v>
      </c>
      <c r="F55" s="1129"/>
      <c r="G55" s="1130"/>
      <c r="H55" s="241">
        <f>VLOOKUP(A55,A_GEN!$A$7:$AM$69,29,FALSE)</f>
        <v>131417</v>
      </c>
      <c r="I55" s="314">
        <f>VLOOKUP(A55,A_GEN!$A$7:$AM$69,30,FALSE)</f>
        <v>120859</v>
      </c>
      <c r="J55" s="315">
        <f t="shared" si="7"/>
        <v>-8.0339682080704966E-2</v>
      </c>
      <c r="K55" s="1115"/>
      <c r="L55" s="1116"/>
      <c r="M55" s="317">
        <f>IF(H55&gt;0,VLOOKUP(A55,[3]BDD_AGen_Ambu!$1:$1048576,Gen_Ambu_FA!M$1,FALSE)/H55,"-")</f>
        <v>4.268854105633213E-3</v>
      </c>
      <c r="N55" s="315">
        <f>IF(I55&gt;0,VLOOKUP(A55,[3]BDD_AGen_Ambu!$1:$1048576,Gen_Ambu_FA!N$1,FALSE)/I55,"-")</f>
        <v>5.3202492160285952E-3</v>
      </c>
      <c r="O55" s="1125"/>
      <c r="P55" s="1116"/>
      <c r="Q55" s="317">
        <f>IF(H55&gt;0,VLOOKUP(A55,[3]BDD_AGen_Ambu!$1:$1048576,Gen_Ambu_FA!Q$1,FALSE)/H55,"-")</f>
        <v>1.3285952350152569E-2</v>
      </c>
      <c r="R55" s="315">
        <f>IF(I55&gt;0,VLOOKUP(A55,[3]BDD_AGen_Ambu!$1:$1048576,Gen_Ambu_FA!R$1,FALSE)/I55,"-")</f>
        <v>1.6771609892519381E-2</v>
      </c>
      <c r="S55" s="1125"/>
      <c r="T55" s="1116"/>
      <c r="U55" s="317">
        <f>IF(H55&gt;0,VLOOKUP(A55,[3]BDD_AGen_Ambu!$1:$1048576,Gen_Ambu_FA!U$1,FALSE)/H55,"-")</f>
        <v>0.98244519354421422</v>
      </c>
      <c r="V55" s="318">
        <f>IF(I55&gt;0,VLOOKUP(A55,[3]BDD_AGen_Ambu!$1:$1048576,Gen_Ambu_FA!V$1,FALSE)/I55,"-")</f>
        <v>0.97790814089145206</v>
      </c>
      <c r="W55" s="1115"/>
      <c r="X55" s="1116"/>
      <c r="Y55" s="317">
        <f>IF(H55&gt;0,VLOOKUP(A55,[3]BDD_AGen_Ambu!$1:$1048576,Gen_Ambu_FA!Y$1,FALSE)/H55,"-")</f>
        <v>4.3145102992763494E-2</v>
      </c>
      <c r="Z55" s="318">
        <f>IF(I55&gt;0,VLOOKUP(A55,[3]BDD_AGen_Ambu!$1:$1048576,Gen_Ambu_FA!Z$1,FALSE)/I55,"-")</f>
        <v>4.2967424850445558E-2</v>
      </c>
      <c r="AA55" s="1115"/>
      <c r="AB55" s="1116"/>
      <c r="AC55" s="317">
        <f>IF(H55&gt;0,VLOOKUP(A55,[3]BDD_AGen_Ambu!$1:$1048576,Gen_Ambu_FA!AC$1,FALSE)/H55,"-")</f>
        <v>0</v>
      </c>
      <c r="AD55" s="318">
        <f>IF(I55&gt;0,VLOOKUP(A55,[3]BDD_AGen_Ambu!$1:$1048576,Gen_Ambu_FA!AD$1,FALSE)/I55,"-")</f>
        <v>0</v>
      </c>
      <c r="AE55" s="101"/>
      <c r="AF55" s="101"/>
      <c r="AG55" s="101"/>
      <c r="AH55" s="101"/>
    </row>
    <row r="56" spans="1:34" ht="13.8" thickBot="1" x14ac:dyDescent="0.25">
      <c r="A56" s="31" t="s">
        <v>102</v>
      </c>
      <c r="B56" s="98"/>
      <c r="C56" s="130" t="s">
        <v>103</v>
      </c>
      <c r="D56" s="131"/>
      <c r="E56" s="447">
        <f>VLOOKUP(A56,A_GEN!$A$7:$AM$57,32,FALSE)</f>
        <v>7461</v>
      </c>
      <c r="F56" s="1131"/>
      <c r="G56" s="1132"/>
      <c r="H56" s="323">
        <f>VLOOKUP(A56,A_GEN!$A$7:$AM$69,29,FALSE)</f>
        <v>75662</v>
      </c>
      <c r="I56" s="324">
        <f>VLOOKUP(A56,A_GEN!$A$7:$AM$69,30,FALSE)</f>
        <v>73400</v>
      </c>
      <c r="J56" s="325">
        <f t="shared" si="7"/>
        <v>-2.9896116941132922E-2</v>
      </c>
      <c r="K56" s="1117"/>
      <c r="L56" s="1118"/>
      <c r="M56" s="327">
        <f>IF(H56&gt;0,VLOOKUP(A56,[3]BDD_AGen_Ambu!$1:$1048576,Gen_Ambu_FA!M$1,FALSE)/H56,"-")</f>
        <v>4.3615024715180674E-3</v>
      </c>
      <c r="N56" s="325">
        <f>IF(I56&gt;0,VLOOKUP(A56,[3]BDD_AGen_Ambu!$1:$1048576,Gen_Ambu_FA!N$1,FALSE)/I56,"-")</f>
        <v>4.0190735694822892E-3</v>
      </c>
      <c r="O56" s="1126"/>
      <c r="P56" s="1118"/>
      <c r="Q56" s="327">
        <f>IF(H56&gt;0,VLOOKUP(A56,[3]BDD_AGen_Ambu!$1:$1048576,Gen_Ambu_FA!Q$1,FALSE)/H56,"-")</f>
        <v>1.3692474425735507E-2</v>
      </c>
      <c r="R56" s="325">
        <f>IF(I56&gt;0,VLOOKUP(A56,[3]BDD_AGen_Ambu!$1:$1048576,Gen_Ambu_FA!R$1,FALSE)/I56,"-")</f>
        <v>1.7479564032697549E-2</v>
      </c>
      <c r="S56" s="1126"/>
      <c r="T56" s="1118"/>
      <c r="U56" s="327">
        <f>IF(H56&gt;0,VLOOKUP(A56,[3]BDD_AGen_Ambu!$1:$1048576,Gen_Ambu_FA!U$1,FALSE)/H56,"-")</f>
        <v>0.98194602310274648</v>
      </c>
      <c r="V56" s="328">
        <f>IF(I56&gt;0,VLOOKUP(A56,[3]BDD_AGen_Ambu!$1:$1048576,Gen_Ambu_FA!V$1,FALSE)/I56,"-")</f>
        <v>0.97850136239782015</v>
      </c>
      <c r="W56" s="1117"/>
      <c r="X56" s="1118"/>
      <c r="Y56" s="327">
        <f>IF(H56&gt;0,VLOOKUP(A56,[3]BDD_AGen_Ambu!$1:$1048576,Gen_Ambu_FA!Y$1,FALSE)/H56,"-")</f>
        <v>0.23187333139488778</v>
      </c>
      <c r="Z56" s="328">
        <f>IF(I56&gt;0,VLOOKUP(A56,[3]BDD_AGen_Ambu!$1:$1048576,Gen_Ambu_FA!Z$1,FALSE)/I56,"-")</f>
        <v>0.23614441416893733</v>
      </c>
      <c r="AA56" s="1117"/>
      <c r="AB56" s="1118"/>
      <c r="AC56" s="327">
        <f>IF(H56&gt;0,VLOOKUP(A56,[3]BDD_AGen_Ambu!$1:$1048576,Gen_Ambu_FA!AC$1,FALSE)/H56,"-")</f>
        <v>0</v>
      </c>
      <c r="AD56" s="328">
        <f>IF(I56&gt;0,VLOOKUP(A56,[3]BDD_AGen_Ambu!$1:$1048576,Gen_Ambu_FA!AD$1,FALSE)/I56,"-")</f>
        <v>0</v>
      </c>
      <c r="AE56" s="101"/>
      <c r="AF56" s="101"/>
      <c r="AG56" s="101"/>
      <c r="AH56" s="101"/>
    </row>
    <row r="57" spans="1:34" ht="7.5" customHeight="1" thickBot="1" x14ac:dyDescent="0.25">
      <c r="A57" s="682"/>
      <c r="C57" s="331"/>
      <c r="D57" s="332"/>
      <c r="E57" s="453"/>
      <c r="F57" s="333"/>
      <c r="G57" s="683"/>
      <c r="H57" s="513"/>
      <c r="I57" s="684"/>
      <c r="J57" s="683"/>
      <c r="K57" s="336"/>
      <c r="L57" s="683"/>
      <c r="M57" s="683"/>
      <c r="N57" s="683"/>
      <c r="O57" s="683"/>
      <c r="P57" s="683"/>
      <c r="Q57" s="683"/>
      <c r="R57" s="683"/>
      <c r="S57" s="683"/>
      <c r="T57" s="683"/>
      <c r="U57" s="683"/>
      <c r="V57" s="683"/>
      <c r="W57" s="683"/>
      <c r="X57" s="683"/>
      <c r="Y57" s="683"/>
      <c r="Z57" s="683"/>
      <c r="AA57" s="683"/>
      <c r="AB57" s="683"/>
      <c r="AC57" s="683"/>
      <c r="AD57" s="683"/>
      <c r="AE57" s="101"/>
      <c r="AF57" s="101"/>
      <c r="AG57" s="101"/>
      <c r="AH57" s="101"/>
    </row>
    <row r="58" spans="1:34" ht="13.8" thickBot="1" x14ac:dyDescent="0.25">
      <c r="A58" s="172" t="s">
        <v>104</v>
      </c>
      <c r="B58" s="680"/>
      <c r="C58" s="337" t="s">
        <v>105</v>
      </c>
      <c r="D58" s="146"/>
      <c r="E58" s="415">
        <f>VLOOKUP(A58,A_GEN!$A$7:$AM$57,32,FALSE)</f>
        <v>106901</v>
      </c>
      <c r="F58" s="1119" t="s">
        <v>249</v>
      </c>
      <c r="G58" s="1120"/>
      <c r="H58" s="275">
        <f>VLOOKUP(A58,A_GEN!$A$7:$AM$69,29,FALSE)</f>
        <v>1070378</v>
      </c>
      <c r="I58" s="340">
        <f>VLOOKUP(A58,A_GEN!$A$7:$AM$69,30,FALSE)</f>
        <v>1058485</v>
      </c>
      <c r="J58" s="341">
        <f>IF(H58=0,"-",I58/H58-1)</f>
        <v>-1.1111028066720374E-2</v>
      </c>
      <c r="K58" s="1121" t="s">
        <v>249</v>
      </c>
      <c r="L58" s="1122"/>
      <c r="M58" s="343">
        <f>IF(H58&gt;0,VLOOKUP(A58,[3]BDD_AGen_Ambu!$1:$1048576,Gen_Ambu_FA!M$1,FALSE)/H58,"-")</f>
        <v>2.0843104024933249E-3</v>
      </c>
      <c r="N58" s="341">
        <f>IF(I58&gt;0,VLOOKUP(A58,[3]BDD_AGen_Ambu!$1:$1048576,Gen_Ambu_FA!N$1,FALSE)/I58,"-")</f>
        <v>2.0293154839227763E-3</v>
      </c>
      <c r="O58" s="1123" t="s">
        <v>249</v>
      </c>
      <c r="P58" s="1122"/>
      <c r="Q58" s="343">
        <f>IF(H58&gt;0,VLOOKUP(A58,[3]BDD_AGen_Ambu!$1:$1048576,Gen_Ambu_FA!Q$1,FALSE)/H58,"-")</f>
        <v>1.5768261305819067E-2</v>
      </c>
      <c r="R58" s="341">
        <f>IF(I58&gt;0,VLOOKUP(A58,[3]BDD_AGen_Ambu!$1:$1048576,Gen_Ambu_FA!R$1,FALSE)/I58,"-")</f>
        <v>1.7693212468764319E-2</v>
      </c>
      <c r="S58" s="1123" t="s">
        <v>249</v>
      </c>
      <c r="T58" s="1122"/>
      <c r="U58" s="343">
        <f>IF(H58&gt;0,VLOOKUP(A58,[3]BDD_AGen_Ambu!$1:$1048576,Gen_Ambu_FA!U$1,FALSE)/H58,"-")</f>
        <v>0.98214742829168766</v>
      </c>
      <c r="V58" s="344">
        <f>IF(I58&gt;0,VLOOKUP(A58,[3]BDD_AGen_Ambu!$1:$1048576,Gen_Ambu_FA!V$1,FALSE)/I58,"-")</f>
        <v>0.98027747204731286</v>
      </c>
      <c r="W58" s="1121" t="s">
        <v>249</v>
      </c>
      <c r="X58" s="1122"/>
      <c r="Y58" s="343">
        <f>IF(H58&gt;0,VLOOKUP(A58,[3]BDD_AGen_Ambu!$1:$1048576,Gen_Ambu_FA!Y$1,FALSE)/H58,"-")</f>
        <v>0.22133582715638775</v>
      </c>
      <c r="Z58" s="344">
        <f>IF(I58&gt;0,VLOOKUP(A58,[3]BDD_AGen_Ambu!$1:$1048576,Gen_Ambu_FA!Z$1,FALSE)/I58,"-")</f>
        <v>0.22826209157427832</v>
      </c>
      <c r="AA58" s="1121" t="s">
        <v>249</v>
      </c>
      <c r="AB58" s="1122"/>
      <c r="AC58" s="343">
        <f>IF(H58&gt;0,VLOOKUP(A58,[3]BDD_AGen_Ambu!$1:$1048576,Gen_Ambu_FA!AC$1,FALSE)/H58,"-")</f>
        <v>4.6350915284133272E-2</v>
      </c>
      <c r="AD58" s="344">
        <f>IF(I58&gt;0,VLOOKUP(A58,[3]BDD_AGen_Ambu!$1:$1048576,Gen_Ambu_FA!AD$1,FALSE)/I58,"-")</f>
        <v>4.1638757280452722E-2</v>
      </c>
      <c r="AE58" s="101"/>
      <c r="AF58" s="101"/>
      <c r="AG58" s="101"/>
      <c r="AH58" s="101"/>
    </row>
    <row r="59" spans="1:34" ht="7.5" customHeight="1" thickBot="1" x14ac:dyDescent="0.25">
      <c r="A59" s="682"/>
      <c r="C59" s="345"/>
      <c r="D59" s="346"/>
      <c r="F59" s="514"/>
      <c r="G59" s="515"/>
      <c r="H59" s="513"/>
      <c r="I59" s="554"/>
      <c r="J59" s="515"/>
      <c r="K59" s="515"/>
      <c r="L59" s="515"/>
      <c r="M59" s="515"/>
      <c r="N59" s="515"/>
      <c r="O59" s="515"/>
      <c r="P59" s="515"/>
      <c r="Q59" s="515"/>
      <c r="R59" s="515"/>
      <c r="S59" s="515"/>
      <c r="T59" s="515"/>
      <c r="U59" s="515"/>
      <c r="V59" s="515"/>
      <c r="W59" s="515"/>
      <c r="X59" s="515"/>
      <c r="Y59" s="515"/>
      <c r="Z59" s="515"/>
      <c r="AA59" s="515"/>
      <c r="AB59" s="515"/>
      <c r="AC59" s="515"/>
      <c r="AD59" s="515"/>
      <c r="AE59" s="101"/>
      <c r="AF59" s="101"/>
      <c r="AG59" s="101"/>
      <c r="AH59" s="101"/>
    </row>
    <row r="60" spans="1:34" x14ac:dyDescent="0.2">
      <c r="A60" s="172" t="s">
        <v>106</v>
      </c>
      <c r="B60" s="680"/>
      <c r="C60" s="350" t="s">
        <v>107</v>
      </c>
      <c r="D60" s="160"/>
      <c r="E60" s="465">
        <f>VLOOKUP(A60,A_GEN!$A$7:$AM$57,32,FALSE)</f>
        <v>1399842</v>
      </c>
      <c r="F60" s="1105" t="s">
        <v>249</v>
      </c>
      <c r="G60" s="1106"/>
      <c r="H60" s="353">
        <f>VLOOKUP(A60,A_GEN!$A$7:$AM$69,29,FALSE)</f>
        <v>16266200</v>
      </c>
      <c r="I60" s="354">
        <f>VLOOKUP(A60,A_GEN!$A$7:$AM$69,30,FALSE)</f>
        <v>15832476</v>
      </c>
      <c r="J60" s="355">
        <f>IF(H60=0,"-",I60/H60-1)</f>
        <v>-2.666412561016096E-2</v>
      </c>
      <c r="K60" s="1107" t="s">
        <v>249</v>
      </c>
      <c r="L60" s="1108"/>
      <c r="M60" s="357">
        <f>IF(H60&gt;0,VLOOKUP(A60,[3]BDD_AGen_Ambu!$1:$1048576,Gen_Ambu_FA!M$1,FALSE)/H60,"-")</f>
        <v>6.8821851446557889E-3</v>
      </c>
      <c r="N60" s="355">
        <f>IF(I60&gt;0,VLOOKUP(A60,[3]BDD_AGen_Ambu!$1:$1048576,Gen_Ambu_FA!N$1,FALSE)/I60,"-")</f>
        <v>5.8416005178217227E-3</v>
      </c>
      <c r="O60" s="1109" t="s">
        <v>249</v>
      </c>
      <c r="P60" s="1108"/>
      <c r="Q60" s="357">
        <f>IF(H60&gt;0,VLOOKUP(A60,[3]BDD_AGen_Ambu!$1:$1048576,Gen_Ambu_FA!Q$1,FALSE)/H60,"-")</f>
        <v>1.2320148528851238E-2</v>
      </c>
      <c r="R60" s="355">
        <f>IF(I60&gt;0,VLOOKUP(A60,[3]BDD_AGen_Ambu!$1:$1048576,Gen_Ambu_FA!R$1,FALSE)/I60,"-")</f>
        <v>1.3294004045861178E-2</v>
      </c>
      <c r="S60" s="1109" t="s">
        <v>249</v>
      </c>
      <c r="T60" s="1108"/>
      <c r="U60" s="357">
        <f>IF(H60&gt;0,VLOOKUP(A60,[3]BDD_AGen_Ambu!$1:$1048576,Gen_Ambu_FA!U$1,FALSE)/H60,"-")</f>
        <v>0.98079766632649301</v>
      </c>
      <c r="V60" s="358">
        <f>IF(I60&gt;0,VLOOKUP(A60,[3]BDD_AGen_Ambu!$1:$1048576,Gen_Ambu_FA!V$1,FALSE)/I60,"-")</f>
        <v>0.98086439543631709</v>
      </c>
      <c r="W60" s="1107" t="s">
        <v>249</v>
      </c>
      <c r="X60" s="1108"/>
      <c r="Y60" s="357">
        <f>IF(H60&gt;0,VLOOKUP(A60,[3]BDD_AGen_Ambu!$1:$1048576,Gen_Ambu_FA!Y$1,FALSE)/H60,"-")</f>
        <v>0.18539640481489222</v>
      </c>
      <c r="Z60" s="358">
        <f>IF(I60&gt;0,VLOOKUP(A60,[3]BDD_AGen_Ambu!$1:$1048576,Gen_Ambu_FA!Z$1,FALSE)/I60,"-")</f>
        <v>0.20209921682496154</v>
      </c>
      <c r="AA60" s="1107" t="s">
        <v>249</v>
      </c>
      <c r="AB60" s="1108"/>
      <c r="AC60" s="357">
        <f>IF(H60&gt;0,VLOOKUP(A60,[3]BDD_AGen_Ambu!$1:$1048576,Gen_Ambu_FA!AC$1,FALSE)/H60,"-")</f>
        <v>3.721145688605821E-2</v>
      </c>
      <c r="AD60" s="358">
        <f>IF(I60&gt;0,VLOOKUP(A60,[3]BDD_AGen_Ambu!$1:$1048576,Gen_Ambu_FA!AD$1,FALSE)/I60,"-")</f>
        <v>3.7985277855466196E-2</v>
      </c>
      <c r="AE60" s="101"/>
      <c r="AF60" s="101"/>
      <c r="AG60" s="101"/>
      <c r="AH60" s="101"/>
    </row>
    <row r="61" spans="1:34" s="65" customFormat="1" ht="14.1" customHeight="1" x14ac:dyDescent="0.2">
      <c r="A61" s="31" t="s">
        <v>251</v>
      </c>
      <c r="C61" s="359" t="s">
        <v>59</v>
      </c>
      <c r="D61" s="360"/>
      <c r="E61" s="471" t="e">
        <f>VLOOKUP(A61,A_GEN!$A$7:$AM$57,32,FALSE)</f>
        <v>#N/A</v>
      </c>
      <c r="F61" s="1110" t="s">
        <v>249</v>
      </c>
      <c r="G61" s="1111"/>
      <c r="H61" s="363">
        <f>VLOOKUP(A61,A_GEN!$A$7:$AM$69,29,FALSE)</f>
        <v>16266200</v>
      </c>
      <c r="I61" s="364">
        <f>VLOOKUP(A61,A_GEN!$A$7:$AM$69,30,FALSE)</f>
        <v>15832476</v>
      </c>
      <c r="J61" s="365">
        <f>IF(H61=0,"-",I61/H61-1)</f>
        <v>-2.666412561016096E-2</v>
      </c>
      <c r="K61" s="1112" t="s">
        <v>249</v>
      </c>
      <c r="L61" s="1099"/>
      <c r="M61" s="367">
        <f>IF(H61&gt;0,VLOOKUP(A61,[3]BDD_AGen_Ambu!$1:$1048576,Gen_Ambu_FA!M$1,FALSE)/H61,"-")</f>
        <v>6.8821851446557889E-3</v>
      </c>
      <c r="N61" s="365">
        <f>IF(I61&gt;0,VLOOKUP(A61,[3]BDD_AGen_Ambu!$1:$1048576,Gen_Ambu_FA!N$1,FALSE)/I61,"-")</f>
        <v>5.8416005178217227E-3</v>
      </c>
      <c r="O61" s="1098" t="s">
        <v>249</v>
      </c>
      <c r="P61" s="1099"/>
      <c r="Q61" s="367">
        <f>IF(H61&gt;0,VLOOKUP(A61,[3]BDD_AGen_Ambu!$1:$1048576,Gen_Ambu_FA!Q$1,FALSE)/H61,"-")</f>
        <v>1.2320148528851238E-2</v>
      </c>
      <c r="R61" s="365">
        <f>IF(I61&gt;0,VLOOKUP(A61,[3]BDD_AGen_Ambu!$1:$1048576,Gen_Ambu_FA!R$1,FALSE)/I61,"-")</f>
        <v>1.3294004045861178E-2</v>
      </c>
      <c r="S61" s="1098" t="s">
        <v>249</v>
      </c>
      <c r="T61" s="1099"/>
      <c r="U61" s="367">
        <f>IF(H61&gt;0,VLOOKUP(A61,[3]BDD_AGen_Ambu!$1:$1048576,Gen_Ambu_FA!U$1,FALSE)/H61,"-")</f>
        <v>0.98079766632649301</v>
      </c>
      <c r="V61" s="368">
        <f>IF(I61&gt;0,VLOOKUP(A61,[3]BDD_AGen_Ambu!$1:$1048576,Gen_Ambu_FA!V$1,FALSE)/I61,"-")</f>
        <v>0.98086439543631709</v>
      </c>
      <c r="W61" s="1098" t="s">
        <v>249</v>
      </c>
      <c r="X61" s="1099"/>
      <c r="Y61" s="367">
        <f>IF(H61&gt;0,VLOOKUP(A61,[3]BDD_AGen_Ambu!$1:$1048576,Gen_Ambu_FA!Y$1,FALSE)/H61,"-")</f>
        <v>0.18539640481489222</v>
      </c>
      <c r="Z61" s="368">
        <f>IF(I61&gt;0,VLOOKUP(A61,[3]BDD_AGen_Ambu!$1:$1048576,Gen_Ambu_FA!Z$1,FALSE)/I61,"-")</f>
        <v>0.20209921682496154</v>
      </c>
      <c r="AA61" s="1098" t="s">
        <v>249</v>
      </c>
      <c r="AB61" s="1099"/>
      <c r="AC61" s="367">
        <f>IF(H61&gt;0,VLOOKUP(A61,[3]BDD_AGen_Ambu!$1:$1048576,Gen_Ambu_FA!AC$1,FALSE)/H61,"-")</f>
        <v>3.721145688605821E-2</v>
      </c>
      <c r="AD61" s="368">
        <f>IF(I61&gt;0,VLOOKUP(A61,[3]BDD_AGen_Ambu!$1:$1048576,Gen_Ambu_FA!AD$1,FALSE)/I61,"-")</f>
        <v>3.7985277855466196E-2</v>
      </c>
    </row>
    <row r="62" spans="1:34" s="101" customFormat="1" ht="13.5" customHeight="1" thickBot="1" x14ac:dyDescent="0.25">
      <c r="A62" s="31" t="s">
        <v>250</v>
      </c>
      <c r="C62" s="369" t="s">
        <v>81</v>
      </c>
      <c r="D62" s="369"/>
      <c r="E62" s="478" t="e">
        <f>VLOOKUP(A62,A_GEN!$A$7:$AM$57,32,FALSE)</f>
        <v>#N/A</v>
      </c>
      <c r="F62" s="1100" t="s">
        <v>249</v>
      </c>
      <c r="G62" s="1101"/>
      <c r="H62" s="372">
        <f>VLOOKUP(A62,A_GEN!$A$7:$AM$69,29,FALSE)</f>
        <v>0</v>
      </c>
      <c r="I62" s="373">
        <f>VLOOKUP(A62,A_GEN!$A$7:$AM$69,30,FALSE)</f>
        <v>0</v>
      </c>
      <c r="J62" s="374" t="str">
        <f>IF(H62=0,"-",I62/H62-1)</f>
        <v>-</v>
      </c>
      <c r="K62" s="1102" t="s">
        <v>249</v>
      </c>
      <c r="L62" s="1103"/>
      <c r="M62" s="376" t="str">
        <f>IF(H62&gt;0,VLOOKUP(A62,[3]BDD_AGen_Ambu!$1:$1048576,Gen_Ambu_FA!M$1,FALSE)/H62,"-")</f>
        <v>-</v>
      </c>
      <c r="N62" s="374" t="str">
        <f>IF(I62&gt;0,VLOOKUP(A62,[3]BDD_AGen_Ambu!$1:$1048576,Gen_Ambu_FA!N$1,FALSE)/I62,"-")</f>
        <v>-</v>
      </c>
      <c r="O62" s="1104" t="s">
        <v>249</v>
      </c>
      <c r="P62" s="1103"/>
      <c r="Q62" s="376" t="str">
        <f>IF(H62&gt;0,VLOOKUP(A62,[3]BDD_AGen_Ambu!$1:$1048576,Gen_Ambu_FA!Q$1,FALSE)/H62,"-")</f>
        <v>-</v>
      </c>
      <c r="R62" s="374" t="str">
        <f>IF(I62&gt;0,VLOOKUP(A62,[3]BDD_AGen_Ambu!$1:$1048576,Gen_Ambu_FA!R$1,FALSE)/I62,"-")</f>
        <v>-</v>
      </c>
      <c r="S62" s="1104" t="s">
        <v>249</v>
      </c>
      <c r="T62" s="1103"/>
      <c r="U62" s="376" t="str">
        <f>IF(H62&gt;0,VLOOKUP(A62,[3]BDD_AGen_Ambu!$1:$1048576,Gen_Ambu_FA!U$1,FALSE)/H62,"-")</f>
        <v>-</v>
      </c>
      <c r="V62" s="377" t="str">
        <f>IF(I62&gt;0,VLOOKUP(A62,[3]BDD_AGen_Ambu!$1:$1048576,Gen_Ambu_FA!V$1,FALSE)/I62,"-")</f>
        <v>-</v>
      </c>
      <c r="W62" s="1104" t="s">
        <v>249</v>
      </c>
      <c r="X62" s="1103"/>
      <c r="Y62" s="376" t="str">
        <f>IF(H62&gt;0,VLOOKUP(A62,[3]BDD_AGen_Ambu!$1:$1048576,Gen_Ambu_FA!Y$1,FALSE)/H62,"-")</f>
        <v>-</v>
      </c>
      <c r="Z62" s="377" t="str">
        <f>IF(I62&gt;0,VLOOKUP(A62,[3]BDD_AGen_Ambu!$1:$1048576,Gen_Ambu_FA!Z$1,FALSE)/I62,"-")</f>
        <v>-</v>
      </c>
      <c r="AA62" s="1104" t="s">
        <v>249</v>
      </c>
      <c r="AB62" s="1103"/>
      <c r="AC62" s="376" t="str">
        <f>IF(H62&gt;0,VLOOKUP(A62,[3]BDD_AGen_Ambu!$1:$1048576,Gen_Ambu_FA!AC$1,FALSE)/H62,"-")</f>
        <v>-</v>
      </c>
      <c r="AD62" s="377" t="str">
        <f>IF(I62&gt;0,VLOOKUP(A62,[3]BDD_AGen_Ambu!$1:$1048576,Gen_Ambu_FA!AD$1,FALSE)/I62,"-")</f>
        <v>-</v>
      </c>
    </row>
    <row r="63" spans="1:34" ht="6.75" customHeight="1" x14ac:dyDescent="0.25">
      <c r="AE63" s="101"/>
      <c r="AF63" s="101"/>
      <c r="AG63" s="101"/>
      <c r="AH63" s="101"/>
    </row>
    <row r="64" spans="1:34" x14ac:dyDescent="0.25">
      <c r="C64" s="65" t="s">
        <v>110</v>
      </c>
      <c r="D64" s="201" t="str">
        <f>CONCATENATE(" RIMP ",[3]Onglet_OutilAnnexe!$B$3," - ",[3]Onglet_OutilAnnexe!$B$2,)</f>
        <v xml:space="preserve"> RIMP 2021 - 2022</v>
      </c>
      <c r="E64" s="680"/>
      <c r="F64" s="202" t="s">
        <v>242</v>
      </c>
      <c r="G64" s="101"/>
      <c r="H64" s="680"/>
      <c r="I64" s="673"/>
      <c r="J64" s="680"/>
      <c r="K64" s="680"/>
      <c r="L64" s="680"/>
      <c r="M64" s="681"/>
      <c r="N64" s="680"/>
      <c r="O64" s="680"/>
      <c r="P64" s="680"/>
      <c r="Q64" s="680"/>
      <c r="R64" s="680"/>
      <c r="S64" s="680"/>
      <c r="T64" s="673"/>
      <c r="U64" s="673"/>
      <c r="V64" s="676"/>
      <c r="W64" s="673"/>
      <c r="X64" s="673"/>
      <c r="AE64" s="101"/>
      <c r="AF64" s="101"/>
      <c r="AG64" s="101"/>
      <c r="AH64" s="101"/>
    </row>
    <row r="65" spans="3:34" x14ac:dyDescent="0.25">
      <c r="C65" s="65"/>
      <c r="D65" s="201"/>
      <c r="E65" s="680"/>
      <c r="F65" s="205" t="s">
        <v>241</v>
      </c>
      <c r="G65" s="673"/>
      <c r="H65" s="680"/>
      <c r="I65" s="680"/>
      <c r="J65" s="680"/>
      <c r="K65" s="680"/>
      <c r="L65" s="680"/>
      <c r="M65" s="681"/>
      <c r="N65" s="680"/>
      <c r="O65" s="680"/>
      <c r="P65" s="680"/>
      <c r="Q65" s="680"/>
      <c r="R65" s="680"/>
      <c r="S65" s="680"/>
      <c r="T65" s="673"/>
      <c r="U65" s="673"/>
      <c r="V65" s="676"/>
      <c r="W65" s="673"/>
      <c r="X65" s="673"/>
      <c r="AE65" s="101"/>
      <c r="AF65" s="101"/>
      <c r="AG65" s="101"/>
      <c r="AH65" s="101"/>
    </row>
    <row r="66" spans="3:34" x14ac:dyDescent="0.25">
      <c r="C66" s="65"/>
      <c r="D66" s="201"/>
      <c r="E66" s="680"/>
      <c r="F66" s="205" t="s">
        <v>240</v>
      </c>
      <c r="G66" s="673"/>
      <c r="H66" s="680"/>
      <c r="I66" s="680"/>
      <c r="J66" s="680"/>
      <c r="K66" s="680"/>
      <c r="L66" s="680"/>
      <c r="M66" s="681"/>
      <c r="N66" s="680"/>
      <c r="O66" s="680"/>
      <c r="P66" s="680"/>
      <c r="Q66" s="680"/>
      <c r="R66" s="680"/>
      <c r="S66" s="680"/>
      <c r="T66" s="673"/>
      <c r="U66" s="673"/>
      <c r="V66" s="676"/>
      <c r="W66" s="673"/>
      <c r="X66" s="673"/>
      <c r="AE66" s="101"/>
      <c r="AF66" s="101"/>
      <c r="AG66" s="101"/>
      <c r="AH66" s="101"/>
    </row>
    <row r="67" spans="3:34" x14ac:dyDescent="0.25">
      <c r="C67" s="201"/>
      <c r="D67" s="201"/>
      <c r="E67" s="678"/>
      <c r="F67" s="201"/>
      <c r="G67" s="201"/>
      <c r="H67" s="678"/>
      <c r="I67" s="678"/>
      <c r="J67" s="678"/>
      <c r="K67" s="678"/>
      <c r="L67" s="678"/>
      <c r="M67" s="679"/>
      <c r="N67" s="678"/>
      <c r="O67" s="678"/>
      <c r="P67" s="678"/>
      <c r="Q67" s="678"/>
      <c r="R67" s="678"/>
      <c r="S67" s="678"/>
      <c r="T67" s="673"/>
      <c r="U67" s="673"/>
      <c r="V67" s="676"/>
      <c r="W67" s="673"/>
      <c r="X67" s="673"/>
    </row>
    <row r="68" spans="3:34" x14ac:dyDescent="0.25">
      <c r="C68" s="1083" t="s">
        <v>116</v>
      </c>
      <c r="D68" s="1083"/>
      <c r="E68" s="1083"/>
      <c r="F68" s="1083"/>
      <c r="G68" s="1083"/>
      <c r="H68" s="1083"/>
      <c r="I68" s="1083"/>
      <c r="J68" s="1083"/>
      <c r="K68" s="1083"/>
      <c r="L68" s="1083"/>
      <c r="M68" s="1083"/>
      <c r="N68" s="1083"/>
      <c r="O68" s="1083"/>
      <c r="P68" s="1083"/>
      <c r="Q68" s="1083"/>
      <c r="R68" s="1083"/>
      <c r="S68" s="1083"/>
      <c r="T68" s="1083"/>
      <c r="U68" s="1083"/>
      <c r="V68" s="1083"/>
      <c r="W68" s="1083"/>
      <c r="X68" s="1083"/>
      <c r="Y68" s="1083"/>
      <c r="Z68" s="1083"/>
      <c r="AA68" s="1083"/>
      <c r="AB68" s="1083"/>
      <c r="AC68" s="1083"/>
      <c r="AD68" s="1083"/>
    </row>
    <row r="69" spans="3:34" ht="12.75" customHeight="1" x14ac:dyDescent="0.25">
      <c r="C69" s="1084" t="s">
        <v>248</v>
      </c>
      <c r="D69" s="1084"/>
      <c r="E69" s="1084"/>
      <c r="F69" s="1084"/>
      <c r="G69" s="1084"/>
      <c r="H69" s="1084"/>
      <c r="I69" s="1084"/>
      <c r="J69" s="1084"/>
      <c r="K69" s="1084"/>
      <c r="L69" s="1084"/>
      <c r="M69" s="1084"/>
      <c r="N69" s="1084"/>
      <c r="O69" s="1084"/>
      <c r="P69" s="1084"/>
      <c r="Q69" s="1084"/>
      <c r="R69" s="1084"/>
      <c r="S69" s="1084"/>
      <c r="T69" s="1084"/>
      <c r="U69" s="1084"/>
      <c r="V69" s="1084"/>
      <c r="W69" s="1084"/>
      <c r="X69" s="1084"/>
    </row>
    <row r="70" spans="3:34" x14ac:dyDescent="0.25">
      <c r="C70" s="382" t="s">
        <v>247</v>
      </c>
      <c r="E70" s="673"/>
      <c r="F70" s="677"/>
      <c r="G70" s="673"/>
      <c r="H70" s="673"/>
      <c r="I70" s="673"/>
      <c r="J70" s="673"/>
      <c r="M70" s="673"/>
      <c r="N70" s="673"/>
      <c r="O70" s="673"/>
      <c r="P70" s="673"/>
      <c r="Q70" s="673"/>
      <c r="R70" s="673"/>
      <c r="S70" s="673"/>
      <c r="T70" s="673"/>
      <c r="U70" s="673"/>
      <c r="V70" s="676"/>
      <c r="W70" s="673"/>
      <c r="X70" s="673"/>
    </row>
    <row r="72" spans="3:34" x14ac:dyDescent="0.25">
      <c r="C72" s="329"/>
    </row>
  </sheetData>
  <mergeCells count="73">
    <mergeCell ref="C2:AD2"/>
    <mergeCell ref="C4:C7"/>
    <mergeCell ref="D4:D7"/>
    <mergeCell ref="F4:G6"/>
    <mergeCell ref="I4:J6"/>
    <mergeCell ref="K4:V4"/>
    <mergeCell ref="W4:Z5"/>
    <mergeCell ref="AA4:AD5"/>
    <mergeCell ref="K5:N5"/>
    <mergeCell ref="O5:R5"/>
    <mergeCell ref="C22:AD22"/>
    <mergeCell ref="F32:G32"/>
    <mergeCell ref="K32:L32"/>
    <mergeCell ref="O32:P32"/>
    <mergeCell ref="S5:V5"/>
    <mergeCell ref="K6:L6"/>
    <mergeCell ref="M6:N6"/>
    <mergeCell ref="O6:P6"/>
    <mergeCell ref="Q6:R6"/>
    <mergeCell ref="S6:T6"/>
    <mergeCell ref="U6:V6"/>
    <mergeCell ref="W6:X6"/>
    <mergeCell ref="Y6:Z6"/>
    <mergeCell ref="AA6:AB6"/>
    <mergeCell ref="AC6:AD6"/>
    <mergeCell ref="C8:AD8"/>
    <mergeCell ref="S32:T32"/>
    <mergeCell ref="W32:X32"/>
    <mergeCell ref="AA45:AB48"/>
    <mergeCell ref="F43:G43"/>
    <mergeCell ref="K43:L43"/>
    <mergeCell ref="O43:P43"/>
    <mergeCell ref="S43:T43"/>
    <mergeCell ref="W43:X43"/>
    <mergeCell ref="AA43:AB43"/>
    <mergeCell ref="F45:G48"/>
    <mergeCell ref="AA32:AB32"/>
    <mergeCell ref="K45:L48"/>
    <mergeCell ref="O45:P48"/>
    <mergeCell ref="S45:T48"/>
    <mergeCell ref="W45:X48"/>
    <mergeCell ref="AA58:AB58"/>
    <mergeCell ref="K50:L56"/>
    <mergeCell ref="O50:P56"/>
    <mergeCell ref="S50:T56"/>
    <mergeCell ref="W50:X56"/>
    <mergeCell ref="AA60:AB60"/>
    <mergeCell ref="F61:G61"/>
    <mergeCell ref="K61:L61"/>
    <mergeCell ref="O61:P61"/>
    <mergeCell ref="AA50:AB56"/>
    <mergeCell ref="F58:G58"/>
    <mergeCell ref="K58:L58"/>
    <mergeCell ref="O58:P58"/>
    <mergeCell ref="S58:T58"/>
    <mergeCell ref="W58:X58"/>
    <mergeCell ref="F50:G56"/>
    <mergeCell ref="F60:G60"/>
    <mergeCell ref="K60:L60"/>
    <mergeCell ref="O60:P60"/>
    <mergeCell ref="S60:T60"/>
    <mergeCell ref="W60:X60"/>
    <mergeCell ref="S61:T61"/>
    <mergeCell ref="W61:X61"/>
    <mergeCell ref="C68:AD68"/>
    <mergeCell ref="C69:X69"/>
    <mergeCell ref="F62:G62"/>
    <mergeCell ref="K62:L62"/>
    <mergeCell ref="O62:P62"/>
    <mergeCell ref="S62:T62"/>
    <mergeCell ref="W62:X62"/>
    <mergeCell ref="AA62:AB62"/>
    <mergeCell ref="AA61:AB61"/>
  </mergeCells>
  <pageMargins left="0.19685039370078741" right="0.15748031496062992" top="0.19685039370078741" bottom="0.51181102362204722" header="0.31496062992125984" footer="0.27559055118110237"/>
  <pageSetup paperSize="9" scale="61" orientation="landscape" r:id="rId1"/>
  <headerFooter alignWithMargins="0">
    <oddFooter>&amp;L&amp;"Arial,Italique"&amp;7
&amp;CPsychiatrie (RIM-P) – Bilan PMSI 2022</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67"/>
  <sheetViews>
    <sheetView showZeros="0" view="pageBreakPreview" topLeftCell="D2" zoomScale="60" zoomScaleNormal="100" workbookViewId="0">
      <selection sqref="A1:AD67"/>
    </sheetView>
  </sheetViews>
  <sheetFormatPr baseColWidth="10" defaultColWidth="11.5546875" defaultRowHeight="13.2" x14ac:dyDescent="0.25"/>
  <cols>
    <col min="1" max="1" width="8.77734375" style="49" hidden="1" customWidth="1"/>
    <col min="2" max="2" width="3.77734375" style="193" hidden="1" customWidth="1"/>
    <col min="3" max="3" width="9.44140625" style="194" customWidth="1"/>
    <col min="4" max="4" width="21.77734375" style="195" customWidth="1"/>
    <col min="5" max="5" width="8.77734375" style="195" hidden="1" customWidth="1"/>
    <col min="6" max="6" width="10.21875" style="213" customWidth="1"/>
    <col min="7" max="7" width="10.21875" style="379" customWidth="1"/>
    <col min="8" max="8" width="2.21875" style="484" customWidth="1"/>
    <col min="9" max="14" width="10.21875" style="381" customWidth="1"/>
    <col min="15" max="15" width="1.77734375" style="484" customWidth="1"/>
    <col min="16" max="23" width="10.21875" style="381" customWidth="1"/>
    <col min="24" max="16384" width="11.5546875" style="193"/>
  </cols>
  <sheetData>
    <row r="1" spans="1:36" s="3" customFormat="1" hidden="1" x14ac:dyDescent="0.25">
      <c r="A1" s="2"/>
      <c r="C1" s="4"/>
      <c r="D1" s="5"/>
      <c r="E1" s="5"/>
      <c r="F1" s="722"/>
      <c r="G1" s="383"/>
      <c r="H1" s="384"/>
      <c r="I1" s="383">
        <v>12</v>
      </c>
      <c r="J1" s="383">
        <f>I1+32</f>
        <v>44</v>
      </c>
      <c r="K1" s="383">
        <f>I1+1</f>
        <v>13</v>
      </c>
      <c r="L1" s="383">
        <f>J1+1</f>
        <v>45</v>
      </c>
      <c r="M1" s="383">
        <f>K1+1</f>
        <v>14</v>
      </c>
      <c r="N1" s="383">
        <f>L1+1</f>
        <v>46</v>
      </c>
      <c r="O1" s="383"/>
      <c r="P1" s="385">
        <f>M1+1</f>
        <v>15</v>
      </c>
      <c r="Q1" s="383">
        <f>N1+1</f>
        <v>47</v>
      </c>
      <c r="R1" s="383">
        <f t="shared" ref="R1:W1" si="0">P1+1</f>
        <v>16</v>
      </c>
      <c r="S1" s="383">
        <f t="shared" si="0"/>
        <v>48</v>
      </c>
      <c r="T1" s="383">
        <f t="shared" si="0"/>
        <v>17</v>
      </c>
      <c r="U1" s="383">
        <f t="shared" si="0"/>
        <v>49</v>
      </c>
      <c r="V1" s="383">
        <f t="shared" si="0"/>
        <v>18</v>
      </c>
      <c r="W1" s="383">
        <f t="shared" si="0"/>
        <v>50</v>
      </c>
    </row>
    <row r="2" spans="1:36" s="10" customFormat="1" ht="30" customHeight="1" x14ac:dyDescent="0.25">
      <c r="A2" s="9"/>
      <c r="C2" s="1087" t="s">
        <v>261</v>
      </c>
      <c r="D2" s="1087"/>
      <c r="E2" s="1087"/>
      <c r="F2" s="1087"/>
      <c r="G2" s="1087"/>
      <c r="H2" s="1087"/>
      <c r="I2" s="1087"/>
      <c r="J2" s="1087"/>
      <c r="K2" s="1087"/>
      <c r="L2" s="1087"/>
      <c r="M2" s="1087"/>
      <c r="N2" s="1087"/>
      <c r="O2" s="1087"/>
      <c r="P2" s="1087"/>
      <c r="Q2" s="1087"/>
      <c r="R2" s="1087"/>
      <c r="S2" s="1087"/>
      <c r="T2" s="1087"/>
      <c r="U2" s="1087"/>
      <c r="V2" s="1087"/>
      <c r="W2" s="1087"/>
      <c r="X2" s="221"/>
      <c r="Y2" s="221"/>
      <c r="Z2" s="221"/>
      <c r="AA2" s="221"/>
      <c r="AB2" s="221"/>
      <c r="AC2" s="221"/>
      <c r="AD2" s="221"/>
      <c r="AE2" s="221"/>
      <c r="AF2" s="221"/>
      <c r="AG2" s="221"/>
      <c r="AH2" s="221"/>
      <c r="AI2" s="221"/>
      <c r="AJ2" s="221"/>
    </row>
    <row r="3" spans="1:36" s="12" customFormat="1" ht="7.5" customHeight="1" thickBot="1" x14ac:dyDescent="0.3">
      <c r="A3" s="11"/>
      <c r="C3" s="386"/>
      <c r="D3" s="222"/>
      <c r="E3" s="222"/>
      <c r="F3" s="387"/>
      <c r="G3" s="223"/>
      <c r="H3" s="223"/>
      <c r="I3" s="223"/>
      <c r="J3" s="223"/>
      <c r="K3" s="223"/>
      <c r="L3" s="388"/>
      <c r="M3" s="223"/>
      <c r="N3" s="223"/>
      <c r="O3" s="388"/>
      <c r="P3" s="223"/>
      <c r="Q3" s="223"/>
      <c r="R3" s="388"/>
      <c r="S3" s="223"/>
      <c r="T3" s="223"/>
      <c r="U3" s="223"/>
      <c r="V3" s="223"/>
      <c r="W3" s="388"/>
      <c r="X3" s="223"/>
      <c r="Y3" s="223"/>
      <c r="Z3" s="223"/>
      <c r="AA3" s="223"/>
      <c r="AB3" s="223"/>
      <c r="AC3" s="223"/>
    </row>
    <row r="4" spans="1:36" s="14" customFormat="1" ht="21.75" customHeight="1" x14ac:dyDescent="0.25">
      <c r="A4" s="13"/>
      <c r="C4" s="1088" t="s">
        <v>3</v>
      </c>
      <c r="D4" s="1090" t="s">
        <v>4</v>
      </c>
      <c r="E4" s="489"/>
      <c r="F4" s="1175" t="s">
        <v>15</v>
      </c>
      <c r="G4" s="1176"/>
      <c r="H4" s="721"/>
      <c r="I4" s="1179" t="s">
        <v>134</v>
      </c>
      <c r="J4" s="1093"/>
      <c r="K4" s="1093"/>
      <c r="L4" s="1093"/>
      <c r="M4" s="1093"/>
      <c r="N4" s="1180"/>
      <c r="O4" s="390"/>
      <c r="P4" s="1092" t="s">
        <v>135</v>
      </c>
      <c r="Q4" s="1093"/>
      <c r="R4" s="1093"/>
      <c r="S4" s="1093"/>
      <c r="T4" s="1093"/>
      <c r="U4" s="1093"/>
      <c r="V4" s="1093"/>
      <c r="W4" s="1097"/>
    </row>
    <row r="5" spans="1:36" s="14" customFormat="1" ht="37.5" customHeight="1" x14ac:dyDescent="0.25">
      <c r="A5" s="13"/>
      <c r="C5" s="1089"/>
      <c r="D5" s="1091"/>
      <c r="E5" s="490"/>
      <c r="F5" s="1177"/>
      <c r="G5" s="1178"/>
      <c r="H5" s="390"/>
      <c r="I5" s="1085" t="s">
        <v>136</v>
      </c>
      <c r="J5" s="1086"/>
      <c r="K5" s="1085" t="s">
        <v>137</v>
      </c>
      <c r="L5" s="1086"/>
      <c r="M5" s="1085" t="s">
        <v>138</v>
      </c>
      <c r="N5" s="1086"/>
      <c r="O5" s="390"/>
      <c r="P5" s="1085" t="s">
        <v>140</v>
      </c>
      <c r="Q5" s="1086"/>
      <c r="R5" s="1173" t="s">
        <v>139</v>
      </c>
      <c r="S5" s="1086"/>
      <c r="T5" s="1085" t="s">
        <v>141</v>
      </c>
      <c r="U5" s="1086"/>
      <c r="V5" s="1085" t="s">
        <v>138</v>
      </c>
      <c r="W5" s="1174"/>
      <c r="Y5" s="32"/>
      <c r="Z5" s="32"/>
    </row>
    <row r="6" spans="1:36" s="14" customFormat="1" ht="20.25" customHeight="1" x14ac:dyDescent="0.25">
      <c r="A6" s="13"/>
      <c r="C6" s="1089"/>
      <c r="D6" s="1091"/>
      <c r="E6" s="21" t="str">
        <f>[3]Onglet_OutilAnnexe!$B$3</f>
        <v>2021</v>
      </c>
      <c r="F6" s="22" t="str">
        <f>[3]Onglet_OutilAnnexe!$B$2</f>
        <v>2022</v>
      </c>
      <c r="G6" s="27" t="str">
        <f>CONCATENATE("Evol. / ",[3]Onglet_OutilAnnexe!$B$3)</f>
        <v>Evol. / 2021</v>
      </c>
      <c r="H6" s="390"/>
      <c r="I6" s="28" t="str">
        <f>CONCATENATE("Part ",[3]Onglet_OutilAnnexe!$B$3)</f>
        <v>Part 2021</v>
      </c>
      <c r="J6" s="27" t="str">
        <f>CONCATENATE("Part ",[3]Onglet_OutilAnnexe!$B$2)</f>
        <v>Part 2022</v>
      </c>
      <c r="K6" s="28" t="str">
        <f>CONCATENATE("Part ",[3]Onglet_OutilAnnexe!$B$3)</f>
        <v>Part 2021</v>
      </c>
      <c r="L6" s="27" t="str">
        <f>CONCATENATE("Part ",[3]Onglet_OutilAnnexe!$B$2)</f>
        <v>Part 2022</v>
      </c>
      <c r="M6" s="28" t="str">
        <f>CONCATENATE("Part ",[3]Onglet_OutilAnnexe!$B$3)</f>
        <v>Part 2021</v>
      </c>
      <c r="N6" s="27" t="str">
        <f>CONCATENATE("Part ",[3]Onglet_OutilAnnexe!$B$2)</f>
        <v>Part 2022</v>
      </c>
      <c r="O6" s="390"/>
      <c r="P6" s="720" t="str">
        <f>CONCATENATE("Part ",[3]Onglet_OutilAnnexe!$B$3)</f>
        <v>Part 2021</v>
      </c>
      <c r="Q6" s="27" t="str">
        <f>CONCATENATE("Part ",[3]Onglet_OutilAnnexe!$B$2)</f>
        <v>Part 2022</v>
      </c>
      <c r="R6" s="28" t="str">
        <f>CONCATENATE("Part ",[3]Onglet_OutilAnnexe!$B$3)</f>
        <v>Part 2021</v>
      </c>
      <c r="S6" s="27" t="str">
        <f>CONCATENATE("Part ",[3]Onglet_OutilAnnexe!$B$2)</f>
        <v>Part 2022</v>
      </c>
      <c r="T6" s="28" t="str">
        <f>CONCATENATE("Part ",[3]Onglet_OutilAnnexe!$B$3)</f>
        <v>Part 2021</v>
      </c>
      <c r="U6" s="27" t="str">
        <f>CONCATENATE("Part ",[3]Onglet_OutilAnnexe!$B$2)</f>
        <v>Part 2022</v>
      </c>
      <c r="V6" s="28" t="str">
        <f>CONCATENATE("Part ",[3]Onglet_OutilAnnexe!$B$3)</f>
        <v>Part 2021</v>
      </c>
      <c r="W6" s="393" t="str">
        <f>CONCATENATE("Part ",[3]Onglet_OutilAnnexe!$B$2)</f>
        <v>Part 2022</v>
      </c>
      <c r="Y6" s="32"/>
      <c r="Z6" s="32"/>
    </row>
    <row r="7" spans="1:36" s="32" customFormat="1" ht="14.1" customHeight="1" x14ac:dyDescent="0.2">
      <c r="A7" s="31" t="s">
        <v>18</v>
      </c>
      <c r="C7" s="33" t="s">
        <v>18</v>
      </c>
      <c r="D7" s="34" t="s">
        <v>19</v>
      </c>
      <c r="E7" s="238">
        <f>VLOOKUP(A7,A_GEN!$A$7:$AM$69,29,FALSE)</f>
        <v>75662</v>
      </c>
      <c r="F7" s="50">
        <f>VLOOKUP(A7,A_GEN!$A$7:$AM$69,30,FALSE)</f>
        <v>73400</v>
      </c>
      <c r="G7" s="37">
        <f t="shared" ref="G7:G29" si="1">IF(E7&gt;0,F7/E7-1,"-")</f>
        <v>-2.9896116941132922E-2</v>
      </c>
      <c r="H7" s="712"/>
      <c r="I7" s="38">
        <f>IF(E7&gt;0,VLOOKUP(A7,[3]BDD_AGen_Ambu!$1:$1048576,I$1,FALSE)/E7,"-")</f>
        <v>0.62245248605640879</v>
      </c>
      <c r="J7" s="37">
        <f>IF(F7&gt;0,VLOOKUP(A7,[3]BDD_AGen_Ambu!$1:$1048576,J$1,FALSE)/F7,"-")</f>
        <v>0.63611716621253411</v>
      </c>
      <c r="K7" s="38">
        <f>IF(E7&gt;0,VLOOKUP(A7,[3]BDD_AGen_Ambu!$1:$1048576,K$1,FALSE)/E7,"-")</f>
        <v>2.416008035737887E-2</v>
      </c>
      <c r="L7" s="37">
        <f>IF(F7&gt;0,VLOOKUP(A7,[3]BDD_AGen_Ambu!$1:$1048576,L$1,FALSE)/F7,"-")</f>
        <v>2.6621253405994551E-2</v>
      </c>
      <c r="M7" s="38">
        <f>IF(E7&gt;0,VLOOKUP(A7,[3]BDD_AGen_Ambu!$1:$1048576,M$1,FALSE)/E7,"-")</f>
        <v>0.35338743358621238</v>
      </c>
      <c r="N7" s="37">
        <f>IF(F7&gt;0,VLOOKUP(A7,[3]BDD_AGen_Ambu!$1:$1048576,N$1,FALSE)/F7,"-")</f>
        <v>0.33726158038147142</v>
      </c>
      <c r="O7" s="712"/>
      <c r="P7" s="38">
        <f>IF(E7&gt;0,VLOOKUP(A7,[3]BDD_AGen_Ambu!$1:$1048576,P$1,FALSE)/E7,"-")</f>
        <v>0.16721736142317148</v>
      </c>
      <c r="Q7" s="37">
        <f>IF(F7&gt;0,VLOOKUP(A7,[3]BDD_AGen_Ambu!$1:$1048576,Q$1,FALSE)/F7,"-")</f>
        <v>0.16806539509536786</v>
      </c>
      <c r="R7" s="38">
        <f>IF(E7&gt;0,VLOOKUP(A7,[3]BDD_AGen_Ambu!$1:$1048576,R$1,FALSE)/E7,"-")</f>
        <v>0.48375670746213423</v>
      </c>
      <c r="S7" s="37">
        <f>IF(F7&gt;0,VLOOKUP(A7,[3]BDD_AGen_Ambu!$1:$1048576,S$1,FALSE)/F7,"-")</f>
        <v>0.48741144414168935</v>
      </c>
      <c r="T7" s="38">
        <f>IF(E7&gt;0,VLOOKUP(A7,[3]BDD_AGen_Ambu!$1:$1048576,T$1,FALSE)/E7,"-")</f>
        <v>8.3978747587956967E-2</v>
      </c>
      <c r="U7" s="37">
        <f>IF(F7&gt;0,VLOOKUP(A7,[3]BDD_AGen_Ambu!$1:$1048576,U$1,FALSE)/F7,"-")</f>
        <v>9.3528610354223427E-2</v>
      </c>
      <c r="V7" s="38">
        <f>IF(E7&gt;0,VLOOKUP(A7,[3]BDD_AGen_Ambu!$1:$1048576,V$1,FALSE)/E7,"-")</f>
        <v>0.26504718352673734</v>
      </c>
      <c r="W7" s="43">
        <f>IF(F7&gt;0,VLOOKUP(A7,[3]BDD_AGen_Ambu!$1:$1048576,W$1,FALSE)/F7,"-")</f>
        <v>0.25099455040871932</v>
      </c>
      <c r="X7" s="692"/>
      <c r="Y7" s="692"/>
    </row>
    <row r="8" spans="1:36" s="32" customFormat="1" ht="14.1" customHeight="1" x14ac:dyDescent="0.25">
      <c r="A8" s="44" t="s">
        <v>20</v>
      </c>
      <c r="C8" s="45" t="s">
        <v>20</v>
      </c>
      <c r="D8" s="34" t="s">
        <v>21</v>
      </c>
      <c r="E8" s="248">
        <f>VLOOKUP(A8,A_GEN!$A$7:$AM$69,29,FALSE)</f>
        <v>89508</v>
      </c>
      <c r="F8" s="50">
        <f>VLOOKUP(A8,A_GEN!$A$7:$AM$69,30,FALSE)</f>
        <v>84215</v>
      </c>
      <c r="G8" s="492">
        <f t="shared" si="1"/>
        <v>-5.9134379049917363E-2</v>
      </c>
      <c r="H8" s="712"/>
      <c r="I8" s="38">
        <f>IF(E8&gt;0,VLOOKUP(A8,[3]BDD_AGen_Ambu!$1:$1048576,I$1,FALSE)/E8,"-")</f>
        <v>0.79436474951959601</v>
      </c>
      <c r="J8" s="37">
        <f>IF(F8&gt;0,VLOOKUP(A8,[3]BDD_AGen_Ambu!$1:$1048576,J$1,FALSE)/F8,"-")</f>
        <v>0.7822359437154901</v>
      </c>
      <c r="K8" s="38">
        <f>IF(E8&gt;0,VLOOKUP(A8,[3]BDD_AGen_Ambu!$1:$1048576,K$1,FALSE)/E8,"-")</f>
        <v>0.11072753273450418</v>
      </c>
      <c r="L8" s="37">
        <f>IF(F8&gt;0,VLOOKUP(A8,[3]BDD_AGen_Ambu!$1:$1048576,L$1,FALSE)/F8,"-")</f>
        <v>0.12016861604227276</v>
      </c>
      <c r="M8" s="38">
        <f>IF(E8&gt;0,VLOOKUP(A8,[3]BDD_AGen_Ambu!$1:$1048576,M$1,FALSE)/E8,"-")</f>
        <v>9.4907717745899803E-2</v>
      </c>
      <c r="N8" s="37">
        <f>IF(F8&gt;0,VLOOKUP(A8,[3]BDD_AGen_Ambu!$1:$1048576,N$1,FALSE)/F8,"-")</f>
        <v>9.7595440242237125E-2</v>
      </c>
      <c r="O8" s="712"/>
      <c r="P8" s="38">
        <f>IF(E8&gt;0,VLOOKUP(A8,[3]BDD_AGen_Ambu!$1:$1048576,P$1,FALSE)/E8,"-")</f>
        <v>0.20309916432050767</v>
      </c>
      <c r="Q8" s="37">
        <f>IF(F8&gt;0,VLOOKUP(A8,[3]BDD_AGen_Ambu!$1:$1048576,Q$1,FALSE)/F8,"-")</f>
        <v>0.21503295137445824</v>
      </c>
      <c r="R8" s="38">
        <f>IF(E8&gt;0,VLOOKUP(A8,[3]BDD_AGen_Ambu!$1:$1048576,R$1,FALSE)/E8,"-")</f>
        <v>0.60545426107163602</v>
      </c>
      <c r="S8" s="37">
        <f>IF(F8&gt;0,VLOOKUP(A8,[3]BDD_AGen_Ambu!$1:$1048576,S$1,FALSE)/F8,"-")</f>
        <v>0.58960992697262959</v>
      </c>
      <c r="T8" s="38">
        <f>IF(E8&gt;0,VLOOKUP(A8,[3]BDD_AGen_Ambu!$1:$1048576,T$1,FALSE)/E8,"-")</f>
        <v>0.10324216829780579</v>
      </c>
      <c r="U8" s="37">
        <f>IF(F8&gt;0,VLOOKUP(A8,[3]BDD_AGen_Ambu!$1:$1048576,U$1,FALSE)/F8,"-")</f>
        <v>0.11307961764531259</v>
      </c>
      <c r="V8" s="38">
        <f>IF(E8&gt;0,VLOOKUP(A8,[3]BDD_AGen_Ambu!$1:$1048576,V$1,FALSE)/E8,"-")</f>
        <v>8.8204406310050498E-2</v>
      </c>
      <c r="W8" s="43">
        <f>IF(F8&gt;0,VLOOKUP(A8,[3]BDD_AGen_Ambu!$1:$1048576,W$1,FALSE)/F8,"-")</f>
        <v>8.2277504007599603E-2</v>
      </c>
      <c r="X8" s="692"/>
      <c r="Y8" s="692"/>
    </row>
    <row r="9" spans="1:36" s="32" customFormat="1" ht="14.1" customHeight="1" x14ac:dyDescent="0.2">
      <c r="A9" s="46" t="s">
        <v>22</v>
      </c>
      <c r="C9" s="47" t="s">
        <v>22</v>
      </c>
      <c r="D9" s="48" t="s">
        <v>23</v>
      </c>
      <c r="E9" s="248">
        <f>VLOOKUP(A9,A_GEN!$A$7:$AM$69,29,FALSE)</f>
        <v>66156</v>
      </c>
      <c r="F9" s="50">
        <f>VLOOKUP(A9,A_GEN!$A$7:$AM$69,30,FALSE)</f>
        <v>61591</v>
      </c>
      <c r="G9" s="492">
        <f t="shared" si="1"/>
        <v>-6.9003567325714998E-2</v>
      </c>
      <c r="H9" s="712"/>
      <c r="I9" s="38">
        <f>IF(E9&gt;0,VLOOKUP(A9,[3]BDD_AGen_Ambu!$1:$1048576,I$1,FALSE)/E9,"-")</f>
        <v>0.83969707962996554</v>
      </c>
      <c r="J9" s="37">
        <f>IF(F9&gt;0,VLOOKUP(A9,[3]BDD_AGen_Ambu!$1:$1048576,J$1,FALSE)/F9,"-")</f>
        <v>0.84874413469500409</v>
      </c>
      <c r="K9" s="38">
        <f>IF(E9&gt;0,VLOOKUP(A9,[3]BDD_AGen_Ambu!$1:$1048576,K$1,FALSE)/E9,"-")</f>
        <v>9.3536489509643869E-2</v>
      </c>
      <c r="L9" s="37">
        <f>IF(F9&gt;0,VLOOKUP(A9,[3]BDD_AGen_Ambu!$1:$1048576,L$1,FALSE)/F9,"-")</f>
        <v>9.9332694711889727E-2</v>
      </c>
      <c r="M9" s="38">
        <f>IF(E9&gt;0,VLOOKUP(A9,[3]BDD_AGen_Ambu!$1:$1048576,M$1,FALSE)/E9,"-")</f>
        <v>6.6766430860390594E-2</v>
      </c>
      <c r="N9" s="37">
        <f>IF(F9&gt;0,VLOOKUP(A9,[3]BDD_AGen_Ambu!$1:$1048576,N$1,FALSE)/F9,"-")</f>
        <v>5.1923170593106138E-2</v>
      </c>
      <c r="O9" s="712"/>
      <c r="P9" s="38">
        <f>IF(E9&gt;0,VLOOKUP(A9,[3]BDD_AGen_Ambu!$1:$1048576,P$1,FALSE)/E9,"-")</f>
        <v>0.20617933369611222</v>
      </c>
      <c r="Q9" s="37">
        <f>IF(F9&gt;0,VLOOKUP(A9,[3]BDD_AGen_Ambu!$1:$1048576,Q$1,FALSE)/F9,"-")</f>
        <v>0.19369713107434527</v>
      </c>
      <c r="R9" s="38">
        <f>IF(E9&gt;0,VLOOKUP(A9,[3]BDD_AGen_Ambu!$1:$1048576,R$1,FALSE)/E9,"-")</f>
        <v>0.62248322147651003</v>
      </c>
      <c r="S9" s="37">
        <f>IF(F9&gt;0,VLOOKUP(A9,[3]BDD_AGen_Ambu!$1:$1048576,S$1,FALSE)/F9,"-")</f>
        <v>0.60016885583932722</v>
      </c>
      <c r="T9" s="38">
        <f>IF(E9&gt;0,VLOOKUP(A9,[3]BDD_AGen_Ambu!$1:$1048576,T$1,FALSE)/E9,"-")</f>
        <v>9.2357458129270209E-2</v>
      </c>
      <c r="U9" s="37">
        <f>IF(F9&gt;0,VLOOKUP(A9,[3]BDD_AGen_Ambu!$1:$1048576,U$1,FALSE)/F9,"-")</f>
        <v>9.1880307187738472E-2</v>
      </c>
      <c r="V9" s="38">
        <f>IF(E9&gt;0,VLOOKUP(A9,[3]BDD_AGen_Ambu!$1:$1048576,V$1,FALSE)/E9,"-")</f>
        <v>7.8979986698107504E-2</v>
      </c>
      <c r="W9" s="43">
        <f>IF(F9&gt;0,VLOOKUP(A9,[3]BDD_AGen_Ambu!$1:$1048576,W$1,FALSE)/F9,"-")</f>
        <v>0.11425370589858908</v>
      </c>
      <c r="X9" s="692"/>
      <c r="Y9" s="692"/>
    </row>
    <row r="10" spans="1:36" s="32" customFormat="1" ht="14.1" customHeight="1" x14ac:dyDescent="0.2">
      <c r="A10" s="46" t="s">
        <v>24</v>
      </c>
      <c r="C10" s="33" t="s">
        <v>24</v>
      </c>
      <c r="D10" s="34" t="s">
        <v>25</v>
      </c>
      <c r="E10" s="248">
        <f>VLOOKUP(A10,A_GEN!$A$7:$AM$69,29,FALSE)</f>
        <v>87432</v>
      </c>
      <c r="F10" s="50">
        <f>VLOOKUP(A10,A_GEN!$A$7:$AM$69,30,FALSE)</f>
        <v>89615</v>
      </c>
      <c r="G10" s="492">
        <f t="shared" si="1"/>
        <v>2.4967975112087037E-2</v>
      </c>
      <c r="H10" s="712"/>
      <c r="I10" s="38">
        <f>IF(E10&gt;0,VLOOKUP(A10,[3]BDD_AGen_Ambu!$1:$1048576,I$1,FALSE)/E10,"-")</f>
        <v>0.80303550187574346</v>
      </c>
      <c r="J10" s="37">
        <f>IF(F10&gt;0,VLOOKUP(A10,[3]BDD_AGen_Ambu!$1:$1048576,J$1,FALSE)/F10,"-")</f>
        <v>0.80618200078111923</v>
      </c>
      <c r="K10" s="38">
        <f>IF(E10&gt;0,VLOOKUP(A10,[3]BDD_AGen_Ambu!$1:$1048576,K$1,FALSE)/E10,"-")</f>
        <v>0.13730670692652575</v>
      </c>
      <c r="L10" s="37">
        <f>IF(F10&gt;0,VLOOKUP(A10,[3]BDD_AGen_Ambu!$1:$1048576,L$1,FALSE)/F10,"-")</f>
        <v>0.13705294872510182</v>
      </c>
      <c r="M10" s="38">
        <f>IF(E10&gt;0,VLOOKUP(A10,[3]BDD_AGen_Ambu!$1:$1048576,M$1,FALSE)/E10,"-")</f>
        <v>5.9657791197730806E-2</v>
      </c>
      <c r="N10" s="37">
        <f>IF(F10&gt;0,VLOOKUP(A10,[3]BDD_AGen_Ambu!$1:$1048576,N$1,FALSE)/F10,"-")</f>
        <v>5.6765050493778946E-2</v>
      </c>
      <c r="O10" s="712"/>
      <c r="P10" s="38">
        <f>IF(E10&gt;0,VLOOKUP(A10,[3]BDD_AGen_Ambu!$1:$1048576,P$1,FALSE)/E10,"-")</f>
        <v>0.25091499679751122</v>
      </c>
      <c r="Q10" s="37">
        <f>IF(F10&gt;0,VLOOKUP(A10,[3]BDD_AGen_Ambu!$1:$1048576,Q$1,FALSE)/F10,"-")</f>
        <v>0.24730234893711991</v>
      </c>
      <c r="R10" s="38">
        <f>IF(E10&gt;0,VLOOKUP(A10,[3]BDD_AGen_Ambu!$1:$1048576,R$1,FALSE)/E10,"-")</f>
        <v>0.58584957452648911</v>
      </c>
      <c r="S10" s="37">
        <f>IF(F10&gt;0,VLOOKUP(A10,[3]BDD_AGen_Ambu!$1:$1048576,S$1,FALSE)/F10,"-")</f>
        <v>0.5933828042180439</v>
      </c>
      <c r="T10" s="38">
        <f>IF(E10&gt;0,VLOOKUP(A10,[3]BDD_AGen_Ambu!$1:$1048576,T$1,FALSE)/E10,"-")</f>
        <v>9.384435904474335E-2</v>
      </c>
      <c r="U10" s="37">
        <f>IF(F10&gt;0,VLOOKUP(A10,[3]BDD_AGen_Ambu!$1:$1048576,U$1,FALSE)/F10,"-")</f>
        <v>9.9135189421413819E-2</v>
      </c>
      <c r="V10" s="38">
        <f>IF(E10&gt;0,VLOOKUP(A10,[3]BDD_AGen_Ambu!$1:$1048576,V$1,FALSE)/E10,"-")</f>
        <v>6.9391069631256297E-2</v>
      </c>
      <c r="W10" s="43">
        <f>IF(F10&gt;0,VLOOKUP(A10,[3]BDD_AGen_Ambu!$1:$1048576,W$1,FALSE)/F10,"-")</f>
        <v>6.017965742342242E-2</v>
      </c>
      <c r="X10" s="692"/>
      <c r="Y10" s="692"/>
    </row>
    <row r="11" spans="1:36" s="32" customFormat="1" ht="14.1" customHeight="1" x14ac:dyDescent="0.2">
      <c r="A11" s="31" t="s">
        <v>26</v>
      </c>
      <c r="C11" s="33" t="s">
        <v>26</v>
      </c>
      <c r="D11" s="34" t="s">
        <v>27</v>
      </c>
      <c r="E11" s="248">
        <f>VLOOKUP(A11,A_GEN!$A$7:$AM$69,29,FALSE)</f>
        <v>27323</v>
      </c>
      <c r="F11" s="50">
        <f>VLOOKUP(A11,A_GEN!$A$7:$AM$69,30,FALSE)</f>
        <v>28497</v>
      </c>
      <c r="G11" s="492">
        <f t="shared" si="1"/>
        <v>4.2967463309299792E-2</v>
      </c>
      <c r="H11" s="712"/>
      <c r="I11" s="38">
        <f>IF(E11&gt;0,VLOOKUP(A11,[3]BDD_AGen_Ambu!$1:$1048576,I$1,FALSE)/E11,"-")</f>
        <v>0.65940782490941696</v>
      </c>
      <c r="J11" s="37">
        <f>IF(F11&gt;0,VLOOKUP(A11,[3]BDD_AGen_Ambu!$1:$1048576,J$1,FALSE)/F11,"-")</f>
        <v>0.66115731480506723</v>
      </c>
      <c r="K11" s="38">
        <f>IF(E11&gt;0,VLOOKUP(A11,[3]BDD_AGen_Ambu!$1:$1048576,K$1,FALSE)/E11,"-")</f>
        <v>0.24920396735351169</v>
      </c>
      <c r="L11" s="37">
        <f>IF(F11&gt;0,VLOOKUP(A11,[3]BDD_AGen_Ambu!$1:$1048576,L$1,FALSE)/F11,"-")</f>
        <v>0.25213180334772084</v>
      </c>
      <c r="M11" s="38">
        <f>IF(E11&gt;0,VLOOKUP(A11,[3]BDD_AGen_Ambu!$1:$1048576,M$1,FALSE)/E11,"-")</f>
        <v>9.1388207737071334E-2</v>
      </c>
      <c r="N11" s="37">
        <f>IF(F11&gt;0,VLOOKUP(A11,[3]BDD_AGen_Ambu!$1:$1048576,N$1,FALSE)/F11,"-")</f>
        <v>8.6710881847211985E-2</v>
      </c>
      <c r="O11" s="712"/>
      <c r="P11" s="38">
        <f>IF(E11&gt;0,VLOOKUP(A11,[3]BDD_AGen_Ambu!$1:$1048576,P$1,FALSE)/E11,"-")</f>
        <v>7.4040185923946858E-2</v>
      </c>
      <c r="Q11" s="37">
        <f>IF(F11&gt;0,VLOOKUP(A11,[3]BDD_AGen_Ambu!$1:$1048576,Q$1,FALSE)/F11,"-")</f>
        <v>9.3343158929010073E-2</v>
      </c>
      <c r="R11" s="38">
        <f>IF(E11&gt;0,VLOOKUP(A11,[3]BDD_AGen_Ambu!$1:$1048576,R$1,FALSE)/E11,"-")</f>
        <v>0.68158694140467735</v>
      </c>
      <c r="S11" s="37">
        <f>IF(F11&gt;0,VLOOKUP(A11,[3]BDD_AGen_Ambu!$1:$1048576,S$1,FALSE)/F11,"-")</f>
        <v>0.6818612485524792</v>
      </c>
      <c r="T11" s="38">
        <f>IF(E11&gt;0,VLOOKUP(A11,[3]BDD_AGen_Ambu!$1:$1048576,T$1,FALSE)/E11,"-")</f>
        <v>7.3674193902572918E-2</v>
      </c>
      <c r="U11" s="37">
        <f>IF(F11&gt;0,VLOOKUP(A11,[3]BDD_AGen_Ambu!$1:$1048576,U$1,FALSE)/F11,"-")</f>
        <v>6.7270238972523419E-2</v>
      </c>
      <c r="V11" s="38">
        <f>IF(E11&gt;0,VLOOKUP(A11,[3]BDD_AGen_Ambu!$1:$1048576,V$1,FALSE)/E11,"-")</f>
        <v>0.17069867876880285</v>
      </c>
      <c r="W11" s="43">
        <f>IF(F11&gt;0,VLOOKUP(A11,[3]BDD_AGen_Ambu!$1:$1048576,W$1,FALSE)/F11,"-")</f>
        <v>0.15752535354598729</v>
      </c>
      <c r="X11" s="692"/>
      <c r="Y11" s="692"/>
    </row>
    <row r="12" spans="1:36" s="32" customFormat="1" ht="14.1" customHeight="1" x14ac:dyDescent="0.2">
      <c r="A12" s="31" t="s">
        <v>28</v>
      </c>
      <c r="C12" s="33" t="s">
        <v>28</v>
      </c>
      <c r="D12" s="34" t="s">
        <v>29</v>
      </c>
      <c r="E12" s="248">
        <f>VLOOKUP(A12,A_GEN!$A$7:$AM$69,29,FALSE)</f>
        <v>116821</v>
      </c>
      <c r="F12" s="50">
        <f>VLOOKUP(A12,A_GEN!$A$7:$AM$69,30,FALSE)</f>
        <v>109324</v>
      </c>
      <c r="G12" s="492">
        <f t="shared" si="1"/>
        <v>-6.4175105503291308E-2</v>
      </c>
      <c r="H12" s="712"/>
      <c r="I12" s="38">
        <f>IF(E12&gt;0,VLOOKUP(A12,[3]BDD_AGen_Ambu!$1:$1048576,I$1,FALSE)/E12,"-")</f>
        <v>0.73221424230232579</v>
      </c>
      <c r="J12" s="37">
        <f>IF(F12&gt;0,VLOOKUP(A12,[3]BDD_AGen_Ambu!$1:$1048576,J$1,FALSE)/F12,"-")</f>
        <v>0.72154330247704068</v>
      </c>
      <c r="K12" s="38">
        <f>IF(E12&gt;0,VLOOKUP(A12,[3]BDD_AGen_Ambu!$1:$1048576,K$1,FALSE)/E12,"-")</f>
        <v>5.0778541529348319E-2</v>
      </c>
      <c r="L12" s="37">
        <f>IF(F12&gt;0,VLOOKUP(A12,[3]BDD_AGen_Ambu!$1:$1048576,L$1,FALSE)/F12,"-")</f>
        <v>4.9815228129230546E-2</v>
      </c>
      <c r="M12" s="38">
        <f>IF(E12&gt;0,VLOOKUP(A12,[3]BDD_AGen_Ambu!$1:$1048576,M$1,FALSE)/E12,"-")</f>
        <v>0.21700721616832591</v>
      </c>
      <c r="N12" s="37">
        <f>IF(F12&gt;0,VLOOKUP(A12,[3]BDD_AGen_Ambu!$1:$1048576,N$1,FALSE)/F12,"-")</f>
        <v>0.22864146939372873</v>
      </c>
      <c r="O12" s="712"/>
      <c r="P12" s="38">
        <f>IF(E12&gt;0,VLOOKUP(A12,[3]BDD_AGen_Ambu!$1:$1048576,P$1,FALSE)/E12,"-")</f>
        <v>0.21849667439929465</v>
      </c>
      <c r="Q12" s="37">
        <f>IF(F12&gt;0,VLOOKUP(A12,[3]BDD_AGen_Ambu!$1:$1048576,Q$1,FALSE)/F12,"-")</f>
        <v>0.22372946471040212</v>
      </c>
      <c r="R12" s="38">
        <f>IF(E12&gt;0,VLOOKUP(A12,[3]BDD_AGen_Ambu!$1:$1048576,R$1,FALSE)/E12,"-")</f>
        <v>0.4933273983273555</v>
      </c>
      <c r="S12" s="37">
        <f>IF(F12&gt;0,VLOOKUP(A12,[3]BDD_AGen_Ambu!$1:$1048576,S$1,FALSE)/F12,"-")</f>
        <v>0.46727159635578647</v>
      </c>
      <c r="T12" s="38">
        <f>IF(E12&gt;0,VLOOKUP(A12,[3]BDD_AGen_Ambu!$1:$1048576,T$1,FALSE)/E12,"-")</f>
        <v>9.8971931416440534E-2</v>
      </c>
      <c r="U12" s="37">
        <f>IF(F12&gt;0,VLOOKUP(A12,[3]BDD_AGen_Ambu!$1:$1048576,U$1,FALSE)/F12,"-")</f>
        <v>0.10864037173905089</v>
      </c>
      <c r="V12" s="38">
        <f>IF(E12&gt;0,VLOOKUP(A12,[3]BDD_AGen_Ambu!$1:$1048576,V$1,FALSE)/E12,"-")</f>
        <v>0.18920399585690928</v>
      </c>
      <c r="W12" s="43">
        <f>IF(F12&gt;0,VLOOKUP(A12,[3]BDD_AGen_Ambu!$1:$1048576,W$1,FALSE)/F12,"-")</f>
        <v>0.20035856719476053</v>
      </c>
      <c r="X12" s="692"/>
      <c r="Y12" s="692"/>
    </row>
    <row r="13" spans="1:36" s="32" customFormat="1" ht="14.1" customHeight="1" x14ac:dyDescent="0.2">
      <c r="A13" s="31" t="s">
        <v>30</v>
      </c>
      <c r="C13" s="45" t="s">
        <v>30</v>
      </c>
      <c r="D13" s="34" t="s">
        <v>31</v>
      </c>
      <c r="E13" s="248">
        <f>VLOOKUP(A13,A_GEN!$A$7:$AM$69,29,FALSE)</f>
        <v>2441</v>
      </c>
      <c r="F13" s="50">
        <f>VLOOKUP(A13,A_GEN!$A$7:$AM$69,30,FALSE)</f>
        <v>1166</v>
      </c>
      <c r="G13" s="492">
        <f t="shared" si="1"/>
        <v>-0.52232691519868912</v>
      </c>
      <c r="H13" s="712"/>
      <c r="I13" s="38">
        <f>IF(E13&gt;0,VLOOKUP(A13,[3]BDD_AGen_Ambu!$1:$1048576,I$1,FALSE)/E13,"-")</f>
        <v>1</v>
      </c>
      <c r="J13" s="37">
        <f>IF(F13&gt;0,VLOOKUP(A13,[3]BDD_AGen_Ambu!$1:$1048576,J$1,FALSE)/F13,"-")</f>
        <v>1</v>
      </c>
      <c r="K13" s="38">
        <f>IF(E13&gt;0,VLOOKUP(A13,[3]BDD_AGen_Ambu!$1:$1048576,K$1,FALSE)/E13,"-")</f>
        <v>0</v>
      </c>
      <c r="L13" s="37">
        <f>IF(F13&gt;0,VLOOKUP(A13,[3]BDD_AGen_Ambu!$1:$1048576,L$1,FALSE)/F13,"-")</f>
        <v>0</v>
      </c>
      <c r="M13" s="38">
        <f>IF(E13&gt;0,VLOOKUP(A13,[3]BDD_AGen_Ambu!$1:$1048576,M$1,FALSE)/E13,"-")</f>
        <v>0</v>
      </c>
      <c r="N13" s="37">
        <f>IF(F13&gt;0,VLOOKUP(A13,[3]BDD_AGen_Ambu!$1:$1048576,N$1,FALSE)/F13,"-")</f>
        <v>0</v>
      </c>
      <c r="O13" s="712"/>
      <c r="P13" s="38">
        <f>IF(E13&gt;0,VLOOKUP(A13,[3]BDD_AGen_Ambu!$1:$1048576,P$1,FALSE)/E13,"-")</f>
        <v>1</v>
      </c>
      <c r="Q13" s="37">
        <f>IF(F13&gt;0,VLOOKUP(A13,[3]BDD_AGen_Ambu!$1:$1048576,Q$1,FALSE)/F13,"-")</f>
        <v>0.99828473413379071</v>
      </c>
      <c r="R13" s="38">
        <f>IF(E13&gt;0,VLOOKUP(A13,[3]BDD_AGen_Ambu!$1:$1048576,R$1,FALSE)/E13,"-")</f>
        <v>0</v>
      </c>
      <c r="S13" s="37">
        <f>IF(F13&gt;0,VLOOKUP(A13,[3]BDD_AGen_Ambu!$1:$1048576,S$1,FALSE)/F13,"-")</f>
        <v>0</v>
      </c>
      <c r="T13" s="38">
        <f>IF(E13&gt;0,VLOOKUP(A13,[3]BDD_AGen_Ambu!$1:$1048576,T$1,FALSE)/E13,"-")</f>
        <v>0</v>
      </c>
      <c r="U13" s="37">
        <f>IF(F13&gt;0,VLOOKUP(A13,[3]BDD_AGen_Ambu!$1:$1048576,U$1,FALSE)/F13,"-")</f>
        <v>0</v>
      </c>
      <c r="V13" s="38">
        <f>IF(E13&gt;0,VLOOKUP(A13,[3]BDD_AGen_Ambu!$1:$1048576,V$1,FALSE)/E13,"-")</f>
        <v>0</v>
      </c>
      <c r="W13" s="43">
        <f>IF(F13&gt;0,VLOOKUP(A13,[3]BDD_AGen_Ambu!$1:$1048576,W$1,FALSE)/F13,"-")</f>
        <v>1.7152658662092624E-3</v>
      </c>
      <c r="X13" s="692"/>
      <c r="Y13" s="692"/>
    </row>
    <row r="14" spans="1:36" s="32" customFormat="1" ht="14.1" customHeight="1" x14ac:dyDescent="0.2">
      <c r="A14" s="31" t="s">
        <v>32</v>
      </c>
      <c r="C14" s="33" t="s">
        <v>32</v>
      </c>
      <c r="D14" s="34" t="s">
        <v>33</v>
      </c>
      <c r="E14" s="248">
        <f>VLOOKUP(A14,A_GEN!$A$7:$AM$69,29,FALSE)</f>
        <v>302</v>
      </c>
      <c r="F14" s="50">
        <f>VLOOKUP(A14,A_GEN!$A$7:$AM$69,30,FALSE)</f>
        <v>305</v>
      </c>
      <c r="G14" s="492">
        <f t="shared" si="1"/>
        <v>9.9337748344370258E-3</v>
      </c>
      <c r="H14" s="712"/>
      <c r="I14" s="38">
        <f>IF(E14&gt;0,VLOOKUP(A14,[3]BDD_AGen_Ambu!$1:$1048576,I$1,FALSE)/E14,"-")</f>
        <v>1</v>
      </c>
      <c r="J14" s="37">
        <f>IF(F14&gt;0,VLOOKUP(A14,[3]BDD_AGen_Ambu!$1:$1048576,J$1,FALSE)/F14,"-")</f>
        <v>0.78360655737704921</v>
      </c>
      <c r="K14" s="38">
        <f>IF(E14&gt;0,VLOOKUP(A14,[3]BDD_AGen_Ambu!$1:$1048576,K$1,FALSE)/E14,"-")</f>
        <v>0</v>
      </c>
      <c r="L14" s="37">
        <f>IF(F14&gt;0,VLOOKUP(A14,[3]BDD_AGen_Ambu!$1:$1048576,L$1,FALSE)/F14,"-")</f>
        <v>0</v>
      </c>
      <c r="M14" s="38">
        <f>IF(E14&gt;0,VLOOKUP(A14,[3]BDD_AGen_Ambu!$1:$1048576,M$1,FALSE)/E14,"-")</f>
        <v>0</v>
      </c>
      <c r="N14" s="37">
        <f>IF(F14&gt;0,VLOOKUP(A14,[3]BDD_AGen_Ambu!$1:$1048576,N$1,FALSE)/F14,"-")</f>
        <v>0.21639344262295082</v>
      </c>
      <c r="O14" s="712"/>
      <c r="P14" s="38">
        <f>IF(E14&gt;0,VLOOKUP(A14,[3]BDD_AGen_Ambu!$1:$1048576,P$1,FALSE)/E14,"-")</f>
        <v>1</v>
      </c>
      <c r="Q14" s="37">
        <f>IF(F14&gt;0,VLOOKUP(A14,[3]BDD_AGen_Ambu!$1:$1048576,Q$1,FALSE)/F14,"-")</f>
        <v>1</v>
      </c>
      <c r="R14" s="38">
        <f>IF(E14&gt;0,VLOOKUP(A14,[3]BDD_AGen_Ambu!$1:$1048576,R$1,FALSE)/E14,"-")</f>
        <v>0</v>
      </c>
      <c r="S14" s="37">
        <f>IF(F14&gt;0,VLOOKUP(A14,[3]BDD_AGen_Ambu!$1:$1048576,S$1,FALSE)/F14,"-")</f>
        <v>0</v>
      </c>
      <c r="T14" s="38">
        <f>IF(E14&gt;0,VLOOKUP(A14,[3]BDD_AGen_Ambu!$1:$1048576,T$1,FALSE)/E14,"-")</f>
        <v>0</v>
      </c>
      <c r="U14" s="37">
        <f>IF(F14&gt;0,VLOOKUP(A14,[3]BDD_AGen_Ambu!$1:$1048576,U$1,FALSE)/F14,"-")</f>
        <v>0</v>
      </c>
      <c r="V14" s="38">
        <f>IF(E14&gt;0,VLOOKUP(A14,[3]BDD_AGen_Ambu!$1:$1048576,V$1,FALSE)/E14,"-")</f>
        <v>0</v>
      </c>
      <c r="W14" s="43">
        <f>IF(F14&gt;0,VLOOKUP(A14,[3]BDD_AGen_Ambu!$1:$1048576,W$1,FALSE)/F14,"-")</f>
        <v>0</v>
      </c>
      <c r="X14" s="692"/>
      <c r="Y14" s="692"/>
    </row>
    <row r="15" spans="1:36" s="32" customFormat="1" ht="14.1" customHeight="1" x14ac:dyDescent="0.2">
      <c r="A15" s="31" t="s">
        <v>34</v>
      </c>
      <c r="C15" s="33" t="s">
        <v>34</v>
      </c>
      <c r="D15" s="34" t="s">
        <v>35</v>
      </c>
      <c r="E15" s="248">
        <f>VLOOKUP(A15,A_GEN!$A$7:$AM$69,29,FALSE)</f>
        <v>52881</v>
      </c>
      <c r="F15" s="50">
        <f>VLOOKUP(A15,A_GEN!$A$7:$AM$69,30,FALSE)</f>
        <v>52109</v>
      </c>
      <c r="G15" s="492">
        <f t="shared" si="1"/>
        <v>-1.4598816209980936E-2</v>
      </c>
      <c r="H15" s="712"/>
      <c r="I15" s="38">
        <f>IF(E15&gt;0,VLOOKUP(A15,[3]BDD_AGen_Ambu!$1:$1048576,I$1,FALSE)/E15,"-")</f>
        <v>0.7925720012859061</v>
      </c>
      <c r="J15" s="37">
        <f>IF(F15&gt;0,VLOOKUP(A15,[3]BDD_AGen_Ambu!$1:$1048576,J$1,FALSE)/F15,"-")</f>
        <v>0.76151912337600036</v>
      </c>
      <c r="K15" s="38">
        <f>IF(E15&gt;0,VLOOKUP(A15,[3]BDD_AGen_Ambu!$1:$1048576,K$1,FALSE)/E15,"-")</f>
        <v>0.11109850418864999</v>
      </c>
      <c r="L15" s="37">
        <f>IF(F15&gt;0,VLOOKUP(A15,[3]BDD_AGen_Ambu!$1:$1048576,L$1,FALSE)/F15,"-")</f>
        <v>0.12863420906177436</v>
      </c>
      <c r="M15" s="38">
        <f>IF(E15&gt;0,VLOOKUP(A15,[3]BDD_AGen_Ambu!$1:$1048576,M$1,FALSE)/E15,"-")</f>
        <v>9.6329494525443926E-2</v>
      </c>
      <c r="N15" s="37">
        <f>IF(F15&gt;0,VLOOKUP(A15,[3]BDD_AGen_Ambu!$1:$1048576,N$1,FALSE)/F15,"-")</f>
        <v>0.10984666756222533</v>
      </c>
      <c r="O15" s="712"/>
      <c r="P15" s="38">
        <f>IF(E15&gt;0,VLOOKUP(A15,[3]BDD_AGen_Ambu!$1:$1048576,P$1,FALSE)/E15,"-")</f>
        <v>0.15706964694313647</v>
      </c>
      <c r="Q15" s="37">
        <f>IF(F15&gt;0,VLOOKUP(A15,[3]BDD_AGen_Ambu!$1:$1048576,Q$1,FALSE)/F15,"-")</f>
        <v>0.16856972883762883</v>
      </c>
      <c r="R15" s="38">
        <f>IF(E15&gt;0,VLOOKUP(A15,[3]BDD_AGen_Ambu!$1:$1048576,R$1,FALSE)/E15,"-")</f>
        <v>0.52026247612564058</v>
      </c>
      <c r="S15" s="37">
        <f>IF(F15&gt;0,VLOOKUP(A15,[3]BDD_AGen_Ambu!$1:$1048576,S$1,FALSE)/F15,"-")</f>
        <v>0.47671227619029344</v>
      </c>
      <c r="T15" s="38">
        <f>IF(E15&gt;0,VLOOKUP(A15,[3]BDD_AGen_Ambu!$1:$1048576,T$1,FALSE)/E15,"-")</f>
        <v>0.14591252056504225</v>
      </c>
      <c r="U15" s="37">
        <f>IF(F15&gt;0,VLOOKUP(A15,[3]BDD_AGen_Ambu!$1:$1048576,U$1,FALSE)/F15,"-")</f>
        <v>0.15041547525379492</v>
      </c>
      <c r="V15" s="38">
        <f>IF(E15&gt;0,VLOOKUP(A15,[3]BDD_AGen_Ambu!$1:$1048576,V$1,FALSE)/E15,"-")</f>
        <v>0.17675535636618067</v>
      </c>
      <c r="W15" s="43">
        <f>IF(F15&gt;0,VLOOKUP(A15,[3]BDD_AGen_Ambu!$1:$1048576,W$1,FALSE)/F15,"-")</f>
        <v>0.20430251971828284</v>
      </c>
      <c r="X15" s="692"/>
      <c r="Y15" s="692"/>
    </row>
    <row r="16" spans="1:36" s="32" customFormat="1" ht="14.1" customHeight="1" x14ac:dyDescent="0.25">
      <c r="A16" s="49" t="s">
        <v>36</v>
      </c>
      <c r="C16" s="33" t="s">
        <v>36</v>
      </c>
      <c r="D16" s="34" t="s">
        <v>37</v>
      </c>
      <c r="E16" s="248">
        <f>VLOOKUP(A16,A_GEN!$A$7:$AM$69,29,FALSE)</f>
        <v>44353</v>
      </c>
      <c r="F16" s="50">
        <f>VLOOKUP(A16,A_GEN!$A$7:$AM$69,30,FALSE)</f>
        <v>44496</v>
      </c>
      <c r="G16" s="492">
        <f t="shared" si="1"/>
        <v>3.2241336549951871E-3</v>
      </c>
      <c r="H16" s="712"/>
      <c r="I16" s="38">
        <f>IF(E16&gt;0,VLOOKUP(A16,[3]BDD_AGen_Ambu!$1:$1048576,I$1,FALSE)/E16,"-")</f>
        <v>0.81478141275674698</v>
      </c>
      <c r="J16" s="37">
        <f>IF(F16&gt;0,VLOOKUP(A16,[3]BDD_AGen_Ambu!$1:$1048576,J$1,FALSE)/F16,"-")</f>
        <v>0.78699208917655517</v>
      </c>
      <c r="K16" s="38">
        <f>IF(E16&gt;0,VLOOKUP(A16,[3]BDD_AGen_Ambu!$1:$1048576,K$1,FALSE)/E16,"-")</f>
        <v>0.11525714156877775</v>
      </c>
      <c r="L16" s="37">
        <f>IF(F16&gt;0,VLOOKUP(A16,[3]BDD_AGen_Ambu!$1:$1048576,L$1,FALSE)/F16,"-")</f>
        <v>0.13203434016540813</v>
      </c>
      <c r="M16" s="38">
        <f>IF(E16&gt;0,VLOOKUP(A16,[3]BDD_AGen_Ambu!$1:$1048576,M$1,FALSE)/E16,"-")</f>
        <v>6.9961445674475237E-2</v>
      </c>
      <c r="N16" s="37">
        <f>IF(F16&gt;0,VLOOKUP(A16,[3]BDD_AGen_Ambu!$1:$1048576,N$1,FALSE)/F16,"-")</f>
        <v>8.0973570658036675E-2</v>
      </c>
      <c r="O16" s="712"/>
      <c r="P16" s="38">
        <f>IF(E16&gt;0,VLOOKUP(A16,[3]BDD_AGen_Ambu!$1:$1048576,P$1,FALSE)/E16,"-")</f>
        <v>0.25436836290668047</v>
      </c>
      <c r="Q16" s="37">
        <f>IF(F16&gt;0,VLOOKUP(A16,[3]BDD_AGen_Ambu!$1:$1048576,Q$1,FALSE)/F16,"-")</f>
        <v>0.21613178712693276</v>
      </c>
      <c r="R16" s="38">
        <f>IF(E16&gt;0,VLOOKUP(A16,[3]BDD_AGen_Ambu!$1:$1048576,R$1,FALSE)/E16,"-")</f>
        <v>0.52095686875746849</v>
      </c>
      <c r="S16" s="37">
        <f>IF(F16&gt;0,VLOOKUP(A16,[3]BDD_AGen_Ambu!$1:$1048576,S$1,FALSE)/F16,"-")</f>
        <v>0.53876752966558794</v>
      </c>
      <c r="T16" s="38">
        <f>IF(E16&gt;0,VLOOKUP(A16,[3]BDD_AGen_Ambu!$1:$1048576,T$1,FALSE)/E16,"-")</f>
        <v>0.1229680066737312</v>
      </c>
      <c r="U16" s="37">
        <f>IF(F16&gt;0,VLOOKUP(A16,[3]BDD_AGen_Ambu!$1:$1048576,U$1,FALSE)/F16,"-")</f>
        <v>0.1296970514203524</v>
      </c>
      <c r="V16" s="38">
        <f>IF(E16&gt;0,VLOOKUP(A16,[3]BDD_AGen_Ambu!$1:$1048576,V$1,FALSE)/E16,"-")</f>
        <v>0.10170676166211981</v>
      </c>
      <c r="W16" s="43">
        <f>IF(F16&gt;0,VLOOKUP(A16,[3]BDD_AGen_Ambu!$1:$1048576,W$1,FALSE)/F16,"-")</f>
        <v>0.11540363178712694</v>
      </c>
      <c r="X16" s="692"/>
      <c r="Y16" s="692"/>
    </row>
    <row r="17" spans="1:25" s="32" customFormat="1" ht="14.1" customHeight="1" x14ac:dyDescent="0.2">
      <c r="A17" s="31" t="s">
        <v>38</v>
      </c>
      <c r="C17" s="33" t="s">
        <v>38</v>
      </c>
      <c r="D17" s="34" t="s">
        <v>39</v>
      </c>
      <c r="E17" s="248">
        <f>VLOOKUP(A17,A_GEN!$A$7:$AM$69,29,FALSE)</f>
        <v>16336</v>
      </c>
      <c r="F17" s="50">
        <f>VLOOKUP(A17,A_GEN!$A$7:$AM$69,30,FALSE)</f>
        <v>17495</v>
      </c>
      <c r="G17" s="492">
        <f t="shared" si="1"/>
        <v>7.0947600391772836E-2</v>
      </c>
      <c r="H17" s="712"/>
      <c r="I17" s="38">
        <f>IF(E17&gt;0,VLOOKUP(A17,[3]BDD_AGen_Ambu!$1:$1048576,I$1,FALSE)/E17,"-")</f>
        <v>0.76371204701273265</v>
      </c>
      <c r="J17" s="37">
        <f>IF(F17&gt;0,VLOOKUP(A17,[3]BDD_AGen_Ambu!$1:$1048576,J$1,FALSE)/F17,"-")</f>
        <v>0.80754501286081737</v>
      </c>
      <c r="K17" s="38">
        <f>IF(E17&gt;0,VLOOKUP(A17,[3]BDD_AGen_Ambu!$1:$1048576,K$1,FALSE)/E17,"-")</f>
        <v>0.16956415279138101</v>
      </c>
      <c r="L17" s="37">
        <f>IF(F17&gt;0,VLOOKUP(A17,[3]BDD_AGen_Ambu!$1:$1048576,L$1,FALSE)/F17,"-")</f>
        <v>0.16524721348956845</v>
      </c>
      <c r="M17" s="38">
        <f>IF(E17&gt;0,VLOOKUP(A17,[3]BDD_AGen_Ambu!$1:$1048576,M$1,FALSE)/E17,"-")</f>
        <v>6.672380019588639E-2</v>
      </c>
      <c r="N17" s="37">
        <f>IF(F17&gt;0,VLOOKUP(A17,[3]BDD_AGen_Ambu!$1:$1048576,N$1,FALSE)/F17,"-")</f>
        <v>2.7207773649614176E-2</v>
      </c>
      <c r="O17" s="712"/>
      <c r="P17" s="38">
        <f>IF(E17&gt;0,VLOOKUP(A17,[3]BDD_AGen_Ambu!$1:$1048576,P$1,FALSE)/E17,"-")</f>
        <v>0.23230901077375121</v>
      </c>
      <c r="Q17" s="37">
        <f>IF(F17&gt;0,VLOOKUP(A17,[3]BDD_AGen_Ambu!$1:$1048576,Q$1,FALSE)/F17,"-")</f>
        <v>0.30791654758502429</v>
      </c>
      <c r="R17" s="38">
        <f>IF(E17&gt;0,VLOOKUP(A17,[3]BDD_AGen_Ambu!$1:$1048576,R$1,FALSE)/E17,"-")</f>
        <v>0.45696620959843293</v>
      </c>
      <c r="S17" s="37">
        <f>IF(F17&gt;0,VLOOKUP(A17,[3]BDD_AGen_Ambu!$1:$1048576,S$1,FALSE)/F17,"-")</f>
        <v>0.37827950843098029</v>
      </c>
      <c r="T17" s="38">
        <f>IF(E17&gt;0,VLOOKUP(A17,[3]BDD_AGen_Ambu!$1:$1048576,T$1,FALSE)/E17,"-")</f>
        <v>0.13730411361410383</v>
      </c>
      <c r="U17" s="37">
        <f>IF(F17&gt;0,VLOOKUP(A17,[3]BDD_AGen_Ambu!$1:$1048576,U$1,FALSE)/F17,"-")</f>
        <v>0.14992855101457558</v>
      </c>
      <c r="V17" s="38">
        <f>IF(E17&gt;0,VLOOKUP(A17,[3]BDD_AGen_Ambu!$1:$1048576,V$1,FALSE)/E17,"-")</f>
        <v>0.17342066601371206</v>
      </c>
      <c r="W17" s="43">
        <f>IF(F17&gt;0,VLOOKUP(A17,[3]BDD_AGen_Ambu!$1:$1048576,W$1,FALSE)/F17,"-")</f>
        <v>0.16387539296941983</v>
      </c>
      <c r="X17" s="692"/>
      <c r="Y17" s="692"/>
    </row>
    <row r="18" spans="1:25" s="32" customFormat="1" ht="14.1" customHeight="1" x14ac:dyDescent="0.2">
      <c r="A18" s="31" t="s">
        <v>40</v>
      </c>
      <c r="C18" s="33" t="s">
        <v>40</v>
      </c>
      <c r="D18" s="34" t="s">
        <v>41</v>
      </c>
      <c r="E18" s="248">
        <f>VLOOKUP(A18,A_GEN!$A$7:$AM$69,29,FALSE)</f>
        <v>256096</v>
      </c>
      <c r="F18" s="50">
        <f>VLOOKUP(A18,A_GEN!$A$7:$AM$69,30,FALSE)</f>
        <v>246432</v>
      </c>
      <c r="G18" s="492">
        <f t="shared" si="1"/>
        <v>-3.7735849056603765E-2</v>
      </c>
      <c r="H18" s="712"/>
      <c r="I18" s="38">
        <f>IF(E18&gt;0,VLOOKUP(A18,[3]BDD_AGen_Ambu!$1:$1048576,I$1,FALSE)/E18,"-")</f>
        <v>0.83034487067349749</v>
      </c>
      <c r="J18" s="37">
        <f>IF(F18&gt;0,VLOOKUP(A18,[3]BDD_AGen_Ambu!$1:$1048576,J$1,FALSE)/F18,"-")</f>
        <v>0.810909297493832</v>
      </c>
      <c r="K18" s="38">
        <f>IF(E18&gt;0,VLOOKUP(A18,[3]BDD_AGen_Ambu!$1:$1048576,K$1,FALSE)/E18,"-")</f>
        <v>8.4995470448581786E-2</v>
      </c>
      <c r="L18" s="37">
        <f>IF(F18&gt;0,VLOOKUP(A18,[3]BDD_AGen_Ambu!$1:$1048576,L$1,FALSE)/F18,"-")</f>
        <v>0.11234742241267368</v>
      </c>
      <c r="M18" s="38">
        <f>IF(E18&gt;0,VLOOKUP(A18,[3]BDD_AGen_Ambu!$1:$1048576,M$1,FALSE)/E18,"-")</f>
        <v>8.4659658877920776E-2</v>
      </c>
      <c r="N18" s="37">
        <f>IF(F18&gt;0,VLOOKUP(A18,[3]BDD_AGen_Ambu!$1:$1048576,N$1,FALSE)/F18,"-")</f>
        <v>7.6743280093494348E-2</v>
      </c>
      <c r="O18" s="712"/>
      <c r="P18" s="38">
        <f>IF(E18&gt;0,VLOOKUP(A18,[3]BDD_AGen_Ambu!$1:$1048576,P$1,FALSE)/E18,"-")</f>
        <v>0.17250171810571036</v>
      </c>
      <c r="Q18" s="37">
        <f>IF(F18&gt;0,VLOOKUP(A18,[3]BDD_AGen_Ambu!$1:$1048576,Q$1,FALSE)/F18,"-")</f>
        <v>0.17656797818465134</v>
      </c>
      <c r="R18" s="38">
        <f>IF(E18&gt;0,VLOOKUP(A18,[3]BDD_AGen_Ambu!$1:$1048576,R$1,FALSE)/E18,"-")</f>
        <v>0.58566318880419843</v>
      </c>
      <c r="S18" s="37">
        <f>IF(F18&gt;0,VLOOKUP(A18,[3]BDD_AGen_Ambu!$1:$1048576,S$1,FALSE)/F18,"-")</f>
        <v>0.53471951694585118</v>
      </c>
      <c r="T18" s="38">
        <f>IF(E18&gt;0,VLOOKUP(A18,[3]BDD_AGen_Ambu!$1:$1048576,T$1,FALSE)/E18,"-")</f>
        <v>0.11479679495189304</v>
      </c>
      <c r="U18" s="37">
        <f>IF(F18&gt;0,VLOOKUP(A18,[3]BDD_AGen_Ambu!$1:$1048576,U$1,FALSE)/F18,"-")</f>
        <v>0.10312784054018959</v>
      </c>
      <c r="V18" s="38">
        <f>IF(E18&gt;0,VLOOKUP(A18,[3]BDD_AGen_Ambu!$1:$1048576,V$1,FALSE)/E18,"-")</f>
        <v>0.12703829813819817</v>
      </c>
      <c r="W18" s="43">
        <f>IF(F18&gt;0,VLOOKUP(A18,[3]BDD_AGen_Ambu!$1:$1048576,W$1,FALSE)/F18,"-")</f>
        <v>0.18558466432930787</v>
      </c>
      <c r="X18" s="692"/>
      <c r="Y18" s="692"/>
    </row>
    <row r="19" spans="1:25" s="32" customFormat="1" ht="14.1" customHeight="1" x14ac:dyDescent="0.2">
      <c r="A19" s="31" t="s">
        <v>42</v>
      </c>
      <c r="C19" s="33" t="s">
        <v>245</v>
      </c>
      <c r="D19" s="34" t="s">
        <v>244</v>
      </c>
      <c r="E19" s="248">
        <f>VLOOKUP(A19,A_GEN!$A$7:$AM$69,29,FALSE)</f>
        <v>0</v>
      </c>
      <c r="F19" s="50">
        <f>VLOOKUP(A19,A_GEN!$A$7:$AM$69,30,FALSE)</f>
        <v>0</v>
      </c>
      <c r="G19" s="492" t="str">
        <f t="shared" si="1"/>
        <v>-</v>
      </c>
      <c r="H19" s="712"/>
      <c r="I19" s="38" t="str">
        <f>IF(E19&gt;0,VLOOKUP(A19,[3]BDD_AGen_Ambu!$1:$1048576,I$1,FALSE)/E19,"-")</f>
        <v>-</v>
      </c>
      <c r="J19" s="37" t="str">
        <f>IF(F19&gt;0,VLOOKUP(A19,[3]BDD_AGen_Ambu!$1:$1048576,J$1,FALSE)/F19,"-")</f>
        <v>-</v>
      </c>
      <c r="K19" s="38" t="str">
        <f>IF(E19&gt;0,VLOOKUP(A19,[3]BDD_AGen_Ambu!$1:$1048576,K$1,FALSE)/E19,"-")</f>
        <v>-</v>
      </c>
      <c r="L19" s="37" t="str">
        <f>IF(F19&gt;0,VLOOKUP(A19,[3]BDD_AGen_Ambu!$1:$1048576,L$1,FALSE)/F19,"-")</f>
        <v>-</v>
      </c>
      <c r="M19" s="38" t="str">
        <f>IF(E19&gt;0,VLOOKUP(A19,[3]BDD_AGen_Ambu!$1:$1048576,M$1,FALSE)/E19,"-")</f>
        <v>-</v>
      </c>
      <c r="N19" s="37" t="str">
        <f>IF(F19&gt;0,VLOOKUP(A19,[3]BDD_AGen_Ambu!$1:$1048576,N$1,FALSE)/F19,"-")</f>
        <v>-</v>
      </c>
      <c r="O19" s="712"/>
      <c r="P19" s="38" t="str">
        <f>IF(E19&gt;0,VLOOKUP(A19,[3]BDD_AGen_Ambu!$1:$1048576,P$1,FALSE)/E19,"-")</f>
        <v>-</v>
      </c>
      <c r="Q19" s="37" t="str">
        <f>IF(F19&gt;0,VLOOKUP(A19,[3]BDD_AGen_Ambu!$1:$1048576,Q$1,FALSE)/F19,"-")</f>
        <v>-</v>
      </c>
      <c r="R19" s="38" t="str">
        <f>IF(E19&gt;0,VLOOKUP(A19,[3]BDD_AGen_Ambu!$1:$1048576,R$1,FALSE)/E19,"-")</f>
        <v>-</v>
      </c>
      <c r="S19" s="37" t="str">
        <f>IF(F19&gt;0,VLOOKUP(A19,[3]BDD_AGen_Ambu!$1:$1048576,S$1,FALSE)/F19,"-")</f>
        <v>-</v>
      </c>
      <c r="T19" s="38" t="str">
        <f>IF(E19&gt;0,VLOOKUP(A19,[3]BDD_AGen_Ambu!$1:$1048576,T$1,FALSE)/E19,"-")</f>
        <v>-</v>
      </c>
      <c r="U19" s="37" t="str">
        <f>IF(F19&gt;0,VLOOKUP(A19,[3]BDD_AGen_Ambu!$1:$1048576,U$1,FALSE)/F19,"-")</f>
        <v>-</v>
      </c>
      <c r="V19" s="38" t="str">
        <f>IF(E19&gt;0,VLOOKUP(A19,[3]BDD_AGen_Ambu!$1:$1048576,V$1,FALSE)/E19,"-")</f>
        <v>-</v>
      </c>
      <c r="W19" s="43" t="str">
        <f>IF(F19&gt;0,VLOOKUP(A19,[3]BDD_AGen_Ambu!$1:$1048576,W$1,FALSE)/F19,"-")</f>
        <v>-</v>
      </c>
      <c r="X19" s="692"/>
      <c r="Y19" s="692"/>
    </row>
    <row r="20" spans="1:25" s="32" customFormat="1" ht="14.1" customHeight="1" x14ac:dyDescent="0.2">
      <c r="A20" s="31" t="s">
        <v>42</v>
      </c>
      <c r="C20" s="33" t="s">
        <v>42</v>
      </c>
      <c r="D20" s="34" t="s">
        <v>43</v>
      </c>
      <c r="E20" s="248">
        <f>VLOOKUP(A20,A_GEN!$A$7:$AM$69,29,FALSE)</f>
        <v>0</v>
      </c>
      <c r="F20" s="50">
        <f>VLOOKUP(A20,A_GEN!$A$7:$AM$69,30,FALSE)</f>
        <v>0</v>
      </c>
      <c r="G20" s="492" t="str">
        <f t="shared" si="1"/>
        <v>-</v>
      </c>
      <c r="H20" s="712"/>
      <c r="I20" s="38" t="str">
        <f>IF(E20&gt;0,VLOOKUP(A20,[3]BDD_AGen_Ambu!$1:$1048576,I$1,FALSE)/E20,"-")</f>
        <v>-</v>
      </c>
      <c r="J20" s="37" t="str">
        <f>IF(F20&gt;0,VLOOKUP(A20,[3]BDD_AGen_Ambu!$1:$1048576,J$1,FALSE)/F20,"-")</f>
        <v>-</v>
      </c>
      <c r="K20" s="38" t="str">
        <f>IF(E20&gt;0,VLOOKUP(A20,[3]BDD_AGen_Ambu!$1:$1048576,K$1,FALSE)/E20,"-")</f>
        <v>-</v>
      </c>
      <c r="L20" s="37" t="str">
        <f>IF(F20&gt;0,VLOOKUP(A20,[3]BDD_AGen_Ambu!$1:$1048576,L$1,FALSE)/F20,"-")</f>
        <v>-</v>
      </c>
      <c r="M20" s="38" t="str">
        <f>IF(E20&gt;0,VLOOKUP(A20,[3]BDD_AGen_Ambu!$1:$1048576,M$1,FALSE)/E20,"-")</f>
        <v>-</v>
      </c>
      <c r="N20" s="37" t="str">
        <f>IF(F20&gt;0,VLOOKUP(A20,[3]BDD_AGen_Ambu!$1:$1048576,N$1,FALSE)/F20,"-")</f>
        <v>-</v>
      </c>
      <c r="O20" s="712"/>
      <c r="P20" s="38" t="str">
        <f>IF(E20&gt;0,VLOOKUP(A20,[3]BDD_AGen_Ambu!$1:$1048576,P$1,FALSE)/E20,"-")</f>
        <v>-</v>
      </c>
      <c r="Q20" s="37" t="str">
        <f>IF(F20&gt;0,VLOOKUP(A20,[3]BDD_AGen_Ambu!$1:$1048576,Q$1,FALSE)/F20,"-")</f>
        <v>-</v>
      </c>
      <c r="R20" s="38" t="str">
        <f>IF(E20&gt;0,VLOOKUP(A20,[3]BDD_AGen_Ambu!$1:$1048576,R$1,FALSE)/E20,"-")</f>
        <v>-</v>
      </c>
      <c r="S20" s="37" t="str">
        <f>IF(F20&gt;0,VLOOKUP(A20,[3]BDD_AGen_Ambu!$1:$1048576,S$1,FALSE)/F20,"-")</f>
        <v>-</v>
      </c>
      <c r="T20" s="38" t="str">
        <f>IF(E20&gt;0,VLOOKUP(A20,[3]BDD_AGen_Ambu!$1:$1048576,T$1,FALSE)/E20,"-")</f>
        <v>-</v>
      </c>
      <c r="U20" s="37" t="str">
        <f>IF(F20&gt;0,VLOOKUP(A20,[3]BDD_AGen_Ambu!$1:$1048576,U$1,FALSE)/F20,"-")</f>
        <v>-</v>
      </c>
      <c r="V20" s="38" t="str">
        <f>IF(E20&gt;0,VLOOKUP(A20,[3]BDD_AGen_Ambu!$1:$1048576,V$1,FALSE)/E20,"-")</f>
        <v>-</v>
      </c>
      <c r="W20" s="43" t="str">
        <f>IF(F20&gt;0,VLOOKUP(A20,[3]BDD_AGen_Ambu!$1:$1048576,W$1,FALSE)/F20,"-")</f>
        <v>-</v>
      </c>
      <c r="X20" s="692"/>
      <c r="Y20" s="692"/>
    </row>
    <row r="21" spans="1:25" s="32" customFormat="1" ht="14.1" customHeight="1" x14ac:dyDescent="0.25">
      <c r="A21" s="49" t="s">
        <v>44</v>
      </c>
      <c r="C21" s="33" t="s">
        <v>44</v>
      </c>
      <c r="D21" s="34" t="s">
        <v>45</v>
      </c>
      <c r="E21" s="248">
        <f>VLOOKUP(A21,A_GEN!$A$7:$AM$69,29,FALSE)</f>
        <v>860</v>
      </c>
      <c r="F21" s="718">
        <f>VLOOKUP(A21,A_GEN!$A$7:$AM$69,30,FALSE)</f>
        <v>1073</v>
      </c>
      <c r="G21" s="492">
        <f t="shared" si="1"/>
        <v>0.24767441860465111</v>
      </c>
      <c r="H21" s="719"/>
      <c r="I21" s="495">
        <f>IF(E21&gt;0,VLOOKUP(A21,[3]BDD_AGen_Ambu!$1:$1048576,I$1,FALSE)/E21,"-")</f>
        <v>0.37093023255813956</v>
      </c>
      <c r="J21" s="496">
        <f>IF(F21&gt;0,VLOOKUP(A21,[3]BDD_AGen_Ambu!$1:$1048576,J$1,FALSE)/F21,"-")</f>
        <v>0.15843429636533085</v>
      </c>
      <c r="K21" s="495">
        <f>IF(E21&gt;0,VLOOKUP(A21,[3]BDD_AGen_Ambu!$1:$1048576,K$1,FALSE)/E21,"-")</f>
        <v>0.10465116279069768</v>
      </c>
      <c r="L21" s="496">
        <f>IF(F21&gt;0,VLOOKUP(A21,[3]BDD_AGen_Ambu!$1:$1048576,L$1,FALSE)/F21,"-")</f>
        <v>0.19757688723205966</v>
      </c>
      <c r="M21" s="495">
        <f>IF(E21&gt;0,VLOOKUP(A21,[3]BDD_AGen_Ambu!$1:$1048576,M$1,FALSE)/E21,"-")</f>
        <v>0.52441860465116275</v>
      </c>
      <c r="N21" s="496">
        <f>IF(F21&gt;0,VLOOKUP(A21,[3]BDD_AGen_Ambu!$1:$1048576,N$1,FALSE)/F21,"-")</f>
        <v>0.64398881640260952</v>
      </c>
      <c r="O21" s="719"/>
      <c r="P21" s="495">
        <f>IF(E21&gt;0,VLOOKUP(A21,[3]BDD_AGen_Ambu!$1:$1048576,P$1,FALSE)/E21,"-")</f>
        <v>0.14767441860465116</v>
      </c>
      <c r="Q21" s="496">
        <f>IF(F21&gt;0,VLOOKUP(A21,[3]BDD_AGen_Ambu!$1:$1048576,Q$1,FALSE)/F21,"-")</f>
        <v>0.29450139794967384</v>
      </c>
      <c r="R21" s="495">
        <f>IF(E21&gt;0,VLOOKUP(A21,[3]BDD_AGen_Ambu!$1:$1048576,R$1,FALSE)/E21,"-")</f>
        <v>0.78488372093023251</v>
      </c>
      <c r="S21" s="496">
        <f>IF(F21&gt;0,VLOOKUP(A21,[3]BDD_AGen_Ambu!$1:$1048576,S$1,FALSE)/F21,"-")</f>
        <v>0.70270270270270274</v>
      </c>
      <c r="T21" s="495">
        <f>IF(E21&gt;0,VLOOKUP(A21,[3]BDD_AGen_Ambu!$1:$1048576,T$1,FALSE)/E21,"-")</f>
        <v>0</v>
      </c>
      <c r="U21" s="496">
        <f>IF(F21&gt;0,VLOOKUP(A21,[3]BDD_AGen_Ambu!$1:$1048576,U$1,FALSE)/F21,"-")</f>
        <v>0</v>
      </c>
      <c r="V21" s="495">
        <f>IF(E21&gt;0,VLOOKUP(A21,[3]BDD_AGen_Ambu!$1:$1048576,V$1,FALSE)/E21,"-")</f>
        <v>6.7441860465116285E-2</v>
      </c>
      <c r="W21" s="497">
        <f>IF(F21&gt;0,VLOOKUP(A21,[3]BDD_AGen_Ambu!$1:$1048576,W$1,FALSE)/F21,"-")</f>
        <v>2.7958993476234857E-3</v>
      </c>
      <c r="X21" s="692"/>
      <c r="Y21" s="692"/>
    </row>
    <row r="22" spans="1:25" s="32" customFormat="1" ht="14.1" customHeight="1" x14ac:dyDescent="0.2">
      <c r="A22" s="31" t="s">
        <v>152</v>
      </c>
      <c r="C22" s="33" t="s">
        <v>152</v>
      </c>
      <c r="D22" s="34" t="s">
        <v>153</v>
      </c>
      <c r="E22" s="248" t="e">
        <f>VLOOKUP(A22,A_GEN!$A$7:$AM$69,29,FALSE)</f>
        <v>#N/A</v>
      </c>
      <c r="F22" s="718" t="e">
        <f>VLOOKUP(A22,A_GEN!$A$7:$AM$69,30,FALSE)</f>
        <v>#N/A</v>
      </c>
      <c r="G22" s="498" t="e">
        <f t="shared" si="1"/>
        <v>#N/A</v>
      </c>
      <c r="H22" s="719"/>
      <c r="I22" s="495" t="e">
        <f>IF(E22&gt;0,VLOOKUP(A22,[3]BDD_AGen_Ambu!$1:$1048576,I$1,FALSE)/E22,"-")</f>
        <v>#N/A</v>
      </c>
      <c r="J22" s="496" t="e">
        <f>IF(F22&gt;0,VLOOKUP(A22,[3]BDD_AGen_Ambu!$1:$1048576,J$1,FALSE)/F22,"-")</f>
        <v>#N/A</v>
      </c>
      <c r="K22" s="495" t="e">
        <f>IF(E22&gt;0,VLOOKUP(A22,[3]BDD_AGen_Ambu!$1:$1048576,K$1,FALSE)/E22,"-")</f>
        <v>#N/A</v>
      </c>
      <c r="L22" s="496" t="e">
        <f>IF(F22&gt;0,VLOOKUP(A22,[3]BDD_AGen_Ambu!$1:$1048576,L$1,FALSE)/F22,"-")</f>
        <v>#N/A</v>
      </c>
      <c r="M22" s="495" t="e">
        <f>IF(E22&gt;0,VLOOKUP(A22,[3]BDD_AGen_Ambu!$1:$1048576,M$1,FALSE)/E22,"-")</f>
        <v>#N/A</v>
      </c>
      <c r="N22" s="496" t="e">
        <f>IF(F22&gt;0,VLOOKUP(A22,[3]BDD_AGen_Ambu!$1:$1048576,N$1,FALSE)/F22,"-")</f>
        <v>#N/A</v>
      </c>
      <c r="O22" s="719"/>
      <c r="P22" s="495" t="e">
        <f>IF(E22&gt;0,VLOOKUP(A22,[3]BDD_AGen_Ambu!$1:$1048576,P$1,FALSE)/E22,"-")</f>
        <v>#N/A</v>
      </c>
      <c r="Q22" s="496" t="e">
        <f>IF(F22&gt;0,VLOOKUP(A22,[3]BDD_AGen_Ambu!$1:$1048576,Q$1,FALSE)/F22,"-")</f>
        <v>#N/A</v>
      </c>
      <c r="R22" s="495" t="e">
        <f>IF(E22&gt;0,VLOOKUP(A22,[3]BDD_AGen_Ambu!$1:$1048576,R$1,FALSE)/E22,"-")</f>
        <v>#N/A</v>
      </c>
      <c r="S22" s="496" t="e">
        <f>IF(F22&gt;0,VLOOKUP(A22,[3]BDD_AGen_Ambu!$1:$1048576,S$1,FALSE)/F22,"-")</f>
        <v>#N/A</v>
      </c>
      <c r="T22" s="495" t="e">
        <f>IF(E22&gt;0,VLOOKUP(A22,[3]BDD_AGen_Ambu!$1:$1048576,T$1,FALSE)/E22,"-")</f>
        <v>#N/A</v>
      </c>
      <c r="U22" s="496" t="e">
        <f>IF(F22&gt;0,VLOOKUP(A22,[3]BDD_AGen_Ambu!$1:$1048576,U$1,FALSE)/F22,"-")</f>
        <v>#N/A</v>
      </c>
      <c r="V22" s="495" t="e">
        <f>IF(E22&gt;0,VLOOKUP(A22,[3]BDD_AGen_Ambu!$1:$1048576,V$1,FALSE)/E22,"-")</f>
        <v>#N/A</v>
      </c>
      <c r="W22" s="497" t="e">
        <f>IF(F22&gt;0,VLOOKUP(A22,[3]BDD_AGen_Ambu!$1:$1048576,W$1,FALSE)/F22,"-")</f>
        <v>#N/A</v>
      </c>
      <c r="X22" s="692"/>
      <c r="Y22" s="692"/>
    </row>
    <row r="23" spans="1:25" s="32" customFormat="1" ht="14.1" customHeight="1" x14ac:dyDescent="0.2">
      <c r="A23" s="31" t="s">
        <v>46</v>
      </c>
      <c r="C23" s="33" t="s">
        <v>46</v>
      </c>
      <c r="D23" s="34" t="s">
        <v>47</v>
      </c>
      <c r="E23" s="248">
        <f>VLOOKUP(A23,A_GEN!$A$7:$AM$69,29,FALSE)</f>
        <v>139574</v>
      </c>
      <c r="F23" s="718">
        <f>VLOOKUP(A23,A_GEN!$A$7:$AM$69,30,FALSE)</f>
        <v>147409</v>
      </c>
      <c r="G23" s="498">
        <f t="shared" si="1"/>
        <v>5.6135096794531991E-2</v>
      </c>
      <c r="H23" s="719"/>
      <c r="I23" s="495">
        <f>IF(E23&gt;0,VLOOKUP(A23,[3]BDD_AGen_Ambu!$1:$1048576,I$1,FALSE)/E23,"-")</f>
        <v>0.81270150601114821</v>
      </c>
      <c r="J23" s="496">
        <f>IF(F23&gt;0,VLOOKUP(A23,[3]BDD_AGen_Ambu!$1:$1048576,J$1,FALSE)/F23,"-")</f>
        <v>0.7602453038823952</v>
      </c>
      <c r="K23" s="495">
        <f>IF(E23&gt;0,VLOOKUP(A23,[3]BDD_AGen_Ambu!$1:$1048576,K$1,FALSE)/E23,"-")</f>
        <v>0.11904079556364366</v>
      </c>
      <c r="L23" s="496">
        <f>IF(F23&gt;0,VLOOKUP(A23,[3]BDD_AGen_Ambu!$1:$1048576,L$1,FALSE)/F23,"-")</f>
        <v>0.17481293543813473</v>
      </c>
      <c r="M23" s="495">
        <f>IF(E23&gt;0,VLOOKUP(A23,[3]BDD_AGen_Ambu!$1:$1048576,M$1,FALSE)/E23,"-")</f>
        <v>6.8257698425208138E-2</v>
      </c>
      <c r="N23" s="496">
        <f>IF(F23&gt;0,VLOOKUP(A23,[3]BDD_AGen_Ambu!$1:$1048576,N$1,FALSE)/F23,"-")</f>
        <v>6.4941760679470051E-2</v>
      </c>
      <c r="O23" s="719"/>
      <c r="P23" s="495">
        <f>IF(E23&gt;0,VLOOKUP(A23,[3]BDD_AGen_Ambu!$1:$1048576,P$1,FALSE)/E23,"-")</f>
        <v>0.16763150730078669</v>
      </c>
      <c r="Q23" s="496">
        <f>IF(F23&gt;0,VLOOKUP(A23,[3]BDD_AGen_Ambu!$1:$1048576,Q$1,FALSE)/F23,"-")</f>
        <v>0.12722425360731027</v>
      </c>
      <c r="R23" s="495">
        <f>IF(E23&gt;0,VLOOKUP(A23,[3]BDD_AGen_Ambu!$1:$1048576,R$1,FALSE)/E23,"-")</f>
        <v>0.53403929098542713</v>
      </c>
      <c r="S23" s="496">
        <f>IF(F23&gt;0,VLOOKUP(A23,[3]BDD_AGen_Ambu!$1:$1048576,S$1,FALSE)/F23,"-")</f>
        <v>0.5556105800866975</v>
      </c>
      <c r="T23" s="495">
        <f>IF(E23&gt;0,VLOOKUP(A23,[3]BDD_AGen_Ambu!$1:$1048576,T$1,FALSE)/E23,"-")</f>
        <v>0.10303494920257354</v>
      </c>
      <c r="U23" s="496">
        <f>IF(F23&gt;0,VLOOKUP(A23,[3]BDD_AGen_Ambu!$1:$1048576,U$1,FALSE)/F23,"-")</f>
        <v>8.9512851996825155E-2</v>
      </c>
      <c r="V23" s="495">
        <f>IF(E23&gt;0,VLOOKUP(A23,[3]BDD_AGen_Ambu!$1:$1048576,V$1,FALSE)/E23,"-")</f>
        <v>0.19529425251121268</v>
      </c>
      <c r="W23" s="497">
        <f>IF(F23&gt;0,VLOOKUP(A23,[3]BDD_AGen_Ambu!$1:$1048576,W$1,FALSE)/F23,"-")</f>
        <v>0.22765231430916702</v>
      </c>
      <c r="X23" s="692"/>
      <c r="Y23" s="692"/>
    </row>
    <row r="24" spans="1:25" s="32" customFormat="1" ht="14.1" customHeight="1" x14ac:dyDescent="0.2">
      <c r="A24" s="31" t="s">
        <v>48</v>
      </c>
      <c r="C24" s="33" t="s">
        <v>48</v>
      </c>
      <c r="D24" s="34" t="s">
        <v>49</v>
      </c>
      <c r="E24" s="248">
        <f>VLOOKUP(A24,A_GEN!$A$7:$AM$69,29,FALSE)</f>
        <v>78518</v>
      </c>
      <c r="F24" s="50">
        <f>VLOOKUP(A24,A_GEN!$A$7:$AM$69,30,FALSE)</f>
        <v>83598</v>
      </c>
      <c r="G24" s="492">
        <f t="shared" si="1"/>
        <v>6.4698540462059695E-2</v>
      </c>
      <c r="H24" s="712"/>
      <c r="I24" s="38">
        <f>IF(E24&gt;0,VLOOKUP(A24,[3]BDD_AGen_Ambu!$1:$1048576,I$1,FALSE)/E24,"-")</f>
        <v>0.77167019027484141</v>
      </c>
      <c r="J24" s="37">
        <f>IF(F24&gt;0,VLOOKUP(A24,[3]BDD_AGen_Ambu!$1:$1048576,J$1,FALSE)/F24,"-")</f>
        <v>0.7524342687624106</v>
      </c>
      <c r="K24" s="38">
        <f>IF(E24&gt;0,VLOOKUP(A24,[3]BDD_AGen_Ambu!$1:$1048576,K$1,FALSE)/E24,"-")</f>
        <v>0.13177870042538017</v>
      </c>
      <c r="L24" s="37">
        <f>IF(F24&gt;0,VLOOKUP(A24,[3]BDD_AGen_Ambu!$1:$1048576,L$1,FALSE)/F24,"-")</f>
        <v>0.13227589176774565</v>
      </c>
      <c r="M24" s="38">
        <f>IF(E24&gt;0,VLOOKUP(A24,[3]BDD_AGen_Ambu!$1:$1048576,M$1,FALSE)/E24,"-")</f>
        <v>9.6551109299778393E-2</v>
      </c>
      <c r="N24" s="37">
        <f>IF(F24&gt;0,VLOOKUP(A24,[3]BDD_AGen_Ambu!$1:$1048576,N$1,FALSE)/F24,"-")</f>
        <v>0.11528983946984378</v>
      </c>
      <c r="O24" s="712"/>
      <c r="P24" s="38">
        <f>IF(E24&gt;0,VLOOKUP(A24,[3]BDD_AGen_Ambu!$1:$1048576,P$1,FALSE)/E24,"-")</f>
        <v>0.13581599123767799</v>
      </c>
      <c r="Q24" s="37">
        <f>IF(F24&gt;0,VLOOKUP(A24,[3]BDD_AGen_Ambu!$1:$1048576,Q$1,FALSE)/F24,"-")</f>
        <v>0.12148615995597981</v>
      </c>
      <c r="R24" s="38">
        <f>IF(E24&gt;0,VLOOKUP(A24,[3]BDD_AGen_Ambu!$1:$1048576,R$1,FALSE)/E24,"-")</f>
        <v>0.65761990881071852</v>
      </c>
      <c r="S24" s="37">
        <f>IF(F24&gt;0,VLOOKUP(A24,[3]BDD_AGen_Ambu!$1:$1048576,S$1,FALSE)/F24,"-")</f>
        <v>0.67951386396803748</v>
      </c>
      <c r="T24" s="38">
        <f>IF(E24&gt;0,VLOOKUP(A24,[3]BDD_AGen_Ambu!$1:$1048576,T$1,FALSE)/E24,"-")</f>
        <v>9.730252935632594E-2</v>
      </c>
      <c r="U24" s="37">
        <f>IF(F24&gt;0,VLOOKUP(A24,[3]BDD_AGen_Ambu!$1:$1048576,U$1,FALSE)/F24,"-")</f>
        <v>8.5982918251632817E-2</v>
      </c>
      <c r="V24" s="38">
        <f>IF(E24&gt;0,VLOOKUP(A24,[3]BDD_AGen_Ambu!$1:$1048576,V$1,FALSE)/E24,"-")</f>
        <v>0.10926157059527751</v>
      </c>
      <c r="W24" s="43">
        <f>IF(F24&gt;0,VLOOKUP(A24,[3]BDD_AGen_Ambu!$1:$1048576,W$1,FALSE)/F24,"-")</f>
        <v>0.11301705782434987</v>
      </c>
      <c r="X24" s="692"/>
      <c r="Y24" s="692"/>
    </row>
    <row r="25" spans="1:25" s="32" customFormat="1" ht="14.1" customHeight="1" x14ac:dyDescent="0.25">
      <c r="A25" s="49" t="s">
        <v>50</v>
      </c>
      <c r="C25" s="33" t="s">
        <v>50</v>
      </c>
      <c r="D25" s="34" t="s">
        <v>51</v>
      </c>
      <c r="E25" s="248">
        <f>VLOOKUP(A25,A_GEN!$A$7:$AM$69,29,FALSE)</f>
        <v>0</v>
      </c>
      <c r="F25" s="50">
        <f>VLOOKUP(A25,A_GEN!$A$7:$AM$69,30,FALSE)</f>
        <v>0</v>
      </c>
      <c r="G25" s="492" t="str">
        <f t="shared" si="1"/>
        <v>-</v>
      </c>
      <c r="H25" s="712"/>
      <c r="I25" s="38" t="str">
        <f>IF(E25&gt;0,VLOOKUP(A25,[3]BDD_AGen_Ambu!$1:$1048576,I$1,FALSE)/E25,"-")</f>
        <v>-</v>
      </c>
      <c r="J25" s="37" t="str">
        <f>IF(F25&gt;0,VLOOKUP(A25,[3]BDD_AGen_Ambu!$1:$1048576,J$1,FALSE)/F25,"-")</f>
        <v>-</v>
      </c>
      <c r="K25" s="38" t="str">
        <f>IF(E25&gt;0,VLOOKUP(A25,[3]BDD_AGen_Ambu!$1:$1048576,K$1,FALSE)/E25,"-")</f>
        <v>-</v>
      </c>
      <c r="L25" s="37" t="str">
        <f>IF(F25&gt;0,VLOOKUP(A25,[3]BDD_AGen_Ambu!$1:$1048576,L$1,FALSE)/F25,"-")</f>
        <v>-</v>
      </c>
      <c r="M25" s="38" t="str">
        <f>IF(E25&gt;0,VLOOKUP(A25,[3]BDD_AGen_Ambu!$1:$1048576,M$1,FALSE)/E25,"-")</f>
        <v>-</v>
      </c>
      <c r="N25" s="37" t="str">
        <f>IF(F25&gt;0,VLOOKUP(A25,[3]BDD_AGen_Ambu!$1:$1048576,N$1,FALSE)/F25,"-")</f>
        <v>-</v>
      </c>
      <c r="O25" s="712"/>
      <c r="P25" s="38" t="str">
        <f>IF(E25&gt;0,VLOOKUP(A25,[3]BDD_AGen_Ambu!$1:$1048576,P$1,FALSE)/E25,"-")</f>
        <v>-</v>
      </c>
      <c r="Q25" s="37" t="str">
        <f>IF(F25&gt;0,VLOOKUP(A25,[3]BDD_AGen_Ambu!$1:$1048576,Q$1,FALSE)/F25,"-")</f>
        <v>-</v>
      </c>
      <c r="R25" s="38" t="str">
        <f>IF(E25&gt;0,VLOOKUP(A25,[3]BDD_AGen_Ambu!$1:$1048576,R$1,FALSE)/E25,"-")</f>
        <v>-</v>
      </c>
      <c r="S25" s="37" t="str">
        <f>IF(F25&gt;0,VLOOKUP(A25,[3]BDD_AGen_Ambu!$1:$1048576,S$1,FALSE)/F25,"-")</f>
        <v>-</v>
      </c>
      <c r="T25" s="38" t="str">
        <f>IF(E25&gt;0,VLOOKUP(A25,[3]BDD_AGen_Ambu!$1:$1048576,T$1,FALSE)/E25,"-")</f>
        <v>-</v>
      </c>
      <c r="U25" s="37" t="str">
        <f>IF(F25&gt;0,VLOOKUP(A25,[3]BDD_AGen_Ambu!$1:$1048576,U$1,FALSE)/F25,"-")</f>
        <v>-</v>
      </c>
      <c r="V25" s="38" t="str">
        <f>IF(E25&gt;0,VLOOKUP(A25,[3]BDD_AGen_Ambu!$1:$1048576,V$1,FALSE)/E25,"-")</f>
        <v>-</v>
      </c>
      <c r="W25" s="43" t="str">
        <f>IF(F25&gt;0,VLOOKUP(A25,[3]BDD_AGen_Ambu!$1:$1048576,W$1,FALSE)/F25,"-")</f>
        <v>-</v>
      </c>
      <c r="X25" s="692"/>
      <c r="Y25" s="692"/>
    </row>
    <row r="26" spans="1:25" s="32" customFormat="1" ht="14.1" customHeight="1" x14ac:dyDescent="0.2">
      <c r="A26" s="31" t="s">
        <v>52</v>
      </c>
      <c r="C26" s="33" t="s">
        <v>52</v>
      </c>
      <c r="D26" s="34" t="s">
        <v>53</v>
      </c>
      <c r="E26" s="248">
        <f>VLOOKUP(A26,A_GEN!$A$7:$AM$69,29,FALSE)</f>
        <v>0</v>
      </c>
      <c r="F26" s="718">
        <f>VLOOKUP(A26,A_GEN!$A$7:$AM$69,30,FALSE)</f>
        <v>0</v>
      </c>
      <c r="G26" s="492" t="str">
        <f t="shared" si="1"/>
        <v>-</v>
      </c>
      <c r="H26" s="712"/>
      <c r="I26" s="38" t="str">
        <f>IF(E26&gt;0,VLOOKUP(A26,[3]BDD_AGen_Ambu!$1:$1048576,I$1,FALSE)/E26,"-")</f>
        <v>-</v>
      </c>
      <c r="J26" s="37" t="str">
        <f>IF(F26&gt;0,VLOOKUP(A26,[3]BDD_AGen_Ambu!$1:$1048576,J$1,FALSE)/F26,"-")</f>
        <v>-</v>
      </c>
      <c r="K26" s="38" t="str">
        <f>IF(E26&gt;0,VLOOKUP(A26,[3]BDD_AGen_Ambu!$1:$1048576,K$1,FALSE)/E26,"-")</f>
        <v>-</v>
      </c>
      <c r="L26" s="37" t="str">
        <f>IF(F26&gt;0,VLOOKUP(A26,[3]BDD_AGen_Ambu!$1:$1048576,L$1,FALSE)/F26,"-")</f>
        <v>-</v>
      </c>
      <c r="M26" s="38" t="str">
        <f>IF(E26&gt;0,VLOOKUP(A26,[3]BDD_AGen_Ambu!$1:$1048576,M$1,FALSE)/E26,"-")</f>
        <v>-</v>
      </c>
      <c r="N26" s="37" t="str">
        <f>IF(F26&gt;0,VLOOKUP(A26,[3]BDD_AGen_Ambu!$1:$1048576,N$1,FALSE)/F26,"-")</f>
        <v>-</v>
      </c>
      <c r="O26" s="712"/>
      <c r="P26" s="38" t="str">
        <f>IF(E26&gt;0,VLOOKUP(A26,[3]BDD_AGen_Ambu!$1:$1048576,P$1,FALSE)/E26,"-")</f>
        <v>-</v>
      </c>
      <c r="Q26" s="37" t="str">
        <f>IF(F26&gt;0,VLOOKUP(A26,[3]BDD_AGen_Ambu!$1:$1048576,Q$1,FALSE)/F26,"-")</f>
        <v>-</v>
      </c>
      <c r="R26" s="38" t="str">
        <f>IF(E26&gt;0,VLOOKUP(A26,[3]BDD_AGen_Ambu!$1:$1048576,R$1,FALSE)/E26,"-")</f>
        <v>-</v>
      </c>
      <c r="S26" s="37" t="str">
        <f>IF(F26&gt;0,VLOOKUP(A26,[3]BDD_AGen_Ambu!$1:$1048576,S$1,FALSE)/F26,"-")</f>
        <v>-</v>
      </c>
      <c r="T26" s="38" t="str">
        <f>IF(E26&gt;0,VLOOKUP(A26,[3]BDD_AGen_Ambu!$1:$1048576,T$1,FALSE)/E26,"-")</f>
        <v>-</v>
      </c>
      <c r="U26" s="37" t="str">
        <f>IF(F26&gt;0,VLOOKUP(A26,[3]BDD_AGen_Ambu!$1:$1048576,U$1,FALSE)/F26,"-")</f>
        <v>-</v>
      </c>
      <c r="V26" s="38" t="str">
        <f>IF(E26&gt;0,VLOOKUP(A26,[3]BDD_AGen_Ambu!$1:$1048576,V$1,FALSE)/E26,"-")</f>
        <v>-</v>
      </c>
      <c r="W26" s="43" t="str">
        <f>IF(F26&gt;0,VLOOKUP(A26,[3]BDD_AGen_Ambu!$1:$1048576,W$1,FALSE)/F26,"-")</f>
        <v>-</v>
      </c>
      <c r="X26" s="692"/>
      <c r="Y26" s="692"/>
    </row>
    <row r="27" spans="1:25" s="32" customFormat="1" ht="14.1" customHeight="1" x14ac:dyDescent="0.2">
      <c r="A27" s="46" t="s">
        <v>54</v>
      </c>
      <c r="C27" s="52" t="s">
        <v>54</v>
      </c>
      <c r="D27" s="53" t="s">
        <v>55</v>
      </c>
      <c r="E27" s="248">
        <f>VLOOKUP(A27,A_GEN!$A$7:$AM$69,29,FALSE)</f>
        <v>16075</v>
      </c>
      <c r="F27" s="718">
        <f>VLOOKUP(A27,A_GEN!$A$7:$AM$69,30,FALSE)</f>
        <v>17760</v>
      </c>
      <c r="G27" s="492">
        <f t="shared" si="1"/>
        <v>0.10482115085536536</v>
      </c>
      <c r="H27" s="712"/>
      <c r="I27" s="38">
        <f>IF(E27&gt;0,VLOOKUP(A27,[3]BDD_AGen_Ambu!$1:$1048576,I$1,FALSE)/E27,"-")</f>
        <v>0.8781959564541213</v>
      </c>
      <c r="J27" s="37">
        <f>IF(F27&gt;0,VLOOKUP(A27,[3]BDD_AGen_Ambu!$1:$1048576,J$1,FALSE)/F27,"-")</f>
        <v>0.86441441441441447</v>
      </c>
      <c r="K27" s="38">
        <f>IF(E27&gt;0,VLOOKUP(A27,[3]BDD_AGen_Ambu!$1:$1048576,K$1,FALSE)/E27,"-")</f>
        <v>1.8413685847589425E-2</v>
      </c>
      <c r="L27" s="37">
        <f>IF(F27&gt;0,VLOOKUP(A27,[3]BDD_AGen_Ambu!$1:$1048576,L$1,FALSE)/F27,"-")</f>
        <v>4.4538288288288291E-2</v>
      </c>
      <c r="M27" s="38">
        <f>IF(E27&gt;0,VLOOKUP(A27,[3]BDD_AGen_Ambu!$1:$1048576,M$1,FALSE)/E27,"-")</f>
        <v>0.10339035769828928</v>
      </c>
      <c r="N27" s="37">
        <f>IF(F27&gt;0,VLOOKUP(A27,[3]BDD_AGen_Ambu!$1:$1048576,N$1,FALSE)/F27,"-")</f>
        <v>9.1047297297297297E-2</v>
      </c>
      <c r="O27" s="712"/>
      <c r="P27" s="38">
        <f>IF(E27&gt;0,VLOOKUP(A27,[3]BDD_AGen_Ambu!$1:$1048576,P$1,FALSE)/E27,"-")</f>
        <v>0.26152410575427681</v>
      </c>
      <c r="Q27" s="37">
        <f>IF(F27&gt;0,VLOOKUP(A27,[3]BDD_AGen_Ambu!$1:$1048576,Q$1,FALSE)/F27,"-")</f>
        <v>0.26655405405405408</v>
      </c>
      <c r="R27" s="38">
        <f>IF(E27&gt;0,VLOOKUP(A27,[3]BDD_AGen_Ambu!$1:$1048576,R$1,FALSE)/E27,"-")</f>
        <v>0.62401244167962677</v>
      </c>
      <c r="S27" s="37">
        <f>IF(F27&gt;0,VLOOKUP(A27,[3]BDD_AGen_Ambu!$1:$1048576,S$1,FALSE)/F27,"-")</f>
        <v>0.59667792792792795</v>
      </c>
      <c r="T27" s="38">
        <f>IF(E27&gt;0,VLOOKUP(A27,[3]BDD_AGen_Ambu!$1:$1048576,T$1,FALSE)/E27,"-")</f>
        <v>9.8227060653188175E-2</v>
      </c>
      <c r="U27" s="37">
        <f>IF(F27&gt;0,VLOOKUP(A27,[3]BDD_AGen_Ambu!$1:$1048576,U$1,FALSE)/F27,"-")</f>
        <v>0.11424549549549549</v>
      </c>
      <c r="V27" s="38">
        <f>IF(E27&gt;0,VLOOKUP(A27,[3]BDD_AGen_Ambu!$1:$1048576,V$1,FALSE)/E27,"-")</f>
        <v>1.6236391912908241E-2</v>
      </c>
      <c r="W27" s="43">
        <f>IF(F27&gt;0,VLOOKUP(A27,[3]BDD_AGen_Ambu!$1:$1048576,W$1,FALSE)/F27,"-")</f>
        <v>2.2522522522522521E-2</v>
      </c>
      <c r="X27" s="692"/>
      <c r="Y27" s="692"/>
    </row>
    <row r="28" spans="1:25" s="32" customFormat="1" ht="14.1" customHeight="1" thickBot="1" x14ac:dyDescent="0.25">
      <c r="A28" s="31" t="s">
        <v>56</v>
      </c>
      <c r="C28" s="54" t="s">
        <v>56</v>
      </c>
      <c r="D28" s="55" t="s">
        <v>57</v>
      </c>
      <c r="E28" s="408">
        <f>VLOOKUP(A28,A_GEN!$A$7:$AM$69,29,FALSE)</f>
        <v>0</v>
      </c>
      <c r="F28" s="717">
        <f>VLOOKUP(A28,A_GEN!$A$7:$AM$69,30,FALSE)</f>
        <v>0</v>
      </c>
      <c r="G28" s="499" t="str">
        <f t="shared" si="1"/>
        <v>-</v>
      </c>
      <c r="H28" s="712"/>
      <c r="I28" s="59" t="str">
        <f>IF(E28&gt;0,VLOOKUP(A28,[3]BDD_AGen_Ambu!$1:$1048576,I$1,FALSE)/E28,"-")</f>
        <v>-</v>
      </c>
      <c r="J28" s="58" t="str">
        <f>IF(F28&gt;0,VLOOKUP(A28,[3]BDD_AGen_Ambu!$1:$1048576,J$1,FALSE)/F28,"-")</f>
        <v>-</v>
      </c>
      <c r="K28" s="59" t="str">
        <f>IF(E28&gt;0,VLOOKUP(A28,[3]BDD_AGen_Ambu!$1:$1048576,K$1,FALSE)/E28,"-")</f>
        <v>-</v>
      </c>
      <c r="L28" s="58" t="str">
        <f>IF(F28&gt;0,VLOOKUP(A28,[3]BDD_AGen_Ambu!$1:$1048576,L$1,FALSE)/F28,"-")</f>
        <v>-</v>
      </c>
      <c r="M28" s="59" t="str">
        <f>IF(E28&gt;0,VLOOKUP(A28,[3]BDD_AGen_Ambu!$1:$1048576,M$1,FALSE)/E28,"-")</f>
        <v>-</v>
      </c>
      <c r="N28" s="58" t="str">
        <f>IF(F28&gt;0,VLOOKUP(A28,[3]BDD_AGen_Ambu!$1:$1048576,N$1,FALSE)/F28,"-")</f>
        <v>-</v>
      </c>
      <c r="O28" s="712"/>
      <c r="P28" s="59" t="str">
        <f>IF(E28&gt;0,VLOOKUP(A28,[3]BDD_AGen_Ambu!$1:$1048576,P$1,FALSE)/E28,"-")</f>
        <v>-</v>
      </c>
      <c r="Q28" s="58" t="str">
        <f>IF(F28&gt;0,VLOOKUP(A28,[3]BDD_AGen_Ambu!$1:$1048576,Q$1,FALSE)/F28,"-")</f>
        <v>-</v>
      </c>
      <c r="R28" s="59" t="str">
        <f>IF(E28&gt;0,VLOOKUP(A28,[3]BDD_AGen_Ambu!$1:$1048576,R$1,FALSE)/E28,"-")</f>
        <v>-</v>
      </c>
      <c r="S28" s="58" t="str">
        <f>IF(F28&gt;0,VLOOKUP(A28,[3]BDD_AGen_Ambu!$1:$1048576,S$1,FALSE)/F28,"-")</f>
        <v>-</v>
      </c>
      <c r="T28" s="59" t="str">
        <f>IF(E28&gt;0,VLOOKUP(A28,[3]BDD_AGen_Ambu!$1:$1048576,T$1,FALSE)/E28,"-")</f>
        <v>-</v>
      </c>
      <c r="U28" s="58" t="str">
        <f>IF(F28&gt;0,VLOOKUP(A28,[3]BDD_AGen_Ambu!$1:$1048576,U$1,FALSE)/F28,"-")</f>
        <v>-</v>
      </c>
      <c r="V28" s="59" t="str">
        <f>IF(E28&gt;0,VLOOKUP(A28,[3]BDD_AGen_Ambu!$1:$1048576,V$1,FALSE)/E28,"-")</f>
        <v>-</v>
      </c>
      <c r="W28" s="64" t="str">
        <f>IF(F28&gt;0,VLOOKUP(A28,[3]BDD_AGen_Ambu!$1:$1048576,W$1,FALSE)/F28,"-")</f>
        <v>-</v>
      </c>
      <c r="X28" s="692"/>
      <c r="Y28" s="692"/>
    </row>
    <row r="29" spans="1:25" s="65" customFormat="1" ht="14.1" customHeight="1" thickBot="1" x14ac:dyDescent="0.25">
      <c r="A29" s="31" t="s">
        <v>58</v>
      </c>
      <c r="C29" s="66" t="s">
        <v>59</v>
      </c>
      <c r="D29" s="67"/>
      <c r="E29" s="415">
        <f>VLOOKUP(A29,A_GEN!$A$7:$AM$69,29,FALSE)</f>
        <v>1070378</v>
      </c>
      <c r="F29" s="716">
        <f>VLOOKUP(A29,A_GEN!$A$7:$AM$69,30,FALSE)</f>
        <v>1058485</v>
      </c>
      <c r="G29" s="500">
        <f t="shared" si="1"/>
        <v>-1.1111028066720374E-2</v>
      </c>
      <c r="H29" s="711"/>
      <c r="I29" s="71">
        <f>IF(E29&gt;0,VLOOKUP(A29,[3]BDD_AGen_Ambu!$1:$1048576,I$1,FALSE)/E29,"-")</f>
        <v>0.78656138298806588</v>
      </c>
      <c r="J29" s="70">
        <f>IF(F29&gt;0,VLOOKUP(A29,[3]BDD_AGen_Ambu!$1:$1048576,J$1,FALSE)/F29,"-")</f>
        <v>0.77031700968837535</v>
      </c>
      <c r="K29" s="71">
        <f>IF(E29&gt;0,VLOOKUP(A29,[3]BDD_AGen_Ambu!$1:$1048576,K$1,FALSE)/E29,"-")</f>
        <v>9.8605352501639612E-2</v>
      </c>
      <c r="L29" s="70">
        <f>IF(F29&gt;0,VLOOKUP(A29,[3]BDD_AGen_Ambu!$1:$1048576,L$1,FALSE)/F29,"-")</f>
        <v>0.11723359329607883</v>
      </c>
      <c r="M29" s="71">
        <f>IF(E29&gt;0,VLOOKUP(A29,[3]BDD_AGen_Ambu!$1:$1048576,M$1,FALSE)/E29,"-")</f>
        <v>0.11483326451029449</v>
      </c>
      <c r="N29" s="70">
        <f>IF(F29&gt;0,VLOOKUP(A29,[3]BDD_AGen_Ambu!$1:$1048576,N$1,FALSE)/F29,"-")</f>
        <v>0.11244939701554581</v>
      </c>
      <c r="O29" s="711"/>
      <c r="P29" s="71">
        <f>IF(E29&gt;0,VLOOKUP(A29,[3]BDD_AGen_Ambu!$1:$1048576,P$1,FALSE)/E29,"-")</f>
        <v>0.18933124559734973</v>
      </c>
      <c r="Q29" s="70">
        <f>IF(F29&gt;0,VLOOKUP(A29,[3]BDD_AGen_Ambu!$1:$1048576,Q$1,FALSE)/F29,"-")</f>
        <v>0.1836445485765032</v>
      </c>
      <c r="R29" s="71">
        <f>IF(E29&gt;0,VLOOKUP(A29,[3]BDD_AGen_Ambu!$1:$1048576,R$1,FALSE)/E29,"-")</f>
        <v>0.56466033494709345</v>
      </c>
      <c r="S29" s="70">
        <f>IF(F29&gt;0,VLOOKUP(A29,[3]BDD_AGen_Ambu!$1:$1048576,S$1,FALSE)/F29,"-")</f>
        <v>0.55111692655068334</v>
      </c>
      <c r="T29" s="71">
        <f>IF(E29&gt;0,VLOOKUP(A29,[3]BDD_AGen_Ambu!$1:$1048576,T$1,FALSE)/E29,"-")</f>
        <v>0.10456212665058512</v>
      </c>
      <c r="U29" s="70">
        <f>IF(F29&gt;0,VLOOKUP(A29,[3]BDD_AGen_Ambu!$1:$1048576,U$1,FALSE)/F29,"-")</f>
        <v>0.10277235860687681</v>
      </c>
      <c r="V29" s="71">
        <f>IF(E29&gt;0,VLOOKUP(A29,[3]BDD_AGen_Ambu!$1:$1048576,V$1,FALSE)/E29,"-")</f>
        <v>0.1414462928049717</v>
      </c>
      <c r="W29" s="76">
        <f>IF(F29&gt;0,VLOOKUP(A29,[3]BDD_AGen_Ambu!$1:$1048576,W$1,FALSE)/F29,"-")</f>
        <v>0.16246616626593668</v>
      </c>
    </row>
    <row r="30" spans="1:25" s="287" customFormat="1" ht="7.5" customHeight="1" thickBot="1" x14ac:dyDescent="0.25">
      <c r="A30" s="77"/>
      <c r="C30" s="282"/>
      <c r="D30" s="282"/>
      <c r="E30" s="422"/>
      <c r="F30" s="283"/>
      <c r="G30" s="284"/>
      <c r="H30" s="711"/>
      <c r="I30" s="286"/>
      <c r="J30" s="715"/>
      <c r="K30" s="713">
        <f>+J30/$F$29</f>
        <v>0</v>
      </c>
      <c r="L30" s="286"/>
      <c r="M30" s="286"/>
      <c r="N30" s="286"/>
      <c r="O30" s="711"/>
      <c r="P30" s="286"/>
      <c r="Q30" s="286"/>
      <c r="R30" s="714"/>
      <c r="S30" s="713">
        <f>+R30/$F$29</f>
        <v>0</v>
      </c>
      <c r="T30" s="286"/>
      <c r="U30" s="286"/>
      <c r="V30" s="286"/>
      <c r="W30" s="286"/>
    </row>
    <row r="31" spans="1:25" s="84" customFormat="1" ht="14.1" customHeight="1" x14ac:dyDescent="0.2">
      <c r="A31" s="31" t="s">
        <v>60</v>
      </c>
      <c r="C31" s="85" t="s">
        <v>60</v>
      </c>
      <c r="D31" s="86" t="s">
        <v>61</v>
      </c>
      <c r="E31" s="426">
        <f>VLOOKUP(A31,A_GEN!$A$7:$AM$69,29,FALSE)</f>
        <v>0</v>
      </c>
      <c r="F31" s="88">
        <f>VLOOKUP(A31,A_GEN!$A$7:$AM$69,30,FALSE)</f>
        <v>0</v>
      </c>
      <c r="G31" s="89" t="str">
        <f t="shared" ref="G31:G40" si="2">IF(E31&gt;0,F31/E31-1,"-")</f>
        <v>-</v>
      </c>
      <c r="H31" s="712"/>
      <c r="I31" s="90" t="str">
        <f>IF(E31&gt;0,VLOOKUP(A31,[3]BDD_AGen_Ambu!$1:$1048576,I$1,FALSE)/E31,"-")</f>
        <v>-</v>
      </c>
      <c r="J31" s="89" t="str">
        <f>IF(F31&gt;0,VLOOKUP(A31,[3]BDD_AGen_Ambu!$1:$1048576,J$1,FALSE)/F31,"-")</f>
        <v>-</v>
      </c>
      <c r="K31" s="90" t="str">
        <f>IF(E31&gt;0,VLOOKUP(A31,[3]BDD_AGen_Ambu!$1:$1048576,K$1,FALSE)/E31,"-")</f>
        <v>-</v>
      </c>
      <c r="L31" s="89" t="str">
        <f>IF(F31&gt;0,VLOOKUP(A31,[3]BDD_AGen_Ambu!$1:$1048576,L$1,FALSE)/F31,"-")</f>
        <v>-</v>
      </c>
      <c r="M31" s="90" t="str">
        <f>IF(E31&gt;0,VLOOKUP(A31,[3]BDD_AGen_Ambu!$1:$1048576,M$1,FALSE)/E31,"-")</f>
        <v>-</v>
      </c>
      <c r="N31" s="89" t="str">
        <f>IF(F31&gt;0,VLOOKUP(A31,[3]BDD_AGen_Ambu!$1:$1048576,N$1,FALSE)/F31,"-")</f>
        <v>-</v>
      </c>
      <c r="O31" s="712"/>
      <c r="P31" s="90" t="str">
        <f>IF(E31&gt;0,VLOOKUP(A31,[3]BDD_AGen_Ambu!$1:$1048576,P$1,FALSE)/E31,"-")</f>
        <v>-</v>
      </c>
      <c r="Q31" s="89" t="str">
        <f>IF(F31&gt;0,VLOOKUP(A31,[3]BDD_AGen_Ambu!$1:$1048576,Q$1,FALSE)/F31,"-")</f>
        <v>-</v>
      </c>
      <c r="R31" s="90" t="str">
        <f>IF(E31&gt;0,VLOOKUP(A31,[3]BDD_AGen_Ambu!$1:$1048576,R$1,FALSE)/E31,"-")</f>
        <v>-</v>
      </c>
      <c r="S31" s="89" t="str">
        <f>IF(F31&gt;0,VLOOKUP(A31,[3]BDD_AGen_Ambu!$1:$1048576,S$1,FALSE)/F31,"-")</f>
        <v>-</v>
      </c>
      <c r="T31" s="90" t="str">
        <f>IF(E31&gt;0,VLOOKUP(A31,[3]BDD_AGen_Ambu!$1:$1048576,T$1,FALSE)/E31,"-")</f>
        <v>-</v>
      </c>
      <c r="U31" s="89" t="str">
        <f>IF(F31&gt;0,VLOOKUP(A31,[3]BDD_AGen_Ambu!$1:$1048576,U$1,FALSE)/F31,"-")</f>
        <v>-</v>
      </c>
      <c r="V31" s="90" t="str">
        <f>IF(E31&gt;0,VLOOKUP(A31,[3]BDD_AGen_Ambu!$1:$1048576,V$1,FALSE)/E31,"-")</f>
        <v>-</v>
      </c>
      <c r="W31" s="95" t="str">
        <f>IF(F31&gt;0,VLOOKUP(A31,[3]BDD_AGen_Ambu!$1:$1048576,W$1,FALSE)/F31,"-")</f>
        <v>-</v>
      </c>
    </row>
    <row r="32" spans="1:25" s="98" customFormat="1" ht="14.1" customHeight="1" x14ac:dyDescent="0.2">
      <c r="A32" s="31" t="s">
        <v>62</v>
      </c>
      <c r="C32" s="33" t="s">
        <v>62</v>
      </c>
      <c r="D32" s="34" t="s">
        <v>63</v>
      </c>
      <c r="E32" s="248">
        <f>VLOOKUP(A32,A_GEN!$A$7:$AM$69,29,FALSE)</f>
        <v>0</v>
      </c>
      <c r="F32" s="100">
        <f>VLOOKUP(A32,A_GEN!$A$7:$AM$69,30,FALSE)</f>
        <v>0</v>
      </c>
      <c r="G32" s="58" t="str">
        <f t="shared" si="2"/>
        <v>-</v>
      </c>
      <c r="H32" s="712"/>
      <c r="I32" s="59" t="str">
        <f>IF(E32&gt;0,VLOOKUP(A32,[3]BDD_AGen_Ambu!$1:$1048576,I$1,FALSE)/E32,"-")</f>
        <v>-</v>
      </c>
      <c r="J32" s="58" t="str">
        <f>IF(F32&gt;0,VLOOKUP(A32,[3]BDD_AGen_Ambu!$1:$1048576,J$1,FALSE)/F32,"-")</f>
        <v>-</v>
      </c>
      <c r="K32" s="59" t="str">
        <f>IF(E32&gt;0,VLOOKUP(A32,[3]BDD_AGen_Ambu!$1:$1048576,K$1,FALSE)/E32,"-")</f>
        <v>-</v>
      </c>
      <c r="L32" s="58" t="str">
        <f>IF(F32&gt;0,VLOOKUP(A32,[3]BDD_AGen_Ambu!$1:$1048576,L$1,FALSE)/F32,"-")</f>
        <v>-</v>
      </c>
      <c r="M32" s="59" t="str">
        <f>IF(E32&gt;0,VLOOKUP(A32,[3]BDD_AGen_Ambu!$1:$1048576,M$1,FALSE)/E32,"-")</f>
        <v>-</v>
      </c>
      <c r="N32" s="58" t="str">
        <f>IF(F32&gt;0,VLOOKUP(A32,[3]BDD_AGen_Ambu!$1:$1048576,N$1,FALSE)/F32,"-")</f>
        <v>-</v>
      </c>
      <c r="O32" s="712"/>
      <c r="P32" s="59" t="str">
        <f>IF(E32&gt;0,VLOOKUP(A32,[3]BDD_AGen_Ambu!$1:$1048576,P$1,FALSE)/E32,"-")</f>
        <v>-</v>
      </c>
      <c r="Q32" s="58" t="str">
        <f>IF(F32&gt;0,VLOOKUP(A32,[3]BDD_AGen_Ambu!$1:$1048576,Q$1,FALSE)/F32,"-")</f>
        <v>-</v>
      </c>
      <c r="R32" s="59" t="str">
        <f>IF(E32&gt;0,VLOOKUP(A32,[3]BDD_AGen_Ambu!$1:$1048576,R$1,FALSE)/E32,"-")</f>
        <v>-</v>
      </c>
      <c r="S32" s="58" t="str">
        <f>IF(F32&gt;0,VLOOKUP(A32,[3]BDD_AGen_Ambu!$1:$1048576,S$1,FALSE)/F32,"-")</f>
        <v>-</v>
      </c>
      <c r="T32" s="59" t="str">
        <f>IF(E32&gt;0,VLOOKUP(A32,[3]BDD_AGen_Ambu!$1:$1048576,T$1,FALSE)/E32,"-")</f>
        <v>-</v>
      </c>
      <c r="U32" s="58" t="str">
        <f>IF(F32&gt;0,VLOOKUP(A32,[3]BDD_AGen_Ambu!$1:$1048576,U$1,FALSE)/F32,"-")</f>
        <v>-</v>
      </c>
      <c r="V32" s="59" t="str">
        <f>IF(E32&gt;0,VLOOKUP(A32,[3]BDD_AGen_Ambu!$1:$1048576,V$1,FALSE)/E32,"-")</f>
        <v>-</v>
      </c>
      <c r="W32" s="64" t="str">
        <f>IF(F32&gt;0,VLOOKUP(A32,[3]BDD_AGen_Ambu!$1:$1048576,W$1,FALSE)/F32,"-")</f>
        <v>-</v>
      </c>
    </row>
    <row r="33" spans="1:23" s="98" customFormat="1" ht="14.1" customHeight="1" x14ac:dyDescent="0.25">
      <c r="A33" s="49" t="s">
        <v>64</v>
      </c>
      <c r="C33" s="33" t="s">
        <v>64</v>
      </c>
      <c r="D33" s="34" t="s">
        <v>65</v>
      </c>
      <c r="E33" s="248">
        <f>VLOOKUP(A33,A_GEN!$A$7:$AM$69,29,FALSE)</f>
        <v>0</v>
      </c>
      <c r="F33" s="100">
        <f>VLOOKUP(A33,A_GEN!$A$7:$AM$69,30,FALSE)</f>
        <v>0</v>
      </c>
      <c r="G33" s="58" t="str">
        <f t="shared" si="2"/>
        <v>-</v>
      </c>
      <c r="H33" s="712"/>
      <c r="I33" s="59" t="str">
        <f>IF(E33&gt;0,VLOOKUP(A33,[3]BDD_AGen_Ambu!$1:$1048576,I$1,FALSE)/E33,"-")</f>
        <v>-</v>
      </c>
      <c r="J33" s="58" t="str">
        <f>IF(F33&gt;0,VLOOKUP(A33,[3]BDD_AGen_Ambu!$1:$1048576,J$1,FALSE)/F33,"-")</f>
        <v>-</v>
      </c>
      <c r="K33" s="59" t="str">
        <f>IF(E33&gt;0,VLOOKUP(A33,[3]BDD_AGen_Ambu!$1:$1048576,K$1,FALSE)/E33,"-")</f>
        <v>-</v>
      </c>
      <c r="L33" s="58" t="str">
        <f>IF(F33&gt;0,VLOOKUP(A33,[3]BDD_AGen_Ambu!$1:$1048576,L$1,FALSE)/F33,"-")</f>
        <v>-</v>
      </c>
      <c r="M33" s="59" t="str">
        <f>IF(E33&gt;0,VLOOKUP(A33,[3]BDD_AGen_Ambu!$1:$1048576,M$1,FALSE)/E33,"-")</f>
        <v>-</v>
      </c>
      <c r="N33" s="58" t="str">
        <f>IF(F33&gt;0,VLOOKUP(A33,[3]BDD_AGen_Ambu!$1:$1048576,N$1,FALSE)/F33,"-")</f>
        <v>-</v>
      </c>
      <c r="O33" s="712"/>
      <c r="P33" s="59" t="str">
        <f>IF(E33&gt;0,VLOOKUP(A33,[3]BDD_AGen_Ambu!$1:$1048576,P$1,FALSE)/E33,"-")</f>
        <v>-</v>
      </c>
      <c r="Q33" s="58" t="str">
        <f>IF(F33&gt;0,VLOOKUP(A33,[3]BDD_AGen_Ambu!$1:$1048576,Q$1,FALSE)/F33,"-")</f>
        <v>-</v>
      </c>
      <c r="R33" s="59" t="str">
        <f>IF(E33&gt;0,VLOOKUP(A33,[3]BDD_AGen_Ambu!$1:$1048576,R$1,FALSE)/E33,"-")</f>
        <v>-</v>
      </c>
      <c r="S33" s="58" t="str">
        <f>IF(F33&gt;0,VLOOKUP(A33,[3]BDD_AGen_Ambu!$1:$1048576,S$1,FALSE)/F33,"-")</f>
        <v>-</v>
      </c>
      <c r="T33" s="59" t="str">
        <f>IF(E33&gt;0,VLOOKUP(A33,[3]BDD_AGen_Ambu!$1:$1048576,T$1,FALSE)/E33,"-")</f>
        <v>-</v>
      </c>
      <c r="U33" s="58" t="str">
        <f>IF(F33&gt;0,VLOOKUP(A33,[3]BDD_AGen_Ambu!$1:$1048576,U$1,FALSE)/F33,"-")</f>
        <v>-</v>
      </c>
      <c r="V33" s="59" t="str">
        <f>IF(E33&gt;0,VLOOKUP(A33,[3]BDD_AGen_Ambu!$1:$1048576,V$1,FALSE)/E33,"-")</f>
        <v>-</v>
      </c>
      <c r="W33" s="64" t="str">
        <f>IF(F33&gt;0,VLOOKUP(A33,[3]BDD_AGen_Ambu!$1:$1048576,W$1,FALSE)/F33,"-")</f>
        <v>-</v>
      </c>
    </row>
    <row r="34" spans="1:23" s="101" customFormat="1" ht="14.1" customHeight="1" x14ac:dyDescent="0.2">
      <c r="A34" s="31" t="s">
        <v>66</v>
      </c>
      <c r="C34" s="33" t="s">
        <v>66</v>
      </c>
      <c r="D34" s="34" t="s">
        <v>67</v>
      </c>
      <c r="E34" s="248">
        <f>VLOOKUP(A34,A_GEN!$A$7:$AM$69,29,FALSE)</f>
        <v>0</v>
      </c>
      <c r="F34" s="100">
        <f>VLOOKUP(A34,A_GEN!$A$7:$AM$69,30,FALSE)</f>
        <v>0</v>
      </c>
      <c r="G34" s="58" t="str">
        <f t="shared" si="2"/>
        <v>-</v>
      </c>
      <c r="H34" s="712"/>
      <c r="I34" s="59" t="str">
        <f>IF(E34&gt;0,VLOOKUP(A34,[3]BDD_AGen_Ambu!$1:$1048576,I$1,FALSE)/E34,"-")</f>
        <v>-</v>
      </c>
      <c r="J34" s="58" t="str">
        <f>IF(F34&gt;0,VLOOKUP(A34,[3]BDD_AGen_Ambu!$1:$1048576,J$1,FALSE)/F34,"-")</f>
        <v>-</v>
      </c>
      <c r="K34" s="59" t="str">
        <f>IF(E34&gt;0,VLOOKUP(A34,[3]BDD_AGen_Ambu!$1:$1048576,K$1,FALSE)/E34,"-")</f>
        <v>-</v>
      </c>
      <c r="L34" s="58" t="str">
        <f>IF(F34&gt;0,VLOOKUP(A34,[3]BDD_AGen_Ambu!$1:$1048576,L$1,FALSE)/F34,"-")</f>
        <v>-</v>
      </c>
      <c r="M34" s="59" t="str">
        <f>IF(E34&gt;0,VLOOKUP(A34,[3]BDD_AGen_Ambu!$1:$1048576,M$1,FALSE)/E34,"-")</f>
        <v>-</v>
      </c>
      <c r="N34" s="58" t="str">
        <f>IF(F34&gt;0,VLOOKUP(A34,[3]BDD_AGen_Ambu!$1:$1048576,N$1,FALSE)/F34,"-")</f>
        <v>-</v>
      </c>
      <c r="O34" s="712"/>
      <c r="P34" s="59" t="str">
        <f>IF(E34&gt;0,VLOOKUP(A34,[3]BDD_AGen_Ambu!$1:$1048576,P$1,FALSE)/E34,"-")</f>
        <v>-</v>
      </c>
      <c r="Q34" s="58" t="str">
        <f>IF(F34&gt;0,VLOOKUP(A34,[3]BDD_AGen_Ambu!$1:$1048576,Q$1,FALSE)/F34,"-")</f>
        <v>-</v>
      </c>
      <c r="R34" s="59" t="str">
        <f>IF(E34&gt;0,VLOOKUP(A34,[3]BDD_AGen_Ambu!$1:$1048576,R$1,FALSE)/E34,"-")</f>
        <v>-</v>
      </c>
      <c r="S34" s="58" t="str">
        <f>IF(F34&gt;0,VLOOKUP(A34,[3]BDD_AGen_Ambu!$1:$1048576,S$1,FALSE)/F34,"-")</f>
        <v>-</v>
      </c>
      <c r="T34" s="59" t="str">
        <f>IF(E34&gt;0,VLOOKUP(A34,[3]BDD_AGen_Ambu!$1:$1048576,T$1,FALSE)/E34,"-")</f>
        <v>-</v>
      </c>
      <c r="U34" s="58" t="str">
        <f>IF(F34&gt;0,VLOOKUP(A34,[3]BDD_AGen_Ambu!$1:$1048576,U$1,FALSE)/F34,"-")</f>
        <v>-</v>
      </c>
      <c r="V34" s="59" t="str">
        <f>IF(E34&gt;0,VLOOKUP(A34,[3]BDD_AGen_Ambu!$1:$1048576,V$1,FALSE)/E34,"-")</f>
        <v>-</v>
      </c>
      <c r="W34" s="64" t="str">
        <f>IF(F34&gt;0,VLOOKUP(A34,[3]BDD_AGen_Ambu!$1:$1048576,W$1,FALSE)/F34,"-")</f>
        <v>-</v>
      </c>
    </row>
    <row r="35" spans="1:23" s="101" customFormat="1" ht="14.1" customHeight="1" x14ac:dyDescent="0.2">
      <c r="A35" s="31" t="s">
        <v>68</v>
      </c>
      <c r="C35" s="33" t="s">
        <v>68</v>
      </c>
      <c r="D35" s="34" t="s">
        <v>69</v>
      </c>
      <c r="E35" s="248">
        <f>VLOOKUP(A35,A_GEN!$A$7:$AM$69,29,FALSE)</f>
        <v>0</v>
      </c>
      <c r="F35" s="100">
        <f>VLOOKUP(A35,A_GEN!$A$7:$AM$69,30,FALSE)</f>
        <v>0</v>
      </c>
      <c r="G35" s="58" t="str">
        <f t="shared" si="2"/>
        <v>-</v>
      </c>
      <c r="H35" s="712"/>
      <c r="I35" s="59" t="str">
        <f>IF(E35&gt;0,VLOOKUP(A35,[3]BDD_AGen_Ambu!$1:$1048576,I$1,FALSE)/E35,"-")</f>
        <v>-</v>
      </c>
      <c r="J35" s="58" t="str">
        <f>IF(F35&gt;0,VLOOKUP(A35,[3]BDD_AGen_Ambu!$1:$1048576,J$1,FALSE)/F35,"-")</f>
        <v>-</v>
      </c>
      <c r="K35" s="59" t="str">
        <f>IF(E35&gt;0,VLOOKUP(A35,[3]BDD_AGen_Ambu!$1:$1048576,K$1,FALSE)/E35,"-")</f>
        <v>-</v>
      </c>
      <c r="L35" s="58" t="str">
        <f>IF(F35&gt;0,VLOOKUP(A35,[3]BDD_AGen_Ambu!$1:$1048576,L$1,FALSE)/F35,"-")</f>
        <v>-</v>
      </c>
      <c r="M35" s="59" t="str">
        <f>IF(E35&gt;0,VLOOKUP(A35,[3]BDD_AGen_Ambu!$1:$1048576,M$1,FALSE)/E35,"-")</f>
        <v>-</v>
      </c>
      <c r="N35" s="58" t="str">
        <f>IF(F35&gt;0,VLOOKUP(A35,[3]BDD_AGen_Ambu!$1:$1048576,N$1,FALSE)/F35,"-")</f>
        <v>-</v>
      </c>
      <c r="O35" s="712"/>
      <c r="P35" s="59" t="str">
        <f>IF(E35&gt;0,VLOOKUP(A35,[3]BDD_AGen_Ambu!$1:$1048576,P$1,FALSE)/E35,"-")</f>
        <v>-</v>
      </c>
      <c r="Q35" s="58" t="str">
        <f>IF(F35&gt;0,VLOOKUP(A35,[3]BDD_AGen_Ambu!$1:$1048576,Q$1,FALSE)/F35,"-")</f>
        <v>-</v>
      </c>
      <c r="R35" s="59" t="str">
        <f>IF(E35&gt;0,VLOOKUP(A35,[3]BDD_AGen_Ambu!$1:$1048576,R$1,FALSE)/E35,"-")</f>
        <v>-</v>
      </c>
      <c r="S35" s="58" t="str">
        <f>IF(F35&gt;0,VLOOKUP(A35,[3]BDD_AGen_Ambu!$1:$1048576,S$1,FALSE)/F35,"-")</f>
        <v>-</v>
      </c>
      <c r="T35" s="59" t="str">
        <f>IF(E35&gt;0,VLOOKUP(A35,[3]BDD_AGen_Ambu!$1:$1048576,T$1,FALSE)/E35,"-")</f>
        <v>-</v>
      </c>
      <c r="U35" s="58" t="str">
        <f>IF(F35&gt;0,VLOOKUP(A35,[3]BDD_AGen_Ambu!$1:$1048576,U$1,FALSE)/F35,"-")</f>
        <v>-</v>
      </c>
      <c r="V35" s="59" t="str">
        <f>IF(E35&gt;0,VLOOKUP(A35,[3]BDD_AGen_Ambu!$1:$1048576,V$1,FALSE)/E35,"-")</f>
        <v>-</v>
      </c>
      <c r="W35" s="64" t="str">
        <f>IF(F35&gt;0,VLOOKUP(A35,[3]BDD_AGen_Ambu!$1:$1048576,W$1,FALSE)/F35,"-")</f>
        <v>-</v>
      </c>
    </row>
    <row r="36" spans="1:23" s="101" customFormat="1" ht="14.1" customHeight="1" x14ac:dyDescent="0.2">
      <c r="A36" s="31" t="s">
        <v>70</v>
      </c>
      <c r="C36" s="33" t="s">
        <v>70</v>
      </c>
      <c r="D36" s="34" t="s">
        <v>71</v>
      </c>
      <c r="E36" s="248">
        <f>VLOOKUP(A36,A_GEN!$A$7:$AM$69,29,FALSE)</f>
        <v>0</v>
      </c>
      <c r="F36" s="100">
        <f>VLOOKUP(A36,A_GEN!$A$7:$AM$69,30,FALSE)</f>
        <v>0</v>
      </c>
      <c r="G36" s="58" t="str">
        <f t="shared" si="2"/>
        <v>-</v>
      </c>
      <c r="H36" s="712"/>
      <c r="I36" s="59" t="str">
        <f>IF(E36&gt;0,VLOOKUP(A36,[3]BDD_AGen_Ambu!$1:$1048576,I$1,FALSE)/E36,"-")</f>
        <v>-</v>
      </c>
      <c r="J36" s="58" t="str">
        <f>IF(F36&gt;0,VLOOKUP(A36,[3]BDD_AGen_Ambu!$1:$1048576,J$1,FALSE)/F36,"-")</f>
        <v>-</v>
      </c>
      <c r="K36" s="59" t="str">
        <f>IF(E36&gt;0,VLOOKUP(A36,[3]BDD_AGen_Ambu!$1:$1048576,K$1,FALSE)/E36,"-")</f>
        <v>-</v>
      </c>
      <c r="L36" s="58" t="str">
        <f>IF(F36&gt;0,VLOOKUP(A36,[3]BDD_AGen_Ambu!$1:$1048576,L$1,FALSE)/F36,"-")</f>
        <v>-</v>
      </c>
      <c r="M36" s="59" t="str">
        <f>IF(E36&gt;0,VLOOKUP(A36,[3]BDD_AGen_Ambu!$1:$1048576,M$1,FALSE)/E36,"-")</f>
        <v>-</v>
      </c>
      <c r="N36" s="58" t="str">
        <f>IF(F36&gt;0,VLOOKUP(A36,[3]BDD_AGen_Ambu!$1:$1048576,N$1,FALSE)/F36,"-")</f>
        <v>-</v>
      </c>
      <c r="O36" s="712"/>
      <c r="P36" s="59" t="str">
        <f>IF(E36&gt;0,VLOOKUP(A36,[3]BDD_AGen_Ambu!$1:$1048576,P$1,FALSE)/E36,"-")</f>
        <v>-</v>
      </c>
      <c r="Q36" s="58" t="str">
        <f>IF(F36&gt;0,VLOOKUP(A36,[3]BDD_AGen_Ambu!$1:$1048576,Q$1,FALSE)/F36,"-")</f>
        <v>-</v>
      </c>
      <c r="R36" s="59" t="str">
        <f>IF(E36&gt;0,VLOOKUP(A36,[3]BDD_AGen_Ambu!$1:$1048576,R$1,FALSE)/E36,"-")</f>
        <v>-</v>
      </c>
      <c r="S36" s="58" t="str">
        <f>IF(F36&gt;0,VLOOKUP(A36,[3]BDD_AGen_Ambu!$1:$1048576,S$1,FALSE)/F36,"-")</f>
        <v>-</v>
      </c>
      <c r="T36" s="59" t="str">
        <f>IF(E36&gt;0,VLOOKUP(A36,[3]BDD_AGen_Ambu!$1:$1048576,T$1,FALSE)/E36,"-")</f>
        <v>-</v>
      </c>
      <c r="U36" s="58" t="str">
        <f>IF(F36&gt;0,VLOOKUP(A36,[3]BDD_AGen_Ambu!$1:$1048576,U$1,FALSE)/F36,"-")</f>
        <v>-</v>
      </c>
      <c r="V36" s="59" t="str">
        <f>IF(E36&gt;0,VLOOKUP(A36,[3]BDD_AGen_Ambu!$1:$1048576,V$1,FALSE)/E36,"-")</f>
        <v>-</v>
      </c>
      <c r="W36" s="64" t="str">
        <f>IF(F36&gt;0,VLOOKUP(A36,[3]BDD_AGen_Ambu!$1:$1048576,W$1,FALSE)/F36,"-")</f>
        <v>-</v>
      </c>
    </row>
    <row r="37" spans="1:23" s="101" customFormat="1" ht="14.1" customHeight="1" x14ac:dyDescent="0.2">
      <c r="A37" s="31" t="s">
        <v>72</v>
      </c>
      <c r="C37" s="33" t="s">
        <v>72</v>
      </c>
      <c r="D37" s="34" t="s">
        <v>73</v>
      </c>
      <c r="E37" s="248">
        <f>VLOOKUP(A37,A_GEN!$A$7:$AM$69,29,FALSE)</f>
        <v>0</v>
      </c>
      <c r="F37" s="100">
        <f>VLOOKUP(A37,A_GEN!$A$7:$AM$69,30,FALSE)</f>
        <v>0</v>
      </c>
      <c r="G37" s="58" t="str">
        <f t="shared" si="2"/>
        <v>-</v>
      </c>
      <c r="H37" s="712"/>
      <c r="I37" s="59" t="str">
        <f>IF(E37&gt;0,VLOOKUP(A37,[3]BDD_AGen_Ambu!$1:$1048576,I$1,FALSE)/E37,"-")</f>
        <v>-</v>
      </c>
      <c r="J37" s="58" t="str">
        <f>IF(F37&gt;0,VLOOKUP(A37,[3]BDD_AGen_Ambu!$1:$1048576,J$1,FALSE)/F37,"-")</f>
        <v>-</v>
      </c>
      <c r="K37" s="59" t="str">
        <f>IF(E37&gt;0,VLOOKUP(A37,[3]BDD_AGen_Ambu!$1:$1048576,K$1,FALSE)/E37,"-")</f>
        <v>-</v>
      </c>
      <c r="L37" s="58" t="str">
        <f>IF(F37&gt;0,VLOOKUP(A37,[3]BDD_AGen_Ambu!$1:$1048576,L$1,FALSE)/F37,"-")</f>
        <v>-</v>
      </c>
      <c r="M37" s="59" t="str">
        <f>IF(E37&gt;0,VLOOKUP(A37,[3]BDD_AGen_Ambu!$1:$1048576,M$1,FALSE)/E37,"-")</f>
        <v>-</v>
      </c>
      <c r="N37" s="58" t="str">
        <f>IF(F37&gt;0,VLOOKUP(A37,[3]BDD_AGen_Ambu!$1:$1048576,N$1,FALSE)/F37,"-")</f>
        <v>-</v>
      </c>
      <c r="O37" s="712"/>
      <c r="P37" s="59" t="str">
        <f>IF(E37&gt;0,VLOOKUP(A37,[3]BDD_AGen_Ambu!$1:$1048576,P$1,FALSE)/E37,"-")</f>
        <v>-</v>
      </c>
      <c r="Q37" s="58" t="str">
        <f>IF(F37&gt;0,VLOOKUP(A37,[3]BDD_AGen_Ambu!$1:$1048576,Q$1,FALSE)/F37,"-")</f>
        <v>-</v>
      </c>
      <c r="R37" s="59" t="str">
        <f>IF(E37&gt;0,VLOOKUP(A37,[3]BDD_AGen_Ambu!$1:$1048576,R$1,FALSE)/E37,"-")</f>
        <v>-</v>
      </c>
      <c r="S37" s="58" t="str">
        <f>IF(F37&gt;0,VLOOKUP(A37,[3]BDD_AGen_Ambu!$1:$1048576,S$1,FALSE)/F37,"-")</f>
        <v>-</v>
      </c>
      <c r="T37" s="59" t="str">
        <f>IF(E37&gt;0,VLOOKUP(A37,[3]BDD_AGen_Ambu!$1:$1048576,T$1,FALSE)/E37,"-")</f>
        <v>-</v>
      </c>
      <c r="U37" s="58" t="str">
        <f>IF(F37&gt;0,VLOOKUP(A37,[3]BDD_AGen_Ambu!$1:$1048576,U$1,FALSE)/F37,"-")</f>
        <v>-</v>
      </c>
      <c r="V37" s="59" t="str">
        <f>IF(E37&gt;0,VLOOKUP(A37,[3]BDD_AGen_Ambu!$1:$1048576,V$1,FALSE)/E37,"-")</f>
        <v>-</v>
      </c>
      <c r="W37" s="64" t="str">
        <f>IF(F37&gt;0,VLOOKUP(A37,[3]BDD_AGen_Ambu!$1:$1048576,W$1,FALSE)/F37,"-")</f>
        <v>-</v>
      </c>
    </row>
    <row r="38" spans="1:23" s="101" customFormat="1" ht="14.1" customHeight="1" x14ac:dyDescent="0.2">
      <c r="A38" s="31" t="s">
        <v>76</v>
      </c>
      <c r="C38" s="33" t="s">
        <v>76</v>
      </c>
      <c r="D38" s="34" t="s">
        <v>77</v>
      </c>
      <c r="E38" s="248">
        <f>VLOOKUP(A38,A_GEN!$A$7:$AM$69,29,FALSE)</f>
        <v>0</v>
      </c>
      <c r="F38" s="100">
        <f>VLOOKUP(A38,A_GEN!$A$7:$AM$69,30,FALSE)</f>
        <v>0</v>
      </c>
      <c r="G38" s="58" t="str">
        <f t="shared" si="2"/>
        <v>-</v>
      </c>
      <c r="H38" s="712"/>
      <c r="I38" s="59" t="str">
        <f>IF(E38&gt;0,VLOOKUP(A38,[3]BDD_AGen_Ambu!$1:$1048576,I$1,FALSE)/E38,"-")</f>
        <v>-</v>
      </c>
      <c r="J38" s="58" t="str">
        <f>IF(F38&gt;0,VLOOKUP(A38,[3]BDD_AGen_Ambu!$1:$1048576,J$1,FALSE)/F38,"-")</f>
        <v>-</v>
      </c>
      <c r="K38" s="59" t="str">
        <f>IF(E38&gt;0,VLOOKUP(A38,[3]BDD_AGen_Ambu!$1:$1048576,K$1,FALSE)/E38,"-")</f>
        <v>-</v>
      </c>
      <c r="L38" s="58" t="str">
        <f>IF(F38&gt;0,VLOOKUP(A38,[3]BDD_AGen_Ambu!$1:$1048576,L$1,FALSE)/F38,"-")</f>
        <v>-</v>
      </c>
      <c r="M38" s="59" t="str">
        <f>IF(E38&gt;0,VLOOKUP(A38,[3]BDD_AGen_Ambu!$1:$1048576,M$1,FALSE)/E38,"-")</f>
        <v>-</v>
      </c>
      <c r="N38" s="58" t="str">
        <f>IF(F38&gt;0,VLOOKUP(A38,[3]BDD_AGen_Ambu!$1:$1048576,N$1,FALSE)/F38,"-")</f>
        <v>-</v>
      </c>
      <c r="O38" s="712"/>
      <c r="P38" s="59" t="str">
        <f>IF(E38&gt;0,VLOOKUP(A38,[3]BDD_AGen_Ambu!$1:$1048576,P$1,FALSE)/E38,"-")</f>
        <v>-</v>
      </c>
      <c r="Q38" s="58" t="str">
        <f>IF(F38&gt;0,VLOOKUP(A38,[3]BDD_AGen_Ambu!$1:$1048576,Q$1,FALSE)/F38,"-")</f>
        <v>-</v>
      </c>
      <c r="R38" s="59" t="str">
        <f>IF(E38&gt;0,VLOOKUP(A38,[3]BDD_AGen_Ambu!$1:$1048576,R$1,FALSE)/E38,"-")</f>
        <v>-</v>
      </c>
      <c r="S38" s="58" t="str">
        <f>IF(F38&gt;0,VLOOKUP(A38,[3]BDD_AGen_Ambu!$1:$1048576,S$1,FALSE)/F38,"-")</f>
        <v>-</v>
      </c>
      <c r="T38" s="59" t="str">
        <f>IF(E38&gt;0,VLOOKUP(A38,[3]BDD_AGen_Ambu!$1:$1048576,T$1,FALSE)/E38,"-")</f>
        <v>-</v>
      </c>
      <c r="U38" s="58" t="str">
        <f>IF(F38&gt;0,VLOOKUP(A38,[3]BDD_AGen_Ambu!$1:$1048576,U$1,FALSE)/F38,"-")</f>
        <v>-</v>
      </c>
      <c r="V38" s="59" t="str">
        <f>IF(E38&gt;0,VLOOKUP(A38,[3]BDD_AGen_Ambu!$1:$1048576,V$1,FALSE)/E38,"-")</f>
        <v>-</v>
      </c>
      <c r="W38" s="64" t="str">
        <f>IF(F38&gt;0,VLOOKUP(A38,[3]BDD_AGen_Ambu!$1:$1048576,W$1,FALSE)/F38,"-")</f>
        <v>-</v>
      </c>
    </row>
    <row r="39" spans="1:23" s="101" customFormat="1" ht="14.1" customHeight="1" thickBot="1" x14ac:dyDescent="0.25">
      <c r="A39" s="31" t="s">
        <v>78</v>
      </c>
      <c r="C39" s="33" t="s">
        <v>78</v>
      </c>
      <c r="D39" s="34" t="s">
        <v>79</v>
      </c>
      <c r="E39" s="408">
        <f>VLOOKUP(A39,A_GEN!$A$7:$AM$69,29,FALSE)</f>
        <v>0</v>
      </c>
      <c r="F39" s="100">
        <f>VLOOKUP(A39,A_GEN!$A$7:$AM$69,30,FALSE)</f>
        <v>0</v>
      </c>
      <c r="G39" s="58" t="str">
        <f t="shared" si="2"/>
        <v>-</v>
      </c>
      <c r="H39" s="712"/>
      <c r="I39" s="59" t="str">
        <f>IF(E39&gt;0,VLOOKUP(A39,[3]BDD_AGen_Ambu!$1:$1048576,I$1,FALSE)/E39,"-")</f>
        <v>-</v>
      </c>
      <c r="J39" s="58" t="str">
        <f>IF(F39&gt;0,VLOOKUP(A39,[3]BDD_AGen_Ambu!$1:$1048576,J$1,FALSE)/F39,"-")</f>
        <v>-</v>
      </c>
      <c r="K39" s="59" t="str">
        <f>IF(E39&gt;0,VLOOKUP(A39,[3]BDD_AGen_Ambu!$1:$1048576,K$1,FALSE)/E39,"-")</f>
        <v>-</v>
      </c>
      <c r="L39" s="58" t="str">
        <f>IF(F39&gt;0,VLOOKUP(A39,[3]BDD_AGen_Ambu!$1:$1048576,L$1,FALSE)/F39,"-")</f>
        <v>-</v>
      </c>
      <c r="M39" s="59" t="str">
        <f>IF(E39&gt;0,VLOOKUP(A39,[3]BDD_AGen_Ambu!$1:$1048576,M$1,FALSE)/E39,"-")</f>
        <v>-</v>
      </c>
      <c r="N39" s="58" t="str">
        <f>IF(F39&gt;0,VLOOKUP(A39,[3]BDD_AGen_Ambu!$1:$1048576,N$1,FALSE)/F39,"-")</f>
        <v>-</v>
      </c>
      <c r="O39" s="712"/>
      <c r="P39" s="59" t="str">
        <f>IF(E39&gt;0,VLOOKUP(A39,[3]BDD_AGen_Ambu!$1:$1048576,P$1,FALSE)/E39,"-")</f>
        <v>-</v>
      </c>
      <c r="Q39" s="58" t="str">
        <f>IF(F39&gt;0,VLOOKUP(A39,[3]BDD_AGen_Ambu!$1:$1048576,Q$1,FALSE)/F39,"-")</f>
        <v>-</v>
      </c>
      <c r="R39" s="59" t="str">
        <f>IF(E39&gt;0,VLOOKUP(A39,[3]BDD_AGen_Ambu!$1:$1048576,R$1,FALSE)/E39,"-")</f>
        <v>-</v>
      </c>
      <c r="S39" s="58" t="str">
        <f>IF(F39&gt;0,VLOOKUP(A39,[3]BDD_AGen_Ambu!$1:$1048576,S$1,FALSE)/F39,"-")</f>
        <v>-</v>
      </c>
      <c r="T39" s="59" t="str">
        <f>IF(E39&gt;0,VLOOKUP(A39,[3]BDD_AGen_Ambu!$1:$1048576,T$1,FALSE)/E39,"-")</f>
        <v>-</v>
      </c>
      <c r="U39" s="58" t="str">
        <f>IF(F39&gt;0,VLOOKUP(A39,[3]BDD_AGen_Ambu!$1:$1048576,U$1,FALSE)/F39,"-")</f>
        <v>-</v>
      </c>
      <c r="V39" s="59" t="str">
        <f>IF(E39&gt;0,VLOOKUP(A39,[3]BDD_AGen_Ambu!$1:$1048576,V$1,FALSE)/E39,"-")</f>
        <v>-</v>
      </c>
      <c r="W39" s="64" t="str">
        <f>IF(F39&gt;0,VLOOKUP(A39,[3]BDD_AGen_Ambu!$1:$1048576,W$1,FALSE)/F39,"-")</f>
        <v>-</v>
      </c>
    </row>
    <row r="40" spans="1:23" s="101" customFormat="1" ht="13.5" customHeight="1" thickBot="1" x14ac:dyDescent="0.25">
      <c r="A40" s="31" t="s">
        <v>80</v>
      </c>
      <c r="C40" s="102" t="s">
        <v>81</v>
      </c>
      <c r="D40" s="102"/>
      <c r="E40" s="432">
        <f>VLOOKUP(A40,A_GEN!$A$7:$AM$69,29,FALSE)</f>
        <v>0</v>
      </c>
      <c r="F40" s="69">
        <f>VLOOKUP(A40,A_GEN!$A$7:$AM$69,30,FALSE)</f>
        <v>0</v>
      </c>
      <c r="G40" s="70" t="str">
        <f t="shared" si="2"/>
        <v>-</v>
      </c>
      <c r="H40" s="711"/>
      <c r="I40" s="71" t="str">
        <f>IF(E40&gt;0,VLOOKUP(A40,[3]BDD_AGen_Ambu!$1:$1048576,I$1,FALSE)/E40,"-")</f>
        <v>-</v>
      </c>
      <c r="J40" s="70" t="str">
        <f>IF(F40&gt;0,VLOOKUP(A40,[3]BDD_AGen_Ambu!$1:$1048576,J$1,FALSE)/F40,"-")</f>
        <v>-</v>
      </c>
      <c r="K40" s="71" t="str">
        <f>IF(E40&gt;0,VLOOKUP(A40,[3]BDD_AGen_Ambu!$1:$1048576,K$1,FALSE)/E40,"-")</f>
        <v>-</v>
      </c>
      <c r="L40" s="70" t="str">
        <f>IF(F40&gt;0,VLOOKUP(A40,[3]BDD_AGen_Ambu!$1:$1048576,L$1,FALSE)/F40,"-")</f>
        <v>-</v>
      </c>
      <c r="M40" s="71" t="str">
        <f>IF(E40&gt;0,VLOOKUP(A40,[3]BDD_AGen_Ambu!$1:$1048576,M$1,FALSE)/E40,"-")</f>
        <v>-</v>
      </c>
      <c r="N40" s="70" t="str">
        <f>IF(F40&gt;0,VLOOKUP(A40,[3]BDD_AGen_Ambu!$1:$1048576,N$1,FALSE)/F40,"-")</f>
        <v>-</v>
      </c>
      <c r="O40" s="711"/>
      <c r="P40" s="71" t="str">
        <f>IF(E40&gt;0,VLOOKUP(A40,[3]BDD_AGen_Ambu!$1:$1048576,P$1,FALSE)/E40,"-")</f>
        <v>-</v>
      </c>
      <c r="Q40" s="70" t="str">
        <f>IF(F40&gt;0,VLOOKUP(A40,[3]BDD_AGen_Ambu!$1:$1048576,Q$1,FALSE)/F40,"-")</f>
        <v>-</v>
      </c>
      <c r="R40" s="71" t="str">
        <f>IF(E40&gt;0,VLOOKUP(A40,[3]BDD_AGen_Ambu!$1:$1048576,R$1,FALSE)/E40,"-")</f>
        <v>-</v>
      </c>
      <c r="S40" s="70" t="str">
        <f>IF(F40&gt;0,VLOOKUP(A40,[3]BDD_AGen_Ambu!$1:$1048576,S$1,FALSE)/F40,"-")</f>
        <v>-</v>
      </c>
      <c r="T40" s="71" t="str">
        <f>IF(E40&gt;0,VLOOKUP(A40,[3]BDD_AGen_Ambu!$1:$1048576,T$1,FALSE)/E40,"-")</f>
        <v>-</v>
      </c>
      <c r="U40" s="70" t="str">
        <f>IF(F40&gt;0,VLOOKUP(A40,[3]BDD_AGen_Ambu!$1:$1048576,U$1,FALSE)/F40,"-")</f>
        <v>-</v>
      </c>
      <c r="V40" s="71" t="str">
        <f>IF(E40&gt;0,VLOOKUP(A40,[3]BDD_AGen_Ambu!$1:$1048576,V$1,FALSE)/E40,"-")</f>
        <v>-</v>
      </c>
      <c r="W40" s="76" t="str">
        <f>IF(F40&gt;0,VLOOKUP(A40,[3]BDD_AGen_Ambu!$1:$1048576,W$1,FALSE)/F40,"-")</f>
        <v>-</v>
      </c>
    </row>
    <row r="41" spans="1:23" ht="5.25" customHeight="1" thickBot="1" x14ac:dyDescent="0.25">
      <c r="A41" s="77"/>
      <c r="C41" s="345"/>
      <c r="D41" s="330"/>
      <c r="E41" s="219"/>
      <c r="F41" s="196"/>
      <c r="G41" s="197"/>
      <c r="H41" s="710"/>
      <c r="I41" s="197"/>
      <c r="J41" s="197"/>
      <c r="K41" s="197"/>
      <c r="L41" s="197"/>
      <c r="M41" s="197"/>
      <c r="N41" s="197"/>
      <c r="O41" s="710"/>
      <c r="P41" s="197"/>
      <c r="Q41" s="197"/>
      <c r="R41" s="197"/>
      <c r="S41" s="197"/>
      <c r="T41" s="197"/>
      <c r="U41" s="197"/>
      <c r="V41" s="197"/>
      <c r="W41" s="197"/>
    </row>
    <row r="42" spans="1:23" s="98" customFormat="1" x14ac:dyDescent="0.2">
      <c r="A42" s="31" t="s">
        <v>82</v>
      </c>
      <c r="C42" s="105" t="s">
        <v>83</v>
      </c>
      <c r="D42" s="106"/>
      <c r="E42" s="436">
        <f>VLOOKUP(A42,A_GEN!$A$7:$AM$69,29,FALSE)</f>
        <v>194989</v>
      </c>
      <c r="F42" s="108">
        <f>VLOOKUP(A42,A_GEN!$A$7:$AM$69,30,FALSE)</f>
        <v>182399</v>
      </c>
      <c r="G42" s="109">
        <f>IF(E42&gt;0,F42/E42-1,"-")</f>
        <v>-6.4567744847145225E-2</v>
      </c>
      <c r="H42" s="711"/>
      <c r="I42" s="118">
        <f>IF(E42&gt;0,VLOOKUP(A42,[3]BDD_AGen_Ambu!$1:$1048576,I$1,FALSE)/E42,"-")</f>
        <v>0.76010441614655189</v>
      </c>
      <c r="J42" s="114">
        <f>IF(F42&gt;0,VLOOKUP(A42,[3]BDD_AGen_Ambu!$1:$1048576,J$1,FALSE)/F42,"-")</f>
        <v>0.76149540293532314</v>
      </c>
      <c r="K42" s="118">
        <f>IF(E42&gt;0,VLOOKUP(A42,[3]BDD_AGen_Ambu!$1:$1048576,K$1,FALSE)/E42,"-")</f>
        <v>8.6394617132248483E-2</v>
      </c>
      <c r="L42" s="114">
        <f>IF(F42&gt;0,VLOOKUP(A42,[3]BDD_AGen_Ambu!$1:$1048576,L$1,FALSE)/F42,"-")</f>
        <v>9.3816303817455135E-2</v>
      </c>
      <c r="M42" s="118">
        <f>IF(E42&gt;0,VLOOKUP(A42,[3]BDD_AGen_Ambu!$1:$1048576,M$1,FALSE)/E42,"-")</f>
        <v>0.15350096672119964</v>
      </c>
      <c r="N42" s="114">
        <f>IF(F42&gt;0,VLOOKUP(A42,[3]BDD_AGen_Ambu!$1:$1048576,N$1,FALSE)/F42,"-")</f>
        <v>0.14468829324722174</v>
      </c>
      <c r="O42" s="711"/>
      <c r="P42" s="118">
        <f>IF(E42&gt;0,VLOOKUP(A42,[3]BDD_AGen_Ambu!$1:$1048576,P$1,FALSE)/E42,"-")</f>
        <v>0.19488278825985056</v>
      </c>
      <c r="Q42" s="114">
        <f>IF(F42&gt;0,VLOOKUP(A42,[3]BDD_AGen_Ambu!$1:$1048576,Q$1,FALSE)/F42,"-")</f>
        <v>0.19764910991836579</v>
      </c>
      <c r="R42" s="118">
        <f>IF(E42&gt;0,VLOOKUP(A42,[3]BDD_AGen_Ambu!$1:$1048576,R$1,FALSE)/E42,"-")</f>
        <v>0.57558631512546865</v>
      </c>
      <c r="S42" s="114">
        <f>IF(F42&gt;0,VLOOKUP(A42,[3]BDD_AGen_Ambu!$1:$1048576,S$1,FALSE)/F42,"-")</f>
        <v>0.55998114024747947</v>
      </c>
      <c r="T42" s="118">
        <f>IF(E42&gt;0,VLOOKUP(A42,[3]BDD_AGen_Ambu!$1:$1048576,T$1,FALSE)/E42,"-")</f>
        <v>9.0723066429388322E-2</v>
      </c>
      <c r="U42" s="114">
        <f>IF(F42&gt;0,VLOOKUP(A42,[3]BDD_AGen_Ambu!$1:$1048576,U$1,FALSE)/F42,"-")</f>
        <v>9.713869045334679E-2</v>
      </c>
      <c r="V42" s="118">
        <f>IF(E42&gt;0,VLOOKUP(A42,[3]BDD_AGen_Ambu!$1:$1048576,V$1,FALSE)/E42,"-")</f>
        <v>0.1388078301852925</v>
      </c>
      <c r="W42" s="119">
        <f>IF(F42&gt;0,VLOOKUP(A42,[3]BDD_AGen_Ambu!$1:$1048576,W$1,FALSE)/F42,"-")</f>
        <v>0.14523105938080802</v>
      </c>
    </row>
    <row r="43" spans="1:23" s="98" customFormat="1" x14ac:dyDescent="0.2">
      <c r="A43" s="31" t="s">
        <v>84</v>
      </c>
      <c r="C43" s="121" t="s">
        <v>85</v>
      </c>
      <c r="D43" s="122"/>
      <c r="E43" s="442">
        <f>VLOOKUP(A43,A_GEN!$A$7:$AM$69,29,FALSE)</f>
        <v>303275</v>
      </c>
      <c r="F43" s="124">
        <f>VLOOKUP(A43,A_GEN!$A$7:$AM$69,30,FALSE)</f>
        <v>298776</v>
      </c>
      <c r="G43" s="117">
        <f>IF(E43&gt;0,F43/E43-1,"-")</f>
        <v>-1.4834720962822567E-2</v>
      </c>
      <c r="H43" s="711"/>
      <c r="I43" s="125">
        <f>IF(E43&gt;0,VLOOKUP(A43,[3]BDD_AGen_Ambu!$1:$1048576,I$1,FALSE)/E43,"-")</f>
        <v>0.7667562443327014</v>
      </c>
      <c r="J43" s="117">
        <f>IF(F43&gt;0,VLOOKUP(A43,[3]BDD_AGen_Ambu!$1:$1048576,J$1,FALSE)/F43,"-")</f>
        <v>0.75778509652716419</v>
      </c>
      <c r="K43" s="125">
        <f>IF(E43&gt;0,VLOOKUP(A43,[3]BDD_AGen_Ambu!$1:$1048576,K$1,FALSE)/E43,"-")</f>
        <v>0.10194378039732915</v>
      </c>
      <c r="L43" s="117">
        <f>IF(F43&gt;0,VLOOKUP(A43,[3]BDD_AGen_Ambu!$1:$1048576,L$1,FALSE)/F43,"-")</f>
        <v>0.10846587409965995</v>
      </c>
      <c r="M43" s="125">
        <f>IF(E43&gt;0,VLOOKUP(A43,[3]BDD_AGen_Ambu!$1:$1048576,M$1,FALSE)/E43,"-")</f>
        <v>0.1312999752699695</v>
      </c>
      <c r="N43" s="117">
        <f>IF(F43&gt;0,VLOOKUP(A43,[3]BDD_AGen_Ambu!$1:$1048576,N$1,FALSE)/F43,"-")</f>
        <v>0.1337490293731759</v>
      </c>
      <c r="O43" s="711"/>
      <c r="P43" s="125">
        <f>IF(E43&gt;0,VLOOKUP(A43,[3]BDD_AGen_Ambu!$1:$1048576,P$1,FALSE)/E43,"-")</f>
        <v>0.21346632594180198</v>
      </c>
      <c r="Q43" s="117">
        <f>IF(F43&gt;0,VLOOKUP(A43,[3]BDD_AGen_Ambu!$1:$1048576,Q$1,FALSE)/F43,"-")</f>
        <v>0.21510429217875598</v>
      </c>
      <c r="R43" s="125">
        <f>IF(E43&gt;0,VLOOKUP(A43,[3]BDD_AGen_Ambu!$1:$1048576,R$1,FALSE)/E43,"-")</f>
        <v>0.54412332041876188</v>
      </c>
      <c r="S43" s="117">
        <f>IF(F43&gt;0,VLOOKUP(A43,[3]BDD_AGen_Ambu!$1:$1048576,S$1,FALSE)/F43,"-")</f>
        <v>0.53260302032291751</v>
      </c>
      <c r="T43" s="125">
        <f>IF(E43&gt;0,VLOOKUP(A43,[3]BDD_AGen_Ambu!$1:$1048576,T$1,FALSE)/E43,"-")</f>
        <v>0.10246475970653697</v>
      </c>
      <c r="U43" s="117">
        <f>IF(F43&gt;0,VLOOKUP(A43,[3]BDD_AGen_Ambu!$1:$1048576,U$1,FALSE)/F43,"-")</f>
        <v>0.1089277585883739</v>
      </c>
      <c r="V43" s="125">
        <f>IF(E43&gt;0,VLOOKUP(A43,[3]BDD_AGen_Ambu!$1:$1048576,V$1,FALSE)/E43,"-")</f>
        <v>0.13994559393289918</v>
      </c>
      <c r="W43" s="129">
        <f>IF(F43&gt;0,VLOOKUP(A43,[3]BDD_AGen_Ambu!$1:$1048576,W$1,FALSE)/F43,"-")</f>
        <v>0.14336492890995262</v>
      </c>
    </row>
    <row r="44" spans="1:23" s="98" customFormat="1" x14ac:dyDescent="0.2">
      <c r="A44" s="31" t="s">
        <v>86</v>
      </c>
      <c r="C44" s="121" t="s">
        <v>87</v>
      </c>
      <c r="D44" s="122"/>
      <c r="E44" s="442">
        <f>VLOOKUP(A44,A_GEN!$A$7:$AM$69,29,FALSE)</f>
        <v>317685</v>
      </c>
      <c r="F44" s="124">
        <f>VLOOKUP(A44,A_GEN!$A$7:$AM$69,30,FALSE)</f>
        <v>309496</v>
      </c>
      <c r="G44" s="117">
        <f>IF(E44&gt;0,F44/E44-1,"-")</f>
        <v>-2.5777106253049409E-2</v>
      </c>
      <c r="H44" s="711"/>
      <c r="I44" s="125">
        <f>IF(E44&gt;0,VLOOKUP(A44,[3]BDD_AGen_Ambu!$1:$1048576,I$1,FALSE)/E44,"-")</f>
        <v>0.82348552811747489</v>
      </c>
      <c r="J44" s="117">
        <f>IF(F44&gt;0,VLOOKUP(A44,[3]BDD_AGen_Ambu!$1:$1048576,J$1,FALSE)/F44,"-")</f>
        <v>0.80501848166050616</v>
      </c>
      <c r="K44" s="125">
        <f>IF(E44&gt;0,VLOOKUP(A44,[3]BDD_AGen_Ambu!$1:$1048576,K$1,FALSE)/E44,"-")</f>
        <v>9.3611596392653096E-2</v>
      </c>
      <c r="L44" s="117">
        <f>IF(F44&gt;0,VLOOKUP(A44,[3]BDD_AGen_Ambu!$1:$1048576,L$1,FALSE)/F44,"-")</f>
        <v>0.11846356657275053</v>
      </c>
      <c r="M44" s="125">
        <f>IF(E44&gt;0,VLOOKUP(A44,[3]BDD_AGen_Ambu!$1:$1048576,M$1,FALSE)/E44,"-")</f>
        <v>8.2902875489872047E-2</v>
      </c>
      <c r="N44" s="117">
        <f>IF(F44&gt;0,VLOOKUP(A44,[3]BDD_AGen_Ambu!$1:$1048576,N$1,FALSE)/F44,"-")</f>
        <v>7.651795176674335E-2</v>
      </c>
      <c r="O44" s="711"/>
      <c r="P44" s="125">
        <f>IF(E44&gt;0,VLOOKUP(A44,[3]BDD_AGen_Ambu!$1:$1048576,P$1,FALSE)/E44,"-")</f>
        <v>0.18693044997403088</v>
      </c>
      <c r="Q44" s="117">
        <f>IF(F44&gt;0,VLOOKUP(A44,[3]BDD_AGen_Ambu!$1:$1048576,Q$1,FALSE)/F44,"-")</f>
        <v>0.19008969421252617</v>
      </c>
      <c r="R44" s="125">
        <f>IF(E44&gt;0,VLOOKUP(A44,[3]BDD_AGen_Ambu!$1:$1048576,R$1,FALSE)/E44,"-")</f>
        <v>0.5704770448714922</v>
      </c>
      <c r="S44" s="117">
        <f>IF(F44&gt;0,VLOOKUP(A44,[3]BDD_AGen_Ambu!$1:$1048576,S$1,FALSE)/F44,"-")</f>
        <v>0.52704073719854216</v>
      </c>
      <c r="T44" s="125">
        <f>IF(E44&gt;0,VLOOKUP(A44,[3]BDD_AGen_Ambu!$1:$1048576,T$1,FALSE)/E44,"-")</f>
        <v>0.1168453027369879</v>
      </c>
      <c r="U44" s="117">
        <f>IF(F44&gt;0,VLOOKUP(A44,[3]BDD_AGen_Ambu!$1:$1048576,U$1,FALSE)/F44,"-")</f>
        <v>0.10923566055781012</v>
      </c>
      <c r="V44" s="125">
        <f>IF(E44&gt;0,VLOOKUP(A44,[3]BDD_AGen_Ambu!$1:$1048576,V$1,FALSE)/E44,"-")</f>
        <v>0.12574720241748902</v>
      </c>
      <c r="W44" s="129">
        <f>IF(F44&gt;0,VLOOKUP(A44,[3]BDD_AGen_Ambu!$1:$1048576,W$1,FALSE)/F44,"-")</f>
        <v>0.17363390803112155</v>
      </c>
    </row>
    <row r="45" spans="1:23" s="98" customFormat="1" ht="13.8" thickBot="1" x14ac:dyDescent="0.25">
      <c r="A45" s="31" t="s">
        <v>88</v>
      </c>
      <c r="C45" s="130" t="s">
        <v>89</v>
      </c>
      <c r="D45" s="131"/>
      <c r="E45" s="447">
        <f>VLOOKUP(A45,A_GEN!$A$7:$AM$69,29,FALSE)</f>
        <v>254429</v>
      </c>
      <c r="F45" s="133">
        <f>VLOOKUP(A45,A_GEN!$A$7:$AM$69,30,FALSE)</f>
        <v>267814</v>
      </c>
      <c r="G45" s="134">
        <f>IF(E45&gt;0,F45/E45-1,"-")</f>
        <v>5.2607996729932438E-2</v>
      </c>
      <c r="H45" s="711"/>
      <c r="I45" s="135">
        <f>IF(E45&gt;0,VLOOKUP(A45,[3]BDD_AGen_Ambu!$1:$1048576,I$1,FALSE)/E45,"-")</f>
        <v>0.78434062154864426</v>
      </c>
      <c r="J45" s="134">
        <f>IF(F45&gt;0,VLOOKUP(A45,[3]BDD_AGen_Ambu!$1:$1048576,J$1,FALSE)/F45,"-")</f>
        <v>0.75020349944364373</v>
      </c>
      <c r="K45" s="135">
        <f>IF(E45&gt;0,VLOOKUP(A45,[3]BDD_AGen_Ambu!$1:$1048576,K$1,FALSE)/E45,"-")</f>
        <v>0.11021935392584965</v>
      </c>
      <c r="L45" s="134">
        <f>IF(F45&gt;0,VLOOKUP(A45,[3]BDD_AGen_Ambu!$1:$1048576,L$1,FALSE)/F45,"-")</f>
        <v>0.14154226440738721</v>
      </c>
      <c r="M45" s="135">
        <f>IF(E45&gt;0,VLOOKUP(A45,[3]BDD_AGen_Ambu!$1:$1048576,M$1,FALSE)/E45,"-")</f>
        <v>0.10544002452550613</v>
      </c>
      <c r="N45" s="134">
        <f>IF(F45&gt;0,VLOOKUP(A45,[3]BDD_AGen_Ambu!$1:$1048576,N$1,FALSE)/F45,"-")</f>
        <v>0.10825423614896906</v>
      </c>
      <c r="O45" s="711"/>
      <c r="P45" s="135">
        <f>IF(E45&gt;0,VLOOKUP(A45,[3]BDD_AGen_Ambu!$1:$1048576,P$1,FALSE)/E45,"-")</f>
        <v>0.15930573951868693</v>
      </c>
      <c r="Q45" s="134">
        <f>IF(F45&gt;0,VLOOKUP(A45,[3]BDD_AGen_Ambu!$1:$1048576,Q$1,FALSE)/F45,"-")</f>
        <v>0.13156145683198039</v>
      </c>
      <c r="R45" s="135">
        <f>IF(E45&gt;0,VLOOKUP(A45,[3]BDD_AGen_Ambu!$1:$1048576,R$1,FALSE)/E45,"-")</f>
        <v>0.5735038065629311</v>
      </c>
      <c r="S45" s="134">
        <f>IF(F45&gt;0,VLOOKUP(A45,[3]BDD_AGen_Ambu!$1:$1048576,S$1,FALSE)/F45,"-")</f>
        <v>0.59355746898967199</v>
      </c>
      <c r="T45" s="135">
        <f>IF(E45&gt;0,VLOOKUP(A45,[3]BDD_AGen_Ambu!$1:$1048576,T$1,FALSE)/E45,"-")</f>
        <v>0.10233110219353926</v>
      </c>
      <c r="U45" s="134">
        <f>IF(F45&gt;0,VLOOKUP(A45,[3]BDD_AGen_Ambu!$1:$1048576,U$1,FALSE)/F45,"-")</f>
        <v>9.2272995437131744E-2</v>
      </c>
      <c r="V45" s="135">
        <f>IF(E45&gt;0,VLOOKUP(A45,[3]BDD_AGen_Ambu!$1:$1048576,V$1,FALSE)/E45,"-")</f>
        <v>0.16485935172484267</v>
      </c>
      <c r="W45" s="142">
        <f>IF(F45&gt;0,VLOOKUP(A45,[3]BDD_AGen_Ambu!$1:$1048576,W$1,FALSE)/F45,"-")</f>
        <v>0.18260807874121593</v>
      </c>
    </row>
    <row r="46" spans="1:23" ht="6" customHeight="1" thickBot="1" x14ac:dyDescent="0.25">
      <c r="A46" s="77"/>
      <c r="C46" s="329"/>
      <c r="D46" s="330"/>
      <c r="E46" s="219"/>
      <c r="F46" s="196"/>
      <c r="G46" s="197"/>
      <c r="H46" s="710"/>
      <c r="I46" s="197"/>
      <c r="J46" s="197"/>
      <c r="K46" s="197"/>
      <c r="L46" s="197"/>
      <c r="M46" s="197"/>
      <c r="N46" s="197"/>
      <c r="O46" s="710"/>
      <c r="P46" s="197"/>
      <c r="Q46" s="197"/>
      <c r="R46" s="197"/>
      <c r="S46" s="197"/>
      <c r="T46" s="197"/>
      <c r="U46" s="197"/>
      <c r="V46" s="197"/>
      <c r="W46" s="197"/>
    </row>
    <row r="47" spans="1:23" s="98" customFormat="1" ht="11.25" customHeight="1" x14ac:dyDescent="0.2">
      <c r="A47" s="31" t="s">
        <v>90</v>
      </c>
      <c r="C47" s="105" t="s">
        <v>91</v>
      </c>
      <c r="D47" s="106"/>
      <c r="E47" s="436">
        <f>VLOOKUP(A47,A_GEN!$A$7:$AM$69,29,FALSE)</f>
        <v>287200</v>
      </c>
      <c r="F47" s="108">
        <f>VLOOKUP(A47,A_GEN!$A$7:$AM$69,30,FALSE)</f>
        <v>281016</v>
      </c>
      <c r="G47" s="109">
        <f t="shared" ref="G47:G53" si="3">IF(E47&gt;0,F47/E47-1,"-")</f>
        <v>-2.1532033426183816E-2</v>
      </c>
      <c r="H47" s="711"/>
      <c r="I47" s="118">
        <f>IF(E47&gt;0,VLOOKUP(A47,[3]BDD_AGen_Ambu!$1:$1048576,I$1,FALSE)/E47,"-")</f>
        <v>0.76051880222841228</v>
      </c>
      <c r="J47" s="114">
        <f>IF(F47&gt;0,VLOOKUP(A47,[3]BDD_AGen_Ambu!$1:$1048576,J$1,FALSE)/F47,"-")</f>
        <v>0.75104620377487408</v>
      </c>
      <c r="K47" s="118">
        <f>IF(E47&gt;0,VLOOKUP(A47,[3]BDD_AGen_Ambu!$1:$1048576,K$1,FALSE)/E47,"-")</f>
        <v>0.10661908077994429</v>
      </c>
      <c r="L47" s="114">
        <f>IF(F47&gt;0,VLOOKUP(A47,[3]BDD_AGen_Ambu!$1:$1048576,L$1,FALSE)/F47,"-")</f>
        <v>0.11250604947760981</v>
      </c>
      <c r="M47" s="118">
        <f>IF(E47&gt;0,VLOOKUP(A47,[3]BDD_AGen_Ambu!$1:$1048576,M$1,FALSE)/E47,"-")</f>
        <v>0.13286211699164346</v>
      </c>
      <c r="N47" s="114">
        <f>IF(F47&gt;0,VLOOKUP(A47,[3]BDD_AGen_Ambu!$1:$1048576,N$1,FALSE)/F47,"-")</f>
        <v>0.13644774674751617</v>
      </c>
      <c r="O47" s="711"/>
      <c r="P47" s="118">
        <f>IF(E47&gt;0,VLOOKUP(A47,[3]BDD_AGen_Ambu!$1:$1048576,P$1,FALSE)/E47,"-")</f>
        <v>0.21077646239554318</v>
      </c>
      <c r="Q47" s="114">
        <f>IF(F47&gt;0,VLOOKUP(A47,[3]BDD_AGen_Ambu!$1:$1048576,Q$1,FALSE)/F47,"-")</f>
        <v>0.2118527058957497</v>
      </c>
      <c r="R47" s="118">
        <f>IF(E47&gt;0,VLOOKUP(A47,[3]BDD_AGen_Ambu!$1:$1048576,R$1,FALSE)/E47,"-")</f>
        <v>0.53965181058495826</v>
      </c>
      <c r="S47" s="114">
        <f>IF(F47&gt;0,VLOOKUP(A47,[3]BDD_AGen_Ambu!$1:$1048576,S$1,FALSE)/F47,"-")</f>
        <v>0.52855353431833063</v>
      </c>
      <c r="T47" s="118">
        <f>IF(E47&gt;0,VLOOKUP(A47,[3]BDD_AGen_Ambu!$1:$1048576,T$1,FALSE)/E47,"-")</f>
        <v>0.10270194986072423</v>
      </c>
      <c r="U47" s="114">
        <f>IF(F47&gt;0,VLOOKUP(A47,[3]BDD_AGen_Ambu!$1:$1048576,U$1,FALSE)/F47,"-")</f>
        <v>0.10859168161243488</v>
      </c>
      <c r="V47" s="118">
        <f>IF(E47&gt;0,VLOOKUP(A47,[3]BDD_AGen_Ambu!$1:$1048576,V$1,FALSE)/E47,"-")</f>
        <v>0.14686977715877436</v>
      </c>
      <c r="W47" s="119">
        <f>IF(F47&gt;0,VLOOKUP(A47,[3]BDD_AGen_Ambu!$1:$1048576,W$1,FALSE)/F47,"-")</f>
        <v>0.15100207817348479</v>
      </c>
    </row>
    <row r="48" spans="1:23" s="98" customFormat="1" x14ac:dyDescent="0.2">
      <c r="A48" s="31" t="s">
        <v>92</v>
      </c>
      <c r="C48" s="121" t="s">
        <v>93</v>
      </c>
      <c r="D48" s="122"/>
      <c r="E48" s="442">
        <f>VLOOKUP(A48,A_GEN!$A$7:$AM$69,29,FALSE)</f>
        <v>94593</v>
      </c>
      <c r="F48" s="124">
        <f>VLOOKUP(A48,A_GEN!$A$7:$AM$69,30,FALSE)</f>
        <v>101358</v>
      </c>
      <c r="G48" s="117">
        <f t="shared" si="3"/>
        <v>7.1516919856648986E-2</v>
      </c>
      <c r="H48" s="711"/>
      <c r="I48" s="125">
        <f>IF(E48&gt;0,VLOOKUP(A48,[3]BDD_AGen_Ambu!$1:$1048576,I$1,FALSE)/E48,"-")</f>
        <v>0.78977302760246526</v>
      </c>
      <c r="J48" s="117">
        <f>IF(F48&gt;0,VLOOKUP(A48,[3]BDD_AGen_Ambu!$1:$1048576,J$1,FALSE)/F48,"-")</f>
        <v>0.77205548649341937</v>
      </c>
      <c r="K48" s="125">
        <f>IF(E48&gt;0,VLOOKUP(A48,[3]BDD_AGen_Ambu!$1:$1048576,K$1,FALSE)/E48,"-")</f>
        <v>0.11251361094372733</v>
      </c>
      <c r="L48" s="117">
        <f>IF(F48&gt;0,VLOOKUP(A48,[3]BDD_AGen_Ambu!$1:$1048576,L$1,FALSE)/F48,"-")</f>
        <v>0.11690246453166006</v>
      </c>
      <c r="M48" s="125">
        <f>IF(E48&gt;0,VLOOKUP(A48,[3]BDD_AGen_Ambu!$1:$1048576,M$1,FALSE)/E48,"-")</f>
        <v>9.7713361453807365E-2</v>
      </c>
      <c r="N48" s="117">
        <f>IF(F48&gt;0,VLOOKUP(A48,[3]BDD_AGen_Ambu!$1:$1048576,N$1,FALSE)/F48,"-")</f>
        <v>0.11104204897492058</v>
      </c>
      <c r="O48" s="711"/>
      <c r="P48" s="125">
        <f>IF(E48&gt;0,VLOOKUP(A48,[3]BDD_AGen_Ambu!$1:$1048576,P$1,FALSE)/E48,"-")</f>
        <v>0.15717864958295011</v>
      </c>
      <c r="Q48" s="117">
        <f>IF(F48&gt;0,VLOOKUP(A48,[3]BDD_AGen_Ambu!$1:$1048576,Q$1,FALSE)/F48,"-")</f>
        <v>0.14690502969671856</v>
      </c>
      <c r="R48" s="125">
        <f>IF(E48&gt;0,VLOOKUP(A48,[3]BDD_AGen_Ambu!$1:$1048576,R$1,FALSE)/E48,"-")</f>
        <v>0.65190870360386077</v>
      </c>
      <c r="S48" s="117">
        <f>IF(F48&gt;0,VLOOKUP(A48,[3]BDD_AGen_Ambu!$1:$1048576,S$1,FALSE)/F48,"-")</f>
        <v>0.66499930937863805</v>
      </c>
      <c r="T48" s="125">
        <f>IF(E48&gt;0,VLOOKUP(A48,[3]BDD_AGen_Ambu!$1:$1048576,T$1,FALSE)/E48,"-")</f>
        <v>9.7459642891123022E-2</v>
      </c>
      <c r="U48" s="117">
        <f>IF(F48&gt;0,VLOOKUP(A48,[3]BDD_AGen_Ambu!$1:$1048576,U$1,FALSE)/F48,"-")</f>
        <v>9.0935101324019815E-2</v>
      </c>
      <c r="V48" s="125">
        <f>IF(E48&gt;0,VLOOKUP(A48,[3]BDD_AGen_Ambu!$1:$1048576,V$1,FALSE)/E48,"-")</f>
        <v>9.3453003922066111E-2</v>
      </c>
      <c r="W48" s="129">
        <f>IF(F48&gt;0,VLOOKUP(A48,[3]BDD_AGen_Ambu!$1:$1048576,W$1,FALSE)/F48,"-")</f>
        <v>9.7160559600623531E-2</v>
      </c>
    </row>
    <row r="49" spans="1:30" s="98" customFormat="1" x14ac:dyDescent="0.2">
      <c r="A49" s="31" t="s">
        <v>94</v>
      </c>
      <c r="C49" s="121" t="s">
        <v>95</v>
      </c>
      <c r="D49" s="122"/>
      <c r="E49" s="442">
        <f>VLOOKUP(A49,A_GEN!$A$7:$AM$69,29,FALSE)</f>
        <v>139574</v>
      </c>
      <c r="F49" s="124">
        <f>VLOOKUP(A49,A_GEN!$A$7:$AM$69,30,FALSE)</f>
        <v>147409</v>
      </c>
      <c r="G49" s="117">
        <f t="shared" si="3"/>
        <v>5.6135096794531991E-2</v>
      </c>
      <c r="H49" s="711"/>
      <c r="I49" s="125">
        <f>IF(E49&gt;0,VLOOKUP(A49,[3]BDD_AGen_Ambu!$1:$1048576,I$1,FALSE)/E49,"-")</f>
        <v>0.81270150601114821</v>
      </c>
      <c r="J49" s="117">
        <f>IF(F49&gt;0,VLOOKUP(A49,[3]BDD_AGen_Ambu!$1:$1048576,J$1,FALSE)/F49,"-")</f>
        <v>0.7602453038823952</v>
      </c>
      <c r="K49" s="125">
        <f>IF(E49&gt;0,VLOOKUP(A49,[3]BDD_AGen_Ambu!$1:$1048576,K$1,FALSE)/E49,"-")</f>
        <v>0.11904079556364366</v>
      </c>
      <c r="L49" s="117">
        <f>IF(F49&gt;0,VLOOKUP(A49,[3]BDD_AGen_Ambu!$1:$1048576,L$1,FALSE)/F49,"-")</f>
        <v>0.17481293543813473</v>
      </c>
      <c r="M49" s="125">
        <f>IF(E49&gt;0,VLOOKUP(A49,[3]BDD_AGen_Ambu!$1:$1048576,M$1,FALSE)/E49,"-")</f>
        <v>6.8257698425208138E-2</v>
      </c>
      <c r="N49" s="117">
        <f>IF(F49&gt;0,VLOOKUP(A49,[3]BDD_AGen_Ambu!$1:$1048576,N$1,FALSE)/F49,"-")</f>
        <v>6.4941760679470051E-2</v>
      </c>
      <c r="O49" s="711"/>
      <c r="P49" s="125">
        <f>IF(E49&gt;0,VLOOKUP(A49,[3]BDD_AGen_Ambu!$1:$1048576,P$1,FALSE)/E49,"-")</f>
        <v>0.16763150730078669</v>
      </c>
      <c r="Q49" s="117">
        <f>IF(F49&gt;0,VLOOKUP(A49,[3]BDD_AGen_Ambu!$1:$1048576,Q$1,FALSE)/F49,"-")</f>
        <v>0.12722425360731027</v>
      </c>
      <c r="R49" s="125">
        <f>IF(E49&gt;0,VLOOKUP(A49,[3]BDD_AGen_Ambu!$1:$1048576,R$1,FALSE)/E49,"-")</f>
        <v>0.53403929098542713</v>
      </c>
      <c r="S49" s="117">
        <f>IF(F49&gt;0,VLOOKUP(A49,[3]BDD_AGen_Ambu!$1:$1048576,S$1,FALSE)/F49,"-")</f>
        <v>0.5556105800866975</v>
      </c>
      <c r="T49" s="125">
        <f>IF(E49&gt;0,VLOOKUP(A49,[3]BDD_AGen_Ambu!$1:$1048576,T$1,FALSE)/E49,"-")</f>
        <v>0.10303494920257354</v>
      </c>
      <c r="U49" s="117">
        <f>IF(F49&gt;0,VLOOKUP(A49,[3]BDD_AGen_Ambu!$1:$1048576,U$1,FALSE)/F49,"-")</f>
        <v>8.9512851996825155E-2</v>
      </c>
      <c r="V49" s="125">
        <f>IF(E49&gt;0,VLOOKUP(A49,[3]BDD_AGen_Ambu!$1:$1048576,V$1,FALSE)/E49,"-")</f>
        <v>0.19529425251121268</v>
      </c>
      <c r="W49" s="129">
        <f>IF(F49&gt;0,VLOOKUP(A49,[3]BDD_AGen_Ambu!$1:$1048576,W$1,FALSE)/F49,"-")</f>
        <v>0.22765231430916702</v>
      </c>
    </row>
    <row r="50" spans="1:30" s="98" customFormat="1" x14ac:dyDescent="0.2">
      <c r="A50" s="31" t="s">
        <v>96</v>
      </c>
      <c r="C50" s="121" t="s">
        <v>97</v>
      </c>
      <c r="D50" s="122"/>
      <c r="E50" s="442">
        <f>VLOOKUP(A50,A_GEN!$A$7:$AM$69,29,FALSE)</f>
        <v>273332</v>
      </c>
      <c r="F50" s="124">
        <f>VLOOKUP(A50,A_GEN!$A$7:$AM$69,30,FALSE)</f>
        <v>265000</v>
      </c>
      <c r="G50" s="117">
        <f t="shared" si="3"/>
        <v>-3.0483075527197645E-2</v>
      </c>
      <c r="H50" s="711"/>
      <c r="I50" s="125">
        <f>IF(E50&gt;0,VLOOKUP(A50,[3]BDD_AGen_Ambu!$1:$1048576,I$1,FALSE)/E50,"-")</f>
        <v>0.82489792633134795</v>
      </c>
      <c r="J50" s="117">
        <f>IF(F50&gt;0,VLOOKUP(A50,[3]BDD_AGen_Ambu!$1:$1048576,J$1,FALSE)/F50,"-")</f>
        <v>0.80804528301886791</v>
      </c>
      <c r="K50" s="125">
        <f>IF(E50&gt;0,VLOOKUP(A50,[3]BDD_AGen_Ambu!$1:$1048576,K$1,FALSE)/E50,"-")</f>
        <v>9.0099219996195107E-2</v>
      </c>
      <c r="L50" s="117">
        <f>IF(F50&gt;0,VLOOKUP(A50,[3]BDD_AGen_Ambu!$1:$1048576,L$1,FALSE)/F50,"-")</f>
        <v>0.11618490566037736</v>
      </c>
      <c r="M50" s="125">
        <f>IF(E50&gt;0,VLOOKUP(A50,[3]BDD_AGen_Ambu!$1:$1048576,M$1,FALSE)/E50,"-")</f>
        <v>8.5002853672456941E-2</v>
      </c>
      <c r="N50" s="117">
        <f>IF(F50&gt;0,VLOOKUP(A50,[3]BDD_AGen_Ambu!$1:$1048576,N$1,FALSE)/F50,"-")</f>
        <v>7.5769811320754721E-2</v>
      </c>
      <c r="O50" s="711"/>
      <c r="P50" s="125">
        <f>IF(E50&gt;0,VLOOKUP(A50,[3]BDD_AGen_Ambu!$1:$1048576,P$1,FALSE)/E50,"-")</f>
        <v>0.17598744384118947</v>
      </c>
      <c r="Q50" s="117">
        <f>IF(F50&gt;0,VLOOKUP(A50,[3]BDD_AGen_Ambu!$1:$1048576,Q$1,FALSE)/F50,"-")</f>
        <v>0.18571698113207546</v>
      </c>
      <c r="R50" s="125">
        <f>IF(E50&gt;0,VLOOKUP(A50,[3]BDD_AGen_Ambu!$1:$1048576,R$1,FALSE)/E50,"-")</f>
        <v>0.57851257811013712</v>
      </c>
      <c r="S50" s="117">
        <f>IF(F50&gt;0,VLOOKUP(A50,[3]BDD_AGen_Ambu!$1:$1048576,S$1,FALSE)/F50,"-")</f>
        <v>0.52507169811320753</v>
      </c>
      <c r="T50" s="125">
        <f>IF(E50&gt;0,VLOOKUP(A50,[3]BDD_AGen_Ambu!$1:$1048576,T$1,FALSE)/E50,"-")</f>
        <v>0.11585178464285191</v>
      </c>
      <c r="U50" s="117">
        <f>IF(F50&gt;0,VLOOKUP(A50,[3]BDD_AGen_Ambu!$1:$1048576,U$1,FALSE)/F50,"-")</f>
        <v>0.10580000000000001</v>
      </c>
      <c r="V50" s="125">
        <f>IF(E50&gt;0,VLOOKUP(A50,[3]BDD_AGen_Ambu!$1:$1048576,V$1,FALSE)/E50,"-")</f>
        <v>0.12964819340582148</v>
      </c>
      <c r="W50" s="129">
        <f>IF(F50&gt;0,VLOOKUP(A50,[3]BDD_AGen_Ambu!$1:$1048576,W$1,FALSE)/F50,"-")</f>
        <v>0.18341132075471697</v>
      </c>
    </row>
    <row r="51" spans="1:30" s="98" customFormat="1" x14ac:dyDescent="0.2">
      <c r="A51" s="31" t="s">
        <v>98</v>
      </c>
      <c r="C51" s="121" t="s">
        <v>99</v>
      </c>
      <c r="D51" s="122"/>
      <c r="E51" s="442">
        <f>VLOOKUP(A51,A_GEN!$A$7:$AM$69,29,FALSE)</f>
        <v>68600</v>
      </c>
      <c r="F51" s="124">
        <f>VLOOKUP(A51,A_GEN!$A$7:$AM$69,30,FALSE)</f>
        <v>69443</v>
      </c>
      <c r="G51" s="117">
        <f t="shared" si="3"/>
        <v>1.2288629737609247E-2</v>
      </c>
      <c r="H51" s="711"/>
      <c r="I51" s="125">
        <f>IF(E51&gt;0,VLOOKUP(A51,[3]BDD_AGen_Ambu!$1:$1048576,I$1,FALSE)/E51,"-")</f>
        <v>0.83951895043731783</v>
      </c>
      <c r="J51" s="117">
        <f>IF(F51&gt;0,VLOOKUP(A51,[3]BDD_AGen_Ambu!$1:$1048576,J$1,FALSE)/F51,"-")</f>
        <v>0.82119148078280024</v>
      </c>
      <c r="K51" s="125">
        <f>IF(E51&gt;0,VLOOKUP(A51,[3]BDD_AGen_Ambu!$1:$1048576,K$1,FALSE)/E51,"-")</f>
        <v>8.8309037900874632E-2</v>
      </c>
      <c r="L51" s="117">
        <f>IF(F51&gt;0,VLOOKUP(A51,[3]BDD_AGen_Ambu!$1:$1048576,L$1,FALSE)/F51,"-")</f>
        <v>9.9736474518669987E-2</v>
      </c>
      <c r="M51" s="125">
        <f>IF(E51&gt;0,VLOOKUP(A51,[3]BDD_AGen_Ambu!$1:$1048576,M$1,FALSE)/E51,"-")</f>
        <v>7.2172011661807575E-2</v>
      </c>
      <c r="N51" s="117">
        <f>IF(F51&gt;0,VLOOKUP(A51,[3]BDD_AGen_Ambu!$1:$1048576,N$1,FALSE)/F51,"-")</f>
        <v>7.9072044698529728E-2</v>
      </c>
      <c r="O51" s="711"/>
      <c r="P51" s="125">
        <f>IF(E51&gt;0,VLOOKUP(A51,[3]BDD_AGen_Ambu!$1:$1048576,P$1,FALSE)/E51,"-")</f>
        <v>0.23881924198250729</v>
      </c>
      <c r="Q51" s="117">
        <f>IF(F51&gt;0,VLOOKUP(A51,[3]BDD_AGen_Ambu!$1:$1048576,Q$1,FALSE)/F51,"-")</f>
        <v>0.21138199674553232</v>
      </c>
      <c r="R51" s="125">
        <f>IF(E51&gt;0,VLOOKUP(A51,[3]BDD_AGen_Ambu!$1:$1048576,R$1,FALSE)/E51,"-")</f>
        <v>0.55137026239067055</v>
      </c>
      <c r="S51" s="117">
        <f>IF(F51&gt;0,VLOOKUP(A51,[3]BDD_AGen_Ambu!$1:$1048576,S$1,FALSE)/F51,"-")</f>
        <v>0.55988364557982806</v>
      </c>
      <c r="T51" s="125">
        <f>IF(E51&gt;0,VLOOKUP(A51,[3]BDD_AGen_Ambu!$1:$1048576,T$1,FALSE)/E51,"-")</f>
        <v>0.11349854227405248</v>
      </c>
      <c r="U51" s="117">
        <f>IF(F51&gt;0,VLOOKUP(A51,[3]BDD_AGen_Ambu!$1:$1048576,U$1,FALSE)/F51,"-")</f>
        <v>0.11376236625721815</v>
      </c>
      <c r="V51" s="125">
        <f>IF(E51&gt;0,VLOOKUP(A51,[3]BDD_AGen_Ambu!$1:$1048576,V$1,FALSE)/E51,"-")</f>
        <v>9.631195335276968E-2</v>
      </c>
      <c r="W51" s="129">
        <f>IF(F51&gt;0,VLOOKUP(A51,[3]BDD_AGen_Ambu!$1:$1048576,W$1,FALSE)/F51,"-")</f>
        <v>0.11497199141742148</v>
      </c>
    </row>
    <row r="52" spans="1:30" s="98" customFormat="1" x14ac:dyDescent="0.2">
      <c r="A52" s="31" t="s">
        <v>100</v>
      </c>
      <c r="C52" s="121" t="s">
        <v>101</v>
      </c>
      <c r="D52" s="122"/>
      <c r="E52" s="442">
        <f>VLOOKUP(A52,A_GEN!$A$7:$AM$69,29,FALSE)</f>
        <v>131417</v>
      </c>
      <c r="F52" s="124">
        <f>VLOOKUP(A52,A_GEN!$A$7:$AM$69,30,FALSE)</f>
        <v>120859</v>
      </c>
      <c r="G52" s="117">
        <f t="shared" si="3"/>
        <v>-8.0339682080704966E-2</v>
      </c>
      <c r="H52" s="711"/>
      <c r="I52" s="125">
        <f>IF(E52&gt;0,VLOOKUP(A52,[3]BDD_AGen_Ambu!$1:$1048576,I$1,FALSE)/E52,"-")</f>
        <v>0.80050526187631732</v>
      </c>
      <c r="J52" s="117">
        <f>IF(F52&gt;0,VLOOKUP(A52,[3]BDD_AGen_Ambu!$1:$1048576,J$1,FALSE)/F52,"-")</f>
        <v>0.79549723231203306</v>
      </c>
      <c r="K52" s="125">
        <f>IF(E52&gt;0,VLOOKUP(A52,[3]BDD_AGen_Ambu!$1:$1048576,K$1,FALSE)/E52,"-")</f>
        <v>0.1153047170457399</v>
      </c>
      <c r="L52" s="117">
        <f>IF(F52&gt;0,VLOOKUP(A52,[3]BDD_AGen_Ambu!$1:$1048576,L$1,FALSE)/F52,"-")</f>
        <v>0.12565882557360231</v>
      </c>
      <c r="M52" s="125">
        <f>IF(E52&gt;0,VLOOKUP(A52,[3]BDD_AGen_Ambu!$1:$1048576,M$1,FALSE)/E52,"-")</f>
        <v>8.4190021077942725E-2</v>
      </c>
      <c r="N52" s="117">
        <f>IF(F52&gt;0,VLOOKUP(A52,[3]BDD_AGen_Ambu!$1:$1048576,N$1,FALSE)/F52,"-")</f>
        <v>7.8843942114364671E-2</v>
      </c>
      <c r="O52" s="711"/>
      <c r="P52" s="125">
        <f>IF(E52&gt;0,VLOOKUP(A52,[3]BDD_AGen_Ambu!$1:$1048576,P$1,FALSE)/E52,"-")</f>
        <v>0.20330703029288449</v>
      </c>
      <c r="Q52" s="117">
        <f>IF(F52&gt;0,VLOOKUP(A52,[3]BDD_AGen_Ambu!$1:$1048576,Q$1,FALSE)/F52,"-")</f>
        <v>0.20666230897161156</v>
      </c>
      <c r="R52" s="125">
        <f>IF(E52&gt;0,VLOOKUP(A52,[3]BDD_AGen_Ambu!$1:$1048576,R$1,FALSE)/E52,"-")</f>
        <v>0.61374099241346247</v>
      </c>
      <c r="S52" s="117">
        <f>IF(F52&gt;0,VLOOKUP(A52,[3]BDD_AGen_Ambu!$1:$1048576,S$1,FALSE)/F52,"-")</f>
        <v>0.59335258441655148</v>
      </c>
      <c r="T52" s="125">
        <f>IF(E52&gt;0,VLOOKUP(A52,[3]BDD_AGen_Ambu!$1:$1048576,T$1,FALSE)/E52,"-")</f>
        <v>9.9066330839997871E-2</v>
      </c>
      <c r="U52" s="117">
        <f>IF(F52&gt;0,VLOOKUP(A52,[3]BDD_AGen_Ambu!$1:$1048576,U$1,FALSE)/F52,"-")</f>
        <v>0.10800188649583399</v>
      </c>
      <c r="V52" s="125">
        <f>IF(E52&gt;0,VLOOKUP(A52,[3]BDD_AGen_Ambu!$1:$1048576,V$1,FALSE)/E52,"-")</f>
        <v>8.3885646453655163E-2</v>
      </c>
      <c r="W52" s="129">
        <f>IF(F52&gt;0,VLOOKUP(A52,[3]BDD_AGen_Ambu!$1:$1048576,W$1,FALSE)/F52,"-")</f>
        <v>9.1983220116002948E-2</v>
      </c>
    </row>
    <row r="53" spans="1:30" s="98" customFormat="1" ht="13.8" thickBot="1" x14ac:dyDescent="0.25">
      <c r="A53" s="31" t="s">
        <v>102</v>
      </c>
      <c r="C53" s="130" t="s">
        <v>103</v>
      </c>
      <c r="D53" s="131"/>
      <c r="E53" s="447">
        <f>VLOOKUP(A53,A_GEN!$A$7:$AM$69,29,FALSE)</f>
        <v>75662</v>
      </c>
      <c r="F53" s="133">
        <f>VLOOKUP(A53,A_GEN!$A$7:$AM$69,30,FALSE)</f>
        <v>73400</v>
      </c>
      <c r="G53" s="134">
        <f t="shared" si="3"/>
        <v>-2.9896116941132922E-2</v>
      </c>
      <c r="H53" s="711"/>
      <c r="I53" s="135">
        <f>IF(E53&gt;0,VLOOKUP(A53,[3]BDD_AGen_Ambu!$1:$1048576,I$1,FALSE)/E53,"-")</f>
        <v>0.62245248605640879</v>
      </c>
      <c r="J53" s="134">
        <f>IF(F53&gt;0,VLOOKUP(A53,[3]BDD_AGen_Ambu!$1:$1048576,J$1,FALSE)/F53,"-")</f>
        <v>0.63611716621253411</v>
      </c>
      <c r="K53" s="135">
        <f>IF(E53&gt;0,VLOOKUP(A53,[3]BDD_AGen_Ambu!$1:$1048576,K$1,FALSE)/E53,"-")</f>
        <v>2.416008035737887E-2</v>
      </c>
      <c r="L53" s="134">
        <f>IF(F53&gt;0,VLOOKUP(A53,[3]BDD_AGen_Ambu!$1:$1048576,L$1,FALSE)/F53,"-")</f>
        <v>2.6621253405994551E-2</v>
      </c>
      <c r="M53" s="135">
        <f>IF(E53&gt;0,VLOOKUP(A53,[3]BDD_AGen_Ambu!$1:$1048576,M$1,FALSE)/E53,"-")</f>
        <v>0.35338743358621238</v>
      </c>
      <c r="N53" s="134">
        <f>IF(F53&gt;0,VLOOKUP(A53,[3]BDD_AGen_Ambu!$1:$1048576,N$1,FALSE)/F53,"-")</f>
        <v>0.33726158038147142</v>
      </c>
      <c r="O53" s="711"/>
      <c r="P53" s="135">
        <f>IF(E53&gt;0,VLOOKUP(A53,[3]BDD_AGen_Ambu!$1:$1048576,P$1,FALSE)/E53,"-")</f>
        <v>0.16721736142317148</v>
      </c>
      <c r="Q53" s="134">
        <f>IF(F53&gt;0,VLOOKUP(A53,[3]BDD_AGen_Ambu!$1:$1048576,Q$1,FALSE)/F53,"-")</f>
        <v>0.16806539509536786</v>
      </c>
      <c r="R53" s="135">
        <f>IF(E53&gt;0,VLOOKUP(A53,[3]BDD_AGen_Ambu!$1:$1048576,R$1,FALSE)/E53,"-")</f>
        <v>0.48375670746213423</v>
      </c>
      <c r="S53" s="134">
        <f>IF(F53&gt;0,VLOOKUP(A53,[3]BDD_AGen_Ambu!$1:$1048576,S$1,FALSE)/F53,"-")</f>
        <v>0.48741144414168935</v>
      </c>
      <c r="T53" s="135">
        <f>IF(E53&gt;0,VLOOKUP(A53,[3]BDD_AGen_Ambu!$1:$1048576,T$1,FALSE)/E53,"-")</f>
        <v>8.3978747587956967E-2</v>
      </c>
      <c r="U53" s="134">
        <f>IF(F53&gt;0,VLOOKUP(A53,[3]BDD_AGen_Ambu!$1:$1048576,U$1,FALSE)/F53,"-")</f>
        <v>9.3528610354223427E-2</v>
      </c>
      <c r="V53" s="135">
        <f>IF(E53&gt;0,VLOOKUP(A53,[3]BDD_AGen_Ambu!$1:$1048576,V$1,FALSE)/E53,"-")</f>
        <v>0.26504718352673734</v>
      </c>
      <c r="W53" s="142">
        <f>IF(F53&gt;0,VLOOKUP(A53,[3]BDD_AGen_Ambu!$1:$1048576,W$1,FALSE)/F53,"-")</f>
        <v>0.25099455040871932</v>
      </c>
    </row>
    <row r="54" spans="1:30" ht="5.25" customHeight="1" thickBot="1" x14ac:dyDescent="0.25">
      <c r="A54" s="77"/>
      <c r="C54" s="331"/>
      <c r="D54" s="332"/>
      <c r="E54" s="453"/>
      <c r="F54" s="333"/>
      <c r="G54" s="197"/>
      <c r="H54" s="710"/>
      <c r="I54" s="197"/>
      <c r="J54" s="197"/>
      <c r="K54" s="197"/>
      <c r="L54" s="197"/>
      <c r="M54" s="197"/>
      <c r="N54" s="197"/>
      <c r="O54" s="710"/>
      <c r="P54" s="197"/>
      <c r="Q54" s="197"/>
      <c r="R54" s="197"/>
      <c r="S54" s="197"/>
      <c r="T54" s="197"/>
      <c r="U54" s="197"/>
      <c r="V54" s="197"/>
      <c r="W54" s="197"/>
    </row>
    <row r="55" spans="1:30" s="98" customFormat="1" ht="13.8" thickBot="1" x14ac:dyDescent="0.25">
      <c r="A55" s="31" t="s">
        <v>104</v>
      </c>
      <c r="C55" s="337" t="s">
        <v>105</v>
      </c>
      <c r="D55" s="455"/>
      <c r="E55" s="415">
        <f>VLOOKUP(A55,A_GEN!$A$7:$AM$69,29,FALSE)</f>
        <v>1070378</v>
      </c>
      <c r="F55" s="147">
        <f>VLOOKUP(A55,A_GEN!$A$7:$AM$69,30,FALSE)</f>
        <v>1058485</v>
      </c>
      <c r="G55" s="148">
        <f>IF(E55&gt;0,F55/E55-1,"-")</f>
        <v>-1.1111028066720374E-2</v>
      </c>
      <c r="H55" s="709"/>
      <c r="I55" s="149">
        <f>IF(E55&gt;0,VLOOKUP(A55,[3]BDD_AGen_Ambu!$1:$1048576,I$1,FALSE)/E55,"-")</f>
        <v>0.78656138298806588</v>
      </c>
      <c r="J55" s="148">
        <f>IF(F55&gt;0,VLOOKUP(A55,[3]BDD_AGen_Ambu!$1:$1048576,J$1,FALSE)/F55,"-")</f>
        <v>0.77031700968837535</v>
      </c>
      <c r="K55" s="149">
        <f>IF(E55&gt;0,VLOOKUP(A55,[3]BDD_AGen_Ambu!$1:$1048576,K$1,FALSE)/E55,"-")</f>
        <v>9.8605352501639612E-2</v>
      </c>
      <c r="L55" s="148">
        <f>IF(F55&gt;0,VLOOKUP(A55,[3]BDD_AGen_Ambu!$1:$1048576,L$1,FALSE)/F55,"-")</f>
        <v>0.11723359329607883</v>
      </c>
      <c r="M55" s="149">
        <f>IF(E55&gt;0,VLOOKUP(A55,[3]BDD_AGen_Ambu!$1:$1048576,M$1,FALSE)/E55,"-")</f>
        <v>0.11483326451029449</v>
      </c>
      <c r="N55" s="148">
        <f>IF(F55&gt;0,VLOOKUP(A55,[3]BDD_AGen_Ambu!$1:$1048576,N$1,FALSE)/F55,"-")</f>
        <v>0.11244939701554581</v>
      </c>
      <c r="O55" s="709"/>
      <c r="P55" s="149">
        <f>IF(E55&gt;0,VLOOKUP(A55,[3]BDD_AGen_Ambu!$1:$1048576,P$1,FALSE)/E55,"-")</f>
        <v>0.18933124559734973</v>
      </c>
      <c r="Q55" s="148">
        <f>IF(F55&gt;0,VLOOKUP(A55,[3]BDD_AGen_Ambu!$1:$1048576,Q$1,FALSE)/F55,"-")</f>
        <v>0.1836445485765032</v>
      </c>
      <c r="R55" s="149">
        <f>IF(E55&gt;0,VLOOKUP(A55,[3]BDD_AGen_Ambu!$1:$1048576,R$1,FALSE)/E55,"-")</f>
        <v>0.56466033494709345</v>
      </c>
      <c r="S55" s="148">
        <f>IF(F55&gt;0,VLOOKUP(A55,[3]BDD_AGen_Ambu!$1:$1048576,S$1,FALSE)/F55,"-")</f>
        <v>0.55111692655068334</v>
      </c>
      <c r="T55" s="149">
        <f>IF(E55&gt;0,VLOOKUP(A55,[3]BDD_AGen_Ambu!$1:$1048576,T$1,FALSE)/E55,"-")</f>
        <v>0.10456212665058512</v>
      </c>
      <c r="U55" s="148">
        <f>IF(F55&gt;0,VLOOKUP(A55,[3]BDD_AGen_Ambu!$1:$1048576,U$1,FALSE)/F55,"-")</f>
        <v>0.10277235860687681</v>
      </c>
      <c r="V55" s="149">
        <f>IF(E55&gt;0,VLOOKUP(A55,[3]BDD_AGen_Ambu!$1:$1048576,V$1,FALSE)/E55,"-")</f>
        <v>0.1414462928049717</v>
      </c>
      <c r="W55" s="156">
        <f>IF(F55&gt;0,VLOOKUP(A55,[3]BDD_AGen_Ambu!$1:$1048576,W$1,FALSE)/F55,"-")</f>
        <v>0.16246616626593668</v>
      </c>
    </row>
    <row r="56" spans="1:30" ht="5.25" customHeight="1" thickBot="1" x14ac:dyDescent="0.25">
      <c r="A56" s="77"/>
      <c r="C56" s="345"/>
      <c r="D56" s="330"/>
      <c r="E56" s="219"/>
      <c r="F56" s="514"/>
      <c r="G56" s="515"/>
      <c r="H56" s="708"/>
      <c r="I56" s="515"/>
      <c r="J56" s="515"/>
      <c r="K56" s="515"/>
      <c r="L56" s="515"/>
      <c r="M56" s="515"/>
      <c r="N56" s="515"/>
      <c r="O56" s="708"/>
      <c r="P56" s="515"/>
      <c r="Q56" s="515"/>
      <c r="R56" s="515"/>
      <c r="S56" s="515"/>
      <c r="T56" s="515"/>
      <c r="U56" s="515"/>
      <c r="V56" s="515"/>
      <c r="W56" s="515"/>
    </row>
    <row r="57" spans="1:30" s="98" customFormat="1" x14ac:dyDescent="0.2">
      <c r="A57" s="31" t="s">
        <v>106</v>
      </c>
      <c r="C57" s="350" t="s">
        <v>107</v>
      </c>
      <c r="D57" s="464"/>
      <c r="E57" s="465">
        <f>VLOOKUP(A57,A_GEN!$A$7:$AM$69,29,FALSE)</f>
        <v>16266200</v>
      </c>
      <c r="F57" s="162">
        <f>VLOOKUP(A57,A_GEN!$A$7:$AM$69,30,FALSE)</f>
        <v>15832476</v>
      </c>
      <c r="G57" s="163">
        <f>IF(E57&gt;0,F57/E57-1,"-")</f>
        <v>-2.666412561016096E-2</v>
      </c>
      <c r="H57" s="707"/>
      <c r="I57" s="164">
        <f>IF(E57&gt;0,VLOOKUP(A57,[3]BDD_AGen_Ambu!$1:$1048576,I$1,FALSE)/E57,"-")</f>
        <v>0.76314326640518371</v>
      </c>
      <c r="J57" s="163">
        <f>IF(F57&gt;0,VLOOKUP(A57,[3]BDD_AGen_Ambu!$1:$1048576,J$1,FALSE)/F57,"-")</f>
        <v>0.75332039031671361</v>
      </c>
      <c r="K57" s="164">
        <f>IF(E57&gt;0,VLOOKUP(A57,[3]BDD_AGen_Ambu!$1:$1048576,K$1,FALSE)/E57,"-")</f>
        <v>0.10088084494227294</v>
      </c>
      <c r="L57" s="163">
        <f>IF(F57&gt;0,VLOOKUP(A57,[3]BDD_AGen_Ambu!$1:$1048576,L$1,FALSE)/F57,"-")</f>
        <v>0.1118058224121104</v>
      </c>
      <c r="M57" s="164">
        <f>IF(E57&gt;0,VLOOKUP(A57,[3]BDD_AGen_Ambu!$1:$1048576,M$1,FALSE)/E57,"-")</f>
        <v>0.13597588865254331</v>
      </c>
      <c r="N57" s="163">
        <f>IF(F57&gt;0,VLOOKUP(A57,[3]BDD_AGen_Ambu!$1:$1048576,N$1,FALSE)/F57,"-")</f>
        <v>0.13487378727117602</v>
      </c>
      <c r="O57" s="707"/>
      <c r="P57" s="164">
        <f>IF(E57&gt;0,VLOOKUP(A57,[3]BDD_AGen_Ambu!$1:$1048576,P$1,FALSE)/E57,"-")</f>
        <v>0.23352522408429749</v>
      </c>
      <c r="Q57" s="163">
        <f>IF(F57&gt;0,VLOOKUP(A57,[3]BDD_AGen_Ambu!$1:$1048576,Q$1,FALSE)/F57,"-")</f>
        <v>0.23049307006686762</v>
      </c>
      <c r="R57" s="164">
        <f>IF(E57&gt;0,VLOOKUP(A57,[3]BDD_AGen_Ambu!$1:$1048576,R$1,FALSE)/E57,"-")</f>
        <v>0.48508791235814142</v>
      </c>
      <c r="S57" s="163">
        <f>IF(F57&gt;0,VLOOKUP(A57,[3]BDD_AGen_Ambu!$1:$1048576,S$1,FALSE)/F57,"-")</f>
        <v>0.48550283606935518</v>
      </c>
      <c r="T57" s="164">
        <f>IF(E57&gt;0,VLOOKUP(A57,[3]BDD_AGen_Ambu!$1:$1048576,T$1,FALSE)/E57,"-")</f>
        <v>0.1315127073317677</v>
      </c>
      <c r="U57" s="163">
        <f>IF(F57&gt;0,VLOOKUP(A57,[3]BDD_AGen_Ambu!$1:$1048576,U$1,FALSE)/F57,"-")</f>
        <v>0.12894944543102418</v>
      </c>
      <c r="V57" s="164">
        <f>IF(E57&gt;0,VLOOKUP(A57,[3]BDD_AGen_Ambu!$1:$1048576,V$1,FALSE)/E57,"-")</f>
        <v>0.14987415622579336</v>
      </c>
      <c r="W57" s="170">
        <f>IF(F57&gt;0,VLOOKUP(A57,[3]BDD_AGen_Ambu!$1:$1048576,W$1,FALSE)/F57,"-")</f>
        <v>0.15505464843275304</v>
      </c>
    </row>
    <row r="58" spans="1:30" s="65" customFormat="1" ht="14.1" customHeight="1" x14ac:dyDescent="0.2">
      <c r="A58" s="31" t="s">
        <v>251</v>
      </c>
      <c r="C58" s="173" t="s">
        <v>59</v>
      </c>
      <c r="D58" s="174"/>
      <c r="E58" s="471">
        <f>VLOOKUP(A58,A_GEN!$A$7:$AM$69,29,FALSE)</f>
        <v>16266200</v>
      </c>
      <c r="F58" s="176">
        <f>VLOOKUP(A58,A_GEN!$A$7:$AM$69,30,FALSE)</f>
        <v>15832476</v>
      </c>
      <c r="G58" s="116">
        <f>IF(E58&gt;0,F58/E58-1,"-")</f>
        <v>-2.666412561016096E-2</v>
      </c>
      <c r="H58" s="706"/>
      <c r="I58" s="177">
        <f>IF(E58&gt;0,VLOOKUP(A58,[3]BDD_AGen_Ambu!$1:$1048576,I$1,FALSE)/E58,"-")</f>
        <v>0.76314326640518371</v>
      </c>
      <c r="J58" s="116">
        <f>IF(F58&gt;0,VLOOKUP(A58,[3]BDD_AGen_Ambu!$1:$1048576,J$1,FALSE)/F58,"-")</f>
        <v>0.75332039031671361</v>
      </c>
      <c r="K58" s="177">
        <f>IF(E58&gt;0,VLOOKUP(A58,[3]BDD_AGen_Ambu!$1:$1048576,K$1,FALSE)/E58,"-")</f>
        <v>0.10088084494227294</v>
      </c>
      <c r="L58" s="116">
        <f>IF(F58&gt;0,VLOOKUP(A58,[3]BDD_AGen_Ambu!$1:$1048576,L$1,FALSE)/F58,"-")</f>
        <v>0.1118058224121104</v>
      </c>
      <c r="M58" s="177">
        <f>IF(E58&gt;0,VLOOKUP(A58,[3]BDD_AGen_Ambu!$1:$1048576,M$1,FALSE)/E58,"-")</f>
        <v>0.13597588865254331</v>
      </c>
      <c r="N58" s="116">
        <f>IF(F58&gt;0,VLOOKUP(A58,[3]BDD_AGen_Ambu!$1:$1048576,N$1,FALSE)/F58,"-")</f>
        <v>0.13487378727117602</v>
      </c>
      <c r="O58" s="706"/>
      <c r="P58" s="177">
        <f>IF(E58&gt;0,VLOOKUP(A58,[3]BDD_AGen_Ambu!$1:$1048576,P$1,FALSE)/E58,"-")</f>
        <v>0.23352522408429749</v>
      </c>
      <c r="Q58" s="116">
        <f>IF(F58&gt;0,VLOOKUP(A58,[3]BDD_AGen_Ambu!$1:$1048576,Q$1,FALSE)/F58,"-")</f>
        <v>0.23049307006686762</v>
      </c>
      <c r="R58" s="177">
        <f>IF(E58&gt;0,VLOOKUP(A58,[3]BDD_AGen_Ambu!$1:$1048576,R$1,FALSE)/E58,"-")</f>
        <v>0.48508791235814142</v>
      </c>
      <c r="S58" s="116">
        <f>IF(F58&gt;0,VLOOKUP(A58,[3]BDD_AGen_Ambu!$1:$1048576,S$1,FALSE)/F58,"-")</f>
        <v>0.48550283606935518</v>
      </c>
      <c r="T58" s="177">
        <f>IF(E58&gt;0,VLOOKUP(A58,[3]BDD_AGen_Ambu!$1:$1048576,T$1,FALSE)/E58,"-")</f>
        <v>0.1315127073317677</v>
      </c>
      <c r="U58" s="116">
        <f>IF(F58&gt;0,VLOOKUP(A58,[3]BDD_AGen_Ambu!$1:$1048576,U$1,FALSE)/F58,"-")</f>
        <v>0.12894944543102418</v>
      </c>
      <c r="V58" s="177">
        <f>IF(E58&gt;0,VLOOKUP(A58,[3]BDD_AGen_Ambu!$1:$1048576,V$1,FALSE)/E58,"-")</f>
        <v>0.14987415622579336</v>
      </c>
      <c r="W58" s="182">
        <f>IF(F58&gt;0,VLOOKUP(A58,[3]BDD_AGen_Ambu!$1:$1048576,W$1,FALSE)/F58,"-")</f>
        <v>0.15505464843275304</v>
      </c>
    </row>
    <row r="59" spans="1:30" s="101" customFormat="1" ht="13.5" customHeight="1" thickBot="1" x14ac:dyDescent="0.25">
      <c r="A59" s="31" t="s">
        <v>250</v>
      </c>
      <c r="C59" s="183" t="s">
        <v>81</v>
      </c>
      <c r="D59" s="183"/>
      <c r="E59" s="478">
        <f>VLOOKUP(A59,A_GEN!$A$7:$AM$69,29,FALSE)</f>
        <v>0</v>
      </c>
      <c r="F59" s="184">
        <f>VLOOKUP(A59,A_GEN!$A$7:$AM$69,30,FALSE)</f>
        <v>0</v>
      </c>
      <c r="G59" s="185" t="str">
        <f>IF(E59&gt;0,F59/E59-1,"-")</f>
        <v>-</v>
      </c>
      <c r="H59" s="705"/>
      <c r="I59" s="186" t="str">
        <f>IF(E59&gt;0,VLOOKUP(A59,[3]BDD_AGen_Ambu!$1:$1048576,I$1,FALSE)/E59,"-")</f>
        <v>-</v>
      </c>
      <c r="J59" s="185" t="str">
        <f>IF(F59&gt;0,VLOOKUP(A59,[3]BDD_AGen_Ambu!$1:$1048576,J$1,FALSE)/F59,"-")</f>
        <v>-</v>
      </c>
      <c r="K59" s="186" t="str">
        <f>IF(E59&gt;0,VLOOKUP(A59,[3]BDD_AGen_Ambu!$1:$1048576,K$1,FALSE)/E59,"-")</f>
        <v>-</v>
      </c>
      <c r="L59" s="185" t="str">
        <f>IF(F59&gt;0,VLOOKUP(A59,[3]BDD_AGen_Ambu!$1:$1048576,L$1,FALSE)/F59,"-")</f>
        <v>-</v>
      </c>
      <c r="M59" s="186" t="str">
        <f>IF(E59&gt;0,VLOOKUP(A59,[3]BDD_AGen_Ambu!$1:$1048576,M$1,FALSE)/E59,"-")</f>
        <v>-</v>
      </c>
      <c r="N59" s="185" t="str">
        <f>IF(F59&gt;0,VLOOKUP(A59,[3]BDD_AGen_Ambu!$1:$1048576,N$1,FALSE)/F59,"-")</f>
        <v>-</v>
      </c>
      <c r="O59" s="705"/>
      <c r="P59" s="186" t="str">
        <f>IF(E59&gt;0,VLOOKUP(A59,[3]BDD_AGen_Ambu!$1:$1048576,P$1,FALSE)/E59,"-")</f>
        <v>-</v>
      </c>
      <c r="Q59" s="185" t="str">
        <f>IF(F59&gt;0,VLOOKUP(A59,[3]BDD_AGen_Ambu!$1:$1048576,Q$1,FALSE)/F59,"-")</f>
        <v>-</v>
      </c>
      <c r="R59" s="186" t="str">
        <f>IF(E59&gt;0,VLOOKUP(A59,[3]BDD_AGen_Ambu!$1:$1048576,R$1,FALSE)/E59,"-")</f>
        <v>-</v>
      </c>
      <c r="S59" s="185" t="str">
        <f>IF(F59&gt;0,VLOOKUP(A59,[3]BDD_AGen_Ambu!$1:$1048576,S$1,FALSE)/F59,"-")</f>
        <v>-</v>
      </c>
      <c r="T59" s="186" t="str">
        <f>IF(E59&gt;0,VLOOKUP(A59,[3]BDD_AGen_Ambu!$1:$1048576,T$1,FALSE)/E59,"-")</f>
        <v>-</v>
      </c>
      <c r="U59" s="185" t="str">
        <f>IF(F59&gt;0,VLOOKUP(A59,[3]BDD_AGen_Ambu!$1:$1048576,U$1,FALSE)/F59,"-")</f>
        <v>-</v>
      </c>
      <c r="V59" s="186" t="str">
        <f>IF(E59&gt;0,VLOOKUP(A59,[3]BDD_AGen_Ambu!$1:$1048576,V$1,FALSE)/E59,"-")</f>
        <v>-</v>
      </c>
      <c r="W59" s="192" t="str">
        <f>IF(F59&gt;0,VLOOKUP(A59,[3]BDD_AGen_Ambu!$1:$1048576,W$1,FALSE)/F59,"-")</f>
        <v>-</v>
      </c>
    </row>
    <row r="60" spans="1:30" ht="8.25" customHeight="1" x14ac:dyDescent="0.25"/>
    <row r="61" spans="1:30" x14ac:dyDescent="0.25">
      <c r="C61" s="65" t="s">
        <v>110</v>
      </c>
      <c r="D61" s="201" t="str">
        <f>CONCATENATE(" RIMP ",[3]Onglet_OutilAnnexe!$B$3," - ",[3]Onglet_OutilAnnexe!$B$2,)</f>
        <v xml:space="preserve"> RIMP 2021 - 2022</v>
      </c>
      <c r="E61" s="98"/>
      <c r="F61" s="704" t="s">
        <v>242</v>
      </c>
      <c r="G61" s="101"/>
      <c r="H61" s="98"/>
      <c r="I61" s="193"/>
      <c r="J61" s="98"/>
      <c r="K61" s="98"/>
      <c r="L61" s="98"/>
      <c r="M61" s="203"/>
      <c r="N61" s="98"/>
      <c r="O61" s="98"/>
      <c r="P61" s="98"/>
      <c r="Q61" s="98"/>
      <c r="R61" s="98"/>
      <c r="S61" s="98"/>
      <c r="T61" s="193"/>
      <c r="U61" s="193"/>
      <c r="V61" s="204"/>
      <c r="W61" s="193"/>
      <c r="Y61" s="381"/>
      <c r="Z61" s="381"/>
      <c r="AA61" s="381"/>
      <c r="AB61" s="381"/>
      <c r="AC61" s="381"/>
      <c r="AD61" s="381"/>
    </row>
    <row r="62" spans="1:30" x14ac:dyDescent="0.25">
      <c r="C62" s="65"/>
      <c r="D62" s="201"/>
      <c r="E62" s="98"/>
      <c r="F62" s="703" t="s">
        <v>241</v>
      </c>
      <c r="G62" s="193"/>
      <c r="H62" s="98"/>
      <c r="I62" s="98"/>
      <c r="J62" s="98"/>
      <c r="K62" s="98"/>
      <c r="L62" s="98"/>
      <c r="M62" s="203"/>
      <c r="N62" s="98"/>
      <c r="O62" s="98"/>
      <c r="P62" s="98"/>
      <c r="Q62" s="98"/>
      <c r="R62" s="98"/>
      <c r="S62" s="98"/>
      <c r="T62" s="193"/>
      <c r="U62" s="193"/>
      <c r="V62" s="204"/>
      <c r="W62" s="193"/>
      <c r="Y62" s="381"/>
      <c r="Z62" s="381"/>
      <c r="AA62" s="381"/>
      <c r="AB62" s="381"/>
      <c r="AC62" s="381"/>
      <c r="AD62" s="381"/>
    </row>
    <row r="63" spans="1:30" x14ac:dyDescent="0.25">
      <c r="C63" s="65"/>
      <c r="D63" s="201"/>
      <c r="E63" s="98"/>
      <c r="F63" s="703" t="s">
        <v>240</v>
      </c>
      <c r="G63" s="193"/>
      <c r="H63" s="98"/>
      <c r="I63" s="98"/>
      <c r="J63" s="98"/>
      <c r="K63" s="98"/>
      <c r="L63" s="98"/>
      <c r="M63" s="203"/>
      <c r="N63" s="98"/>
      <c r="O63" s="98"/>
      <c r="P63" s="98"/>
      <c r="Q63" s="98"/>
      <c r="R63" s="98"/>
      <c r="S63" s="98"/>
      <c r="T63" s="193"/>
      <c r="U63" s="193"/>
      <c r="V63" s="204"/>
      <c r="W63" s="193"/>
      <c r="Y63" s="381"/>
      <c r="Z63" s="381"/>
      <c r="AA63" s="381"/>
      <c r="AB63" s="381"/>
      <c r="AC63" s="381"/>
      <c r="AD63" s="381"/>
    </row>
    <row r="64" spans="1:30" x14ac:dyDescent="0.25">
      <c r="C64" s="201"/>
      <c r="D64" s="201"/>
      <c r="E64" s="206"/>
      <c r="F64" s="702"/>
      <c r="G64" s="201"/>
      <c r="H64" s="206"/>
      <c r="I64" s="206"/>
      <c r="J64" s="206"/>
      <c r="K64" s="206"/>
      <c r="L64" s="206"/>
      <c r="M64" s="207"/>
      <c r="N64" s="206"/>
      <c r="O64" s="206"/>
      <c r="P64" s="206"/>
      <c r="Q64" s="206"/>
      <c r="R64" s="206"/>
      <c r="S64" s="206"/>
      <c r="T64" s="193"/>
      <c r="U64" s="193"/>
      <c r="V64" s="204"/>
      <c r="W64" s="193"/>
      <c r="Y64" s="381"/>
      <c r="Z64" s="381"/>
      <c r="AA64" s="381"/>
      <c r="AB64" s="381"/>
      <c r="AC64" s="381"/>
      <c r="AD64" s="381"/>
    </row>
    <row r="65" spans="3:30" x14ac:dyDescent="0.25">
      <c r="C65" s="1083" t="s">
        <v>116</v>
      </c>
      <c r="D65" s="1083"/>
      <c r="E65" s="1083"/>
      <c r="F65" s="1083"/>
      <c r="G65" s="1083"/>
      <c r="H65" s="1083"/>
      <c r="I65" s="1083"/>
      <c r="J65" s="1083"/>
      <c r="K65" s="1083"/>
      <c r="L65" s="1083"/>
      <c r="M65" s="1083"/>
      <c r="N65" s="1083"/>
      <c r="O65" s="1083"/>
      <c r="P65" s="1083"/>
      <c r="Q65" s="1083"/>
      <c r="R65" s="1083"/>
      <c r="S65" s="1083"/>
      <c r="T65" s="1083"/>
      <c r="U65" s="1083"/>
      <c r="V65" s="1083"/>
      <c r="W65" s="1083"/>
      <c r="X65" s="1083"/>
      <c r="Y65" s="1083"/>
      <c r="Z65" s="1083"/>
      <c r="AA65" s="1083"/>
      <c r="AB65" s="1083"/>
      <c r="AC65" s="1083"/>
      <c r="AD65" s="1083"/>
    </row>
    <row r="66" spans="3:30" x14ac:dyDescent="0.25">
      <c r="C66" s="1084"/>
      <c r="D66" s="1084"/>
      <c r="E66" s="1084"/>
      <c r="F66" s="1084"/>
      <c r="G66" s="1084"/>
      <c r="H66" s="1084"/>
      <c r="I66" s="1084"/>
      <c r="J66" s="1084"/>
      <c r="K66" s="1084"/>
      <c r="L66" s="1084"/>
      <c r="M66" s="1084"/>
      <c r="N66" s="1084"/>
      <c r="O66" s="1084"/>
      <c r="P66" s="1084"/>
      <c r="Q66" s="1084"/>
      <c r="R66" s="1084"/>
      <c r="S66" s="1084"/>
      <c r="T66" s="1084"/>
      <c r="U66" s="1084"/>
      <c r="V66" s="1084"/>
      <c r="W66" s="1084"/>
      <c r="X66" s="1084"/>
      <c r="Y66" s="381"/>
      <c r="Z66" s="381"/>
      <c r="AA66" s="381"/>
      <c r="AB66" s="381"/>
      <c r="AC66" s="381"/>
      <c r="AD66" s="381"/>
    </row>
    <row r="67" spans="3:30" x14ac:dyDescent="0.25">
      <c r="C67" s="329" t="s">
        <v>260</v>
      </c>
      <c r="E67" s="193"/>
      <c r="G67" s="193"/>
      <c r="H67" s="193"/>
      <c r="I67" s="193"/>
      <c r="J67" s="193"/>
      <c r="K67" s="193"/>
      <c r="L67" s="193"/>
      <c r="M67" s="193"/>
      <c r="N67" s="193"/>
      <c r="O67" s="193"/>
      <c r="P67" s="193"/>
      <c r="Q67" s="193"/>
      <c r="R67" s="193"/>
      <c r="S67" s="193"/>
      <c r="T67" s="193"/>
      <c r="U67" s="193"/>
      <c r="V67" s="204"/>
      <c r="W67" s="193"/>
      <c r="Y67" s="381"/>
      <c r="Z67" s="381"/>
      <c r="AA67" s="381"/>
      <c r="AB67" s="381"/>
      <c r="AC67" s="381"/>
      <c r="AD67" s="381"/>
    </row>
  </sheetData>
  <mergeCells count="15">
    <mergeCell ref="C2:W2"/>
    <mergeCell ref="C4:C6"/>
    <mergeCell ref="D4:D6"/>
    <mergeCell ref="F4:G5"/>
    <mergeCell ref="I4:N4"/>
    <mergeCell ref="P4:W4"/>
    <mergeCell ref="I5:J5"/>
    <mergeCell ref="K5:L5"/>
    <mergeCell ref="M5:N5"/>
    <mergeCell ref="P5:Q5"/>
    <mergeCell ref="R5:S5"/>
    <mergeCell ref="T5:U5"/>
    <mergeCell ref="V5:W5"/>
    <mergeCell ref="C65:AD65"/>
    <mergeCell ref="C66:X66"/>
  </mergeCells>
  <pageMargins left="0.19685039370078741" right="0.15748031496062992" top="0.19685039370078741" bottom="0.51181102362204722" header="0.31496062992125984" footer="0.27559055118110237"/>
  <pageSetup paperSize="9" scale="64" orientation="landscape" r:id="rId1"/>
  <headerFooter alignWithMargins="0">
    <oddFooter>&amp;L&amp;"Arial,Italique"&amp;7
&amp;CPsychiatrie (RIM-P) – Bilan PMSI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67"/>
  <sheetViews>
    <sheetView showZeros="0" view="pageBreakPreview" topLeftCell="C2" zoomScale="60" zoomScaleNormal="100" workbookViewId="0">
      <selection sqref="A1:AD67"/>
    </sheetView>
  </sheetViews>
  <sheetFormatPr baseColWidth="10" defaultColWidth="11.5546875" defaultRowHeight="13.2" x14ac:dyDescent="0.25"/>
  <cols>
    <col min="1" max="1" width="8.77734375" style="49" hidden="1" customWidth="1"/>
    <col min="2" max="2" width="3.77734375" style="193" hidden="1" customWidth="1"/>
    <col min="3" max="3" width="9.44140625" style="194" customWidth="1"/>
    <col min="4" max="4" width="21.77734375" style="195" customWidth="1"/>
    <col min="5" max="5" width="10.77734375" style="195" hidden="1" customWidth="1"/>
    <col min="6" max="6" width="11.21875" style="213" customWidth="1"/>
    <col min="7" max="7" width="11.21875" style="379" customWidth="1"/>
    <col min="8" max="21" width="11.21875" style="381" customWidth="1"/>
    <col min="22" max="16384" width="11.5546875" style="193"/>
  </cols>
  <sheetData>
    <row r="1" spans="1:36" s="3" customFormat="1" hidden="1" x14ac:dyDescent="0.25">
      <c r="A1" s="2"/>
      <c r="C1" s="4"/>
      <c r="D1" s="5"/>
      <c r="E1" s="5"/>
      <c r="F1" s="722"/>
      <c r="G1" s="383"/>
      <c r="H1" s="383">
        <v>19</v>
      </c>
      <c r="I1" s="383">
        <f>H1+32</f>
        <v>51</v>
      </c>
      <c r="J1" s="383">
        <f t="shared" ref="J1:U1" si="0">H1+1</f>
        <v>20</v>
      </c>
      <c r="K1" s="383">
        <f t="shared" si="0"/>
        <v>52</v>
      </c>
      <c r="L1" s="383">
        <f t="shared" si="0"/>
        <v>21</v>
      </c>
      <c r="M1" s="383">
        <f t="shared" si="0"/>
        <v>53</v>
      </c>
      <c r="N1" s="385">
        <f t="shared" si="0"/>
        <v>22</v>
      </c>
      <c r="O1" s="383">
        <f t="shared" si="0"/>
        <v>54</v>
      </c>
      <c r="P1" s="383">
        <f t="shared" si="0"/>
        <v>23</v>
      </c>
      <c r="Q1" s="383">
        <f t="shared" si="0"/>
        <v>55</v>
      </c>
      <c r="R1" s="383">
        <f t="shared" si="0"/>
        <v>24</v>
      </c>
      <c r="S1" s="383">
        <f t="shared" si="0"/>
        <v>56</v>
      </c>
      <c r="T1" s="383">
        <f t="shared" si="0"/>
        <v>25</v>
      </c>
      <c r="U1" s="383">
        <f t="shared" si="0"/>
        <v>57</v>
      </c>
    </row>
    <row r="2" spans="1:36" s="10" customFormat="1" ht="30" customHeight="1" x14ac:dyDescent="0.25">
      <c r="A2" s="9"/>
      <c r="C2" s="1087" t="s">
        <v>262</v>
      </c>
      <c r="D2" s="1087"/>
      <c r="E2" s="1087"/>
      <c r="F2" s="1087"/>
      <c r="G2" s="1087"/>
      <c r="H2" s="1087"/>
      <c r="I2" s="1087"/>
      <c r="J2" s="1087"/>
      <c r="K2" s="1087"/>
      <c r="L2" s="1087"/>
      <c r="M2" s="1087"/>
      <c r="N2" s="1087"/>
      <c r="O2" s="1087"/>
      <c r="P2" s="1087"/>
      <c r="Q2" s="1087"/>
      <c r="R2" s="1087"/>
      <c r="S2" s="1087"/>
      <c r="T2" s="1087"/>
      <c r="U2" s="1087"/>
      <c r="V2" s="221"/>
      <c r="W2" s="221"/>
      <c r="X2" s="221"/>
      <c r="Y2" s="221"/>
      <c r="Z2" s="221"/>
      <c r="AA2" s="221"/>
      <c r="AB2" s="221"/>
      <c r="AC2" s="221"/>
      <c r="AD2" s="221"/>
      <c r="AE2" s="221"/>
      <c r="AF2" s="221"/>
      <c r="AG2" s="221"/>
      <c r="AH2" s="221"/>
      <c r="AI2" s="221"/>
      <c r="AJ2" s="221"/>
    </row>
    <row r="3" spans="1:36" s="12" customFormat="1" ht="7.5" customHeight="1" thickBot="1" x14ac:dyDescent="0.3">
      <c r="A3" s="11"/>
      <c r="C3" s="386"/>
      <c r="D3" s="222"/>
      <c r="E3" s="222"/>
      <c r="F3" s="387"/>
      <c r="G3" s="223"/>
      <c r="H3" s="223"/>
      <c r="I3" s="223"/>
      <c r="J3" s="223"/>
      <c r="K3" s="223"/>
      <c r="L3" s="388"/>
      <c r="M3" s="223"/>
      <c r="N3" s="223"/>
      <c r="O3" s="388"/>
      <c r="P3" s="223"/>
      <c r="Q3" s="223"/>
      <c r="R3" s="388"/>
      <c r="S3" s="223"/>
      <c r="T3" s="223"/>
      <c r="U3" s="223"/>
      <c r="V3" s="223"/>
      <c r="W3" s="388"/>
      <c r="X3" s="223"/>
      <c r="Y3" s="223"/>
      <c r="Z3" s="223"/>
      <c r="AA3" s="223"/>
      <c r="AB3" s="223"/>
      <c r="AC3" s="223"/>
    </row>
    <row r="4" spans="1:36" s="14" customFormat="1" ht="21.75" customHeight="1" x14ac:dyDescent="0.25">
      <c r="A4" s="13"/>
      <c r="C4" s="1088" t="s">
        <v>3</v>
      </c>
      <c r="D4" s="1090" t="s">
        <v>4</v>
      </c>
      <c r="E4" s="489"/>
      <c r="F4" s="1175" t="s">
        <v>15</v>
      </c>
      <c r="G4" s="1176"/>
      <c r="H4" s="1179" t="s">
        <v>144</v>
      </c>
      <c r="I4" s="1093"/>
      <c r="J4" s="1093"/>
      <c r="K4" s="1093"/>
      <c r="L4" s="1093"/>
      <c r="M4" s="1093"/>
      <c r="N4" s="1093"/>
      <c r="O4" s="1093"/>
      <c r="P4" s="1093"/>
      <c r="Q4" s="1093"/>
      <c r="R4" s="1093"/>
      <c r="S4" s="1093"/>
      <c r="T4" s="1093"/>
      <c r="U4" s="1180"/>
    </row>
    <row r="5" spans="1:36" s="14" customFormat="1" ht="37.5" customHeight="1" x14ac:dyDescent="0.25">
      <c r="A5" s="13"/>
      <c r="C5" s="1089"/>
      <c r="D5" s="1091"/>
      <c r="E5" s="490"/>
      <c r="F5" s="1177"/>
      <c r="G5" s="1178"/>
      <c r="H5" s="1085" t="s">
        <v>145</v>
      </c>
      <c r="I5" s="1086"/>
      <c r="J5" s="1085" t="s">
        <v>146</v>
      </c>
      <c r="K5" s="1086"/>
      <c r="L5" s="1085" t="s">
        <v>147</v>
      </c>
      <c r="M5" s="1086"/>
      <c r="N5" s="1085" t="s">
        <v>148</v>
      </c>
      <c r="O5" s="1086"/>
      <c r="P5" s="1085" t="s">
        <v>149</v>
      </c>
      <c r="Q5" s="1086"/>
      <c r="R5" s="1085" t="s">
        <v>150</v>
      </c>
      <c r="S5" s="1086"/>
      <c r="T5" s="1085" t="s">
        <v>151</v>
      </c>
      <c r="U5" s="1086"/>
    </row>
    <row r="6" spans="1:36" s="14" customFormat="1" ht="20.25" customHeight="1" x14ac:dyDescent="0.25">
      <c r="A6" s="13"/>
      <c r="C6" s="1089"/>
      <c r="D6" s="1091"/>
      <c r="E6" s="21" t="str">
        <f>[3]Onglet_OutilAnnexe!$B$3</f>
        <v>2021</v>
      </c>
      <c r="F6" s="22" t="str">
        <f>[3]Onglet_OutilAnnexe!$B$2</f>
        <v>2022</v>
      </c>
      <c r="G6" s="27" t="str">
        <f>CONCATENATE("Evol. / ",[3]Onglet_OutilAnnexe!$B$3)</f>
        <v>Evol. / 2021</v>
      </c>
      <c r="H6" s="28" t="str">
        <f>CONCATENATE("Part ",[3]Onglet_OutilAnnexe!$B$3)</f>
        <v>Part 2021</v>
      </c>
      <c r="I6" s="27" t="str">
        <f>CONCATENATE("Part ",[3]Onglet_OutilAnnexe!$B$2)</f>
        <v>Part 2022</v>
      </c>
      <c r="J6" s="28" t="str">
        <f>CONCATENATE("Part ",[3]Onglet_OutilAnnexe!$B$3)</f>
        <v>Part 2021</v>
      </c>
      <c r="K6" s="27" t="str">
        <f>CONCATENATE("Part ",[3]Onglet_OutilAnnexe!$B$2)</f>
        <v>Part 2022</v>
      </c>
      <c r="L6" s="28" t="str">
        <f>CONCATENATE("Part ",[3]Onglet_OutilAnnexe!$B$3)</f>
        <v>Part 2021</v>
      </c>
      <c r="M6" s="27" t="str">
        <f>CONCATENATE("Part ",[3]Onglet_OutilAnnexe!$B$2)</f>
        <v>Part 2022</v>
      </c>
      <c r="N6" s="28" t="str">
        <f>CONCATENATE("Part ",[3]Onglet_OutilAnnexe!$B$3)</f>
        <v>Part 2021</v>
      </c>
      <c r="O6" s="27" t="str">
        <f>CONCATENATE("Part ",[3]Onglet_OutilAnnexe!$B$2)</f>
        <v>Part 2022</v>
      </c>
      <c r="P6" s="28" t="str">
        <f>CONCATENATE("Part ",[3]Onglet_OutilAnnexe!$B$3)</f>
        <v>Part 2021</v>
      </c>
      <c r="Q6" s="27" t="str">
        <f>CONCATENATE("Part ",[3]Onglet_OutilAnnexe!$B$2)</f>
        <v>Part 2022</v>
      </c>
      <c r="R6" s="28" t="str">
        <f>CONCATENATE("Part ",[3]Onglet_OutilAnnexe!$B$3)</f>
        <v>Part 2021</v>
      </c>
      <c r="S6" s="27" t="str">
        <f>CONCATENATE("Part ",[3]Onglet_OutilAnnexe!$B$2)</f>
        <v>Part 2022</v>
      </c>
      <c r="T6" s="28" t="str">
        <f>CONCATENATE("Part ",[3]Onglet_OutilAnnexe!$B$3)</f>
        <v>Part 2021</v>
      </c>
      <c r="U6" s="27" t="str">
        <f>CONCATENATE("Part ",[3]Onglet_OutilAnnexe!$B$2)</f>
        <v>Part 2022</v>
      </c>
    </row>
    <row r="7" spans="1:36" s="32" customFormat="1" ht="14.1" customHeight="1" x14ac:dyDescent="0.2">
      <c r="A7" s="31" t="s">
        <v>18</v>
      </c>
      <c r="C7" s="33" t="s">
        <v>18</v>
      </c>
      <c r="D7" s="34" t="s">
        <v>19</v>
      </c>
      <c r="E7" s="238">
        <f>VLOOKUP(A7,A_GEN!$A$7:$AM$69,29,FALSE)</f>
        <v>75662</v>
      </c>
      <c r="F7" s="50">
        <f>VLOOKUP(A7,A_GEN!$A$7:$AM$69,30,FALSE)</f>
        <v>73400</v>
      </c>
      <c r="G7" s="37">
        <f t="shared" ref="G7:G29" si="1">IF(E7&gt;0,F7/E7-1,"-")</f>
        <v>-2.9896116941132922E-2</v>
      </c>
      <c r="H7" s="38">
        <f>IF(E7&gt;0,VLOOKUP(A7,[3]BDD_AGen_Ambu!$1:$1048576,H$1,FALSE)/E7,"-")</f>
        <v>0.70699955063307873</v>
      </c>
      <c r="I7" s="37">
        <f>IF(F7&gt;0,VLOOKUP(A7,[3]BDD_AGen_Ambu!$1:$1048576,I$1,FALSE)/F7,"-")</f>
        <v>0.57735694822888284</v>
      </c>
      <c r="J7" s="38">
        <f>IF(E7&gt;0,VLOOKUP(A7,[3]BDD_AGen_Ambu!$1:$1048576,J$1,FALSE)/E7,"-")</f>
        <v>5.9356083635114062E-2</v>
      </c>
      <c r="K7" s="37">
        <f>IF(F7&gt;0,VLOOKUP(A7,[3]BDD_AGen_Ambu!$1:$1048576,K$1,FALSE)/F7,"-")</f>
        <v>5.3392370572207082E-2</v>
      </c>
      <c r="L7" s="38">
        <f>IF(E7&gt;0,VLOOKUP(A7,[3]BDD_AGen_Ambu!$1:$1048576,L$1,FALSE)/E7,"-")</f>
        <v>8.105786259945548E-2</v>
      </c>
      <c r="M7" s="37">
        <f>IF(F7&gt;0,VLOOKUP(A7,[3]BDD_AGen_Ambu!$1:$1048576,M$1,FALSE)/F7,"-")</f>
        <v>8.2220708446866492E-2</v>
      </c>
      <c r="N7" s="38">
        <f>IF(E7&gt;0,VLOOKUP(A7,[3]BDD_AGen_Ambu!$1:$1048576,N$1,FALSE)/E7,"-")</f>
        <v>0.12760698897729375</v>
      </c>
      <c r="O7" s="37">
        <f>IF(F7&gt;0,VLOOKUP(A7,[3]BDD_AGen_Ambu!$1:$1048576,O$1,FALSE)/F7,"-")</f>
        <v>7.5245231607629429E-2</v>
      </c>
      <c r="P7" s="38">
        <f>IF(E7&gt;0,VLOOKUP(A7,[3]BDD_AGen_Ambu!$1:$1048576,P$1,FALSE)/E7,"-")</f>
        <v>0</v>
      </c>
      <c r="Q7" s="37">
        <f>IF(F7&gt;0,VLOOKUP(A7,[3]BDD_AGen_Ambu!$1:$1048576,Q$1,FALSE)/F7,"-")</f>
        <v>0</v>
      </c>
      <c r="R7" s="38">
        <f>IF(E7&gt;0,VLOOKUP(A7,[3]BDD_AGen_Ambu!$1:$1048576,R$1,FALSE)/E7,"-")</f>
        <v>0</v>
      </c>
      <c r="S7" s="37">
        <f>IF(F7&gt;0,VLOOKUP(A7,[3]BDD_AGen_Ambu!$1:$1048576,S$1,FALSE)/F7,"-")</f>
        <v>0</v>
      </c>
      <c r="T7" s="38">
        <f>IF(E7&gt;0,VLOOKUP(A7,[3]BDD_AGen_Ambu!$1:$1048576,T$1,FALSE)/E7,"-")</f>
        <v>2.4569797256218447E-2</v>
      </c>
      <c r="U7" s="37">
        <f>IF(F7&gt;0,VLOOKUP(A7,[3]BDD_AGen_Ambu!$1:$1048576,U$1,FALSE)/F7,"-")</f>
        <v>2.6961852861035421E-2</v>
      </c>
    </row>
    <row r="8" spans="1:36" s="32" customFormat="1" ht="14.1" customHeight="1" x14ac:dyDescent="0.25">
      <c r="A8" s="44" t="s">
        <v>20</v>
      </c>
      <c r="C8" s="45" t="s">
        <v>20</v>
      </c>
      <c r="D8" s="34" t="s">
        <v>21</v>
      </c>
      <c r="E8" s="248">
        <f>VLOOKUP(A8,A_GEN!$A$7:$AM$69,29,FALSE)</f>
        <v>89508</v>
      </c>
      <c r="F8" s="50">
        <f>VLOOKUP(A8,A_GEN!$A$7:$AM$69,30,FALSE)</f>
        <v>84215</v>
      </c>
      <c r="G8" s="492">
        <f t="shared" si="1"/>
        <v>-5.9134379049917363E-2</v>
      </c>
      <c r="H8" s="38">
        <f>IF(E8&gt;0,VLOOKUP(A8,[3]BDD_AGen_Ambu!$1:$1048576,H$1,FALSE)/E8,"-")</f>
        <v>0.68600572015909189</v>
      </c>
      <c r="I8" s="37">
        <f>IF(F8&gt;0,VLOOKUP(A8,[3]BDD_AGen_Ambu!$1:$1048576,I$1,FALSE)/F8,"-")</f>
        <v>0.66020305171287774</v>
      </c>
      <c r="J8" s="38">
        <f>IF(E8&gt;0,VLOOKUP(A8,[3]BDD_AGen_Ambu!$1:$1048576,J$1,FALSE)/E8,"-")</f>
        <v>8.1847432631720063E-2</v>
      </c>
      <c r="K8" s="37">
        <f>IF(F8&gt;0,VLOOKUP(A8,[3]BDD_AGen_Ambu!$1:$1048576,K$1,FALSE)/F8,"-")</f>
        <v>8.9663361633913197E-2</v>
      </c>
      <c r="L8" s="38">
        <f>IF(E8&gt;0,VLOOKUP(A8,[3]BDD_AGen_Ambu!$1:$1048576,L$1,FALSE)/E8,"-")</f>
        <v>1.9160298520802609E-2</v>
      </c>
      <c r="M8" s="37">
        <f>IF(F8&gt;0,VLOOKUP(A8,[3]BDD_AGen_Ambu!$1:$1048576,M$1,FALSE)/F8,"-")</f>
        <v>1.8429020958261592E-2</v>
      </c>
      <c r="N8" s="38">
        <f>IF(E8&gt;0,VLOOKUP(A8,[3]BDD_AGen_Ambu!$1:$1048576,N$1,FALSE)/E8,"-")</f>
        <v>0.10938687044733432</v>
      </c>
      <c r="O8" s="37">
        <f>IF(F8&gt;0,VLOOKUP(A8,[3]BDD_AGen_Ambu!$1:$1048576,O$1,FALSE)/F8,"-")</f>
        <v>0.11411268776346256</v>
      </c>
      <c r="P8" s="38">
        <f>IF(E8&gt;0,VLOOKUP(A8,[3]BDD_AGen_Ambu!$1:$1048576,P$1,FALSE)/E8,"-")</f>
        <v>0</v>
      </c>
      <c r="Q8" s="37">
        <f>IF(F8&gt;0,VLOOKUP(A8,[3]BDD_AGen_Ambu!$1:$1048576,Q$1,FALSE)/F8,"-")</f>
        <v>0</v>
      </c>
      <c r="R8" s="38">
        <f>IF(E8&gt;0,VLOOKUP(A8,[3]BDD_AGen_Ambu!$1:$1048576,R$1,FALSE)/E8,"-")</f>
        <v>0</v>
      </c>
      <c r="S8" s="37">
        <f>IF(F8&gt;0,VLOOKUP(A8,[3]BDD_AGen_Ambu!$1:$1048576,S$1,FALSE)/F8,"-")</f>
        <v>0</v>
      </c>
      <c r="T8" s="38">
        <f>IF(E8&gt;0,VLOOKUP(A8,[3]BDD_AGen_Ambu!$1:$1048576,T$1,FALSE)/E8,"-")</f>
        <v>0.10324216829780579</v>
      </c>
      <c r="U8" s="37">
        <f>IF(F8&gt;0,VLOOKUP(A8,[3]BDD_AGen_Ambu!$1:$1048576,U$1,FALSE)/F8,"-")</f>
        <v>0.10508816719111798</v>
      </c>
    </row>
    <row r="9" spans="1:36" s="32" customFormat="1" ht="14.1" customHeight="1" x14ac:dyDescent="0.2">
      <c r="A9" s="46" t="s">
        <v>22</v>
      </c>
      <c r="C9" s="47" t="s">
        <v>22</v>
      </c>
      <c r="D9" s="48" t="s">
        <v>23</v>
      </c>
      <c r="E9" s="248">
        <f>VLOOKUP(A9,A_GEN!$A$7:$AM$69,29,FALSE)</f>
        <v>66156</v>
      </c>
      <c r="F9" s="50">
        <f>VLOOKUP(A9,A_GEN!$A$7:$AM$69,30,FALSE)</f>
        <v>61591</v>
      </c>
      <c r="G9" s="492">
        <f t="shared" si="1"/>
        <v>-6.9003567325714998E-2</v>
      </c>
      <c r="H9" s="38">
        <f>IF(E9&gt;0,VLOOKUP(A9,[3]BDD_AGen_Ambu!$1:$1048576,H$1,FALSE)/E9,"-")</f>
        <v>0.57423362960275715</v>
      </c>
      <c r="I9" s="37">
        <f>IF(F9&gt;0,VLOOKUP(A9,[3]BDD_AGen_Ambu!$1:$1048576,I$1,FALSE)/F9,"-")</f>
        <v>0.57084638989462744</v>
      </c>
      <c r="J9" s="38">
        <f>IF(E9&gt;0,VLOOKUP(A9,[3]BDD_AGen_Ambu!$1:$1048576,J$1,FALSE)/E9,"-")</f>
        <v>0.10334663522582986</v>
      </c>
      <c r="K9" s="37">
        <f>IF(F9&gt;0,VLOOKUP(A9,[3]BDD_AGen_Ambu!$1:$1048576,K$1,FALSE)/F9,"-")</f>
        <v>9.5322368527869336E-2</v>
      </c>
      <c r="L9" s="38">
        <f>IF(E9&gt;0,VLOOKUP(A9,[3]BDD_AGen_Ambu!$1:$1048576,L$1,FALSE)/E9,"-")</f>
        <v>2.1630691093778343E-2</v>
      </c>
      <c r="M9" s="37">
        <f>IF(F9&gt;0,VLOOKUP(A9,[3]BDD_AGen_Ambu!$1:$1048576,M$1,FALSE)/F9,"-")</f>
        <v>3.7667841080677375E-2</v>
      </c>
      <c r="N9" s="38">
        <f>IF(E9&gt;0,VLOOKUP(A9,[3]BDD_AGen_Ambu!$1:$1048576,N$1,FALSE)/E9,"-")</f>
        <v>0.18222081141544227</v>
      </c>
      <c r="O9" s="37">
        <f>IF(F9&gt;0,VLOOKUP(A9,[3]BDD_AGen_Ambu!$1:$1048576,O$1,FALSE)/F9,"-")</f>
        <v>0.16016950528486304</v>
      </c>
      <c r="P9" s="38">
        <f>IF(E9&gt;0,VLOOKUP(A9,[3]BDD_AGen_Ambu!$1:$1048576,P$1,FALSE)/E9,"-")</f>
        <v>3.023157385573493E-5</v>
      </c>
      <c r="Q9" s="37">
        <f>IF(F9&gt;0,VLOOKUP(A9,[3]BDD_AGen_Ambu!$1:$1048576,Q$1,FALSE)/F9,"-")</f>
        <v>6.4944553587374773E-5</v>
      </c>
      <c r="R9" s="38">
        <f>IF(E9&gt;0,VLOOKUP(A9,[3]BDD_AGen_Ambu!$1:$1048576,R$1,FALSE)/E9,"-")</f>
        <v>2.4956164217909183E-2</v>
      </c>
      <c r="S9" s="37">
        <f>IF(F9&gt;0,VLOOKUP(A9,[3]BDD_AGen_Ambu!$1:$1048576,S$1,FALSE)/F9,"-")</f>
        <v>2.3769706612979169E-2</v>
      </c>
      <c r="T9" s="38">
        <f>IF(E9&gt;0,VLOOKUP(A9,[3]BDD_AGen_Ambu!$1:$1048576,T$1,FALSE)/E9,"-")</f>
        <v>8.9727311203821269E-2</v>
      </c>
      <c r="U9" s="37">
        <f>IF(F9&gt;0,VLOOKUP(A9,[3]BDD_AGen_Ambu!$1:$1048576,U$1,FALSE)/F9,"-")</f>
        <v>8.6636034485557956E-2</v>
      </c>
    </row>
    <row r="10" spans="1:36" s="32" customFormat="1" ht="14.1" customHeight="1" x14ac:dyDescent="0.2">
      <c r="A10" s="46" t="s">
        <v>24</v>
      </c>
      <c r="C10" s="33" t="s">
        <v>24</v>
      </c>
      <c r="D10" s="34" t="s">
        <v>25</v>
      </c>
      <c r="E10" s="248">
        <f>VLOOKUP(A10,A_GEN!$A$7:$AM$69,29,FALSE)</f>
        <v>87432</v>
      </c>
      <c r="F10" s="50">
        <f>VLOOKUP(A10,A_GEN!$A$7:$AM$69,30,FALSE)</f>
        <v>89615</v>
      </c>
      <c r="G10" s="492">
        <f t="shared" si="1"/>
        <v>2.4967975112087037E-2</v>
      </c>
      <c r="H10" s="38">
        <f>IF(E10&gt;0,VLOOKUP(A10,[3]BDD_AGen_Ambu!$1:$1048576,H$1,FALSE)/E10,"-")</f>
        <v>0.46402918839784063</v>
      </c>
      <c r="I10" s="37">
        <f>IF(F10&gt;0,VLOOKUP(A10,[3]BDD_AGen_Ambu!$1:$1048576,I$1,FALSE)/F10,"-")</f>
        <v>0.4432293700831334</v>
      </c>
      <c r="J10" s="38">
        <f>IF(E10&gt;0,VLOOKUP(A10,[3]BDD_AGen_Ambu!$1:$1048576,J$1,FALSE)/E10,"-")</f>
        <v>0.10495013267453564</v>
      </c>
      <c r="K10" s="37">
        <f>IF(F10&gt;0,VLOOKUP(A10,[3]BDD_AGen_Ambu!$1:$1048576,K$1,FALSE)/F10,"-")</f>
        <v>0.10106566980974167</v>
      </c>
      <c r="L10" s="38">
        <f>IF(E10&gt;0,VLOOKUP(A10,[3]BDD_AGen_Ambu!$1:$1048576,L$1,FALSE)/E10,"-")</f>
        <v>8.3527770152804465E-2</v>
      </c>
      <c r="M10" s="37">
        <f>IF(F10&gt;0,VLOOKUP(A10,[3]BDD_AGen_Ambu!$1:$1048576,M$1,FALSE)/F10,"-")</f>
        <v>6.4420018970038503E-2</v>
      </c>
      <c r="N10" s="38">
        <f>IF(E10&gt;0,VLOOKUP(A10,[3]BDD_AGen_Ambu!$1:$1048576,N$1,FALSE)/E10,"-")</f>
        <v>8.0107969622106326E-2</v>
      </c>
      <c r="O10" s="37">
        <f>IF(F10&gt;0,VLOOKUP(A10,[3]BDD_AGen_Ambu!$1:$1048576,O$1,FALSE)/F10,"-")</f>
        <v>7.647157283936841E-2</v>
      </c>
      <c r="P10" s="38">
        <f>IF(E10&gt;0,VLOOKUP(A10,[3]BDD_AGen_Ambu!$1:$1048576,P$1,FALSE)/E10,"-")</f>
        <v>1.1437459968890109E-5</v>
      </c>
      <c r="Q10" s="37">
        <f>IF(F10&gt;0,VLOOKUP(A10,[3]BDD_AGen_Ambu!$1:$1048576,Q$1,FALSE)/F10,"-")</f>
        <v>6.6953077051832844E-5</v>
      </c>
      <c r="R10" s="38">
        <f>IF(E10&gt;0,VLOOKUP(A10,[3]BDD_AGen_Ambu!$1:$1048576,R$1,FALSE)/E10,"-")</f>
        <v>5.1434257480098819E-2</v>
      </c>
      <c r="S10" s="37">
        <f>IF(F10&gt;0,VLOOKUP(A10,[3]BDD_AGen_Ambu!$1:$1048576,S$1,FALSE)/F10,"-")</f>
        <v>5.8360765496847627E-2</v>
      </c>
      <c r="T10" s="38">
        <f>IF(E10&gt;0,VLOOKUP(A10,[3]BDD_AGen_Ambu!$1:$1048576,T$1,FALSE)/E10,"-")</f>
        <v>0.21593924421264526</v>
      </c>
      <c r="U10" s="37">
        <f>IF(F10&gt;0,VLOOKUP(A10,[3]BDD_AGen_Ambu!$1:$1048576,U$1,FALSE)/F10,"-")</f>
        <v>0.25638564972381855</v>
      </c>
    </row>
    <row r="11" spans="1:36" s="32" customFormat="1" ht="14.1" customHeight="1" x14ac:dyDescent="0.2">
      <c r="A11" s="31" t="s">
        <v>26</v>
      </c>
      <c r="C11" s="33" t="s">
        <v>26</v>
      </c>
      <c r="D11" s="34" t="s">
        <v>27</v>
      </c>
      <c r="E11" s="248">
        <f>VLOOKUP(A11,A_GEN!$A$7:$AM$69,29,FALSE)</f>
        <v>27323</v>
      </c>
      <c r="F11" s="50">
        <f>VLOOKUP(A11,A_GEN!$A$7:$AM$69,30,FALSE)</f>
        <v>28497</v>
      </c>
      <c r="G11" s="492">
        <f t="shared" si="1"/>
        <v>4.2967463309299792E-2</v>
      </c>
      <c r="H11" s="38">
        <f>IF(E11&gt;0,VLOOKUP(A11,[3]BDD_AGen_Ambu!$1:$1048576,H$1,FALSE)/E11,"-")</f>
        <v>0.53888665227098054</v>
      </c>
      <c r="I11" s="37">
        <f>IF(F11&gt;0,VLOOKUP(A11,[3]BDD_AGen_Ambu!$1:$1048576,I$1,FALSE)/F11,"-")</f>
        <v>0.55272484822963819</v>
      </c>
      <c r="J11" s="38">
        <f>IF(E11&gt;0,VLOOKUP(A11,[3]BDD_AGen_Ambu!$1:$1048576,J$1,FALSE)/E11,"-")</f>
        <v>8.6703509863484976E-2</v>
      </c>
      <c r="K11" s="37">
        <f>IF(F11&gt;0,VLOOKUP(A11,[3]BDD_AGen_Ambu!$1:$1048576,K$1,FALSE)/F11,"-")</f>
        <v>6.635786223111205E-2</v>
      </c>
      <c r="L11" s="38">
        <f>IF(E11&gt;0,VLOOKUP(A11,[3]BDD_AGen_Ambu!$1:$1048576,L$1,FALSE)/E11,"-")</f>
        <v>5.292244629067086E-2</v>
      </c>
      <c r="M11" s="37">
        <f>IF(F11&gt;0,VLOOKUP(A11,[3]BDD_AGen_Ambu!$1:$1048576,M$1,FALSE)/F11,"-")</f>
        <v>5.6181352423062075E-2</v>
      </c>
      <c r="N11" s="38">
        <f>IF(E11&gt;0,VLOOKUP(A11,[3]BDD_AGen_Ambu!$1:$1048576,N$1,FALSE)/E11,"-")</f>
        <v>7.4918566775244305E-2</v>
      </c>
      <c r="O11" s="37">
        <f>IF(F11&gt;0,VLOOKUP(A11,[3]BDD_AGen_Ambu!$1:$1048576,O$1,FALSE)/F11,"-")</f>
        <v>7.653437203916201E-2</v>
      </c>
      <c r="P11" s="38">
        <f>IF(E11&gt;0,VLOOKUP(A11,[3]BDD_AGen_Ambu!$1:$1048576,P$1,FALSE)/E11,"-")</f>
        <v>0</v>
      </c>
      <c r="Q11" s="37">
        <f>IF(F11&gt;0,VLOOKUP(A11,[3]BDD_AGen_Ambu!$1:$1048576,Q$1,FALSE)/F11,"-")</f>
        <v>0</v>
      </c>
      <c r="R11" s="38">
        <f>IF(E11&gt;0,VLOOKUP(A11,[3]BDD_AGen_Ambu!$1:$1048576,R$1,FALSE)/E11,"-")</f>
        <v>0</v>
      </c>
      <c r="S11" s="37">
        <f>IF(F11&gt;0,VLOOKUP(A11,[3]BDD_AGen_Ambu!$1:$1048576,S$1,FALSE)/F11,"-")</f>
        <v>0</v>
      </c>
      <c r="T11" s="38">
        <f>IF(E11&gt;0,VLOOKUP(A11,[3]BDD_AGen_Ambu!$1:$1048576,T$1,FALSE)/E11,"-")</f>
        <v>0.24612963437397065</v>
      </c>
      <c r="U11" s="37">
        <f>IF(F11&gt;0,VLOOKUP(A11,[3]BDD_AGen_Ambu!$1:$1048576,U$1,FALSE)/F11,"-")</f>
        <v>0.24711373126995825</v>
      </c>
    </row>
    <row r="12" spans="1:36" s="32" customFormat="1" ht="14.1" customHeight="1" x14ac:dyDescent="0.2">
      <c r="A12" s="31" t="s">
        <v>28</v>
      </c>
      <c r="C12" s="33" t="s">
        <v>28</v>
      </c>
      <c r="D12" s="34" t="s">
        <v>29</v>
      </c>
      <c r="E12" s="248">
        <f>VLOOKUP(A12,A_GEN!$A$7:$AM$69,29,FALSE)</f>
        <v>116821</v>
      </c>
      <c r="F12" s="50">
        <f>VLOOKUP(A12,A_GEN!$A$7:$AM$69,30,FALSE)</f>
        <v>109324</v>
      </c>
      <c r="G12" s="492">
        <f t="shared" si="1"/>
        <v>-6.4175105503291308E-2</v>
      </c>
      <c r="H12" s="38">
        <f>IF(E12&gt;0,VLOOKUP(A12,[3]BDD_AGen_Ambu!$1:$1048576,H$1,FALSE)/E12,"-")</f>
        <v>0.71600140385718325</v>
      </c>
      <c r="I12" s="37">
        <f>IF(F12&gt;0,VLOOKUP(A12,[3]BDD_AGen_Ambu!$1:$1048576,I$1,FALSE)/F12,"-")</f>
        <v>0.616543485419487</v>
      </c>
      <c r="J12" s="38">
        <f>IF(E12&gt;0,VLOOKUP(A12,[3]BDD_AGen_Ambu!$1:$1048576,J$1,FALSE)/E12,"-")</f>
        <v>4.5111752167846533E-2</v>
      </c>
      <c r="K12" s="37">
        <f>IF(F12&gt;0,VLOOKUP(A12,[3]BDD_AGen_Ambu!$1:$1048576,K$1,FALSE)/F12,"-")</f>
        <v>4.0951666605685853E-2</v>
      </c>
      <c r="L12" s="38">
        <f>IF(E12&gt;0,VLOOKUP(A12,[3]BDD_AGen_Ambu!$1:$1048576,L$1,FALSE)/E12,"-")</f>
        <v>2.2718518074661236E-2</v>
      </c>
      <c r="M12" s="37">
        <f>IF(F12&gt;0,VLOOKUP(A12,[3]BDD_AGen_Ambu!$1:$1048576,M$1,FALSE)/F12,"-")</f>
        <v>1.6391643189052726E-2</v>
      </c>
      <c r="N12" s="38">
        <f>IF(E12&gt;0,VLOOKUP(A12,[3]BDD_AGen_Ambu!$1:$1048576,N$1,FALSE)/E12,"-")</f>
        <v>5.2285119969868434E-2</v>
      </c>
      <c r="O12" s="37">
        <f>IF(F12&gt;0,VLOOKUP(A12,[3]BDD_AGen_Ambu!$1:$1048576,O$1,FALSE)/F12,"-")</f>
        <v>2.4349639603380775E-2</v>
      </c>
      <c r="P12" s="38">
        <f>IF(E12&gt;0,VLOOKUP(A12,[3]BDD_AGen_Ambu!$1:$1048576,P$1,FALSE)/E12,"-")</f>
        <v>1.0272125730818945E-4</v>
      </c>
      <c r="Q12" s="37">
        <f>IF(F12&gt;0,VLOOKUP(A12,[3]BDD_AGen_Ambu!$1:$1048576,Q$1,FALSE)/F12,"-")</f>
        <v>5.4882733891917602E-5</v>
      </c>
      <c r="R12" s="38">
        <f>IF(E12&gt;0,VLOOKUP(A12,[3]BDD_AGen_Ambu!$1:$1048576,R$1,FALSE)/E12,"-")</f>
        <v>0</v>
      </c>
      <c r="S12" s="37">
        <f>IF(F12&gt;0,VLOOKUP(A12,[3]BDD_AGen_Ambu!$1:$1048576,S$1,FALSE)/F12,"-")</f>
        <v>0</v>
      </c>
      <c r="T12" s="38">
        <f>IF(E12&gt;0,VLOOKUP(A12,[3]BDD_AGen_Ambu!$1:$1048576,T$1,FALSE)/E12,"-")</f>
        <v>2.5740235060477141E-2</v>
      </c>
      <c r="U12" s="37">
        <f>IF(F12&gt;0,VLOOKUP(A12,[3]BDD_AGen_Ambu!$1:$1048576,U$1,FALSE)/F12,"-")</f>
        <v>2.7670045003841792E-2</v>
      </c>
    </row>
    <row r="13" spans="1:36" s="32" customFormat="1" ht="14.1" customHeight="1" x14ac:dyDescent="0.2">
      <c r="A13" s="31" t="s">
        <v>30</v>
      </c>
      <c r="C13" s="45" t="s">
        <v>30</v>
      </c>
      <c r="D13" s="34" t="s">
        <v>31</v>
      </c>
      <c r="E13" s="248">
        <f>VLOOKUP(A13,A_GEN!$A$7:$AM$69,29,FALSE)</f>
        <v>2441</v>
      </c>
      <c r="F13" s="50">
        <f>VLOOKUP(A13,A_GEN!$A$7:$AM$69,30,FALSE)</f>
        <v>1166</v>
      </c>
      <c r="G13" s="492">
        <f t="shared" si="1"/>
        <v>-0.52232691519868912</v>
      </c>
      <c r="H13" s="38">
        <f>IF(E13&gt;0,VLOOKUP(A13,[3]BDD_AGen_Ambu!$1:$1048576,H$1,FALSE)/E13,"-")</f>
        <v>1</v>
      </c>
      <c r="I13" s="37">
        <f>IF(F13&gt;0,VLOOKUP(A13,[3]BDD_AGen_Ambu!$1:$1048576,I$1,FALSE)/F13,"-")</f>
        <v>0.99914236706689541</v>
      </c>
      <c r="J13" s="38">
        <f>IF(E13&gt;0,VLOOKUP(A13,[3]BDD_AGen_Ambu!$1:$1048576,J$1,FALSE)/E13,"-")</f>
        <v>0</v>
      </c>
      <c r="K13" s="37">
        <f>IF(F13&gt;0,VLOOKUP(A13,[3]BDD_AGen_Ambu!$1:$1048576,K$1,FALSE)/F13,"-")</f>
        <v>0</v>
      </c>
      <c r="L13" s="38">
        <f>IF(E13&gt;0,VLOOKUP(A13,[3]BDD_AGen_Ambu!$1:$1048576,L$1,FALSE)/E13,"-")</f>
        <v>0</v>
      </c>
      <c r="M13" s="37">
        <f>IF(F13&gt;0,VLOOKUP(A13,[3]BDD_AGen_Ambu!$1:$1048576,M$1,FALSE)/F13,"-")</f>
        <v>0</v>
      </c>
      <c r="N13" s="38">
        <f>IF(E13&gt;0,VLOOKUP(A13,[3]BDD_AGen_Ambu!$1:$1048576,N$1,FALSE)/E13,"-")</f>
        <v>0</v>
      </c>
      <c r="O13" s="37">
        <f>IF(F13&gt;0,VLOOKUP(A13,[3]BDD_AGen_Ambu!$1:$1048576,O$1,FALSE)/F13,"-")</f>
        <v>0</v>
      </c>
      <c r="P13" s="38">
        <f>IF(E13&gt;0,VLOOKUP(A13,[3]BDD_AGen_Ambu!$1:$1048576,P$1,FALSE)/E13,"-")</f>
        <v>0</v>
      </c>
      <c r="Q13" s="37">
        <f>IF(F13&gt;0,VLOOKUP(A13,[3]BDD_AGen_Ambu!$1:$1048576,Q$1,FALSE)/F13,"-")</f>
        <v>0</v>
      </c>
      <c r="R13" s="38">
        <f>IF(E13&gt;0,VLOOKUP(A13,[3]BDD_AGen_Ambu!$1:$1048576,R$1,FALSE)/E13,"-")</f>
        <v>0</v>
      </c>
      <c r="S13" s="37">
        <f>IF(F13&gt;0,VLOOKUP(A13,[3]BDD_AGen_Ambu!$1:$1048576,S$1,FALSE)/F13,"-")</f>
        <v>0</v>
      </c>
      <c r="T13" s="38">
        <f>IF(E13&gt;0,VLOOKUP(A13,[3]BDD_AGen_Ambu!$1:$1048576,T$1,FALSE)/E13,"-")</f>
        <v>0</v>
      </c>
      <c r="U13" s="37">
        <f>IF(F13&gt;0,VLOOKUP(A13,[3]BDD_AGen_Ambu!$1:$1048576,U$1,FALSE)/F13,"-")</f>
        <v>0</v>
      </c>
    </row>
    <row r="14" spans="1:36" s="32" customFormat="1" ht="14.1" customHeight="1" x14ac:dyDescent="0.2">
      <c r="A14" s="31" t="s">
        <v>32</v>
      </c>
      <c r="C14" s="33" t="s">
        <v>32</v>
      </c>
      <c r="D14" s="34" t="s">
        <v>33</v>
      </c>
      <c r="E14" s="248">
        <f>VLOOKUP(A14,A_GEN!$A$7:$AM$69,29,FALSE)</f>
        <v>302</v>
      </c>
      <c r="F14" s="50">
        <f>VLOOKUP(A14,A_GEN!$A$7:$AM$69,30,FALSE)</f>
        <v>305</v>
      </c>
      <c r="G14" s="492">
        <f t="shared" si="1"/>
        <v>9.9337748344370258E-3</v>
      </c>
      <c r="H14" s="38">
        <f>IF(E14&gt;0,VLOOKUP(A14,[3]BDD_AGen_Ambu!$1:$1048576,H$1,FALSE)/E14,"-")</f>
        <v>1</v>
      </c>
      <c r="I14" s="37">
        <f>IF(F14&gt;0,VLOOKUP(A14,[3]BDD_AGen_Ambu!$1:$1048576,I$1,FALSE)/F14,"-")</f>
        <v>1</v>
      </c>
      <c r="J14" s="38">
        <f>IF(E14&gt;0,VLOOKUP(A14,[3]BDD_AGen_Ambu!$1:$1048576,J$1,FALSE)/E14,"-")</f>
        <v>0</v>
      </c>
      <c r="K14" s="37">
        <f>IF(F14&gt;0,VLOOKUP(A14,[3]BDD_AGen_Ambu!$1:$1048576,K$1,FALSE)/F14,"-")</f>
        <v>0</v>
      </c>
      <c r="L14" s="38">
        <f>IF(E14&gt;0,VLOOKUP(A14,[3]BDD_AGen_Ambu!$1:$1048576,L$1,FALSE)/E14,"-")</f>
        <v>0</v>
      </c>
      <c r="M14" s="37">
        <f>IF(F14&gt;0,VLOOKUP(A14,[3]BDD_AGen_Ambu!$1:$1048576,M$1,FALSE)/F14,"-")</f>
        <v>0</v>
      </c>
      <c r="N14" s="38">
        <f>IF(E14&gt;0,VLOOKUP(A14,[3]BDD_AGen_Ambu!$1:$1048576,N$1,FALSE)/E14,"-")</f>
        <v>0</v>
      </c>
      <c r="O14" s="37">
        <f>IF(F14&gt;0,VLOOKUP(A14,[3]BDD_AGen_Ambu!$1:$1048576,O$1,FALSE)/F14,"-")</f>
        <v>0</v>
      </c>
      <c r="P14" s="38">
        <f>IF(E14&gt;0,VLOOKUP(A14,[3]BDD_AGen_Ambu!$1:$1048576,P$1,FALSE)/E14,"-")</f>
        <v>0</v>
      </c>
      <c r="Q14" s="37">
        <f>IF(F14&gt;0,VLOOKUP(A14,[3]BDD_AGen_Ambu!$1:$1048576,Q$1,FALSE)/F14,"-")</f>
        <v>0</v>
      </c>
      <c r="R14" s="38">
        <f>IF(E14&gt;0,VLOOKUP(A14,[3]BDD_AGen_Ambu!$1:$1048576,R$1,FALSE)/E14,"-")</f>
        <v>0</v>
      </c>
      <c r="S14" s="37">
        <f>IF(F14&gt;0,VLOOKUP(A14,[3]BDD_AGen_Ambu!$1:$1048576,S$1,FALSE)/F14,"-")</f>
        <v>0</v>
      </c>
      <c r="T14" s="38">
        <f>IF(E14&gt;0,VLOOKUP(A14,[3]BDD_AGen_Ambu!$1:$1048576,T$1,FALSE)/E14,"-")</f>
        <v>0</v>
      </c>
      <c r="U14" s="37">
        <f>IF(F14&gt;0,VLOOKUP(A14,[3]BDD_AGen_Ambu!$1:$1048576,U$1,FALSE)/F14,"-")</f>
        <v>0</v>
      </c>
    </row>
    <row r="15" spans="1:36" s="32" customFormat="1" ht="14.1" customHeight="1" x14ac:dyDescent="0.2">
      <c r="A15" s="31" t="s">
        <v>34</v>
      </c>
      <c r="C15" s="33" t="s">
        <v>34</v>
      </c>
      <c r="D15" s="34" t="s">
        <v>35</v>
      </c>
      <c r="E15" s="248">
        <f>VLOOKUP(A15,A_GEN!$A$7:$AM$69,29,FALSE)</f>
        <v>52881</v>
      </c>
      <c r="F15" s="50">
        <f>VLOOKUP(A15,A_GEN!$A$7:$AM$69,30,FALSE)</f>
        <v>52109</v>
      </c>
      <c r="G15" s="492">
        <f t="shared" si="1"/>
        <v>-1.4598816209980936E-2</v>
      </c>
      <c r="H15" s="38">
        <f>IF(E15&gt;0,VLOOKUP(A15,[3]BDD_AGen_Ambu!$1:$1048576,H$1,FALSE)/E15,"-")</f>
        <v>0.69138253815169914</v>
      </c>
      <c r="I15" s="37">
        <f>IF(F15&gt;0,VLOOKUP(A15,[3]BDD_AGen_Ambu!$1:$1048576,I$1,FALSE)/F15,"-")</f>
        <v>0.70413940010362897</v>
      </c>
      <c r="J15" s="38">
        <f>IF(E15&gt;0,VLOOKUP(A15,[3]BDD_AGen_Ambu!$1:$1048576,J$1,FALSE)/E15,"-")</f>
        <v>9.4759932679034056E-2</v>
      </c>
      <c r="K15" s="37">
        <f>IF(F15&gt;0,VLOOKUP(A15,[3]BDD_AGen_Ambu!$1:$1048576,K$1,FALSE)/F15,"-")</f>
        <v>9.4167994012550618E-2</v>
      </c>
      <c r="L15" s="38">
        <f>IF(E15&gt;0,VLOOKUP(A15,[3]BDD_AGen_Ambu!$1:$1048576,L$1,FALSE)/E15,"-")</f>
        <v>2.1009436281462152E-2</v>
      </c>
      <c r="M15" s="37">
        <f>IF(F15&gt;0,VLOOKUP(A15,[3]BDD_AGen_Ambu!$1:$1048576,M$1,FALSE)/F15,"-")</f>
        <v>1.525648160586463E-2</v>
      </c>
      <c r="N15" s="38">
        <f>IF(E15&gt;0,VLOOKUP(A15,[3]BDD_AGen_Ambu!$1:$1048576,N$1,FALSE)/E15,"-")</f>
        <v>4.9828861027590252E-2</v>
      </c>
      <c r="O15" s="37">
        <f>IF(F15&gt;0,VLOOKUP(A15,[3]BDD_AGen_Ambu!$1:$1048576,O$1,FALSE)/F15,"-")</f>
        <v>4.4829108215471418E-2</v>
      </c>
      <c r="P15" s="38">
        <f>IF(E15&gt;0,VLOOKUP(A15,[3]BDD_AGen_Ambu!$1:$1048576,P$1,FALSE)/E15,"-")</f>
        <v>3.7820767383370207E-5</v>
      </c>
      <c r="Q15" s="37">
        <f>IF(F15&gt;0,VLOOKUP(A15,[3]BDD_AGen_Ambu!$1:$1048576,Q$1,FALSE)/F15,"-")</f>
        <v>5.1814465831238367E-4</v>
      </c>
      <c r="R15" s="38">
        <f>IF(E15&gt;0,VLOOKUP(A15,[3]BDD_AGen_Ambu!$1:$1048576,R$1,FALSE)/E15,"-")</f>
        <v>0</v>
      </c>
      <c r="S15" s="37">
        <f>IF(F15&gt;0,VLOOKUP(A15,[3]BDD_AGen_Ambu!$1:$1048576,S$1,FALSE)/F15,"-")</f>
        <v>0</v>
      </c>
      <c r="T15" s="38">
        <f>IF(E15&gt;0,VLOOKUP(A15,[3]BDD_AGen_Ambu!$1:$1048576,T$1,FALSE)/E15,"-")</f>
        <v>0.14298141109283108</v>
      </c>
      <c r="U15" s="37">
        <f>IF(F15&gt;0,VLOOKUP(A15,[3]BDD_AGen_Ambu!$1:$1048576,U$1,FALSE)/F15,"-")</f>
        <v>0.12408605039436565</v>
      </c>
    </row>
    <row r="16" spans="1:36" s="32" customFormat="1" ht="14.1" customHeight="1" x14ac:dyDescent="0.25">
      <c r="A16" s="49" t="s">
        <v>36</v>
      </c>
      <c r="C16" s="33" t="s">
        <v>36</v>
      </c>
      <c r="D16" s="34" t="s">
        <v>37</v>
      </c>
      <c r="E16" s="248">
        <f>VLOOKUP(A16,A_GEN!$A$7:$AM$69,29,FALSE)</f>
        <v>44353</v>
      </c>
      <c r="F16" s="50">
        <f>VLOOKUP(A16,A_GEN!$A$7:$AM$69,30,FALSE)</f>
        <v>44496</v>
      </c>
      <c r="G16" s="492">
        <f t="shared" si="1"/>
        <v>3.2241336549951871E-3</v>
      </c>
      <c r="H16" s="38">
        <f>IF(E16&gt;0,VLOOKUP(A16,[3]BDD_AGen_Ambu!$1:$1048576,H$1,FALSE)/E16,"-")</f>
        <v>0.55897008094153722</v>
      </c>
      <c r="I16" s="37">
        <f>IF(F16&gt;0,VLOOKUP(A16,[3]BDD_AGen_Ambu!$1:$1048576,I$1,FALSE)/F16,"-")</f>
        <v>0.52339536138079823</v>
      </c>
      <c r="J16" s="38">
        <f>IF(E16&gt;0,VLOOKUP(A16,[3]BDD_AGen_Ambu!$1:$1048576,J$1,FALSE)/E16,"-")</f>
        <v>0.14152368498185017</v>
      </c>
      <c r="K16" s="37">
        <f>IF(F16&gt;0,VLOOKUP(A16,[3]BDD_AGen_Ambu!$1:$1048576,K$1,FALSE)/F16,"-")</f>
        <v>0.14774361740381159</v>
      </c>
      <c r="L16" s="38">
        <f>IF(E16&gt;0,VLOOKUP(A16,[3]BDD_AGen_Ambu!$1:$1048576,L$1,FALSE)/E16,"-")</f>
        <v>4.5002592834757514E-2</v>
      </c>
      <c r="M16" s="37">
        <f>IF(F16&gt;0,VLOOKUP(A16,[3]BDD_AGen_Ambu!$1:$1048576,M$1,FALSE)/F16,"-")</f>
        <v>4.2453254225098887E-2</v>
      </c>
      <c r="N16" s="38">
        <f>IF(E16&gt;0,VLOOKUP(A16,[3]BDD_AGen_Ambu!$1:$1048576,N$1,FALSE)/E16,"-")</f>
        <v>0.12565102698802788</v>
      </c>
      <c r="O16" s="37">
        <f>IF(F16&gt;0,VLOOKUP(A16,[3]BDD_AGen_Ambu!$1:$1048576,O$1,FALSE)/F16,"-")</f>
        <v>0.11362819129809421</v>
      </c>
      <c r="P16" s="38">
        <f>IF(E16&gt;0,VLOOKUP(A16,[3]BDD_AGen_Ambu!$1:$1048576,P$1,FALSE)/E16,"-")</f>
        <v>4.5092778391540596E-5</v>
      </c>
      <c r="Q16" s="37">
        <f>IF(F16&gt;0,VLOOKUP(A16,[3]BDD_AGen_Ambu!$1:$1048576,Q$1,FALSE)/F16,"-")</f>
        <v>0</v>
      </c>
      <c r="R16" s="38">
        <f>IF(E16&gt;0,VLOOKUP(A16,[3]BDD_AGen_Ambu!$1:$1048576,R$1,FALSE)/E16,"-")</f>
        <v>1.3144544901134083E-2</v>
      </c>
      <c r="S16" s="37">
        <f>IF(F16&gt;0,VLOOKUP(A16,[3]BDD_AGen_Ambu!$1:$1048576,S$1,FALSE)/F16,"-")</f>
        <v>1.1326860841423949E-2</v>
      </c>
      <c r="T16" s="38">
        <f>IF(E16&gt;0,VLOOKUP(A16,[3]BDD_AGen_Ambu!$1:$1048576,T$1,FALSE)/E16,"-")</f>
        <v>0.11444547155773004</v>
      </c>
      <c r="U16" s="37">
        <f>IF(F16&gt;0,VLOOKUP(A16,[3]BDD_AGen_Ambu!$1:$1048576,U$1,FALSE)/F16,"-")</f>
        <v>0.13052858683926646</v>
      </c>
    </row>
    <row r="17" spans="1:21" s="32" customFormat="1" ht="14.1" customHeight="1" x14ac:dyDescent="0.2">
      <c r="A17" s="31" t="s">
        <v>38</v>
      </c>
      <c r="C17" s="33" t="s">
        <v>38</v>
      </c>
      <c r="D17" s="34" t="s">
        <v>39</v>
      </c>
      <c r="E17" s="248">
        <f>VLOOKUP(A17,A_GEN!$A$7:$AM$69,29,FALSE)</f>
        <v>16336</v>
      </c>
      <c r="F17" s="50">
        <f>VLOOKUP(A17,A_GEN!$A$7:$AM$69,30,FALSE)</f>
        <v>17495</v>
      </c>
      <c r="G17" s="492">
        <f t="shared" si="1"/>
        <v>7.0947600391772836E-2</v>
      </c>
      <c r="H17" s="38">
        <f>IF(E17&gt;0,VLOOKUP(A17,[3]BDD_AGen_Ambu!$1:$1048576,H$1,FALSE)/E17,"-")</f>
        <v>0.50961067580803132</v>
      </c>
      <c r="I17" s="37">
        <f>IF(F17&gt;0,VLOOKUP(A17,[3]BDD_AGen_Ambu!$1:$1048576,I$1,FALSE)/F17,"-")</f>
        <v>0.58159474135467282</v>
      </c>
      <c r="J17" s="38">
        <f>IF(E17&gt;0,VLOOKUP(A17,[3]BDD_AGen_Ambu!$1:$1048576,J$1,FALSE)/E17,"-")</f>
        <v>0.22257590597453478</v>
      </c>
      <c r="K17" s="37">
        <f>IF(F17&gt;0,VLOOKUP(A17,[3]BDD_AGen_Ambu!$1:$1048576,K$1,FALSE)/F17,"-")</f>
        <v>0.17176336096027436</v>
      </c>
      <c r="L17" s="38">
        <f>IF(E17&gt;0,VLOOKUP(A17,[3]BDD_AGen_Ambu!$1:$1048576,L$1,FALSE)/E17,"-")</f>
        <v>3.0668462291870716E-2</v>
      </c>
      <c r="M17" s="37">
        <f>IF(F17&gt;0,VLOOKUP(A17,[3]BDD_AGen_Ambu!$1:$1048576,M$1,FALSE)/F17,"-")</f>
        <v>2.5778793941126036E-2</v>
      </c>
      <c r="N17" s="38">
        <f>IF(E17&gt;0,VLOOKUP(A17,[3]BDD_AGen_Ambu!$1:$1048576,N$1,FALSE)/E17,"-")</f>
        <v>5.9255631733594515E-2</v>
      </c>
      <c r="O17" s="37">
        <f>IF(F17&gt;0,VLOOKUP(A17,[3]BDD_AGen_Ambu!$1:$1048576,O$1,FALSE)/F17,"-")</f>
        <v>3.9668476707630754E-2</v>
      </c>
      <c r="P17" s="38">
        <f>IF(E17&gt;0,VLOOKUP(A17,[3]BDD_AGen_Ambu!$1:$1048576,P$1,FALSE)/E17,"-")</f>
        <v>0</v>
      </c>
      <c r="Q17" s="37">
        <f>IF(F17&gt;0,VLOOKUP(A17,[3]BDD_AGen_Ambu!$1:$1048576,Q$1,FALSE)/F17,"-")</f>
        <v>0</v>
      </c>
      <c r="R17" s="38">
        <f>IF(E17&gt;0,VLOOKUP(A17,[3]BDD_AGen_Ambu!$1:$1048576,R$1,FALSE)/E17,"-")</f>
        <v>0</v>
      </c>
      <c r="S17" s="37">
        <f>IF(F17&gt;0,VLOOKUP(A17,[3]BDD_AGen_Ambu!$1:$1048576,S$1,FALSE)/F17,"-")</f>
        <v>0</v>
      </c>
      <c r="T17" s="38">
        <f>IF(E17&gt;0,VLOOKUP(A17,[3]BDD_AGen_Ambu!$1:$1048576,T$1,FALSE)/E17,"-")</f>
        <v>0.17788932419196865</v>
      </c>
      <c r="U17" s="37">
        <f>IF(F17&gt;0,VLOOKUP(A17,[3]BDD_AGen_Ambu!$1:$1048576,U$1,FALSE)/F17,"-")</f>
        <v>0.16530437267790798</v>
      </c>
    </row>
    <row r="18" spans="1:21" s="32" customFormat="1" ht="14.1" customHeight="1" x14ac:dyDescent="0.2">
      <c r="A18" s="31" t="s">
        <v>40</v>
      </c>
      <c r="C18" s="33" t="s">
        <v>40</v>
      </c>
      <c r="D18" s="34" t="s">
        <v>41</v>
      </c>
      <c r="E18" s="248">
        <f>VLOOKUP(A18,A_GEN!$A$7:$AM$69,29,FALSE)</f>
        <v>256096</v>
      </c>
      <c r="F18" s="50">
        <f>VLOOKUP(A18,A_GEN!$A$7:$AM$69,30,FALSE)</f>
        <v>246432</v>
      </c>
      <c r="G18" s="492">
        <f t="shared" si="1"/>
        <v>-3.7735849056603765E-2</v>
      </c>
      <c r="H18" s="38">
        <f>IF(E18&gt;0,VLOOKUP(A18,[3]BDD_AGen_Ambu!$1:$1048576,H$1,FALSE)/E18,"-")</f>
        <v>0.5774826627514682</v>
      </c>
      <c r="I18" s="37">
        <f>IF(F18&gt;0,VLOOKUP(A18,[3]BDD_AGen_Ambu!$1:$1048576,I$1,FALSE)/F18,"-")</f>
        <v>0.68443627450980393</v>
      </c>
      <c r="J18" s="38">
        <f>IF(E18&gt;0,VLOOKUP(A18,[3]BDD_AGen_Ambu!$1:$1048576,J$1,FALSE)/E18,"-")</f>
        <v>0.10271148319380233</v>
      </c>
      <c r="K18" s="37">
        <f>IF(F18&gt;0,VLOOKUP(A18,[3]BDD_AGen_Ambu!$1:$1048576,K$1,FALSE)/F18,"-")</f>
        <v>8.0147870406440724E-2</v>
      </c>
      <c r="L18" s="38">
        <f>IF(E18&gt;0,VLOOKUP(A18,[3]BDD_AGen_Ambu!$1:$1048576,L$1,FALSE)/E18,"-")</f>
        <v>4.5518086967387232E-2</v>
      </c>
      <c r="M18" s="37">
        <f>IF(F18&gt;0,VLOOKUP(A18,[3]BDD_AGen_Ambu!$1:$1048576,M$1,FALSE)/F18,"-")</f>
        <v>2.6299344241007661E-2</v>
      </c>
      <c r="N18" s="38">
        <f>IF(E18&gt;0,VLOOKUP(A18,[3]BDD_AGen_Ambu!$1:$1048576,N$1,FALSE)/E18,"-")</f>
        <v>4.2929214044733224E-2</v>
      </c>
      <c r="O18" s="37">
        <f>IF(F18&gt;0,VLOOKUP(A18,[3]BDD_AGen_Ambu!$1:$1048576,O$1,FALSE)/F18,"-")</f>
        <v>5.7768471627061418E-2</v>
      </c>
      <c r="P18" s="38">
        <f>IF(E18&gt;0,VLOOKUP(A18,[3]BDD_AGen_Ambu!$1:$1048576,P$1,FALSE)/E18,"-")</f>
        <v>7.80957141072098E-6</v>
      </c>
      <c r="Q18" s="37">
        <f>IF(F18&gt;0,VLOOKUP(A18,[3]BDD_AGen_Ambu!$1:$1048576,Q$1,FALSE)/F18,"-")</f>
        <v>2.4347487339306584E-5</v>
      </c>
      <c r="R18" s="38">
        <f>IF(E18&gt;0,VLOOKUP(A18,[3]BDD_AGen_Ambu!$1:$1048576,R$1,FALSE)/E18,"-")</f>
        <v>0.15319645757840811</v>
      </c>
      <c r="S18" s="37">
        <f>IF(F18&gt;0,VLOOKUP(A18,[3]BDD_AGen_Ambu!$1:$1048576,S$1,FALSE)/F18,"-")</f>
        <v>2.6741656927671731E-3</v>
      </c>
      <c r="T18" s="38">
        <f>IF(E18&gt;0,VLOOKUP(A18,[3]BDD_AGen_Ambu!$1:$1048576,T$1,FALSE)/E18,"-")</f>
        <v>7.722885168061977E-2</v>
      </c>
      <c r="U18" s="37">
        <f>IF(F18&gt;0,VLOOKUP(A18,[3]BDD_AGen_Ambu!$1:$1048576,U$1,FALSE)/F18,"-")</f>
        <v>9.1010907674328012E-2</v>
      </c>
    </row>
    <row r="19" spans="1:21" s="32" customFormat="1" ht="14.1" customHeight="1" x14ac:dyDescent="0.2">
      <c r="A19" s="31" t="s">
        <v>42</v>
      </c>
      <c r="C19" s="33" t="s">
        <v>245</v>
      </c>
      <c r="D19" s="34" t="s">
        <v>244</v>
      </c>
      <c r="E19" s="248">
        <f>VLOOKUP(A19,A_GEN!$A$7:$AM$69,29,FALSE)</f>
        <v>0</v>
      </c>
      <c r="F19" s="50">
        <f>VLOOKUP(A19,A_GEN!$A$7:$AM$69,30,FALSE)</f>
        <v>0</v>
      </c>
      <c r="G19" s="492" t="str">
        <f t="shared" si="1"/>
        <v>-</v>
      </c>
      <c r="H19" s="38" t="str">
        <f>IF(E19&gt;0,VLOOKUP(A19,[3]BDD_AGen_Ambu!$1:$1048576,H$1,FALSE)/E19,"-")</f>
        <v>-</v>
      </c>
      <c r="I19" s="37" t="str">
        <f>IF(F19&gt;0,VLOOKUP(A19,[3]BDD_AGen_Ambu!$1:$1048576,I$1,FALSE)/F19,"-")</f>
        <v>-</v>
      </c>
      <c r="J19" s="38" t="str">
        <f>IF(E19&gt;0,VLOOKUP(A19,[3]BDD_AGen_Ambu!$1:$1048576,J$1,FALSE)/E19,"-")</f>
        <v>-</v>
      </c>
      <c r="K19" s="37" t="str">
        <f>IF(F19&gt;0,VLOOKUP(A19,[3]BDD_AGen_Ambu!$1:$1048576,K$1,FALSE)/F19,"-")</f>
        <v>-</v>
      </c>
      <c r="L19" s="38" t="str">
        <f>IF(E19&gt;0,VLOOKUP(A19,[3]BDD_AGen_Ambu!$1:$1048576,L$1,FALSE)/E19,"-")</f>
        <v>-</v>
      </c>
      <c r="M19" s="37" t="str">
        <f>IF(F19&gt;0,VLOOKUP(A19,[3]BDD_AGen_Ambu!$1:$1048576,M$1,FALSE)/F19,"-")</f>
        <v>-</v>
      </c>
      <c r="N19" s="38" t="str">
        <f>IF(E19&gt;0,VLOOKUP(A19,[3]BDD_AGen_Ambu!$1:$1048576,N$1,FALSE)/E19,"-")</f>
        <v>-</v>
      </c>
      <c r="O19" s="37" t="str">
        <f>IF(F19&gt;0,VLOOKUP(A19,[3]BDD_AGen_Ambu!$1:$1048576,O$1,FALSE)/F19,"-")</f>
        <v>-</v>
      </c>
      <c r="P19" s="38" t="str">
        <f>IF(E19&gt;0,VLOOKUP(A19,[3]BDD_AGen_Ambu!$1:$1048576,P$1,FALSE)/E19,"-")</f>
        <v>-</v>
      </c>
      <c r="Q19" s="37" t="str">
        <f>IF(F19&gt;0,VLOOKUP(A19,[3]BDD_AGen_Ambu!$1:$1048576,Q$1,FALSE)/F19,"-")</f>
        <v>-</v>
      </c>
      <c r="R19" s="38" t="str">
        <f>IF(E19&gt;0,VLOOKUP(A19,[3]BDD_AGen_Ambu!$1:$1048576,R$1,FALSE)/E19,"-")</f>
        <v>-</v>
      </c>
      <c r="S19" s="37" t="str">
        <f>IF(F19&gt;0,VLOOKUP(A19,[3]BDD_AGen_Ambu!$1:$1048576,S$1,FALSE)/F19,"-")</f>
        <v>-</v>
      </c>
      <c r="T19" s="38" t="str">
        <f>IF(E19&gt;0,VLOOKUP(A19,[3]BDD_AGen_Ambu!$1:$1048576,T$1,FALSE)/E19,"-")</f>
        <v>-</v>
      </c>
      <c r="U19" s="37" t="str">
        <f>IF(F19&gt;0,VLOOKUP(A19,[3]BDD_AGen_Ambu!$1:$1048576,U$1,FALSE)/F19,"-")</f>
        <v>-</v>
      </c>
    </row>
    <row r="20" spans="1:21" s="32" customFormat="1" ht="14.1" customHeight="1" x14ac:dyDescent="0.2">
      <c r="A20" s="31" t="s">
        <v>42</v>
      </c>
      <c r="C20" s="33" t="s">
        <v>42</v>
      </c>
      <c r="D20" s="34" t="s">
        <v>43</v>
      </c>
      <c r="E20" s="248">
        <f>VLOOKUP(A20,A_GEN!$A$7:$AM$69,29,FALSE)</f>
        <v>0</v>
      </c>
      <c r="F20" s="50">
        <f>VLOOKUP(A20,A_GEN!$A$7:$AM$69,30,FALSE)</f>
        <v>0</v>
      </c>
      <c r="G20" s="492" t="str">
        <f t="shared" si="1"/>
        <v>-</v>
      </c>
      <c r="H20" s="38" t="str">
        <f>IF(E20&gt;0,VLOOKUP(A20,[3]BDD_AGen_Ambu!$1:$1048576,H$1,FALSE)/E20,"-")</f>
        <v>-</v>
      </c>
      <c r="I20" s="37" t="str">
        <f>IF(F20&gt;0,VLOOKUP(A20,[3]BDD_AGen_Ambu!$1:$1048576,I$1,FALSE)/F20,"-")</f>
        <v>-</v>
      </c>
      <c r="J20" s="38" t="str">
        <f>IF(E20&gt;0,VLOOKUP(A20,[3]BDD_AGen_Ambu!$1:$1048576,J$1,FALSE)/E20,"-")</f>
        <v>-</v>
      </c>
      <c r="K20" s="37" t="str">
        <f>IF(F20&gt;0,VLOOKUP(A20,[3]BDD_AGen_Ambu!$1:$1048576,K$1,FALSE)/F20,"-")</f>
        <v>-</v>
      </c>
      <c r="L20" s="38" t="str">
        <f>IF(E20&gt;0,VLOOKUP(A20,[3]BDD_AGen_Ambu!$1:$1048576,L$1,FALSE)/E20,"-")</f>
        <v>-</v>
      </c>
      <c r="M20" s="37" t="str">
        <f>IF(F20&gt;0,VLOOKUP(A20,[3]BDD_AGen_Ambu!$1:$1048576,M$1,FALSE)/F20,"-")</f>
        <v>-</v>
      </c>
      <c r="N20" s="38" t="str">
        <f>IF(E20&gt;0,VLOOKUP(A20,[3]BDD_AGen_Ambu!$1:$1048576,N$1,FALSE)/E20,"-")</f>
        <v>-</v>
      </c>
      <c r="O20" s="37" t="str">
        <f>IF(F20&gt;0,VLOOKUP(A20,[3]BDD_AGen_Ambu!$1:$1048576,O$1,FALSE)/F20,"-")</f>
        <v>-</v>
      </c>
      <c r="P20" s="38" t="str">
        <f>IF(E20&gt;0,VLOOKUP(A20,[3]BDD_AGen_Ambu!$1:$1048576,P$1,FALSE)/E20,"-")</f>
        <v>-</v>
      </c>
      <c r="Q20" s="37" t="str">
        <f>IF(F20&gt;0,VLOOKUP(A20,[3]BDD_AGen_Ambu!$1:$1048576,Q$1,FALSE)/F20,"-")</f>
        <v>-</v>
      </c>
      <c r="R20" s="38" t="str">
        <f>IF(E20&gt;0,VLOOKUP(A20,[3]BDD_AGen_Ambu!$1:$1048576,R$1,FALSE)/E20,"-")</f>
        <v>-</v>
      </c>
      <c r="S20" s="37" t="str">
        <f>IF(F20&gt;0,VLOOKUP(A20,[3]BDD_AGen_Ambu!$1:$1048576,S$1,FALSE)/F20,"-")</f>
        <v>-</v>
      </c>
      <c r="T20" s="38" t="str">
        <f>IF(E20&gt;0,VLOOKUP(A20,[3]BDD_AGen_Ambu!$1:$1048576,T$1,FALSE)/E20,"-")</f>
        <v>-</v>
      </c>
      <c r="U20" s="37" t="str">
        <f>IF(F20&gt;0,VLOOKUP(A20,[3]BDD_AGen_Ambu!$1:$1048576,U$1,FALSE)/F20,"-")</f>
        <v>-</v>
      </c>
    </row>
    <row r="21" spans="1:21" s="32" customFormat="1" ht="14.1" customHeight="1" x14ac:dyDescent="0.25">
      <c r="A21" s="49" t="s">
        <v>44</v>
      </c>
      <c r="C21" s="33" t="s">
        <v>44</v>
      </c>
      <c r="D21" s="34" t="s">
        <v>45</v>
      </c>
      <c r="E21" s="248">
        <f>VLOOKUP(A21,A_GEN!$A$7:$AM$69,29,FALSE)</f>
        <v>860</v>
      </c>
      <c r="F21" s="718">
        <f>VLOOKUP(A21,A_GEN!$A$7:$AM$69,30,FALSE)</f>
        <v>1073</v>
      </c>
      <c r="G21" s="492">
        <f t="shared" si="1"/>
        <v>0.24767441860465111</v>
      </c>
      <c r="H21" s="495">
        <f>IF(E21&gt;0,VLOOKUP(A21,[3]BDD_AGen_Ambu!$1:$1048576,H$1,FALSE)/E21,"-")</f>
        <v>0.66511627906976745</v>
      </c>
      <c r="I21" s="496">
        <f>IF(F21&gt;0,VLOOKUP(A21,[3]BDD_AGen_Ambu!$1:$1048576,I$1,FALSE)/F21,"-")</f>
        <v>0.65983224603914259</v>
      </c>
      <c r="J21" s="495">
        <f>IF(E21&gt;0,VLOOKUP(A21,[3]BDD_AGen_Ambu!$1:$1048576,J$1,FALSE)/E21,"-")</f>
        <v>0</v>
      </c>
      <c r="K21" s="496">
        <f>IF(F21&gt;0,VLOOKUP(A21,[3]BDD_AGen_Ambu!$1:$1048576,K$1,FALSE)/F21,"-")</f>
        <v>0</v>
      </c>
      <c r="L21" s="495">
        <f>IF(E21&gt;0,VLOOKUP(A21,[3]BDD_AGen_Ambu!$1:$1048576,L$1,FALSE)/E21,"-")</f>
        <v>0</v>
      </c>
      <c r="M21" s="496">
        <f>IF(F21&gt;0,VLOOKUP(A21,[3]BDD_AGen_Ambu!$1:$1048576,M$1,FALSE)/F21,"-")</f>
        <v>0</v>
      </c>
      <c r="N21" s="495">
        <f>IF(E21&gt;0,VLOOKUP(A21,[3]BDD_AGen_Ambu!$1:$1048576,N$1,FALSE)/E21,"-")</f>
        <v>0</v>
      </c>
      <c r="O21" s="496">
        <f>IF(F21&gt;0,VLOOKUP(A21,[3]BDD_AGen_Ambu!$1:$1048576,O$1,FALSE)/F21,"-")</f>
        <v>0</v>
      </c>
      <c r="P21" s="495">
        <f>IF(E21&gt;0,VLOOKUP(A21,[3]BDD_AGen_Ambu!$1:$1048576,P$1,FALSE)/E21,"-")</f>
        <v>0</v>
      </c>
      <c r="Q21" s="496">
        <f>IF(F21&gt;0,VLOOKUP(A21,[3]BDD_AGen_Ambu!$1:$1048576,Q$1,FALSE)/F21,"-")</f>
        <v>0</v>
      </c>
      <c r="R21" s="495">
        <f>IF(E21&gt;0,VLOOKUP(A21,[3]BDD_AGen_Ambu!$1:$1048576,R$1,FALSE)/E21,"-")</f>
        <v>0</v>
      </c>
      <c r="S21" s="496">
        <f>IF(F21&gt;0,VLOOKUP(A21,[3]BDD_AGen_Ambu!$1:$1048576,S$1,FALSE)/F21,"-")</f>
        <v>0</v>
      </c>
      <c r="T21" s="495">
        <f>IF(E21&gt;0,VLOOKUP(A21,[3]BDD_AGen_Ambu!$1:$1048576,T$1,FALSE)/E21,"-")</f>
        <v>0.33488372093023255</v>
      </c>
      <c r="U21" s="496">
        <f>IF(F21&gt;0,VLOOKUP(A21,[3]BDD_AGen_Ambu!$1:$1048576,U$1,FALSE)/F21,"-")</f>
        <v>0.34016775396085741</v>
      </c>
    </row>
    <row r="22" spans="1:21" s="32" customFormat="1" ht="14.1" customHeight="1" x14ac:dyDescent="0.2">
      <c r="A22" s="31" t="s">
        <v>152</v>
      </c>
      <c r="C22" s="33" t="s">
        <v>152</v>
      </c>
      <c r="D22" s="34" t="s">
        <v>153</v>
      </c>
      <c r="E22" s="248" t="e">
        <f>VLOOKUP(A22,A_GEN!$A$7:$AM$69,29,FALSE)</f>
        <v>#N/A</v>
      </c>
      <c r="F22" s="718" t="e">
        <f>VLOOKUP(A22,A_GEN!$A$7:$AM$69,30,FALSE)</f>
        <v>#N/A</v>
      </c>
      <c r="G22" s="498" t="e">
        <f t="shared" si="1"/>
        <v>#N/A</v>
      </c>
      <c r="H22" s="495" t="e">
        <f>IF(E22&gt;0,VLOOKUP(A22,[3]BDD_AGen_Ambu!$1:$1048576,H$1,FALSE)/E22,"-")</f>
        <v>#N/A</v>
      </c>
      <c r="I22" s="496" t="e">
        <f>IF(F22&gt;0,VLOOKUP(A22,[3]BDD_AGen_Ambu!$1:$1048576,I$1,FALSE)/F22,"-")</f>
        <v>#N/A</v>
      </c>
      <c r="J22" s="495" t="e">
        <f>IF(E22&gt;0,VLOOKUP(A22,[3]BDD_AGen_Ambu!$1:$1048576,J$1,FALSE)/E22,"-")</f>
        <v>#N/A</v>
      </c>
      <c r="K22" s="496" t="e">
        <f>IF(F22&gt;0,VLOOKUP(A22,[3]BDD_AGen_Ambu!$1:$1048576,K$1,FALSE)/F22,"-")</f>
        <v>#N/A</v>
      </c>
      <c r="L22" s="495" t="e">
        <f>IF(E22&gt;0,VLOOKUP(A22,[3]BDD_AGen_Ambu!$1:$1048576,L$1,FALSE)/E22,"-")</f>
        <v>#N/A</v>
      </c>
      <c r="M22" s="496" t="e">
        <f>IF(F22&gt;0,VLOOKUP(A22,[3]BDD_AGen_Ambu!$1:$1048576,M$1,FALSE)/F22,"-")</f>
        <v>#N/A</v>
      </c>
      <c r="N22" s="495" t="e">
        <f>IF(E22&gt;0,VLOOKUP(A22,[3]BDD_AGen_Ambu!$1:$1048576,N$1,FALSE)/E22,"-")</f>
        <v>#N/A</v>
      </c>
      <c r="O22" s="496" t="e">
        <f>IF(F22&gt;0,VLOOKUP(A22,[3]BDD_AGen_Ambu!$1:$1048576,O$1,FALSE)/F22,"-")</f>
        <v>#N/A</v>
      </c>
      <c r="P22" s="495" t="e">
        <f>IF(E22&gt;0,VLOOKUP(A22,[3]BDD_AGen_Ambu!$1:$1048576,P$1,FALSE)/E22,"-")</f>
        <v>#N/A</v>
      </c>
      <c r="Q22" s="496" t="e">
        <f>IF(F22&gt;0,VLOOKUP(A22,[3]BDD_AGen_Ambu!$1:$1048576,Q$1,FALSE)/F22,"-")</f>
        <v>#N/A</v>
      </c>
      <c r="R22" s="495" t="e">
        <f>IF(E22&gt;0,VLOOKUP(A22,[3]BDD_AGen_Ambu!$1:$1048576,R$1,FALSE)/E22,"-")</f>
        <v>#N/A</v>
      </c>
      <c r="S22" s="496" t="e">
        <f>IF(F22&gt;0,VLOOKUP(A22,[3]BDD_AGen_Ambu!$1:$1048576,S$1,FALSE)/F22,"-")</f>
        <v>#N/A</v>
      </c>
      <c r="T22" s="495" t="e">
        <f>IF(E22&gt;0,VLOOKUP(A22,[3]BDD_AGen_Ambu!$1:$1048576,T$1,FALSE)/E22,"-")</f>
        <v>#N/A</v>
      </c>
      <c r="U22" s="496" t="e">
        <f>IF(F22&gt;0,VLOOKUP(A22,[3]BDD_AGen_Ambu!$1:$1048576,U$1,FALSE)/F22,"-")</f>
        <v>#N/A</v>
      </c>
    </row>
    <row r="23" spans="1:21" s="32" customFormat="1" ht="14.1" customHeight="1" x14ac:dyDescent="0.2">
      <c r="A23" s="31" t="s">
        <v>46</v>
      </c>
      <c r="C23" s="33" t="s">
        <v>46</v>
      </c>
      <c r="D23" s="34" t="s">
        <v>47</v>
      </c>
      <c r="E23" s="248">
        <f>VLOOKUP(A23,A_GEN!$A$7:$AM$69,29,FALSE)</f>
        <v>139574</v>
      </c>
      <c r="F23" s="718">
        <f>VLOOKUP(A23,A_GEN!$A$7:$AM$69,30,FALSE)</f>
        <v>147409</v>
      </c>
      <c r="G23" s="498">
        <f t="shared" si="1"/>
        <v>5.6135096794531991E-2</v>
      </c>
      <c r="H23" s="495">
        <f>IF(E23&gt;0,VLOOKUP(A23,[3]BDD_AGen_Ambu!$1:$1048576,H$1,FALSE)/E23,"-")</f>
        <v>0.69171192342413346</v>
      </c>
      <c r="I23" s="496">
        <f>IF(F23&gt;0,VLOOKUP(A23,[3]BDD_AGen_Ambu!$1:$1048576,I$1,FALSE)/F23,"-")</f>
        <v>0.52333303936666009</v>
      </c>
      <c r="J23" s="495">
        <f>IF(E23&gt;0,VLOOKUP(A23,[3]BDD_AGen_Ambu!$1:$1048576,J$1,FALSE)/E23,"-")</f>
        <v>9.4294066230100157E-2</v>
      </c>
      <c r="K23" s="496">
        <f>IF(F23&gt;0,VLOOKUP(A23,[3]BDD_AGen_Ambu!$1:$1048576,K$1,FALSE)/F23,"-")</f>
        <v>9.3556024394711307E-2</v>
      </c>
      <c r="L23" s="495">
        <f>IF(E23&gt;0,VLOOKUP(A23,[3]BDD_AGen_Ambu!$1:$1048576,L$1,FALSE)/E23,"-")</f>
        <v>3.7320704429191685E-2</v>
      </c>
      <c r="M23" s="496">
        <f>IF(F23&gt;0,VLOOKUP(A23,[3]BDD_AGen_Ambu!$1:$1048576,M$1,FALSE)/F23,"-")</f>
        <v>2.7732363695568113E-2</v>
      </c>
      <c r="N23" s="495">
        <f>IF(E23&gt;0,VLOOKUP(A23,[3]BDD_AGen_Ambu!$1:$1048576,N$1,FALSE)/E23,"-")</f>
        <v>6.3070485907117377E-2</v>
      </c>
      <c r="O23" s="496">
        <f>IF(F23&gt;0,VLOOKUP(A23,[3]BDD_AGen_Ambu!$1:$1048576,O$1,FALSE)/F23,"-")</f>
        <v>5.5200157385234282E-2</v>
      </c>
      <c r="P23" s="495">
        <f>IF(E23&gt;0,VLOOKUP(A23,[3]BDD_AGen_Ambu!$1:$1048576,P$1,FALSE)/E23,"-")</f>
        <v>0</v>
      </c>
      <c r="Q23" s="496">
        <f>IF(F23&gt;0,VLOOKUP(A23,[3]BDD_AGen_Ambu!$1:$1048576,Q$1,FALSE)/F23,"-")</f>
        <v>0</v>
      </c>
      <c r="R23" s="495">
        <f>IF(E23&gt;0,VLOOKUP(A23,[3]BDD_AGen_Ambu!$1:$1048576,R$1,FALSE)/E23,"-")</f>
        <v>1.0044850760170232E-2</v>
      </c>
      <c r="S23" s="496">
        <f>IF(F23&gt;0,VLOOKUP(A23,[3]BDD_AGen_Ambu!$1:$1048576,S$1,FALSE)/F23,"-")</f>
        <v>6.1190293672706555E-3</v>
      </c>
      <c r="T23" s="495">
        <f>IF(E23&gt;0,VLOOKUP(A23,[3]BDD_AGen_Ambu!$1:$1048576,T$1,FALSE)/E23,"-")</f>
        <v>8.2730307937008321E-2</v>
      </c>
      <c r="U23" s="496">
        <f>IF(F23&gt;0,VLOOKUP(A23,[3]BDD_AGen_Ambu!$1:$1048576,U$1,FALSE)/F23,"-")</f>
        <v>0.21867050180111119</v>
      </c>
    </row>
    <row r="24" spans="1:21" s="32" customFormat="1" ht="14.1" customHeight="1" x14ac:dyDescent="0.2">
      <c r="A24" s="31" t="s">
        <v>48</v>
      </c>
      <c r="C24" s="33" t="s">
        <v>48</v>
      </c>
      <c r="D24" s="34" t="s">
        <v>49</v>
      </c>
      <c r="E24" s="248">
        <f>VLOOKUP(A24,A_GEN!$A$7:$AM$69,29,FALSE)</f>
        <v>78518</v>
      </c>
      <c r="F24" s="50">
        <f>VLOOKUP(A24,A_GEN!$A$7:$AM$69,30,FALSE)</f>
        <v>83598</v>
      </c>
      <c r="G24" s="492">
        <f t="shared" si="1"/>
        <v>6.4698540462059695E-2</v>
      </c>
      <c r="H24" s="38">
        <f>IF(E24&gt;0,VLOOKUP(A24,[3]BDD_AGen_Ambu!$1:$1048576,H$1,FALSE)/E24,"-")</f>
        <v>0.57384294047224838</v>
      </c>
      <c r="I24" s="37">
        <f>IF(F24&gt;0,VLOOKUP(A24,[3]BDD_AGen_Ambu!$1:$1048576,I$1,FALSE)/F24,"-")</f>
        <v>0.53070647623148881</v>
      </c>
      <c r="J24" s="38">
        <f>IF(E24&gt;0,VLOOKUP(A24,[3]BDD_AGen_Ambu!$1:$1048576,J$1,FALSE)/E24,"-")</f>
        <v>6.6417891438905724E-2</v>
      </c>
      <c r="K24" s="37">
        <f>IF(F24&gt;0,VLOOKUP(A24,[3]BDD_AGen_Ambu!$1:$1048576,K$1,FALSE)/F24,"-")</f>
        <v>6.747769085384818E-2</v>
      </c>
      <c r="L24" s="38">
        <f>IF(E24&gt;0,VLOOKUP(A24,[3]BDD_AGen_Ambu!$1:$1048576,L$1,FALSE)/E24,"-")</f>
        <v>2.0937874118036628E-2</v>
      </c>
      <c r="M24" s="37">
        <f>IF(F24&gt;0,VLOOKUP(A24,[3]BDD_AGen_Ambu!$1:$1048576,M$1,FALSE)/F24,"-")</f>
        <v>1.9749276298476039E-2</v>
      </c>
      <c r="N24" s="38">
        <f>IF(E24&gt;0,VLOOKUP(A24,[3]BDD_AGen_Ambu!$1:$1048576,N$1,FALSE)/E24,"-")</f>
        <v>9.4220433531164827E-2</v>
      </c>
      <c r="O24" s="37">
        <f>IF(F24&gt;0,VLOOKUP(A24,[3]BDD_AGen_Ambu!$1:$1048576,O$1,FALSE)/F24,"-")</f>
        <v>8.1102418718151145E-2</v>
      </c>
      <c r="P24" s="38">
        <f>IF(E24&gt;0,VLOOKUP(A24,[3]BDD_AGen_Ambu!$1:$1048576,P$1,FALSE)/E24,"-")</f>
        <v>2.1651086375098705E-4</v>
      </c>
      <c r="Q24" s="37">
        <f>IF(F24&gt;0,VLOOKUP(A24,[3]BDD_AGen_Ambu!$1:$1048576,Q$1,FALSE)/F24,"-")</f>
        <v>1.4354410392593124E-4</v>
      </c>
      <c r="R24" s="38">
        <f>IF(E24&gt;0,VLOOKUP(A24,[3]BDD_AGen_Ambu!$1:$1048576,R$1,FALSE)/E24,"-")</f>
        <v>0.1009704781069309</v>
      </c>
      <c r="S24" s="37">
        <f>IF(F24&gt;0,VLOOKUP(A24,[3]BDD_AGen_Ambu!$1:$1048576,S$1,FALSE)/F24,"-")</f>
        <v>6.3434531926601118E-2</v>
      </c>
      <c r="T24" s="38">
        <f>IF(E24&gt;0,VLOOKUP(A24,[3]BDD_AGen_Ambu!$1:$1048576,T$1,FALSE)/E24,"-")</f>
        <v>0.14273160294454776</v>
      </c>
      <c r="U24" s="37">
        <f>IF(F24&gt;0,VLOOKUP(A24,[3]BDD_AGen_Ambu!$1:$1048576,U$1,FALSE)/F24,"-")</f>
        <v>0.13162994330007896</v>
      </c>
    </row>
    <row r="25" spans="1:21" s="32" customFormat="1" ht="14.1" customHeight="1" x14ac:dyDescent="0.25">
      <c r="A25" s="49" t="s">
        <v>50</v>
      </c>
      <c r="C25" s="33" t="s">
        <v>50</v>
      </c>
      <c r="D25" s="34" t="s">
        <v>51</v>
      </c>
      <c r="E25" s="248">
        <f>VLOOKUP(A25,A_GEN!$A$7:$AM$69,29,FALSE)</f>
        <v>0</v>
      </c>
      <c r="F25" s="50">
        <f>VLOOKUP(A25,A_GEN!$A$7:$AM$69,30,FALSE)</f>
        <v>0</v>
      </c>
      <c r="G25" s="492" t="str">
        <f t="shared" si="1"/>
        <v>-</v>
      </c>
      <c r="H25" s="38" t="str">
        <f>IF(E25&gt;0,VLOOKUP(A25,[3]BDD_AGen_Ambu!$1:$1048576,H$1,FALSE)/E25,"-")</f>
        <v>-</v>
      </c>
      <c r="I25" s="37" t="str">
        <f>IF(F25&gt;0,VLOOKUP(A25,[3]BDD_AGen_Ambu!$1:$1048576,I$1,FALSE)/F25,"-")</f>
        <v>-</v>
      </c>
      <c r="J25" s="38" t="str">
        <f>IF(E25&gt;0,VLOOKUP(A25,[3]BDD_AGen_Ambu!$1:$1048576,J$1,FALSE)/E25,"-")</f>
        <v>-</v>
      </c>
      <c r="K25" s="37" t="str">
        <f>IF(F25&gt;0,VLOOKUP(A25,[3]BDD_AGen_Ambu!$1:$1048576,K$1,FALSE)/F25,"-")</f>
        <v>-</v>
      </c>
      <c r="L25" s="38" t="str">
        <f>IF(E25&gt;0,VLOOKUP(A25,[3]BDD_AGen_Ambu!$1:$1048576,L$1,FALSE)/E25,"-")</f>
        <v>-</v>
      </c>
      <c r="M25" s="37" t="str">
        <f>IF(F25&gt;0,VLOOKUP(A25,[3]BDD_AGen_Ambu!$1:$1048576,M$1,FALSE)/F25,"-")</f>
        <v>-</v>
      </c>
      <c r="N25" s="38" t="str">
        <f>IF(E25&gt;0,VLOOKUP(A25,[3]BDD_AGen_Ambu!$1:$1048576,N$1,FALSE)/E25,"-")</f>
        <v>-</v>
      </c>
      <c r="O25" s="37" t="str">
        <f>IF(F25&gt;0,VLOOKUP(A25,[3]BDD_AGen_Ambu!$1:$1048576,O$1,FALSE)/F25,"-")</f>
        <v>-</v>
      </c>
      <c r="P25" s="38" t="str">
        <f>IF(E25&gt;0,VLOOKUP(A25,[3]BDD_AGen_Ambu!$1:$1048576,P$1,FALSE)/E25,"-")</f>
        <v>-</v>
      </c>
      <c r="Q25" s="37" t="str">
        <f>IF(F25&gt;0,VLOOKUP(A25,[3]BDD_AGen_Ambu!$1:$1048576,Q$1,FALSE)/F25,"-")</f>
        <v>-</v>
      </c>
      <c r="R25" s="38" t="str">
        <f>IF(E25&gt;0,VLOOKUP(A25,[3]BDD_AGen_Ambu!$1:$1048576,R$1,FALSE)/E25,"-")</f>
        <v>-</v>
      </c>
      <c r="S25" s="37" t="str">
        <f>IF(F25&gt;0,VLOOKUP(A25,[3]BDD_AGen_Ambu!$1:$1048576,S$1,FALSE)/F25,"-")</f>
        <v>-</v>
      </c>
      <c r="T25" s="38" t="str">
        <f>IF(E25&gt;0,VLOOKUP(A25,[3]BDD_AGen_Ambu!$1:$1048576,T$1,FALSE)/E25,"-")</f>
        <v>-</v>
      </c>
      <c r="U25" s="37" t="str">
        <f>IF(F25&gt;0,VLOOKUP(A25,[3]BDD_AGen_Ambu!$1:$1048576,U$1,FALSE)/F25,"-")</f>
        <v>-</v>
      </c>
    </row>
    <row r="26" spans="1:21" s="32" customFormat="1" ht="14.1" customHeight="1" x14ac:dyDescent="0.2">
      <c r="A26" s="31" t="s">
        <v>52</v>
      </c>
      <c r="C26" s="33" t="s">
        <v>52</v>
      </c>
      <c r="D26" s="34" t="s">
        <v>53</v>
      </c>
      <c r="E26" s="248">
        <f>VLOOKUP(A26,A_GEN!$A$7:$AM$69,29,FALSE)</f>
        <v>0</v>
      </c>
      <c r="F26" s="718">
        <f>VLOOKUP(A26,A_GEN!$A$7:$AM$69,30,FALSE)</f>
        <v>0</v>
      </c>
      <c r="G26" s="492" t="str">
        <f t="shared" si="1"/>
        <v>-</v>
      </c>
      <c r="H26" s="38" t="str">
        <f>IF(E26&gt;0,VLOOKUP(A26,[3]BDD_AGen_Ambu!$1:$1048576,H$1,FALSE)/E26,"-")</f>
        <v>-</v>
      </c>
      <c r="I26" s="37" t="str">
        <f>IF(F26&gt;0,VLOOKUP(A26,[3]BDD_AGen_Ambu!$1:$1048576,I$1,FALSE)/F26,"-")</f>
        <v>-</v>
      </c>
      <c r="J26" s="38" t="str">
        <f>IF(E26&gt;0,VLOOKUP(A26,[3]BDD_AGen_Ambu!$1:$1048576,J$1,FALSE)/E26,"-")</f>
        <v>-</v>
      </c>
      <c r="K26" s="37" t="str">
        <f>IF(F26&gt;0,VLOOKUP(A26,[3]BDD_AGen_Ambu!$1:$1048576,K$1,FALSE)/F26,"-")</f>
        <v>-</v>
      </c>
      <c r="L26" s="38" t="str">
        <f>IF(E26&gt;0,VLOOKUP(A26,[3]BDD_AGen_Ambu!$1:$1048576,L$1,FALSE)/E26,"-")</f>
        <v>-</v>
      </c>
      <c r="M26" s="37" t="str">
        <f>IF(F26&gt;0,VLOOKUP(A26,[3]BDD_AGen_Ambu!$1:$1048576,M$1,FALSE)/F26,"-")</f>
        <v>-</v>
      </c>
      <c r="N26" s="38" t="str">
        <f>IF(E26&gt;0,VLOOKUP(A26,[3]BDD_AGen_Ambu!$1:$1048576,N$1,FALSE)/E26,"-")</f>
        <v>-</v>
      </c>
      <c r="O26" s="37" t="str">
        <f>IF(F26&gt;0,VLOOKUP(A26,[3]BDD_AGen_Ambu!$1:$1048576,O$1,FALSE)/F26,"-")</f>
        <v>-</v>
      </c>
      <c r="P26" s="38" t="str">
        <f>IF(E26&gt;0,VLOOKUP(A26,[3]BDD_AGen_Ambu!$1:$1048576,P$1,FALSE)/E26,"-")</f>
        <v>-</v>
      </c>
      <c r="Q26" s="37" t="str">
        <f>IF(F26&gt;0,VLOOKUP(A26,[3]BDD_AGen_Ambu!$1:$1048576,Q$1,FALSE)/F26,"-")</f>
        <v>-</v>
      </c>
      <c r="R26" s="38" t="str">
        <f>IF(E26&gt;0,VLOOKUP(A26,[3]BDD_AGen_Ambu!$1:$1048576,R$1,FALSE)/E26,"-")</f>
        <v>-</v>
      </c>
      <c r="S26" s="37" t="str">
        <f>IF(F26&gt;0,VLOOKUP(A26,[3]BDD_AGen_Ambu!$1:$1048576,S$1,FALSE)/F26,"-")</f>
        <v>-</v>
      </c>
      <c r="T26" s="38" t="str">
        <f>IF(E26&gt;0,VLOOKUP(A26,[3]BDD_AGen_Ambu!$1:$1048576,T$1,FALSE)/E26,"-")</f>
        <v>-</v>
      </c>
      <c r="U26" s="37" t="str">
        <f>IF(F26&gt;0,VLOOKUP(A26,[3]BDD_AGen_Ambu!$1:$1048576,U$1,FALSE)/F26,"-")</f>
        <v>-</v>
      </c>
    </row>
    <row r="27" spans="1:21" s="32" customFormat="1" ht="14.1" customHeight="1" x14ac:dyDescent="0.2">
      <c r="A27" s="46" t="s">
        <v>54</v>
      </c>
      <c r="C27" s="52" t="s">
        <v>54</v>
      </c>
      <c r="D27" s="53" t="s">
        <v>55</v>
      </c>
      <c r="E27" s="248">
        <f>VLOOKUP(A27,A_GEN!$A$7:$AM$69,29,FALSE)</f>
        <v>16075</v>
      </c>
      <c r="F27" s="718">
        <f>VLOOKUP(A27,A_GEN!$A$7:$AM$69,30,FALSE)</f>
        <v>17760</v>
      </c>
      <c r="G27" s="492">
        <f t="shared" si="1"/>
        <v>0.10482115085536536</v>
      </c>
      <c r="H27" s="38">
        <f>IF(E27&gt;0,VLOOKUP(A27,[3]BDD_AGen_Ambu!$1:$1048576,H$1,FALSE)/E27,"-")</f>
        <v>0.84255054432348364</v>
      </c>
      <c r="I27" s="37">
        <f>IF(F27&gt;0,VLOOKUP(A27,[3]BDD_AGen_Ambu!$1:$1048576,I$1,FALSE)/F27,"-")</f>
        <v>0.81576576576576576</v>
      </c>
      <c r="J27" s="38">
        <f>IF(E27&gt;0,VLOOKUP(A27,[3]BDD_AGen_Ambu!$1:$1048576,J$1,FALSE)/E27,"-")</f>
        <v>4.5038880248833596E-2</v>
      </c>
      <c r="K27" s="37">
        <f>IF(F27&gt;0,VLOOKUP(A27,[3]BDD_AGen_Ambu!$1:$1048576,K$1,FALSE)/F27,"-")</f>
        <v>2.8941441441441441E-2</v>
      </c>
      <c r="L27" s="38">
        <f>IF(E27&gt;0,VLOOKUP(A27,[3]BDD_AGen_Ambu!$1:$1048576,L$1,FALSE)/E27,"-")</f>
        <v>3.1104199066874028E-3</v>
      </c>
      <c r="M27" s="37">
        <f>IF(F27&gt;0,VLOOKUP(A27,[3]BDD_AGen_Ambu!$1:$1048576,M$1,FALSE)/F27,"-")</f>
        <v>5.1238738738738736E-3</v>
      </c>
      <c r="N27" s="38">
        <f>IF(E27&gt;0,VLOOKUP(A27,[3]BDD_AGen_Ambu!$1:$1048576,N$1,FALSE)/E27,"-")</f>
        <v>9.3561430793157083E-2</v>
      </c>
      <c r="O27" s="37">
        <f>IF(F27&gt;0,VLOOKUP(A27,[3]BDD_AGen_Ambu!$1:$1048576,O$1,FALSE)/F27,"-")</f>
        <v>8.5247747747747751E-2</v>
      </c>
      <c r="P27" s="38">
        <f>IF(E27&gt;0,VLOOKUP(A27,[3]BDD_AGen_Ambu!$1:$1048576,P$1,FALSE)/E27,"-")</f>
        <v>0</v>
      </c>
      <c r="Q27" s="37">
        <f>IF(F27&gt;0,VLOOKUP(A27,[3]BDD_AGen_Ambu!$1:$1048576,Q$1,FALSE)/F27,"-")</f>
        <v>0</v>
      </c>
      <c r="R27" s="38">
        <f>IF(E27&gt;0,VLOOKUP(A27,[3]BDD_AGen_Ambu!$1:$1048576,R$1,FALSE)/E27,"-")</f>
        <v>0</v>
      </c>
      <c r="S27" s="37">
        <f>IF(F27&gt;0,VLOOKUP(A27,[3]BDD_AGen_Ambu!$1:$1048576,S$1,FALSE)/F27,"-")</f>
        <v>0</v>
      </c>
      <c r="T27" s="38">
        <f>IF(E27&gt;0,VLOOKUP(A27,[3]BDD_AGen_Ambu!$1:$1048576,T$1,FALSE)/E27,"-")</f>
        <v>1.5738724727838257E-2</v>
      </c>
      <c r="U27" s="37">
        <f>IF(F27&gt;0,VLOOKUP(A27,[3]BDD_AGen_Ambu!$1:$1048576,U$1,FALSE)/F27,"-")</f>
        <v>4.9493243243243244E-2</v>
      </c>
    </row>
    <row r="28" spans="1:21" s="32" customFormat="1" ht="14.1" customHeight="1" thickBot="1" x14ac:dyDescent="0.25">
      <c r="A28" s="31" t="s">
        <v>56</v>
      </c>
      <c r="C28" s="54" t="s">
        <v>56</v>
      </c>
      <c r="D28" s="55" t="s">
        <v>57</v>
      </c>
      <c r="E28" s="408">
        <f>VLOOKUP(A28,A_GEN!$A$7:$AM$69,29,FALSE)</f>
        <v>0</v>
      </c>
      <c r="F28" s="717">
        <f>VLOOKUP(A28,A_GEN!$A$7:$AM$69,30,FALSE)</f>
        <v>0</v>
      </c>
      <c r="G28" s="499" t="str">
        <f t="shared" si="1"/>
        <v>-</v>
      </c>
      <c r="H28" s="59" t="str">
        <f>IF(E28&gt;0,VLOOKUP(A28,[3]BDD_AGen_Ambu!$1:$1048576,H$1,FALSE)/E28,"-")</f>
        <v>-</v>
      </c>
      <c r="I28" s="58" t="str">
        <f>IF(F28&gt;0,VLOOKUP(A28,[3]BDD_AGen_Ambu!$1:$1048576,I$1,FALSE)/F28,"-")</f>
        <v>-</v>
      </c>
      <c r="J28" s="59" t="str">
        <f>IF(E28&gt;0,VLOOKUP(A28,[3]BDD_AGen_Ambu!$1:$1048576,J$1,FALSE)/E28,"-")</f>
        <v>-</v>
      </c>
      <c r="K28" s="58" t="str">
        <f>IF(F28&gt;0,VLOOKUP(A28,[3]BDD_AGen_Ambu!$1:$1048576,K$1,FALSE)/F28,"-")</f>
        <v>-</v>
      </c>
      <c r="L28" s="59" t="str">
        <f>IF(E28&gt;0,VLOOKUP(A28,[3]BDD_AGen_Ambu!$1:$1048576,L$1,FALSE)/E28,"-")</f>
        <v>-</v>
      </c>
      <c r="M28" s="58" t="str">
        <f>IF(F28&gt;0,VLOOKUP(A28,[3]BDD_AGen_Ambu!$1:$1048576,M$1,FALSE)/F28,"-")</f>
        <v>-</v>
      </c>
      <c r="N28" s="59" t="str">
        <f>IF(E28&gt;0,VLOOKUP(A28,[3]BDD_AGen_Ambu!$1:$1048576,N$1,FALSE)/E28,"-")</f>
        <v>-</v>
      </c>
      <c r="O28" s="58" t="str">
        <f>IF(F28&gt;0,VLOOKUP(A28,[3]BDD_AGen_Ambu!$1:$1048576,O$1,FALSE)/F28,"-")</f>
        <v>-</v>
      </c>
      <c r="P28" s="59" t="str">
        <f>IF(E28&gt;0,VLOOKUP(A28,[3]BDD_AGen_Ambu!$1:$1048576,P$1,FALSE)/E28,"-")</f>
        <v>-</v>
      </c>
      <c r="Q28" s="58" t="str">
        <f>IF(F28&gt;0,VLOOKUP(A28,[3]BDD_AGen_Ambu!$1:$1048576,Q$1,FALSE)/F28,"-")</f>
        <v>-</v>
      </c>
      <c r="R28" s="59" t="str">
        <f>IF(E28&gt;0,VLOOKUP(A28,[3]BDD_AGen_Ambu!$1:$1048576,R$1,FALSE)/E28,"-")</f>
        <v>-</v>
      </c>
      <c r="S28" s="58" t="str">
        <f>IF(F28&gt;0,VLOOKUP(A28,[3]BDD_AGen_Ambu!$1:$1048576,S$1,FALSE)/F28,"-")</f>
        <v>-</v>
      </c>
      <c r="T28" s="59" t="str">
        <f>IF(E28&gt;0,VLOOKUP(A28,[3]BDD_AGen_Ambu!$1:$1048576,T$1,FALSE)/E28,"-")</f>
        <v>-</v>
      </c>
      <c r="U28" s="58" t="str">
        <f>IF(F28&gt;0,VLOOKUP(A28,[3]BDD_AGen_Ambu!$1:$1048576,U$1,FALSE)/F28,"-")</f>
        <v>-</v>
      </c>
    </row>
    <row r="29" spans="1:21" s="65" customFormat="1" ht="14.1" customHeight="1" thickBot="1" x14ac:dyDescent="0.25">
      <c r="A29" s="31" t="s">
        <v>58</v>
      </c>
      <c r="C29" s="66" t="s">
        <v>59</v>
      </c>
      <c r="D29" s="67"/>
      <c r="E29" s="415">
        <f>VLOOKUP(A29,A_GEN!$A$7:$AM$69,29,FALSE)</f>
        <v>1070378</v>
      </c>
      <c r="F29" s="716">
        <f>VLOOKUP(A29,A_GEN!$A$7:$AM$69,30,FALSE)</f>
        <v>1058485</v>
      </c>
      <c r="G29" s="500">
        <f t="shared" si="1"/>
        <v>-1.1111028066720374E-2</v>
      </c>
      <c r="H29" s="71">
        <f>IF(E29&gt;0,VLOOKUP(A29,[3]BDD_AGen_Ambu!$1:$1048576,H$1,FALSE)/E29,"-")</f>
        <v>0.6239795660972105</v>
      </c>
      <c r="I29" s="70">
        <f>IF(F29&gt;0,VLOOKUP(A29,[3]BDD_AGen_Ambu!$1:$1048576,I$1,FALSE)/F29,"-")</f>
        <v>0.59803303778513628</v>
      </c>
      <c r="J29" s="71">
        <f>IF(E29&gt;0,VLOOKUP(A29,[3]BDD_AGen_Ambu!$1:$1048576,J$1,FALSE)/E29,"-")</f>
        <v>8.9498289389355903E-2</v>
      </c>
      <c r="K29" s="70">
        <f>IF(F29&gt;0,VLOOKUP(A29,[3]BDD_AGen_Ambu!$1:$1048576,K$1,FALSE)/F29,"-")</f>
        <v>8.2144763506332166E-2</v>
      </c>
      <c r="L29" s="71">
        <f>IF(E29&gt;0,VLOOKUP(A29,[3]BDD_AGen_Ambu!$1:$1048576,L$1,FALSE)/E29,"-")</f>
        <v>4.0032586618932754E-2</v>
      </c>
      <c r="M29" s="70">
        <f>IF(F29&gt;0,VLOOKUP(A29,[3]BDD_AGen_Ambu!$1:$1048576,M$1,FALSE)/F29,"-")</f>
        <v>3.2611704464399587E-2</v>
      </c>
      <c r="N29" s="71">
        <f>IF(E29&gt;0,VLOOKUP(A29,[3]BDD_AGen_Ambu!$1:$1048576,N$1,FALSE)/E29,"-")</f>
        <v>7.8976772691516456E-2</v>
      </c>
      <c r="O29" s="70">
        <f>IF(F29&gt;0,VLOOKUP(A29,[3]BDD_AGen_Ambu!$1:$1048576,O$1,FALSE)/F29,"-")</f>
        <v>7.1278289253036184E-2</v>
      </c>
      <c r="P29" s="71">
        <f>IF(E29&gt;0,VLOOKUP(A29,[3]BDD_AGen_Ambu!$1:$1048576,P$1,FALSE)/E29,"-")</f>
        <v>3.550147704829509E-5</v>
      </c>
      <c r="Q29" s="70">
        <f>IF(F29&gt;0,VLOOKUP(A29,[3]BDD_AGen_Ambu!$1:$1048576,Q$1,FALSE)/F29,"-")</f>
        <v>5.7629536554603983E-5</v>
      </c>
      <c r="R29" s="71">
        <f>IF(E29&gt;0,VLOOKUP(A29,[3]BDD_AGen_Ambu!$1:$1048576,R$1,FALSE)/E29,"-")</f>
        <v>5.1658386102853386E-2</v>
      </c>
      <c r="S29" s="70">
        <f>IF(F29&gt;0,VLOOKUP(A29,[3]BDD_AGen_Ambu!$1:$1048576,S$1,FALSE)/F29,"-")</f>
        <v>1.3285025295587562E-2</v>
      </c>
      <c r="T29" s="71">
        <f>IF(E29&gt;0,VLOOKUP(A29,[3]BDD_AGen_Ambu!$1:$1048576,T$1,FALSE)/E29,"-")</f>
        <v>9.7408579025353659E-2</v>
      </c>
      <c r="U29" s="70">
        <f>IF(F29&gt;0,VLOOKUP(A29,[3]BDD_AGen_Ambu!$1:$1048576,U$1,FALSE)/F29,"-")</f>
        <v>0.12403009962351852</v>
      </c>
    </row>
    <row r="30" spans="1:21" s="287" customFormat="1" ht="7.5" customHeight="1" thickBot="1" x14ac:dyDescent="0.25">
      <c r="A30" s="77"/>
      <c r="C30" s="282"/>
      <c r="D30" s="282"/>
      <c r="E30" s="422"/>
      <c r="F30" s="283"/>
      <c r="G30" s="284"/>
      <c r="H30" s="286"/>
      <c r="I30" s="715"/>
      <c r="J30" s="713"/>
      <c r="K30" s="714"/>
      <c r="L30" s="713"/>
      <c r="M30" s="286"/>
      <c r="N30" s="286"/>
      <c r="O30" s="286"/>
      <c r="P30" s="286"/>
      <c r="Q30" s="286"/>
      <c r="R30" s="286"/>
      <c r="S30" s="286"/>
      <c r="T30" s="286"/>
      <c r="U30" s="286"/>
    </row>
    <row r="31" spans="1:21" s="84" customFormat="1" ht="14.1" customHeight="1" x14ac:dyDescent="0.2">
      <c r="A31" s="31" t="s">
        <v>60</v>
      </c>
      <c r="C31" s="85" t="s">
        <v>60</v>
      </c>
      <c r="D31" s="86" t="s">
        <v>61</v>
      </c>
      <c r="E31" s="426">
        <f>VLOOKUP(A31,A_GEN!$A$7:$AM$69,29,FALSE)</f>
        <v>0</v>
      </c>
      <c r="F31" s="88">
        <f>VLOOKUP(A31,A_GEN!$A$7:$AM$69,30,FALSE)</f>
        <v>0</v>
      </c>
      <c r="G31" s="89" t="str">
        <f t="shared" ref="G31:G40" si="2">IF(E31&gt;0,F31/E31-1,"-")</f>
        <v>-</v>
      </c>
      <c r="H31" s="90" t="str">
        <f>IF(E31&gt;0,VLOOKUP(A31,[3]BDD_AGen_Ambu!$1:$1048576,H$1,FALSE)/E31,"-")</f>
        <v>-</v>
      </c>
      <c r="I31" s="89" t="str">
        <f>IF(F31&gt;0,VLOOKUP(A31,[3]BDD_AGen_Ambu!$1:$1048576,I$1,FALSE)/F31,"-")</f>
        <v>-</v>
      </c>
      <c r="J31" s="90" t="str">
        <f>IF(E31&gt;0,VLOOKUP(A31,[3]BDD_AGen_Ambu!$1:$1048576,J$1,FALSE)/E31,"-")</f>
        <v>-</v>
      </c>
      <c r="K31" s="89" t="str">
        <f>IF(F31&gt;0,VLOOKUP(A31,[3]BDD_AGen_Ambu!$1:$1048576,K$1,FALSE)/F31,"-")</f>
        <v>-</v>
      </c>
      <c r="L31" s="90" t="str">
        <f>IF(E31&gt;0,VLOOKUP(A31,[3]BDD_AGen_Ambu!$1:$1048576,L$1,FALSE)/E31,"-")</f>
        <v>-</v>
      </c>
      <c r="M31" s="89" t="str">
        <f>IF(F31&gt;0,VLOOKUP(A31,[3]BDD_AGen_Ambu!$1:$1048576,M$1,FALSE)/F31,"-")</f>
        <v>-</v>
      </c>
      <c r="N31" s="90" t="str">
        <f>IF(E31&gt;0,VLOOKUP(A31,[3]BDD_AGen_Ambu!$1:$1048576,N$1,FALSE)/E31,"-")</f>
        <v>-</v>
      </c>
      <c r="O31" s="89" t="str">
        <f>IF(F31&gt;0,VLOOKUP(A31,[3]BDD_AGen_Ambu!$1:$1048576,O$1,FALSE)/F31,"-")</f>
        <v>-</v>
      </c>
      <c r="P31" s="90" t="str">
        <f>IF(E31&gt;0,VLOOKUP(A31,[3]BDD_AGen_Ambu!$1:$1048576,P$1,FALSE)/E31,"-")</f>
        <v>-</v>
      </c>
      <c r="Q31" s="89" t="str">
        <f>IF(F31&gt;0,VLOOKUP(A31,[3]BDD_AGen_Ambu!$1:$1048576,Q$1,FALSE)/F31,"-")</f>
        <v>-</v>
      </c>
      <c r="R31" s="90" t="str">
        <f>IF(E31&gt;0,VLOOKUP(A31,[3]BDD_AGen_Ambu!$1:$1048576,R$1,FALSE)/E31,"-")</f>
        <v>-</v>
      </c>
      <c r="S31" s="89" t="str">
        <f>IF(F31&gt;0,VLOOKUP(A31,[3]BDD_AGen_Ambu!$1:$1048576,S$1,FALSE)/F31,"-")</f>
        <v>-</v>
      </c>
      <c r="T31" s="90" t="str">
        <f>IF(E31&gt;0,VLOOKUP(A31,[3]BDD_AGen_Ambu!$1:$1048576,T$1,FALSE)/E31,"-")</f>
        <v>-</v>
      </c>
      <c r="U31" s="89" t="str">
        <f>IF(F31&gt;0,VLOOKUP(A31,[3]BDD_AGen_Ambu!$1:$1048576,U$1,FALSE)/F31,"-")</f>
        <v>-</v>
      </c>
    </row>
    <row r="32" spans="1:21" s="98" customFormat="1" ht="14.1" customHeight="1" x14ac:dyDescent="0.2">
      <c r="A32" s="31" t="s">
        <v>62</v>
      </c>
      <c r="C32" s="33" t="s">
        <v>62</v>
      </c>
      <c r="D32" s="34" t="s">
        <v>63</v>
      </c>
      <c r="E32" s="248">
        <f>VLOOKUP(A32,A_GEN!$A$7:$AM$69,29,FALSE)</f>
        <v>0</v>
      </c>
      <c r="F32" s="100">
        <f>VLOOKUP(A32,A_GEN!$A$7:$AM$69,30,FALSE)</f>
        <v>0</v>
      </c>
      <c r="G32" s="58" t="str">
        <f t="shared" si="2"/>
        <v>-</v>
      </c>
      <c r="H32" s="59" t="str">
        <f>IF(E32&gt;0,VLOOKUP(A32,[3]BDD_AGen_Ambu!$1:$1048576,H$1,FALSE)/E32,"-")</f>
        <v>-</v>
      </c>
      <c r="I32" s="58" t="str">
        <f>IF(F32&gt;0,VLOOKUP(A32,[3]BDD_AGen_Ambu!$1:$1048576,I$1,FALSE)/F32,"-")</f>
        <v>-</v>
      </c>
      <c r="J32" s="59" t="str">
        <f>IF(E32&gt;0,VLOOKUP(A32,[3]BDD_AGen_Ambu!$1:$1048576,J$1,FALSE)/E32,"-")</f>
        <v>-</v>
      </c>
      <c r="K32" s="58" t="str">
        <f>IF(F32&gt;0,VLOOKUP(A32,[3]BDD_AGen_Ambu!$1:$1048576,K$1,FALSE)/F32,"-")</f>
        <v>-</v>
      </c>
      <c r="L32" s="59" t="str">
        <f>IF(E32&gt;0,VLOOKUP(A32,[3]BDD_AGen_Ambu!$1:$1048576,L$1,FALSE)/E32,"-")</f>
        <v>-</v>
      </c>
      <c r="M32" s="58" t="str">
        <f>IF(F32&gt;0,VLOOKUP(A32,[3]BDD_AGen_Ambu!$1:$1048576,M$1,FALSE)/F32,"-")</f>
        <v>-</v>
      </c>
      <c r="N32" s="59" t="str">
        <f>IF(E32&gt;0,VLOOKUP(A32,[3]BDD_AGen_Ambu!$1:$1048576,N$1,FALSE)/E32,"-")</f>
        <v>-</v>
      </c>
      <c r="O32" s="58" t="str">
        <f>IF(F32&gt;0,VLOOKUP(A32,[3]BDD_AGen_Ambu!$1:$1048576,O$1,FALSE)/F32,"-")</f>
        <v>-</v>
      </c>
      <c r="P32" s="59" t="str">
        <f>IF(E32&gt;0,VLOOKUP(A32,[3]BDD_AGen_Ambu!$1:$1048576,P$1,FALSE)/E32,"-")</f>
        <v>-</v>
      </c>
      <c r="Q32" s="58" t="str">
        <f>IF(F32&gt;0,VLOOKUP(A32,[3]BDD_AGen_Ambu!$1:$1048576,Q$1,FALSE)/F32,"-")</f>
        <v>-</v>
      </c>
      <c r="R32" s="59" t="str">
        <f>IF(E32&gt;0,VLOOKUP(A32,[3]BDD_AGen_Ambu!$1:$1048576,R$1,FALSE)/E32,"-")</f>
        <v>-</v>
      </c>
      <c r="S32" s="58" t="str">
        <f>IF(F32&gt;0,VLOOKUP(A32,[3]BDD_AGen_Ambu!$1:$1048576,S$1,FALSE)/F32,"-")</f>
        <v>-</v>
      </c>
      <c r="T32" s="59" t="str">
        <f>IF(E32&gt;0,VLOOKUP(A32,[3]BDD_AGen_Ambu!$1:$1048576,T$1,FALSE)/E32,"-")</f>
        <v>-</v>
      </c>
      <c r="U32" s="58" t="str">
        <f>IF(F32&gt;0,VLOOKUP(A32,[3]BDD_AGen_Ambu!$1:$1048576,U$1,FALSE)/F32,"-")</f>
        <v>-</v>
      </c>
    </row>
    <row r="33" spans="1:21" s="98" customFormat="1" ht="14.1" customHeight="1" x14ac:dyDescent="0.25">
      <c r="A33" s="49" t="s">
        <v>64</v>
      </c>
      <c r="C33" s="33" t="s">
        <v>64</v>
      </c>
      <c r="D33" s="34" t="s">
        <v>65</v>
      </c>
      <c r="E33" s="248">
        <f>VLOOKUP(A33,A_GEN!$A$7:$AM$69,29,FALSE)</f>
        <v>0</v>
      </c>
      <c r="F33" s="100">
        <f>VLOOKUP(A33,A_GEN!$A$7:$AM$69,30,FALSE)</f>
        <v>0</v>
      </c>
      <c r="G33" s="58" t="str">
        <f t="shared" si="2"/>
        <v>-</v>
      </c>
      <c r="H33" s="59" t="str">
        <f>IF(E33&gt;0,VLOOKUP(A33,[3]BDD_AGen_Ambu!$1:$1048576,H$1,FALSE)/E33,"-")</f>
        <v>-</v>
      </c>
      <c r="I33" s="58" t="str">
        <f>IF(F33&gt;0,VLOOKUP(A33,[3]BDD_AGen_Ambu!$1:$1048576,I$1,FALSE)/F33,"-")</f>
        <v>-</v>
      </c>
      <c r="J33" s="59" t="str">
        <f>IF(E33&gt;0,VLOOKUP(A33,[3]BDD_AGen_Ambu!$1:$1048576,J$1,FALSE)/E33,"-")</f>
        <v>-</v>
      </c>
      <c r="K33" s="58" t="str">
        <f>IF(F33&gt;0,VLOOKUP(A33,[3]BDD_AGen_Ambu!$1:$1048576,K$1,FALSE)/F33,"-")</f>
        <v>-</v>
      </c>
      <c r="L33" s="59" t="str">
        <f>IF(E33&gt;0,VLOOKUP(A33,[3]BDD_AGen_Ambu!$1:$1048576,L$1,FALSE)/E33,"-")</f>
        <v>-</v>
      </c>
      <c r="M33" s="58" t="str">
        <f>IF(F33&gt;0,VLOOKUP(A33,[3]BDD_AGen_Ambu!$1:$1048576,M$1,FALSE)/F33,"-")</f>
        <v>-</v>
      </c>
      <c r="N33" s="59" t="str">
        <f>IF(E33&gt;0,VLOOKUP(A33,[3]BDD_AGen_Ambu!$1:$1048576,N$1,FALSE)/E33,"-")</f>
        <v>-</v>
      </c>
      <c r="O33" s="58" t="str">
        <f>IF(F33&gt;0,VLOOKUP(A33,[3]BDD_AGen_Ambu!$1:$1048576,O$1,FALSE)/F33,"-")</f>
        <v>-</v>
      </c>
      <c r="P33" s="59" t="str">
        <f>IF(E33&gt;0,VLOOKUP(A33,[3]BDD_AGen_Ambu!$1:$1048576,P$1,FALSE)/E33,"-")</f>
        <v>-</v>
      </c>
      <c r="Q33" s="58" t="str">
        <f>IF(F33&gt;0,VLOOKUP(A33,[3]BDD_AGen_Ambu!$1:$1048576,Q$1,FALSE)/F33,"-")</f>
        <v>-</v>
      </c>
      <c r="R33" s="59" t="str">
        <f>IF(E33&gt;0,VLOOKUP(A33,[3]BDD_AGen_Ambu!$1:$1048576,R$1,FALSE)/E33,"-")</f>
        <v>-</v>
      </c>
      <c r="S33" s="58" t="str">
        <f>IF(F33&gt;0,VLOOKUP(A33,[3]BDD_AGen_Ambu!$1:$1048576,S$1,FALSE)/F33,"-")</f>
        <v>-</v>
      </c>
      <c r="T33" s="59" t="str">
        <f>IF(E33&gt;0,VLOOKUP(A33,[3]BDD_AGen_Ambu!$1:$1048576,T$1,FALSE)/E33,"-")</f>
        <v>-</v>
      </c>
      <c r="U33" s="58" t="str">
        <f>IF(F33&gt;0,VLOOKUP(A33,[3]BDD_AGen_Ambu!$1:$1048576,U$1,FALSE)/F33,"-")</f>
        <v>-</v>
      </c>
    </row>
    <row r="34" spans="1:21" s="101" customFormat="1" ht="14.1" customHeight="1" x14ac:dyDescent="0.2">
      <c r="A34" s="31" t="s">
        <v>66</v>
      </c>
      <c r="C34" s="33" t="s">
        <v>66</v>
      </c>
      <c r="D34" s="34" t="s">
        <v>67</v>
      </c>
      <c r="E34" s="248">
        <f>VLOOKUP(A34,A_GEN!$A$7:$AM$69,29,FALSE)</f>
        <v>0</v>
      </c>
      <c r="F34" s="100">
        <f>VLOOKUP(A34,A_GEN!$A$7:$AM$69,30,FALSE)</f>
        <v>0</v>
      </c>
      <c r="G34" s="58" t="str">
        <f t="shared" si="2"/>
        <v>-</v>
      </c>
      <c r="H34" s="59" t="str">
        <f>IF(E34&gt;0,VLOOKUP(A34,[3]BDD_AGen_Ambu!$1:$1048576,H$1,FALSE)/E34,"-")</f>
        <v>-</v>
      </c>
      <c r="I34" s="58" t="str">
        <f>IF(F34&gt;0,VLOOKUP(A34,[3]BDD_AGen_Ambu!$1:$1048576,I$1,FALSE)/F34,"-")</f>
        <v>-</v>
      </c>
      <c r="J34" s="59" t="str">
        <f>IF(E34&gt;0,VLOOKUP(A34,[3]BDD_AGen_Ambu!$1:$1048576,J$1,FALSE)/E34,"-")</f>
        <v>-</v>
      </c>
      <c r="K34" s="58" t="str">
        <f>IF(F34&gt;0,VLOOKUP(A34,[3]BDD_AGen_Ambu!$1:$1048576,K$1,FALSE)/F34,"-")</f>
        <v>-</v>
      </c>
      <c r="L34" s="59" t="str">
        <f>IF(E34&gt;0,VLOOKUP(A34,[3]BDD_AGen_Ambu!$1:$1048576,L$1,FALSE)/E34,"-")</f>
        <v>-</v>
      </c>
      <c r="M34" s="58" t="str">
        <f>IF(F34&gt;0,VLOOKUP(A34,[3]BDD_AGen_Ambu!$1:$1048576,M$1,FALSE)/F34,"-")</f>
        <v>-</v>
      </c>
      <c r="N34" s="59" t="str">
        <f>IF(E34&gt;0,VLOOKUP(A34,[3]BDD_AGen_Ambu!$1:$1048576,N$1,FALSE)/E34,"-")</f>
        <v>-</v>
      </c>
      <c r="O34" s="58" t="str">
        <f>IF(F34&gt;0,VLOOKUP(A34,[3]BDD_AGen_Ambu!$1:$1048576,O$1,FALSE)/F34,"-")</f>
        <v>-</v>
      </c>
      <c r="P34" s="59" t="str">
        <f>IF(E34&gt;0,VLOOKUP(A34,[3]BDD_AGen_Ambu!$1:$1048576,P$1,FALSE)/E34,"-")</f>
        <v>-</v>
      </c>
      <c r="Q34" s="58" t="str">
        <f>IF(F34&gt;0,VLOOKUP(A34,[3]BDD_AGen_Ambu!$1:$1048576,Q$1,FALSE)/F34,"-")</f>
        <v>-</v>
      </c>
      <c r="R34" s="59" t="str">
        <f>IF(E34&gt;0,VLOOKUP(A34,[3]BDD_AGen_Ambu!$1:$1048576,R$1,FALSE)/E34,"-")</f>
        <v>-</v>
      </c>
      <c r="S34" s="58" t="str">
        <f>IF(F34&gt;0,VLOOKUP(A34,[3]BDD_AGen_Ambu!$1:$1048576,S$1,FALSE)/F34,"-")</f>
        <v>-</v>
      </c>
      <c r="T34" s="59" t="str">
        <f>IF(E34&gt;0,VLOOKUP(A34,[3]BDD_AGen_Ambu!$1:$1048576,T$1,FALSE)/E34,"-")</f>
        <v>-</v>
      </c>
      <c r="U34" s="58" t="str">
        <f>IF(F34&gt;0,VLOOKUP(A34,[3]BDD_AGen_Ambu!$1:$1048576,U$1,FALSE)/F34,"-")</f>
        <v>-</v>
      </c>
    </row>
    <row r="35" spans="1:21" s="101" customFormat="1" ht="14.1" customHeight="1" x14ac:dyDescent="0.2">
      <c r="A35" s="31" t="s">
        <v>68</v>
      </c>
      <c r="C35" s="33" t="s">
        <v>68</v>
      </c>
      <c r="D35" s="34" t="s">
        <v>69</v>
      </c>
      <c r="E35" s="248">
        <f>VLOOKUP(A35,A_GEN!$A$7:$AM$69,29,FALSE)</f>
        <v>0</v>
      </c>
      <c r="F35" s="100">
        <f>VLOOKUP(A35,A_GEN!$A$7:$AM$69,30,FALSE)</f>
        <v>0</v>
      </c>
      <c r="G35" s="58" t="str">
        <f t="shared" si="2"/>
        <v>-</v>
      </c>
      <c r="H35" s="59" t="str">
        <f>IF(E35&gt;0,VLOOKUP(A35,[3]BDD_AGen_Ambu!$1:$1048576,H$1,FALSE)/E35,"-")</f>
        <v>-</v>
      </c>
      <c r="I35" s="58" t="str">
        <f>IF(F35&gt;0,VLOOKUP(A35,[3]BDD_AGen_Ambu!$1:$1048576,I$1,FALSE)/F35,"-")</f>
        <v>-</v>
      </c>
      <c r="J35" s="59" t="str">
        <f>IF(E35&gt;0,VLOOKUP(A35,[3]BDD_AGen_Ambu!$1:$1048576,J$1,FALSE)/E35,"-")</f>
        <v>-</v>
      </c>
      <c r="K35" s="58" t="str">
        <f>IF(F35&gt;0,VLOOKUP(A35,[3]BDD_AGen_Ambu!$1:$1048576,K$1,FALSE)/F35,"-")</f>
        <v>-</v>
      </c>
      <c r="L35" s="59" t="str">
        <f>IF(E35&gt;0,VLOOKUP(A35,[3]BDD_AGen_Ambu!$1:$1048576,L$1,FALSE)/E35,"-")</f>
        <v>-</v>
      </c>
      <c r="M35" s="58" t="str">
        <f>IF(F35&gt;0,VLOOKUP(A35,[3]BDD_AGen_Ambu!$1:$1048576,M$1,FALSE)/F35,"-")</f>
        <v>-</v>
      </c>
      <c r="N35" s="59" t="str">
        <f>IF(E35&gt;0,VLOOKUP(A35,[3]BDD_AGen_Ambu!$1:$1048576,N$1,FALSE)/E35,"-")</f>
        <v>-</v>
      </c>
      <c r="O35" s="58" t="str">
        <f>IF(F35&gt;0,VLOOKUP(A35,[3]BDD_AGen_Ambu!$1:$1048576,O$1,FALSE)/F35,"-")</f>
        <v>-</v>
      </c>
      <c r="P35" s="59" t="str">
        <f>IF(E35&gt;0,VLOOKUP(A35,[3]BDD_AGen_Ambu!$1:$1048576,P$1,FALSE)/E35,"-")</f>
        <v>-</v>
      </c>
      <c r="Q35" s="58" t="str">
        <f>IF(F35&gt;0,VLOOKUP(A35,[3]BDD_AGen_Ambu!$1:$1048576,Q$1,FALSE)/F35,"-")</f>
        <v>-</v>
      </c>
      <c r="R35" s="59" t="str">
        <f>IF(E35&gt;0,VLOOKUP(A35,[3]BDD_AGen_Ambu!$1:$1048576,R$1,FALSE)/E35,"-")</f>
        <v>-</v>
      </c>
      <c r="S35" s="58" t="str">
        <f>IF(F35&gt;0,VLOOKUP(A35,[3]BDD_AGen_Ambu!$1:$1048576,S$1,FALSE)/F35,"-")</f>
        <v>-</v>
      </c>
      <c r="T35" s="59" t="str">
        <f>IF(E35&gt;0,VLOOKUP(A35,[3]BDD_AGen_Ambu!$1:$1048576,T$1,FALSE)/E35,"-")</f>
        <v>-</v>
      </c>
      <c r="U35" s="58" t="str">
        <f>IF(F35&gt;0,VLOOKUP(A35,[3]BDD_AGen_Ambu!$1:$1048576,U$1,FALSE)/F35,"-")</f>
        <v>-</v>
      </c>
    </row>
    <row r="36" spans="1:21" s="101" customFormat="1" ht="14.1" customHeight="1" x14ac:dyDescent="0.2">
      <c r="A36" s="31" t="s">
        <v>70</v>
      </c>
      <c r="C36" s="33" t="s">
        <v>70</v>
      </c>
      <c r="D36" s="34" t="s">
        <v>71</v>
      </c>
      <c r="E36" s="248">
        <f>VLOOKUP(A36,A_GEN!$A$7:$AM$69,29,FALSE)</f>
        <v>0</v>
      </c>
      <c r="F36" s="100">
        <f>VLOOKUP(A36,A_GEN!$A$7:$AM$69,30,FALSE)</f>
        <v>0</v>
      </c>
      <c r="G36" s="58" t="str">
        <f t="shared" si="2"/>
        <v>-</v>
      </c>
      <c r="H36" s="59" t="str">
        <f>IF(E36&gt;0,VLOOKUP(A36,[3]BDD_AGen_Ambu!$1:$1048576,H$1,FALSE)/E36,"-")</f>
        <v>-</v>
      </c>
      <c r="I36" s="58" t="str">
        <f>IF(F36&gt;0,VLOOKUP(A36,[3]BDD_AGen_Ambu!$1:$1048576,I$1,FALSE)/F36,"-")</f>
        <v>-</v>
      </c>
      <c r="J36" s="59" t="str">
        <f>IF(E36&gt;0,VLOOKUP(A36,[3]BDD_AGen_Ambu!$1:$1048576,J$1,FALSE)/E36,"-")</f>
        <v>-</v>
      </c>
      <c r="K36" s="58" t="str">
        <f>IF(F36&gt;0,VLOOKUP(A36,[3]BDD_AGen_Ambu!$1:$1048576,K$1,FALSE)/F36,"-")</f>
        <v>-</v>
      </c>
      <c r="L36" s="59" t="str">
        <f>IF(E36&gt;0,VLOOKUP(A36,[3]BDD_AGen_Ambu!$1:$1048576,L$1,FALSE)/E36,"-")</f>
        <v>-</v>
      </c>
      <c r="M36" s="58" t="str">
        <f>IF(F36&gt;0,VLOOKUP(A36,[3]BDD_AGen_Ambu!$1:$1048576,M$1,FALSE)/F36,"-")</f>
        <v>-</v>
      </c>
      <c r="N36" s="59" t="str">
        <f>IF(E36&gt;0,VLOOKUP(A36,[3]BDD_AGen_Ambu!$1:$1048576,N$1,FALSE)/E36,"-")</f>
        <v>-</v>
      </c>
      <c r="O36" s="58" t="str">
        <f>IF(F36&gt;0,VLOOKUP(A36,[3]BDD_AGen_Ambu!$1:$1048576,O$1,FALSE)/F36,"-")</f>
        <v>-</v>
      </c>
      <c r="P36" s="59" t="str">
        <f>IF(E36&gt;0,VLOOKUP(A36,[3]BDD_AGen_Ambu!$1:$1048576,P$1,FALSE)/E36,"-")</f>
        <v>-</v>
      </c>
      <c r="Q36" s="58" t="str">
        <f>IF(F36&gt;0,VLOOKUP(A36,[3]BDD_AGen_Ambu!$1:$1048576,Q$1,FALSE)/F36,"-")</f>
        <v>-</v>
      </c>
      <c r="R36" s="59" t="str">
        <f>IF(E36&gt;0,VLOOKUP(A36,[3]BDD_AGen_Ambu!$1:$1048576,R$1,FALSE)/E36,"-")</f>
        <v>-</v>
      </c>
      <c r="S36" s="58" t="str">
        <f>IF(F36&gt;0,VLOOKUP(A36,[3]BDD_AGen_Ambu!$1:$1048576,S$1,FALSE)/F36,"-")</f>
        <v>-</v>
      </c>
      <c r="T36" s="59" t="str">
        <f>IF(E36&gt;0,VLOOKUP(A36,[3]BDD_AGen_Ambu!$1:$1048576,T$1,FALSE)/E36,"-")</f>
        <v>-</v>
      </c>
      <c r="U36" s="58" t="str">
        <f>IF(F36&gt;0,VLOOKUP(A36,[3]BDD_AGen_Ambu!$1:$1048576,U$1,FALSE)/F36,"-")</f>
        <v>-</v>
      </c>
    </row>
    <row r="37" spans="1:21" s="101" customFormat="1" ht="14.1" customHeight="1" x14ac:dyDescent="0.2">
      <c r="A37" s="31" t="s">
        <v>72</v>
      </c>
      <c r="C37" s="33" t="s">
        <v>72</v>
      </c>
      <c r="D37" s="34" t="s">
        <v>73</v>
      </c>
      <c r="E37" s="248">
        <f>VLOOKUP(A37,A_GEN!$A$7:$AM$69,29,FALSE)</f>
        <v>0</v>
      </c>
      <c r="F37" s="100">
        <f>VLOOKUP(A37,A_GEN!$A$7:$AM$69,30,FALSE)</f>
        <v>0</v>
      </c>
      <c r="G37" s="58" t="str">
        <f t="shared" si="2"/>
        <v>-</v>
      </c>
      <c r="H37" s="59" t="str">
        <f>IF(E37&gt;0,VLOOKUP(A37,[3]BDD_AGen_Ambu!$1:$1048576,H$1,FALSE)/E37,"-")</f>
        <v>-</v>
      </c>
      <c r="I37" s="58" t="str">
        <f>IF(F37&gt;0,VLOOKUP(A37,[3]BDD_AGen_Ambu!$1:$1048576,I$1,FALSE)/F37,"-")</f>
        <v>-</v>
      </c>
      <c r="J37" s="59" t="str">
        <f>IF(E37&gt;0,VLOOKUP(A37,[3]BDD_AGen_Ambu!$1:$1048576,J$1,FALSE)/E37,"-")</f>
        <v>-</v>
      </c>
      <c r="K37" s="58" t="str">
        <f>IF(F37&gt;0,VLOOKUP(A37,[3]BDD_AGen_Ambu!$1:$1048576,K$1,FALSE)/F37,"-")</f>
        <v>-</v>
      </c>
      <c r="L37" s="59" t="str">
        <f>IF(E37&gt;0,VLOOKUP(A37,[3]BDD_AGen_Ambu!$1:$1048576,L$1,FALSE)/E37,"-")</f>
        <v>-</v>
      </c>
      <c r="M37" s="58" t="str">
        <f>IF(F37&gt;0,VLOOKUP(A37,[3]BDD_AGen_Ambu!$1:$1048576,M$1,FALSE)/F37,"-")</f>
        <v>-</v>
      </c>
      <c r="N37" s="59" t="str">
        <f>IF(E37&gt;0,VLOOKUP(A37,[3]BDD_AGen_Ambu!$1:$1048576,N$1,FALSE)/E37,"-")</f>
        <v>-</v>
      </c>
      <c r="O37" s="58" t="str">
        <f>IF(F37&gt;0,VLOOKUP(A37,[3]BDD_AGen_Ambu!$1:$1048576,O$1,FALSE)/F37,"-")</f>
        <v>-</v>
      </c>
      <c r="P37" s="59" t="str">
        <f>IF(E37&gt;0,VLOOKUP(A37,[3]BDD_AGen_Ambu!$1:$1048576,P$1,FALSE)/E37,"-")</f>
        <v>-</v>
      </c>
      <c r="Q37" s="58" t="str">
        <f>IF(F37&gt;0,VLOOKUP(A37,[3]BDD_AGen_Ambu!$1:$1048576,Q$1,FALSE)/F37,"-")</f>
        <v>-</v>
      </c>
      <c r="R37" s="59" t="str">
        <f>IF(E37&gt;0,VLOOKUP(A37,[3]BDD_AGen_Ambu!$1:$1048576,R$1,FALSE)/E37,"-")</f>
        <v>-</v>
      </c>
      <c r="S37" s="58" t="str">
        <f>IF(F37&gt;0,VLOOKUP(A37,[3]BDD_AGen_Ambu!$1:$1048576,S$1,FALSE)/F37,"-")</f>
        <v>-</v>
      </c>
      <c r="T37" s="59" t="str">
        <f>IF(E37&gt;0,VLOOKUP(A37,[3]BDD_AGen_Ambu!$1:$1048576,T$1,FALSE)/E37,"-")</f>
        <v>-</v>
      </c>
      <c r="U37" s="58" t="str">
        <f>IF(F37&gt;0,VLOOKUP(A37,[3]BDD_AGen_Ambu!$1:$1048576,U$1,FALSE)/F37,"-")</f>
        <v>-</v>
      </c>
    </row>
    <row r="38" spans="1:21" s="101" customFormat="1" ht="14.1" customHeight="1" x14ac:dyDescent="0.2">
      <c r="A38" s="31" t="s">
        <v>76</v>
      </c>
      <c r="C38" s="33" t="s">
        <v>76</v>
      </c>
      <c r="D38" s="34" t="s">
        <v>77</v>
      </c>
      <c r="E38" s="248">
        <f>VLOOKUP(A38,A_GEN!$A$7:$AM$69,29,FALSE)</f>
        <v>0</v>
      </c>
      <c r="F38" s="100">
        <f>VLOOKUP(A38,A_GEN!$A$7:$AM$69,30,FALSE)</f>
        <v>0</v>
      </c>
      <c r="G38" s="58" t="str">
        <f t="shared" si="2"/>
        <v>-</v>
      </c>
      <c r="H38" s="59" t="str">
        <f>IF(E38&gt;0,VLOOKUP(A38,[3]BDD_AGen_Ambu!$1:$1048576,H$1,FALSE)/E38,"-")</f>
        <v>-</v>
      </c>
      <c r="I38" s="58" t="str">
        <f>IF(F38&gt;0,VLOOKUP(A38,[3]BDD_AGen_Ambu!$1:$1048576,I$1,FALSE)/F38,"-")</f>
        <v>-</v>
      </c>
      <c r="J38" s="59" t="str">
        <f>IF(E38&gt;0,VLOOKUP(A38,[3]BDD_AGen_Ambu!$1:$1048576,J$1,FALSE)/E38,"-")</f>
        <v>-</v>
      </c>
      <c r="K38" s="58" t="str">
        <f>IF(F38&gt;0,VLOOKUP(A38,[3]BDD_AGen_Ambu!$1:$1048576,K$1,FALSE)/F38,"-")</f>
        <v>-</v>
      </c>
      <c r="L38" s="59" t="str">
        <f>IF(E38&gt;0,VLOOKUP(A38,[3]BDD_AGen_Ambu!$1:$1048576,L$1,FALSE)/E38,"-")</f>
        <v>-</v>
      </c>
      <c r="M38" s="58" t="str">
        <f>IF(F38&gt;0,VLOOKUP(A38,[3]BDD_AGen_Ambu!$1:$1048576,M$1,FALSE)/F38,"-")</f>
        <v>-</v>
      </c>
      <c r="N38" s="59" t="str">
        <f>IF(E38&gt;0,VLOOKUP(A38,[3]BDD_AGen_Ambu!$1:$1048576,N$1,FALSE)/E38,"-")</f>
        <v>-</v>
      </c>
      <c r="O38" s="58" t="str">
        <f>IF(F38&gt;0,VLOOKUP(A38,[3]BDD_AGen_Ambu!$1:$1048576,O$1,FALSE)/F38,"-")</f>
        <v>-</v>
      </c>
      <c r="P38" s="59" t="str">
        <f>IF(E38&gt;0,VLOOKUP(A38,[3]BDD_AGen_Ambu!$1:$1048576,P$1,FALSE)/E38,"-")</f>
        <v>-</v>
      </c>
      <c r="Q38" s="58" t="str">
        <f>IF(F38&gt;0,VLOOKUP(A38,[3]BDD_AGen_Ambu!$1:$1048576,Q$1,FALSE)/F38,"-")</f>
        <v>-</v>
      </c>
      <c r="R38" s="59" t="str">
        <f>IF(E38&gt;0,VLOOKUP(A38,[3]BDD_AGen_Ambu!$1:$1048576,R$1,FALSE)/E38,"-")</f>
        <v>-</v>
      </c>
      <c r="S38" s="58" t="str">
        <f>IF(F38&gt;0,VLOOKUP(A38,[3]BDD_AGen_Ambu!$1:$1048576,S$1,FALSE)/F38,"-")</f>
        <v>-</v>
      </c>
      <c r="T38" s="59" t="str">
        <f>IF(E38&gt;0,VLOOKUP(A38,[3]BDD_AGen_Ambu!$1:$1048576,T$1,FALSE)/E38,"-")</f>
        <v>-</v>
      </c>
      <c r="U38" s="58" t="str">
        <f>IF(F38&gt;0,VLOOKUP(A38,[3]BDD_AGen_Ambu!$1:$1048576,U$1,FALSE)/F38,"-")</f>
        <v>-</v>
      </c>
    </row>
    <row r="39" spans="1:21" s="101" customFormat="1" ht="14.1" customHeight="1" thickBot="1" x14ac:dyDescent="0.25">
      <c r="A39" s="31" t="s">
        <v>78</v>
      </c>
      <c r="C39" s="33" t="s">
        <v>78</v>
      </c>
      <c r="D39" s="34" t="s">
        <v>79</v>
      </c>
      <c r="E39" s="408">
        <f>VLOOKUP(A39,A_GEN!$A$7:$AM$69,29,FALSE)</f>
        <v>0</v>
      </c>
      <c r="F39" s="100">
        <f>VLOOKUP(A39,A_GEN!$A$7:$AM$69,30,FALSE)</f>
        <v>0</v>
      </c>
      <c r="G39" s="58" t="str">
        <f t="shared" si="2"/>
        <v>-</v>
      </c>
      <c r="H39" s="59" t="str">
        <f>IF(E39&gt;0,VLOOKUP(A39,[3]BDD_AGen_Ambu!$1:$1048576,H$1,FALSE)/E39,"-")</f>
        <v>-</v>
      </c>
      <c r="I39" s="58" t="str">
        <f>IF(F39&gt;0,VLOOKUP(A39,[3]BDD_AGen_Ambu!$1:$1048576,I$1,FALSE)/F39,"-")</f>
        <v>-</v>
      </c>
      <c r="J39" s="59" t="str">
        <f>IF(E39&gt;0,VLOOKUP(A39,[3]BDD_AGen_Ambu!$1:$1048576,J$1,FALSE)/E39,"-")</f>
        <v>-</v>
      </c>
      <c r="K39" s="58" t="str">
        <f>IF(F39&gt;0,VLOOKUP(A39,[3]BDD_AGen_Ambu!$1:$1048576,K$1,FALSE)/F39,"-")</f>
        <v>-</v>
      </c>
      <c r="L39" s="59" t="str">
        <f>IF(E39&gt;0,VLOOKUP(A39,[3]BDD_AGen_Ambu!$1:$1048576,L$1,FALSE)/E39,"-")</f>
        <v>-</v>
      </c>
      <c r="M39" s="58" t="str">
        <f>IF(F39&gt;0,VLOOKUP(A39,[3]BDD_AGen_Ambu!$1:$1048576,M$1,FALSE)/F39,"-")</f>
        <v>-</v>
      </c>
      <c r="N39" s="59" t="str">
        <f>IF(E39&gt;0,VLOOKUP(A39,[3]BDD_AGen_Ambu!$1:$1048576,N$1,FALSE)/E39,"-")</f>
        <v>-</v>
      </c>
      <c r="O39" s="58" t="str">
        <f>IF(F39&gt;0,VLOOKUP(A39,[3]BDD_AGen_Ambu!$1:$1048576,O$1,FALSE)/F39,"-")</f>
        <v>-</v>
      </c>
      <c r="P39" s="59" t="str">
        <f>IF(E39&gt;0,VLOOKUP(A39,[3]BDD_AGen_Ambu!$1:$1048576,P$1,FALSE)/E39,"-")</f>
        <v>-</v>
      </c>
      <c r="Q39" s="58" t="str">
        <f>IF(F39&gt;0,VLOOKUP(A39,[3]BDD_AGen_Ambu!$1:$1048576,Q$1,FALSE)/F39,"-")</f>
        <v>-</v>
      </c>
      <c r="R39" s="59" t="str">
        <f>IF(E39&gt;0,VLOOKUP(A39,[3]BDD_AGen_Ambu!$1:$1048576,R$1,FALSE)/E39,"-")</f>
        <v>-</v>
      </c>
      <c r="S39" s="58" t="str">
        <f>IF(F39&gt;0,VLOOKUP(A39,[3]BDD_AGen_Ambu!$1:$1048576,S$1,FALSE)/F39,"-")</f>
        <v>-</v>
      </c>
      <c r="T39" s="59" t="str">
        <f>IF(E39&gt;0,VLOOKUP(A39,[3]BDD_AGen_Ambu!$1:$1048576,T$1,FALSE)/E39,"-")</f>
        <v>-</v>
      </c>
      <c r="U39" s="58" t="str">
        <f>IF(F39&gt;0,VLOOKUP(A39,[3]BDD_AGen_Ambu!$1:$1048576,U$1,FALSE)/F39,"-")</f>
        <v>-</v>
      </c>
    </row>
    <row r="40" spans="1:21" s="101" customFormat="1" ht="13.5" customHeight="1" thickBot="1" x14ac:dyDescent="0.25">
      <c r="A40" s="31" t="s">
        <v>80</v>
      </c>
      <c r="C40" s="102" t="s">
        <v>81</v>
      </c>
      <c r="D40" s="102"/>
      <c r="E40" s="432">
        <f>VLOOKUP(A40,A_GEN!$A$7:$AM$69,29,FALSE)</f>
        <v>0</v>
      </c>
      <c r="F40" s="69">
        <f>VLOOKUP(A40,A_GEN!$A$7:$AM$69,30,FALSE)</f>
        <v>0</v>
      </c>
      <c r="G40" s="70" t="str">
        <f t="shared" si="2"/>
        <v>-</v>
      </c>
      <c r="H40" s="71" t="str">
        <f>IF(E40&gt;0,VLOOKUP(A40,[3]BDD_AGen_Ambu!$1:$1048576,H$1,FALSE)/E40,"-")</f>
        <v>-</v>
      </c>
      <c r="I40" s="70" t="str">
        <f>IF(F40&gt;0,VLOOKUP(A40,[3]BDD_AGen_Ambu!$1:$1048576,I$1,FALSE)/F40,"-")</f>
        <v>-</v>
      </c>
      <c r="J40" s="71" t="str">
        <f>IF(E40&gt;0,VLOOKUP(A40,[3]BDD_AGen_Ambu!$1:$1048576,J$1,FALSE)/E40,"-")</f>
        <v>-</v>
      </c>
      <c r="K40" s="70" t="str">
        <f>IF(F40&gt;0,VLOOKUP(A40,[3]BDD_AGen_Ambu!$1:$1048576,K$1,FALSE)/F40,"-")</f>
        <v>-</v>
      </c>
      <c r="L40" s="71" t="str">
        <f>IF(E40&gt;0,VLOOKUP(A40,[3]BDD_AGen_Ambu!$1:$1048576,L$1,FALSE)/E40,"-")</f>
        <v>-</v>
      </c>
      <c r="M40" s="70" t="str">
        <f>IF(F40&gt;0,VLOOKUP(A40,[3]BDD_AGen_Ambu!$1:$1048576,M$1,FALSE)/F40,"-")</f>
        <v>-</v>
      </c>
      <c r="N40" s="71" t="str">
        <f>IF(E40&gt;0,VLOOKUP(A40,[3]BDD_AGen_Ambu!$1:$1048576,N$1,FALSE)/E40,"-")</f>
        <v>-</v>
      </c>
      <c r="O40" s="70" t="str">
        <f>IF(F40&gt;0,VLOOKUP(A40,[3]BDD_AGen_Ambu!$1:$1048576,O$1,FALSE)/F40,"-")</f>
        <v>-</v>
      </c>
      <c r="P40" s="71" t="str">
        <f>IF(E40&gt;0,VLOOKUP(A40,[3]BDD_AGen_Ambu!$1:$1048576,P$1,FALSE)/E40,"-")</f>
        <v>-</v>
      </c>
      <c r="Q40" s="70" t="str">
        <f>IF(F40&gt;0,VLOOKUP(A40,[3]BDD_AGen_Ambu!$1:$1048576,Q$1,FALSE)/F40,"-")</f>
        <v>-</v>
      </c>
      <c r="R40" s="71" t="str">
        <f>IF(E40&gt;0,VLOOKUP(A40,[3]BDD_AGen_Ambu!$1:$1048576,R$1,FALSE)/E40,"-")</f>
        <v>-</v>
      </c>
      <c r="S40" s="70" t="str">
        <f>IF(F40&gt;0,VLOOKUP(A40,[3]BDD_AGen_Ambu!$1:$1048576,S$1,FALSE)/F40,"-")</f>
        <v>-</v>
      </c>
      <c r="T40" s="71" t="str">
        <f>IF(E40&gt;0,VLOOKUP(A40,[3]BDD_AGen_Ambu!$1:$1048576,T$1,FALSE)/E40,"-")</f>
        <v>-</v>
      </c>
      <c r="U40" s="70" t="str">
        <f>IF(F40&gt;0,VLOOKUP(A40,[3]BDD_AGen_Ambu!$1:$1048576,U$1,FALSE)/F40,"-")</f>
        <v>-</v>
      </c>
    </row>
    <row r="41" spans="1:21" ht="5.25" customHeight="1" thickBot="1" x14ac:dyDescent="0.25">
      <c r="A41" s="77"/>
      <c r="C41" s="345"/>
      <c r="D41" s="330"/>
      <c r="E41" s="219"/>
      <c r="F41" s="196"/>
      <c r="G41" s="197"/>
      <c r="H41" s="197"/>
      <c r="I41" s="197"/>
      <c r="J41" s="197"/>
      <c r="K41" s="197"/>
      <c r="L41" s="197"/>
      <c r="M41" s="197"/>
      <c r="N41" s="197"/>
      <c r="O41" s="197"/>
      <c r="P41" s="197"/>
      <c r="Q41" s="197"/>
      <c r="R41" s="197"/>
      <c r="S41" s="197"/>
      <c r="T41" s="197"/>
      <c r="U41" s="197"/>
    </row>
    <row r="42" spans="1:21" s="98" customFormat="1" x14ac:dyDescent="0.2">
      <c r="A42" s="31" t="s">
        <v>82</v>
      </c>
      <c r="C42" s="105" t="s">
        <v>83</v>
      </c>
      <c r="D42" s="106"/>
      <c r="E42" s="436">
        <f>VLOOKUP(A42,A_GEN!$A$7:$AM$69,29,FALSE)</f>
        <v>194989</v>
      </c>
      <c r="F42" s="108">
        <f>VLOOKUP(A42,A_GEN!$A$7:$AM$69,30,FALSE)</f>
        <v>182399</v>
      </c>
      <c r="G42" s="109">
        <f>IF(E42&gt;0,F42/E42-1,"-")</f>
        <v>-6.4567744847145225E-2</v>
      </c>
      <c r="H42" s="118">
        <f>IF(E42&gt;0,VLOOKUP(A42,[3]BDD_AGen_Ambu!$1:$1048576,H$1,FALSE)/E42,"-")</f>
        <v>0.66350409510280062</v>
      </c>
      <c r="I42" s="114">
        <f>IF(F42&gt;0,VLOOKUP(A42,[3]BDD_AGen_Ambu!$1:$1048576,I$1,FALSE)/F42,"-")</f>
        <v>0.61192769697202287</v>
      </c>
      <c r="J42" s="118">
        <f>IF(E42&gt;0,VLOOKUP(A42,[3]BDD_AGen_Ambu!$1:$1048576,J$1,FALSE)/E42,"-")</f>
        <v>8.5158649975126802E-2</v>
      </c>
      <c r="K42" s="114">
        <f>IF(F42&gt;0,VLOOKUP(A42,[3]BDD_AGen_Ambu!$1:$1048576,K$1,FALSE)/F42,"-")</f>
        <v>8.4276777833211802E-2</v>
      </c>
      <c r="L42" s="118">
        <f>IF(E42&gt;0,VLOOKUP(A42,[3]BDD_AGen_Ambu!$1:$1048576,L$1,FALSE)/E42,"-")</f>
        <v>4.712060680346071E-2</v>
      </c>
      <c r="M42" s="114">
        <f>IF(F42&gt;0,VLOOKUP(A42,[3]BDD_AGen_Ambu!$1:$1048576,M$1,FALSE)/F42,"-")</f>
        <v>5.3936699214359729E-2</v>
      </c>
      <c r="N42" s="118">
        <f>IF(E42&gt;0,VLOOKUP(A42,[3]BDD_AGen_Ambu!$1:$1048576,N$1,FALSE)/E42,"-")</f>
        <v>0.11234479893737595</v>
      </c>
      <c r="O42" s="114">
        <f>IF(F42&gt;0,VLOOKUP(A42,[3]BDD_AGen_Ambu!$1:$1048576,O$1,FALSE)/F42,"-")</f>
        <v>0.1070510254990433</v>
      </c>
      <c r="P42" s="118">
        <f>IF(E42&gt;0,VLOOKUP(A42,[3]BDD_AGen_Ambu!$1:$1048576,P$1,FALSE)/E42,"-")</f>
        <v>1.0256988855781607E-5</v>
      </c>
      <c r="Q42" s="114">
        <f>IF(F42&gt;0,VLOOKUP(A42,[3]BDD_AGen_Ambu!$1:$1048576,Q$1,FALSE)/F42,"-")</f>
        <v>2.1929944791363989E-5</v>
      </c>
      <c r="R42" s="118">
        <f>IF(E42&gt;0,VLOOKUP(A42,[3]BDD_AGen_Ambu!$1:$1048576,R$1,FALSE)/E42,"-")</f>
        <v>8.4671443004477182E-3</v>
      </c>
      <c r="S42" s="114">
        <f>IF(F42&gt;0,VLOOKUP(A42,[3]BDD_AGen_Ambu!$1:$1048576,S$1,FALSE)/F42,"-")</f>
        <v>8.0263597936392189E-3</v>
      </c>
      <c r="T42" s="118">
        <f>IF(E42&gt;0,VLOOKUP(A42,[3]BDD_AGen_Ambu!$1:$1048576,T$1,FALSE)/E42,"-")</f>
        <v>8.1845642574709346E-2</v>
      </c>
      <c r="U42" s="114">
        <f>IF(F42&gt;0,VLOOKUP(A42,[3]BDD_AGen_Ambu!$1:$1048576,U$1,FALSE)/F42,"-")</f>
        <v>8.2588172084276781E-2</v>
      </c>
    </row>
    <row r="43" spans="1:21" s="98" customFormat="1" x14ac:dyDescent="0.2">
      <c r="A43" s="31" t="s">
        <v>84</v>
      </c>
      <c r="C43" s="121" t="s">
        <v>85</v>
      </c>
      <c r="D43" s="122"/>
      <c r="E43" s="442">
        <f>VLOOKUP(A43,A_GEN!$A$7:$AM$69,29,FALSE)</f>
        <v>303275</v>
      </c>
      <c r="F43" s="124">
        <f>VLOOKUP(A43,A_GEN!$A$7:$AM$69,30,FALSE)</f>
        <v>298776</v>
      </c>
      <c r="G43" s="117">
        <f>IF(E43&gt;0,F43/E43-1,"-")</f>
        <v>-1.4834720962822567E-2</v>
      </c>
      <c r="H43" s="125">
        <f>IF(E43&gt;0,VLOOKUP(A43,[3]BDD_AGen_Ambu!$1:$1048576,H$1,FALSE)/E43,"-")</f>
        <v>0.6323864479432858</v>
      </c>
      <c r="I43" s="117">
        <f>IF(F43&gt;0,VLOOKUP(A43,[3]BDD_AGen_Ambu!$1:$1048576,I$1,FALSE)/F43,"-")</f>
        <v>0.58747690577556433</v>
      </c>
      <c r="J43" s="125">
        <f>IF(E43&gt;0,VLOOKUP(A43,[3]BDD_AGen_Ambu!$1:$1048576,J$1,FALSE)/E43,"-")</f>
        <v>7.4354958371115318E-2</v>
      </c>
      <c r="K43" s="117">
        <f>IF(F43&gt;0,VLOOKUP(A43,[3]BDD_AGen_Ambu!$1:$1048576,K$1,FALSE)/F43,"-")</f>
        <v>6.9771333708196104E-2</v>
      </c>
      <c r="L43" s="125">
        <f>IF(E43&gt;0,VLOOKUP(A43,[3]BDD_AGen_Ambu!$1:$1048576,L$1,FALSE)/E43,"-")</f>
        <v>4.1427747094221416E-2</v>
      </c>
      <c r="M43" s="117">
        <f>IF(F43&gt;0,VLOOKUP(A43,[3]BDD_AGen_Ambu!$1:$1048576,M$1,FALSE)/F43,"-")</f>
        <v>3.3643933917048223E-2</v>
      </c>
      <c r="N43" s="125">
        <f>IF(E43&gt;0,VLOOKUP(A43,[3]BDD_AGen_Ambu!$1:$1048576,N$1,FALSE)/E43,"-")</f>
        <v>6.3632017146154476E-2</v>
      </c>
      <c r="O43" s="117">
        <f>IF(F43&gt;0,VLOOKUP(A43,[3]BDD_AGen_Ambu!$1:$1048576,O$1,FALSE)/F43,"-")</f>
        <v>5.2032291750341395E-2</v>
      </c>
      <c r="P43" s="125">
        <f>IF(E43&gt;0,VLOOKUP(A43,[3]BDD_AGen_Ambu!$1:$1048576,P$1,FALSE)/E43,"-")</f>
        <v>4.9460061000741904E-5</v>
      </c>
      <c r="Q43" s="117">
        <f>IF(F43&gt;0,VLOOKUP(A43,[3]BDD_AGen_Ambu!$1:$1048576,Q$1,FALSE)/F43,"-")</f>
        <v>1.3053257289742147E-4</v>
      </c>
      <c r="R43" s="125">
        <f>IF(E43&gt;0,VLOOKUP(A43,[3]BDD_AGen_Ambu!$1:$1048576,R$1,FALSE)/E43,"-")</f>
        <v>1.4828126288022422E-2</v>
      </c>
      <c r="S43" s="117">
        <f>IF(F43&gt;0,VLOOKUP(A43,[3]BDD_AGen_Ambu!$1:$1048576,S$1,FALSE)/F43,"-")</f>
        <v>1.7504752724449086E-2</v>
      </c>
      <c r="T43" s="125">
        <f>IF(E43&gt;0,VLOOKUP(A43,[3]BDD_AGen_Ambu!$1:$1048576,T$1,FALSE)/E43,"-")</f>
        <v>0.12010881213420163</v>
      </c>
      <c r="U43" s="117">
        <f>IF(F43&gt;0,VLOOKUP(A43,[3]BDD_AGen_Ambu!$1:$1048576,U$1,FALSE)/F43,"-")</f>
        <v>0.13517819369695022</v>
      </c>
    </row>
    <row r="44" spans="1:21" s="98" customFormat="1" x14ac:dyDescent="0.2">
      <c r="A44" s="31" t="s">
        <v>86</v>
      </c>
      <c r="C44" s="121" t="s">
        <v>87</v>
      </c>
      <c r="D44" s="122"/>
      <c r="E44" s="442">
        <f>VLOOKUP(A44,A_GEN!$A$7:$AM$69,29,FALSE)</f>
        <v>317685</v>
      </c>
      <c r="F44" s="124">
        <f>VLOOKUP(A44,A_GEN!$A$7:$AM$69,30,FALSE)</f>
        <v>309496</v>
      </c>
      <c r="G44" s="117">
        <f>IF(E44&gt;0,F44/E44-1,"-")</f>
        <v>-2.5777106253049409E-2</v>
      </c>
      <c r="H44" s="125">
        <f>IF(E44&gt;0,VLOOKUP(A44,[3]BDD_AGen_Ambu!$1:$1048576,H$1,FALSE)/E44,"-")</f>
        <v>0.57169838047122146</v>
      </c>
      <c r="I44" s="117">
        <f>IF(F44&gt;0,VLOOKUP(A44,[3]BDD_AGen_Ambu!$1:$1048576,I$1,FALSE)/F44,"-")</f>
        <v>0.65538488381109938</v>
      </c>
      <c r="J44" s="125">
        <f>IF(E44&gt;0,VLOOKUP(A44,[3]BDD_AGen_Ambu!$1:$1048576,J$1,FALSE)/E44,"-")</f>
        <v>0.11400286447266947</v>
      </c>
      <c r="K44" s="117">
        <f>IF(F44&gt;0,VLOOKUP(A44,[3]BDD_AGen_Ambu!$1:$1048576,K$1,FALSE)/F44,"-")</f>
        <v>9.4766975986765575E-2</v>
      </c>
      <c r="L44" s="125">
        <f>IF(E44&gt;0,VLOOKUP(A44,[3]BDD_AGen_Ambu!$1:$1048576,L$1,FALSE)/E44,"-")</f>
        <v>4.4553567212805137E-2</v>
      </c>
      <c r="M44" s="117">
        <f>IF(F44&gt;0,VLOOKUP(A44,[3]BDD_AGen_Ambu!$1:$1048576,M$1,FALSE)/F44,"-")</f>
        <v>2.8501176105668571E-2</v>
      </c>
      <c r="N44" s="125">
        <f>IF(E44&gt;0,VLOOKUP(A44,[3]BDD_AGen_Ambu!$1:$1048576,N$1,FALSE)/E44,"-")</f>
        <v>5.5196184900136926E-2</v>
      </c>
      <c r="O44" s="117">
        <f>IF(F44&gt;0,VLOOKUP(A44,[3]BDD_AGen_Ambu!$1:$1048576,O$1,FALSE)/F44,"-")</f>
        <v>6.4575955747408695E-2</v>
      </c>
      <c r="P44" s="125">
        <f>IF(E44&gt;0,VLOOKUP(A44,[3]BDD_AGen_Ambu!$1:$1048576,P$1,FALSE)/E44,"-")</f>
        <v>1.2591088657003006E-5</v>
      </c>
      <c r="Q44" s="117">
        <f>IF(F44&gt;0,VLOOKUP(A44,[3]BDD_AGen_Ambu!$1:$1048576,Q$1,FALSE)/F44,"-")</f>
        <v>1.9386357174244578E-5</v>
      </c>
      <c r="R44" s="125">
        <f>IF(E44&gt;0,VLOOKUP(A44,[3]BDD_AGen_Ambu!$1:$1048576,R$1,FALSE)/E44,"-")</f>
        <v>0.12533169649180792</v>
      </c>
      <c r="S44" s="117">
        <f>IF(F44&gt;0,VLOOKUP(A44,[3]BDD_AGen_Ambu!$1:$1048576,S$1,FALSE)/F44,"-")</f>
        <v>3.7577222322744074E-3</v>
      </c>
      <c r="T44" s="125">
        <f>IF(E44&gt;0,VLOOKUP(A44,[3]BDD_AGen_Ambu!$1:$1048576,T$1,FALSE)/E44,"-")</f>
        <v>8.8288713662905083E-2</v>
      </c>
      <c r="U44" s="117">
        <f>IF(F44&gt;0,VLOOKUP(A44,[3]BDD_AGen_Ambu!$1:$1048576,U$1,FALSE)/F44,"-")</f>
        <v>0.10175575774808075</v>
      </c>
    </row>
    <row r="45" spans="1:21" s="98" customFormat="1" ht="13.8" thickBot="1" x14ac:dyDescent="0.25">
      <c r="A45" s="31" t="s">
        <v>88</v>
      </c>
      <c r="C45" s="130" t="s">
        <v>89</v>
      </c>
      <c r="D45" s="131"/>
      <c r="E45" s="447">
        <f>VLOOKUP(A45,A_GEN!$A$7:$AM$69,29,FALSE)</f>
        <v>254429</v>
      </c>
      <c r="F45" s="133">
        <f>VLOOKUP(A45,A_GEN!$A$7:$AM$69,30,FALSE)</f>
        <v>267814</v>
      </c>
      <c r="G45" s="134">
        <f>IF(E45&gt;0,F45/E45-1,"-")</f>
        <v>5.2607996729932438E-2</v>
      </c>
      <c r="H45" s="135">
        <f>IF(E45&gt;0,VLOOKUP(A45,[3]BDD_AGen_Ambu!$1:$1048576,H$1,FALSE)/E45,"-")</f>
        <v>0.64894725050996549</v>
      </c>
      <c r="I45" s="134">
        <f>IF(F45&gt;0,VLOOKUP(A45,[3]BDD_AGen_Ambu!$1:$1048576,I$1,FALSE)/F45,"-")</f>
        <v>0.53406842062028126</v>
      </c>
      <c r="J45" s="135">
        <f>IF(E45&gt;0,VLOOKUP(A45,[3]BDD_AGen_Ambu!$1:$1048576,J$1,FALSE)/E45,"-")</f>
        <v>8.0277798521394966E-2</v>
      </c>
      <c r="K45" s="134">
        <f>IF(F45&gt;0,VLOOKUP(A45,[3]BDD_AGen_Ambu!$1:$1048576,K$1,FALSE)/F45,"-")</f>
        <v>7.9909937493932354E-2</v>
      </c>
      <c r="L45" s="135">
        <f>IF(E45&gt;0,VLOOKUP(A45,[3]BDD_AGen_Ambu!$1:$1048576,L$1,FALSE)/E45,"-")</f>
        <v>2.7292486312487964E-2</v>
      </c>
      <c r="M45" s="134">
        <f>IF(F45&gt;0,VLOOKUP(A45,[3]BDD_AGen_Ambu!$1:$1048576,M$1,FALSE)/F45,"-")</f>
        <v>2.1686693003353075E-2</v>
      </c>
      <c r="N45" s="135">
        <f>IF(E45&gt;0,VLOOKUP(A45,[3]BDD_AGen_Ambu!$1:$1048576,N$1,FALSE)/E45,"-")</f>
        <v>0.10138781349610304</v>
      </c>
      <c r="O45" s="134">
        <f>IF(F45&gt;0,VLOOKUP(A45,[3]BDD_AGen_Ambu!$1:$1048576,O$1,FALSE)/F45,"-")</f>
        <v>7.6131195531226895E-2</v>
      </c>
      <c r="P45" s="135">
        <f>IF(E45&gt;0,VLOOKUP(A45,[3]BDD_AGen_Ambu!$1:$1048576,P$1,FALSE)/E45,"-")</f>
        <v>6.6816282735065576E-5</v>
      </c>
      <c r="Q45" s="134">
        <f>IF(F45&gt;0,VLOOKUP(A45,[3]BDD_AGen_Ambu!$1:$1048576,Q$1,FALSE)/F45,"-")</f>
        <v>4.4807216949076596E-5</v>
      </c>
      <c r="R45" s="135">
        <f>IF(E45&gt;0,VLOOKUP(A45,[3]BDD_AGen_Ambu!$1:$1048576,R$1,FALSE)/E45,"-")</f>
        <v>3.6670348112833047E-2</v>
      </c>
      <c r="S45" s="134">
        <f>IF(F45&gt;0,VLOOKUP(A45,[3]BDD_AGen_Ambu!$1:$1048576,S$1,FALSE)/F45,"-")</f>
        <v>2.3169065097418357E-2</v>
      </c>
      <c r="T45" s="135">
        <f>IF(E45&gt;0,VLOOKUP(A45,[3]BDD_AGen_Ambu!$1:$1048576,T$1,FALSE)/E45,"-")</f>
        <v>9.3664637285843982E-2</v>
      </c>
      <c r="U45" s="134">
        <f>IF(F45&gt;0,VLOOKUP(A45,[3]BDD_AGen_Ambu!$1:$1048576,U$1,FALSE)/F45,"-")</f>
        <v>0.16555893269209226</v>
      </c>
    </row>
    <row r="46" spans="1:21" ht="6" customHeight="1" thickBot="1" x14ac:dyDescent="0.25">
      <c r="A46" s="77"/>
      <c r="C46" s="329"/>
      <c r="D46" s="330"/>
      <c r="E46" s="219"/>
      <c r="F46" s="196"/>
      <c r="G46" s="197"/>
      <c r="H46" s="197"/>
      <c r="I46" s="197"/>
      <c r="J46" s="197"/>
      <c r="K46" s="197"/>
      <c r="L46" s="197"/>
      <c r="M46" s="197"/>
      <c r="N46" s="197"/>
      <c r="O46" s="197"/>
      <c r="P46" s="197"/>
      <c r="Q46" s="197"/>
      <c r="R46" s="197"/>
      <c r="S46" s="197"/>
      <c r="T46" s="197"/>
      <c r="U46" s="197"/>
    </row>
    <row r="47" spans="1:21" s="98" customFormat="1" ht="11.25" customHeight="1" x14ac:dyDescent="0.2">
      <c r="A47" s="31" t="s">
        <v>90</v>
      </c>
      <c r="C47" s="105" t="s">
        <v>91</v>
      </c>
      <c r="D47" s="106"/>
      <c r="E47" s="436">
        <f>VLOOKUP(A47,A_GEN!$A$7:$AM$69,29,FALSE)</f>
        <v>287200</v>
      </c>
      <c r="F47" s="108">
        <f>VLOOKUP(A47,A_GEN!$A$7:$AM$69,30,FALSE)</f>
        <v>281016</v>
      </c>
      <c r="G47" s="109">
        <f t="shared" ref="G47:G53" si="3">IF(E47&gt;0,F47/E47-1,"-")</f>
        <v>-2.1532033426183816E-2</v>
      </c>
      <c r="H47" s="118">
        <f>IF(E47&gt;0,VLOOKUP(A47,[3]BDD_AGen_Ambu!$1:$1048576,H$1,FALSE)/E47,"-")</f>
        <v>0.62062325905292481</v>
      </c>
      <c r="I47" s="114">
        <f>IF(F47&gt;0,VLOOKUP(A47,[3]BDD_AGen_Ambu!$1:$1048576,I$1,FALSE)/F47,"-")</f>
        <v>0.57304922139664649</v>
      </c>
      <c r="J47" s="118">
        <f>IF(E47&gt;0,VLOOKUP(A47,[3]BDD_AGen_Ambu!$1:$1048576,J$1,FALSE)/E47,"-")</f>
        <v>7.5995821727019505E-2</v>
      </c>
      <c r="K47" s="114">
        <f>IF(F47&gt;0,VLOOKUP(A47,[3]BDD_AGen_Ambu!$1:$1048576,K$1,FALSE)/F47,"-")</f>
        <v>7.2351752213397097E-2</v>
      </c>
      <c r="L47" s="118">
        <f>IF(E47&gt;0,VLOOKUP(A47,[3]BDD_AGen_Ambu!$1:$1048576,L$1,FALSE)/E47,"-")</f>
        <v>4.3572423398328688E-2</v>
      </c>
      <c r="M47" s="114">
        <f>IF(F47&gt;0,VLOOKUP(A47,[3]BDD_AGen_Ambu!$1:$1048576,M$1,FALSE)/F47,"-")</f>
        <v>3.5446380277279588E-2</v>
      </c>
      <c r="N47" s="118">
        <f>IF(E47&gt;0,VLOOKUP(A47,[3]BDD_AGen_Ambu!$1:$1048576,N$1,FALSE)/E47,"-")</f>
        <v>6.1956824512534821E-2</v>
      </c>
      <c r="O47" s="114">
        <f>IF(F47&gt;0,VLOOKUP(A47,[3]BDD_AGen_Ambu!$1:$1048576,O$1,FALSE)/F47,"-")</f>
        <v>4.9933099894667918E-2</v>
      </c>
      <c r="P47" s="118">
        <f>IF(E47&gt;0,VLOOKUP(A47,[3]BDD_AGen_Ambu!$1:$1048576,P$1,FALSE)/E47,"-")</f>
        <v>5.2228412256267408E-5</v>
      </c>
      <c r="Q47" s="114">
        <f>IF(F47&gt;0,VLOOKUP(A47,[3]BDD_AGen_Ambu!$1:$1048576,Q$1,FALSE)/F47,"-")</f>
        <v>1.3878213340165685E-4</v>
      </c>
      <c r="R47" s="118">
        <f>IF(E47&gt;0,VLOOKUP(A47,[3]BDD_AGen_Ambu!$1:$1048576,R$1,FALSE)/E47,"-")</f>
        <v>1.5658077994428969E-2</v>
      </c>
      <c r="S47" s="114">
        <f>IF(F47&gt;0,VLOOKUP(A47,[3]BDD_AGen_Ambu!$1:$1048576,S$1,FALSE)/F47,"-")</f>
        <v>1.8611039940786289E-2</v>
      </c>
      <c r="T47" s="118">
        <f>IF(E47&gt;0,VLOOKUP(A47,[3]BDD_AGen_Ambu!$1:$1048576,T$1,FALSE)/E47,"-")</f>
        <v>0.12595055710306408</v>
      </c>
      <c r="U47" s="114">
        <f>IF(F47&gt;0,VLOOKUP(A47,[3]BDD_AGen_Ambu!$1:$1048576,U$1,FALSE)/F47,"-")</f>
        <v>0.14059341816836052</v>
      </c>
    </row>
    <row r="48" spans="1:21" s="98" customFormat="1" x14ac:dyDescent="0.2">
      <c r="A48" s="31" t="s">
        <v>92</v>
      </c>
      <c r="C48" s="121" t="s">
        <v>93</v>
      </c>
      <c r="D48" s="122"/>
      <c r="E48" s="442">
        <f>VLOOKUP(A48,A_GEN!$A$7:$AM$69,29,FALSE)</f>
        <v>94593</v>
      </c>
      <c r="F48" s="124">
        <f>VLOOKUP(A48,A_GEN!$A$7:$AM$69,30,FALSE)</f>
        <v>101358</v>
      </c>
      <c r="G48" s="117">
        <f t="shared" si="3"/>
        <v>7.1516919856648986E-2</v>
      </c>
      <c r="H48" s="125">
        <f>IF(E48&gt;0,VLOOKUP(A48,[3]BDD_AGen_Ambu!$1:$1048576,H$1,FALSE)/E48,"-")</f>
        <v>0.61950672882771451</v>
      </c>
      <c r="I48" s="117">
        <f>IF(F48&gt;0,VLOOKUP(A48,[3]BDD_AGen_Ambu!$1:$1048576,I$1,FALSE)/F48,"-")</f>
        <v>0.58065470905108629</v>
      </c>
      <c r="J48" s="125">
        <f>IF(E48&gt;0,VLOOKUP(A48,[3]BDD_AGen_Ambu!$1:$1048576,J$1,FALSE)/E48,"-")</f>
        <v>6.278477265759623E-2</v>
      </c>
      <c r="K48" s="117">
        <f>IF(F48&gt;0,VLOOKUP(A48,[3]BDD_AGen_Ambu!$1:$1048576,K$1,FALSE)/F48,"-")</f>
        <v>6.0725349750389707E-2</v>
      </c>
      <c r="L48" s="125">
        <f>IF(E48&gt;0,VLOOKUP(A48,[3]BDD_AGen_Ambu!$1:$1048576,L$1,FALSE)/E48,"-")</f>
        <v>1.7908301882803169E-2</v>
      </c>
      <c r="M48" s="117">
        <f>IF(F48&gt;0,VLOOKUP(A48,[3]BDD_AGen_Ambu!$1:$1048576,M$1,FALSE)/F48,"-")</f>
        <v>1.7186605891986818E-2</v>
      </c>
      <c r="N48" s="125">
        <f>IF(E48&gt;0,VLOOKUP(A48,[3]BDD_AGen_Ambu!$1:$1048576,N$1,FALSE)/E48,"-")</f>
        <v>9.4108443542333997E-2</v>
      </c>
      <c r="O48" s="117">
        <f>IF(F48&gt;0,VLOOKUP(A48,[3]BDD_AGen_Ambu!$1:$1048576,O$1,FALSE)/F48,"-")</f>
        <v>8.1828765366325301E-2</v>
      </c>
      <c r="P48" s="125">
        <f>IF(E48&gt;0,VLOOKUP(A48,[3]BDD_AGen_Ambu!$1:$1048576,P$1,FALSE)/E48,"-")</f>
        <v>1.7971731523474253E-4</v>
      </c>
      <c r="Q48" s="117">
        <f>IF(F48&gt;0,VLOOKUP(A48,[3]BDD_AGen_Ambu!$1:$1048576,Q$1,FALSE)/F48,"-")</f>
        <v>1.183922334694844E-4</v>
      </c>
      <c r="R48" s="125">
        <f>IF(E48&gt;0,VLOOKUP(A48,[3]BDD_AGen_Ambu!$1:$1048576,R$1,FALSE)/E48,"-")</f>
        <v>8.3811698540061097E-2</v>
      </c>
      <c r="S48" s="117">
        <f>IF(F48&gt;0,VLOOKUP(A48,[3]BDD_AGen_Ambu!$1:$1048576,S$1,FALSE)/F48,"-")</f>
        <v>5.2319501174056315E-2</v>
      </c>
      <c r="T48" s="125">
        <f>IF(E48&gt;0,VLOOKUP(A48,[3]BDD_AGen_Ambu!$1:$1048576,T$1,FALSE)/E48,"-")</f>
        <v>0.12115061368177349</v>
      </c>
      <c r="U48" s="117">
        <f>IF(F48&gt;0,VLOOKUP(A48,[3]BDD_AGen_Ambu!$1:$1048576,U$1,FALSE)/F48,"-")</f>
        <v>0.11723790919315692</v>
      </c>
    </row>
    <row r="49" spans="1:30" s="98" customFormat="1" x14ac:dyDescent="0.2">
      <c r="A49" s="31" t="s">
        <v>94</v>
      </c>
      <c r="C49" s="121" t="s">
        <v>95</v>
      </c>
      <c r="D49" s="122"/>
      <c r="E49" s="442">
        <f>VLOOKUP(A49,A_GEN!$A$7:$AM$69,29,FALSE)</f>
        <v>139574</v>
      </c>
      <c r="F49" s="124">
        <f>VLOOKUP(A49,A_GEN!$A$7:$AM$69,30,FALSE)</f>
        <v>147409</v>
      </c>
      <c r="G49" s="117">
        <f t="shared" si="3"/>
        <v>5.6135096794531991E-2</v>
      </c>
      <c r="H49" s="125">
        <f>IF(E49&gt;0,VLOOKUP(A49,[3]BDD_AGen_Ambu!$1:$1048576,H$1,FALSE)/E49,"-")</f>
        <v>0.69171192342413346</v>
      </c>
      <c r="I49" s="117">
        <f>IF(F49&gt;0,VLOOKUP(A49,[3]BDD_AGen_Ambu!$1:$1048576,I$1,FALSE)/F49,"-")</f>
        <v>0.52333303936666009</v>
      </c>
      <c r="J49" s="125">
        <f>IF(E49&gt;0,VLOOKUP(A49,[3]BDD_AGen_Ambu!$1:$1048576,J$1,FALSE)/E49,"-")</f>
        <v>9.4294066230100157E-2</v>
      </c>
      <c r="K49" s="117">
        <f>IF(F49&gt;0,VLOOKUP(A49,[3]BDD_AGen_Ambu!$1:$1048576,K$1,FALSE)/F49,"-")</f>
        <v>9.3556024394711307E-2</v>
      </c>
      <c r="L49" s="125">
        <f>IF(E49&gt;0,VLOOKUP(A49,[3]BDD_AGen_Ambu!$1:$1048576,L$1,FALSE)/E49,"-")</f>
        <v>3.7320704429191685E-2</v>
      </c>
      <c r="M49" s="117">
        <f>IF(F49&gt;0,VLOOKUP(A49,[3]BDD_AGen_Ambu!$1:$1048576,M$1,FALSE)/F49,"-")</f>
        <v>2.7732363695568113E-2</v>
      </c>
      <c r="N49" s="125">
        <f>IF(E49&gt;0,VLOOKUP(A49,[3]BDD_AGen_Ambu!$1:$1048576,N$1,FALSE)/E49,"-")</f>
        <v>6.3070485907117377E-2</v>
      </c>
      <c r="O49" s="117">
        <f>IF(F49&gt;0,VLOOKUP(A49,[3]BDD_AGen_Ambu!$1:$1048576,O$1,FALSE)/F49,"-")</f>
        <v>5.5200157385234282E-2</v>
      </c>
      <c r="P49" s="125">
        <f>IF(E49&gt;0,VLOOKUP(A49,[3]BDD_AGen_Ambu!$1:$1048576,P$1,FALSE)/E49,"-")</f>
        <v>0</v>
      </c>
      <c r="Q49" s="117">
        <f>IF(F49&gt;0,VLOOKUP(A49,[3]BDD_AGen_Ambu!$1:$1048576,Q$1,FALSE)/F49,"-")</f>
        <v>0</v>
      </c>
      <c r="R49" s="125">
        <f>IF(E49&gt;0,VLOOKUP(A49,[3]BDD_AGen_Ambu!$1:$1048576,R$1,FALSE)/E49,"-")</f>
        <v>1.0044850760170232E-2</v>
      </c>
      <c r="S49" s="117">
        <f>IF(F49&gt;0,VLOOKUP(A49,[3]BDD_AGen_Ambu!$1:$1048576,S$1,FALSE)/F49,"-")</f>
        <v>6.1190293672706555E-3</v>
      </c>
      <c r="T49" s="125">
        <f>IF(E49&gt;0,VLOOKUP(A49,[3]BDD_AGen_Ambu!$1:$1048576,T$1,FALSE)/E49,"-")</f>
        <v>8.2730307937008321E-2</v>
      </c>
      <c r="U49" s="117">
        <f>IF(F49&gt;0,VLOOKUP(A49,[3]BDD_AGen_Ambu!$1:$1048576,U$1,FALSE)/F49,"-")</f>
        <v>0.21867050180111119</v>
      </c>
    </row>
    <row r="50" spans="1:30" s="98" customFormat="1" x14ac:dyDescent="0.2">
      <c r="A50" s="31" t="s">
        <v>96</v>
      </c>
      <c r="C50" s="121" t="s">
        <v>97</v>
      </c>
      <c r="D50" s="122"/>
      <c r="E50" s="442">
        <f>VLOOKUP(A50,A_GEN!$A$7:$AM$69,29,FALSE)</f>
        <v>273332</v>
      </c>
      <c r="F50" s="124">
        <f>VLOOKUP(A50,A_GEN!$A$7:$AM$69,30,FALSE)</f>
        <v>265000</v>
      </c>
      <c r="G50" s="117">
        <f t="shared" si="3"/>
        <v>-3.0483075527197645E-2</v>
      </c>
      <c r="H50" s="125">
        <f>IF(E50&gt;0,VLOOKUP(A50,[3]BDD_AGen_Ambu!$1:$1048576,H$1,FALSE)/E50,"-")</f>
        <v>0.57376377445743643</v>
      </c>
      <c r="I50" s="117">
        <f>IF(F50&gt;0,VLOOKUP(A50,[3]BDD_AGen_Ambu!$1:$1048576,I$1,FALSE)/F50,"-")</f>
        <v>0.67754716981132079</v>
      </c>
      <c r="J50" s="125">
        <f>IF(E50&gt;0,VLOOKUP(A50,[3]BDD_AGen_Ambu!$1:$1048576,J$1,FALSE)/E50,"-")</f>
        <v>0.10953711969326679</v>
      </c>
      <c r="K50" s="117">
        <f>IF(F50&gt;0,VLOOKUP(A50,[3]BDD_AGen_Ambu!$1:$1048576,K$1,FALSE)/F50,"-")</f>
        <v>8.5871698113207551E-2</v>
      </c>
      <c r="L50" s="125">
        <f>IF(E50&gt;0,VLOOKUP(A50,[3]BDD_AGen_Ambu!$1:$1048576,L$1,FALSE)/E50,"-")</f>
        <v>4.4480704783925774E-2</v>
      </c>
      <c r="M50" s="117">
        <f>IF(F50&gt;0,VLOOKUP(A50,[3]BDD_AGen_Ambu!$1:$1048576,M$1,FALSE)/F50,"-")</f>
        <v>2.6158490566037737E-2</v>
      </c>
      <c r="N50" s="125">
        <f>IF(E50&gt;0,VLOOKUP(A50,[3]BDD_AGen_Ambu!$1:$1048576,N$1,FALSE)/E50,"-")</f>
        <v>4.37636281152591E-2</v>
      </c>
      <c r="O50" s="117">
        <f>IF(F50&gt;0,VLOOKUP(A50,[3]BDD_AGen_Ambu!$1:$1048576,O$1,FALSE)/F50,"-")</f>
        <v>5.6339622641509435E-2</v>
      </c>
      <c r="P50" s="125">
        <f>IF(E50&gt;0,VLOOKUP(A50,[3]BDD_AGen_Ambu!$1:$1048576,P$1,FALSE)/E50,"-")</f>
        <v>7.3171088639456778E-6</v>
      </c>
      <c r="Q50" s="117">
        <f>IF(F50&gt;0,VLOOKUP(A50,[3]BDD_AGen_Ambu!$1:$1048576,Q$1,FALSE)/F50,"-")</f>
        <v>2.2641509433962265E-5</v>
      </c>
      <c r="R50" s="125">
        <f>IF(E50&gt;0,VLOOKUP(A50,[3]BDD_AGen_Ambu!$1:$1048576,R$1,FALSE)/E50,"-")</f>
        <v>0.14353606602959038</v>
      </c>
      <c r="S50" s="117">
        <f>IF(F50&gt;0,VLOOKUP(A50,[3]BDD_AGen_Ambu!$1:$1048576,S$1,FALSE)/F50,"-")</f>
        <v>2.4867924528301885E-3</v>
      </c>
      <c r="T50" s="125">
        <f>IF(E50&gt;0,VLOOKUP(A50,[3]BDD_AGen_Ambu!$1:$1048576,T$1,FALSE)/E50,"-")</f>
        <v>8.4044312411280062E-2</v>
      </c>
      <c r="U50" s="117">
        <f>IF(F50&gt;0,VLOOKUP(A50,[3]BDD_AGen_Ambu!$1:$1048576,U$1,FALSE)/F50,"-")</f>
        <v>9.6924528301886789E-2</v>
      </c>
    </row>
    <row r="51" spans="1:30" s="98" customFormat="1" x14ac:dyDescent="0.2">
      <c r="A51" s="31" t="s">
        <v>98</v>
      </c>
      <c r="C51" s="121" t="s">
        <v>99</v>
      </c>
      <c r="D51" s="122"/>
      <c r="E51" s="442">
        <f>VLOOKUP(A51,A_GEN!$A$7:$AM$69,29,FALSE)</f>
        <v>68600</v>
      </c>
      <c r="F51" s="124">
        <f>VLOOKUP(A51,A_GEN!$A$7:$AM$69,30,FALSE)</f>
        <v>69443</v>
      </c>
      <c r="G51" s="117">
        <f t="shared" si="3"/>
        <v>1.2288629737609247E-2</v>
      </c>
      <c r="H51" s="125">
        <f>IF(E51&gt;0,VLOOKUP(A51,[3]BDD_AGen_Ambu!$1:$1048576,H$1,FALSE)/E51,"-")</f>
        <v>0.56664723032069975</v>
      </c>
      <c r="I51" s="117">
        <f>IF(F51&gt;0,VLOOKUP(A51,[3]BDD_AGen_Ambu!$1:$1048576,I$1,FALSE)/F51,"-")</f>
        <v>0.52905260429416934</v>
      </c>
      <c r="J51" s="125">
        <f>IF(E51&gt;0,VLOOKUP(A51,[3]BDD_AGen_Ambu!$1:$1048576,J$1,FALSE)/E51,"-")</f>
        <v>0.14269679300291546</v>
      </c>
      <c r="K51" s="117">
        <f>IF(F51&gt;0,VLOOKUP(A51,[3]BDD_AGen_Ambu!$1:$1048576,K$1,FALSE)/F51,"-")</f>
        <v>0.14760307014385898</v>
      </c>
      <c r="L51" s="125">
        <f>IF(E51&gt;0,VLOOKUP(A51,[3]BDD_AGen_Ambu!$1:$1048576,L$1,FALSE)/E51,"-")</f>
        <v>4.064139941690962E-2</v>
      </c>
      <c r="M51" s="117">
        <f>IF(F51&gt;0,VLOOKUP(A51,[3]BDD_AGen_Ambu!$1:$1048576,M$1,FALSE)/F51,"-")</f>
        <v>4.9047420186339875E-2</v>
      </c>
      <c r="N51" s="125">
        <f>IF(E51&gt;0,VLOOKUP(A51,[3]BDD_AGen_Ambu!$1:$1048576,N$1,FALSE)/E51,"-")</f>
        <v>0.14889212827988338</v>
      </c>
      <c r="O51" s="117">
        <f>IF(F51&gt;0,VLOOKUP(A51,[3]BDD_AGen_Ambu!$1:$1048576,O$1,FALSE)/F51,"-")</f>
        <v>0.13557882003945682</v>
      </c>
      <c r="P51" s="125">
        <f>IF(E51&gt;0,VLOOKUP(A51,[3]BDD_AGen_Ambu!$1:$1048576,P$1,FALSE)/E51,"-")</f>
        <v>4.3731778425655977E-5</v>
      </c>
      <c r="Q51" s="117">
        <f>IF(F51&gt;0,VLOOKUP(A51,[3]BDD_AGen_Ambu!$1:$1048576,Q$1,FALSE)/F51,"-")</f>
        <v>0</v>
      </c>
      <c r="R51" s="125">
        <f>IF(E51&gt;0,VLOOKUP(A51,[3]BDD_AGen_Ambu!$1:$1048576,R$1,FALSE)/E51,"-")</f>
        <v>8.4985422740524782E-3</v>
      </c>
      <c r="S51" s="117">
        <f>IF(F51&gt;0,VLOOKUP(A51,[3]BDD_AGen_Ambu!$1:$1048576,S$1,FALSE)/F51,"-")</f>
        <v>7.2577509612199937E-3</v>
      </c>
      <c r="T51" s="125">
        <f>IF(E51&gt;0,VLOOKUP(A51,[3]BDD_AGen_Ambu!$1:$1048576,T$1,FALSE)/E51,"-")</f>
        <v>8.9373177842565599E-2</v>
      </c>
      <c r="U51" s="117">
        <f>IF(F51&gt;0,VLOOKUP(A51,[3]BDD_AGen_Ambu!$1:$1048576,U$1,FALSE)/F51,"-")</f>
        <v>9.9635672421986371E-2</v>
      </c>
    </row>
    <row r="52" spans="1:30" s="98" customFormat="1" x14ac:dyDescent="0.2">
      <c r="A52" s="31" t="s">
        <v>100</v>
      </c>
      <c r="C52" s="121" t="s">
        <v>101</v>
      </c>
      <c r="D52" s="122"/>
      <c r="E52" s="442">
        <f>VLOOKUP(A52,A_GEN!$A$7:$AM$69,29,FALSE)</f>
        <v>131417</v>
      </c>
      <c r="F52" s="124">
        <f>VLOOKUP(A52,A_GEN!$A$7:$AM$69,30,FALSE)</f>
        <v>120859</v>
      </c>
      <c r="G52" s="117">
        <f t="shared" si="3"/>
        <v>-8.0339682080704966E-2</v>
      </c>
      <c r="H52" s="125">
        <f>IF(E52&gt;0,VLOOKUP(A52,[3]BDD_AGen_Ambu!$1:$1048576,H$1,FALSE)/E52,"-")</f>
        <v>0.64917019868053605</v>
      </c>
      <c r="I52" s="117">
        <f>IF(F52&gt;0,VLOOKUP(A52,[3]BDD_AGen_Ambu!$1:$1048576,I$1,FALSE)/F52,"-")</f>
        <v>0.6396544733946169</v>
      </c>
      <c r="J52" s="125">
        <f>IF(E52&gt;0,VLOOKUP(A52,[3]BDD_AGen_Ambu!$1:$1048576,J$1,FALSE)/E52,"-")</f>
        <v>8.1047353082173534E-2</v>
      </c>
      <c r="K52" s="117">
        <f>IF(F52&gt;0,VLOOKUP(A52,[3]BDD_AGen_Ambu!$1:$1048576,K$1,FALSE)/F52,"-")</f>
        <v>8.0639422798467641E-2</v>
      </c>
      <c r="L52" s="125">
        <f>IF(E52&gt;0,VLOOKUP(A52,[3]BDD_AGen_Ambu!$1:$1048576,L$1,FALSE)/E52,"-")</f>
        <v>1.7912446639323679E-2</v>
      </c>
      <c r="M52" s="117">
        <f>IF(F52&gt;0,VLOOKUP(A52,[3]BDD_AGen_Ambu!$1:$1048576,M$1,FALSE)/F52,"-")</f>
        <v>1.9485516180011417E-2</v>
      </c>
      <c r="N52" s="125">
        <f>IF(E52&gt;0,VLOOKUP(A52,[3]BDD_AGen_Ambu!$1:$1048576,N$1,FALSE)/E52,"-")</f>
        <v>0.13091913527169241</v>
      </c>
      <c r="O52" s="117">
        <f>IF(F52&gt;0,VLOOKUP(A52,[3]BDD_AGen_Ambu!$1:$1048576,O$1,FALSE)/F52,"-")</f>
        <v>0.12507136415161468</v>
      </c>
      <c r="P52" s="125">
        <f>IF(E52&gt;0,VLOOKUP(A52,[3]BDD_AGen_Ambu!$1:$1048576,P$1,FALSE)/E52,"-")</f>
        <v>7.6093656071893286E-6</v>
      </c>
      <c r="Q52" s="117">
        <f>IF(F52&gt;0,VLOOKUP(A52,[3]BDD_AGen_Ambu!$1:$1048576,Q$1,FALSE)/F52,"-")</f>
        <v>3.3096418140146785E-5</v>
      </c>
      <c r="R52" s="125">
        <f>IF(E52&gt;0,VLOOKUP(A52,[3]BDD_AGen_Ambu!$1:$1048576,R$1,FALSE)/E52,"-")</f>
        <v>1.2563062617469582E-2</v>
      </c>
      <c r="S52" s="117">
        <f>IF(F52&gt;0,VLOOKUP(A52,[3]BDD_AGen_Ambu!$1:$1048576,S$1,FALSE)/F52,"-")</f>
        <v>1.2113289039293722E-2</v>
      </c>
      <c r="T52" s="125">
        <f>IF(E52&gt;0,VLOOKUP(A52,[3]BDD_AGen_Ambu!$1:$1048576,T$1,FALSE)/E52,"-")</f>
        <v>0.1074594611047277</v>
      </c>
      <c r="U52" s="117">
        <f>IF(F52&gt;0,VLOOKUP(A52,[3]BDD_AGen_Ambu!$1:$1048576,U$1,FALSE)/F52,"-")</f>
        <v>0.1081839167956048</v>
      </c>
    </row>
    <row r="53" spans="1:30" s="98" customFormat="1" ht="13.8" thickBot="1" x14ac:dyDescent="0.25">
      <c r="A53" s="31" t="s">
        <v>102</v>
      </c>
      <c r="C53" s="130" t="s">
        <v>103</v>
      </c>
      <c r="D53" s="131"/>
      <c r="E53" s="447">
        <f>VLOOKUP(A53,A_GEN!$A$7:$AM$69,29,FALSE)</f>
        <v>75662</v>
      </c>
      <c r="F53" s="133">
        <f>VLOOKUP(A53,A_GEN!$A$7:$AM$69,30,FALSE)</f>
        <v>73400</v>
      </c>
      <c r="G53" s="134">
        <f t="shared" si="3"/>
        <v>-2.9896116941132922E-2</v>
      </c>
      <c r="H53" s="135">
        <f>IF(E53&gt;0,VLOOKUP(A53,[3]BDD_AGen_Ambu!$1:$1048576,H$1,FALSE)/E53,"-")</f>
        <v>0.70699955063307873</v>
      </c>
      <c r="I53" s="134">
        <f>IF(F53&gt;0,VLOOKUP(A53,[3]BDD_AGen_Ambu!$1:$1048576,I$1,FALSE)/F53,"-")</f>
        <v>0.57735694822888284</v>
      </c>
      <c r="J53" s="135">
        <f>IF(E53&gt;0,VLOOKUP(A53,[3]BDD_AGen_Ambu!$1:$1048576,J$1,FALSE)/E53,"-")</f>
        <v>5.9356083635114062E-2</v>
      </c>
      <c r="K53" s="134">
        <f>IF(F53&gt;0,VLOOKUP(A53,[3]BDD_AGen_Ambu!$1:$1048576,K$1,FALSE)/F53,"-")</f>
        <v>5.3392370572207082E-2</v>
      </c>
      <c r="L53" s="135">
        <f>IF(E53&gt;0,VLOOKUP(A53,[3]BDD_AGen_Ambu!$1:$1048576,L$1,FALSE)/E53,"-")</f>
        <v>8.105786259945548E-2</v>
      </c>
      <c r="M53" s="134">
        <f>IF(F53&gt;0,VLOOKUP(A53,[3]BDD_AGen_Ambu!$1:$1048576,M$1,FALSE)/F53,"-")</f>
        <v>8.2220708446866492E-2</v>
      </c>
      <c r="N53" s="135">
        <f>IF(E53&gt;0,VLOOKUP(A53,[3]BDD_AGen_Ambu!$1:$1048576,N$1,FALSE)/E53,"-")</f>
        <v>0.12760698897729375</v>
      </c>
      <c r="O53" s="134">
        <f>IF(F53&gt;0,VLOOKUP(A53,[3]BDD_AGen_Ambu!$1:$1048576,O$1,FALSE)/F53,"-")</f>
        <v>7.5245231607629429E-2</v>
      </c>
      <c r="P53" s="135">
        <f>IF(E53&gt;0,VLOOKUP(A53,[3]BDD_AGen_Ambu!$1:$1048576,P$1,FALSE)/E53,"-")</f>
        <v>0</v>
      </c>
      <c r="Q53" s="134">
        <f>IF(F53&gt;0,VLOOKUP(A53,[3]BDD_AGen_Ambu!$1:$1048576,Q$1,FALSE)/F53,"-")</f>
        <v>0</v>
      </c>
      <c r="R53" s="135">
        <f>IF(E53&gt;0,VLOOKUP(A53,[3]BDD_AGen_Ambu!$1:$1048576,R$1,FALSE)/E53,"-")</f>
        <v>0</v>
      </c>
      <c r="S53" s="134">
        <f>IF(F53&gt;0,VLOOKUP(A53,[3]BDD_AGen_Ambu!$1:$1048576,S$1,FALSE)/F53,"-")</f>
        <v>0</v>
      </c>
      <c r="T53" s="135">
        <f>IF(E53&gt;0,VLOOKUP(A53,[3]BDD_AGen_Ambu!$1:$1048576,T$1,FALSE)/E53,"-")</f>
        <v>2.4569797256218447E-2</v>
      </c>
      <c r="U53" s="134">
        <f>IF(F53&gt;0,VLOOKUP(A53,[3]BDD_AGen_Ambu!$1:$1048576,U$1,FALSE)/F53,"-")</f>
        <v>2.6961852861035421E-2</v>
      </c>
    </row>
    <row r="54" spans="1:30" ht="5.25" customHeight="1" thickBot="1" x14ac:dyDescent="0.25">
      <c r="A54" s="77"/>
      <c r="C54" s="331"/>
      <c r="D54" s="332"/>
      <c r="E54" s="453"/>
      <c r="F54" s="333"/>
      <c r="G54" s="197"/>
      <c r="H54" s="197"/>
      <c r="I54" s="197"/>
      <c r="J54" s="197"/>
      <c r="K54" s="197"/>
      <c r="L54" s="197"/>
      <c r="M54" s="197"/>
      <c r="N54" s="197"/>
      <c r="O54" s="197"/>
      <c r="P54" s="197"/>
      <c r="Q54" s="197"/>
      <c r="R54" s="197"/>
      <c r="S54" s="197"/>
      <c r="T54" s="197"/>
      <c r="U54" s="197"/>
    </row>
    <row r="55" spans="1:30" s="98" customFormat="1" ht="13.8" thickBot="1" x14ac:dyDescent="0.25">
      <c r="A55" s="31" t="s">
        <v>104</v>
      </c>
      <c r="C55" s="337" t="s">
        <v>105</v>
      </c>
      <c r="D55" s="455"/>
      <c r="E55" s="415">
        <f>VLOOKUP(A55,A_GEN!$A$7:$AM$69,29,FALSE)</f>
        <v>1070378</v>
      </c>
      <c r="F55" s="147">
        <f>VLOOKUP(A55,A_GEN!$A$7:$AM$69,30,FALSE)</f>
        <v>1058485</v>
      </c>
      <c r="G55" s="148">
        <f>IF(E55&gt;0,F55/E55-1,"-")</f>
        <v>-1.1111028066720374E-2</v>
      </c>
      <c r="H55" s="149">
        <f>IF(E55&gt;0,VLOOKUP(A55,[3]BDD_AGen_Ambu!$1:$1048576,H$1,FALSE)/E55,"-")</f>
        <v>0.6239795660972105</v>
      </c>
      <c r="I55" s="148">
        <f>IF(F55&gt;0,VLOOKUP(A55,[3]BDD_AGen_Ambu!$1:$1048576,I$1,FALSE)/F55,"-")</f>
        <v>0.59803303778513628</v>
      </c>
      <c r="J55" s="149">
        <f>IF(E55&gt;0,VLOOKUP(A55,[3]BDD_AGen_Ambu!$1:$1048576,J$1,FALSE)/E55,"-")</f>
        <v>8.9498289389355903E-2</v>
      </c>
      <c r="K55" s="148">
        <f>IF(F55&gt;0,VLOOKUP(A55,[3]BDD_AGen_Ambu!$1:$1048576,K$1,FALSE)/F55,"-")</f>
        <v>8.2144763506332166E-2</v>
      </c>
      <c r="L55" s="149">
        <f>IF(E55&gt;0,VLOOKUP(A55,[3]BDD_AGen_Ambu!$1:$1048576,L$1,FALSE)/E55,"-")</f>
        <v>4.0032586618932754E-2</v>
      </c>
      <c r="M55" s="148">
        <f>IF(F55&gt;0,VLOOKUP(A55,[3]BDD_AGen_Ambu!$1:$1048576,M$1,FALSE)/F55,"-")</f>
        <v>3.2611704464399587E-2</v>
      </c>
      <c r="N55" s="149">
        <f>IF(E55&gt;0,VLOOKUP(A55,[3]BDD_AGen_Ambu!$1:$1048576,N$1,FALSE)/E55,"-")</f>
        <v>7.8976772691516456E-2</v>
      </c>
      <c r="O55" s="148">
        <f>IF(F55&gt;0,VLOOKUP(A55,[3]BDD_AGen_Ambu!$1:$1048576,O$1,FALSE)/F55,"-")</f>
        <v>7.1278289253036184E-2</v>
      </c>
      <c r="P55" s="149">
        <f>IF(E55&gt;0,VLOOKUP(A55,[3]BDD_AGen_Ambu!$1:$1048576,P$1,FALSE)/E55,"-")</f>
        <v>3.550147704829509E-5</v>
      </c>
      <c r="Q55" s="148">
        <f>IF(F55&gt;0,VLOOKUP(A55,[3]BDD_AGen_Ambu!$1:$1048576,Q$1,FALSE)/F55,"-")</f>
        <v>5.7629536554603983E-5</v>
      </c>
      <c r="R55" s="149">
        <f>IF(E55&gt;0,VLOOKUP(A55,[3]BDD_AGen_Ambu!$1:$1048576,R$1,FALSE)/E55,"-")</f>
        <v>5.1658386102853386E-2</v>
      </c>
      <c r="S55" s="148">
        <f>IF(F55&gt;0,VLOOKUP(A55,[3]BDD_AGen_Ambu!$1:$1048576,S$1,FALSE)/F55,"-")</f>
        <v>1.3285025295587562E-2</v>
      </c>
      <c r="T55" s="149">
        <f>IF(E55&gt;0,VLOOKUP(A55,[3]BDD_AGen_Ambu!$1:$1048576,T$1,FALSE)/E55,"-")</f>
        <v>9.7408579025353659E-2</v>
      </c>
      <c r="U55" s="148">
        <f>IF(F55&gt;0,VLOOKUP(A55,[3]BDD_AGen_Ambu!$1:$1048576,U$1,FALSE)/F55,"-")</f>
        <v>0.12403009962351852</v>
      </c>
    </row>
    <row r="56" spans="1:30" ht="5.25" customHeight="1" thickBot="1" x14ac:dyDescent="0.25">
      <c r="A56" s="77"/>
      <c r="C56" s="345"/>
      <c r="D56" s="330"/>
      <c r="E56" s="219"/>
      <c r="F56" s="514"/>
      <c r="G56" s="515"/>
      <c r="H56" s="515"/>
      <c r="I56" s="515"/>
      <c r="J56" s="515"/>
      <c r="K56" s="515"/>
      <c r="L56" s="515"/>
      <c r="M56" s="515"/>
      <c r="N56" s="515"/>
      <c r="O56" s="515"/>
      <c r="P56" s="515"/>
      <c r="Q56" s="515"/>
      <c r="R56" s="515"/>
      <c r="S56" s="515"/>
      <c r="T56" s="515"/>
      <c r="U56" s="515"/>
    </row>
    <row r="57" spans="1:30" s="98" customFormat="1" x14ac:dyDescent="0.2">
      <c r="A57" s="31" t="s">
        <v>106</v>
      </c>
      <c r="C57" s="350" t="s">
        <v>107</v>
      </c>
      <c r="D57" s="464"/>
      <c r="E57" s="465">
        <f>VLOOKUP(A57,A_GEN!$A$7:$AM$69,29,FALSE)</f>
        <v>16266200</v>
      </c>
      <c r="F57" s="162">
        <f>VLOOKUP(A57,A_GEN!$A$7:$AM$69,30,FALSE)</f>
        <v>15832476</v>
      </c>
      <c r="G57" s="163">
        <f>IF(E57&gt;0,F57/E57-1,"-")</f>
        <v>-2.666412561016096E-2</v>
      </c>
      <c r="H57" s="164">
        <f>IF(E57&gt;0,VLOOKUP(A57,[3]BDD_AGen_Ambu!$1:$1048576,H$1,FALSE)/E57,"-")</f>
        <v>0.66707196517932887</v>
      </c>
      <c r="I57" s="163">
        <f>IF(F57&gt;0,VLOOKUP(A57,[3]BDD_AGen_Ambu!$1:$1048576,I$1,FALSE)/F57,"-")</f>
        <v>0.60876340504163717</v>
      </c>
      <c r="J57" s="164">
        <f>IF(E57&gt;0,VLOOKUP(A57,[3]BDD_AGen_Ambu!$1:$1048576,J$1,FALSE)/E57,"-")</f>
        <v>8.7165287528740573E-2</v>
      </c>
      <c r="K57" s="163">
        <f>IF(F57&gt;0,VLOOKUP(A57,[3]BDD_AGen_Ambu!$1:$1048576,K$1,FALSE)/F57,"-")</f>
        <v>8.4378210963338904E-2</v>
      </c>
      <c r="L57" s="164">
        <f>IF(E57&gt;0,VLOOKUP(A57,[3]BDD_AGen_Ambu!$1:$1048576,L$1,FALSE)/E57,"-")</f>
        <v>2.3325177361645622E-2</v>
      </c>
      <c r="M57" s="163">
        <f>IF(F57&gt;0,VLOOKUP(A57,[3]BDD_AGen_Ambu!$1:$1048576,M$1,FALSE)/F57,"-")</f>
        <v>2.0064833826370556E-2</v>
      </c>
      <c r="N57" s="164">
        <f>IF(E57&gt;0,VLOOKUP(A57,[3]BDD_AGen_Ambu!$1:$1048576,N$1,FALSE)/E57,"-")</f>
        <v>5.4177496895402737E-2</v>
      </c>
      <c r="O57" s="163">
        <f>IF(F57&gt;0,VLOOKUP(A57,[3]BDD_AGen_Ambu!$1:$1048576,O$1,FALSE)/F57,"-")</f>
        <v>5.1368907806965881E-2</v>
      </c>
      <c r="P57" s="164">
        <f>IF(E57&gt;0,VLOOKUP(A57,[3]BDD_AGen_Ambu!$1:$1048576,P$1,FALSE)/E57,"-")</f>
        <v>6.715766435922342E-4</v>
      </c>
      <c r="Q57" s="163">
        <f>IF(F57&gt;0,VLOOKUP(A57,[3]BDD_AGen_Ambu!$1:$1048576,Q$1,FALSE)/F57,"-")</f>
        <v>7.7284184735223983E-4</v>
      </c>
      <c r="R57" s="164">
        <f>IF(E57&gt;0,VLOOKUP(A57,[3]BDD_AGen_Ambu!$1:$1048576,R$1,FALSE)/E57,"-")</f>
        <v>5.3688568934354676E-2</v>
      </c>
      <c r="S57" s="163">
        <f>IF(F57&gt;0,VLOOKUP(A57,[3]BDD_AGen_Ambu!$1:$1048576,S$1,FALSE)/F57,"-")</f>
        <v>5.1306820234560908E-2</v>
      </c>
      <c r="T57" s="164">
        <f>IF(E57&gt;0,VLOOKUP(A57,[3]BDD_AGen_Ambu!$1:$1048576,T$1,FALSE)/E57,"-")</f>
        <v>0.10190118159127516</v>
      </c>
      <c r="U57" s="163">
        <f>IF(F57&gt;0,VLOOKUP(A57,[3]BDD_AGen_Ambu!$1:$1048576,U$1,FALSE)/F57,"-")</f>
        <v>0.10850166455328908</v>
      </c>
    </row>
    <row r="58" spans="1:30" s="65" customFormat="1" ht="14.1" customHeight="1" x14ac:dyDescent="0.2">
      <c r="A58" s="31" t="s">
        <v>251</v>
      </c>
      <c r="C58" s="173" t="s">
        <v>59</v>
      </c>
      <c r="D58" s="174"/>
      <c r="E58" s="471">
        <f>VLOOKUP(A58,A_GEN!$A$7:$AM$69,29,FALSE)</f>
        <v>16266200</v>
      </c>
      <c r="F58" s="176">
        <f>VLOOKUP(A58,A_GEN!$A$7:$AM$69,30,FALSE)</f>
        <v>15832476</v>
      </c>
      <c r="G58" s="116">
        <f>IF(E58&gt;0,F58/E58-1,"-")</f>
        <v>-2.666412561016096E-2</v>
      </c>
      <c r="H58" s="177">
        <f>IF(E58&gt;0,VLOOKUP(A58,[3]BDD_AGen_Ambu!$1:$1048576,H$1,FALSE)/E58,"-")</f>
        <v>0.66707196517932887</v>
      </c>
      <c r="I58" s="116">
        <f>IF(F58&gt;0,VLOOKUP(A58,[3]BDD_AGen_Ambu!$1:$1048576,I$1,FALSE)/F58,"-")</f>
        <v>0.60876340504163717</v>
      </c>
      <c r="J58" s="177">
        <f>IF(E58&gt;0,VLOOKUP(A58,[3]BDD_AGen_Ambu!$1:$1048576,J$1,FALSE)/E58,"-")</f>
        <v>8.7165287528740573E-2</v>
      </c>
      <c r="K58" s="116">
        <f>IF(F58&gt;0,VLOOKUP(A58,[3]BDD_AGen_Ambu!$1:$1048576,K$1,FALSE)/F58,"-")</f>
        <v>8.4378210963338904E-2</v>
      </c>
      <c r="L58" s="177">
        <f>IF(E58&gt;0,VLOOKUP(A58,[3]BDD_AGen_Ambu!$1:$1048576,L$1,FALSE)/E58,"-")</f>
        <v>2.3325177361645622E-2</v>
      </c>
      <c r="M58" s="116">
        <f>IF(F58&gt;0,VLOOKUP(A58,[3]BDD_AGen_Ambu!$1:$1048576,M$1,FALSE)/F58,"-")</f>
        <v>2.0064833826370556E-2</v>
      </c>
      <c r="N58" s="177">
        <f>IF(E58&gt;0,VLOOKUP(A58,[3]BDD_AGen_Ambu!$1:$1048576,N$1,FALSE)/E58,"-")</f>
        <v>5.4177496895402737E-2</v>
      </c>
      <c r="O58" s="116">
        <f>IF(F58&gt;0,VLOOKUP(A58,[3]BDD_AGen_Ambu!$1:$1048576,O$1,FALSE)/F58,"-")</f>
        <v>5.1368907806965881E-2</v>
      </c>
      <c r="P58" s="177">
        <f>IF(E58&gt;0,VLOOKUP(A58,[3]BDD_AGen_Ambu!$1:$1048576,P$1,FALSE)/E58,"-")</f>
        <v>6.715766435922342E-4</v>
      </c>
      <c r="Q58" s="116">
        <f>IF(F58&gt;0,VLOOKUP(A58,[3]BDD_AGen_Ambu!$1:$1048576,Q$1,FALSE)/F58,"-")</f>
        <v>7.7284184735223983E-4</v>
      </c>
      <c r="R58" s="177">
        <f>IF(E58&gt;0,VLOOKUP(A58,[3]BDD_AGen_Ambu!$1:$1048576,R$1,FALSE)/E58,"-")</f>
        <v>5.3688568934354676E-2</v>
      </c>
      <c r="S58" s="116">
        <f>IF(F58&gt;0,VLOOKUP(A58,[3]BDD_AGen_Ambu!$1:$1048576,S$1,FALSE)/F58,"-")</f>
        <v>5.1306820234560908E-2</v>
      </c>
      <c r="T58" s="177">
        <f>IF(E58&gt;0,VLOOKUP(A58,[3]BDD_AGen_Ambu!$1:$1048576,T$1,FALSE)/E58,"-")</f>
        <v>0.10190118159127516</v>
      </c>
      <c r="U58" s="116">
        <f>IF(F58&gt;0,VLOOKUP(A58,[3]BDD_AGen_Ambu!$1:$1048576,U$1,FALSE)/F58,"-")</f>
        <v>0.10850166455328908</v>
      </c>
    </row>
    <row r="59" spans="1:30" s="101" customFormat="1" ht="13.5" customHeight="1" thickBot="1" x14ac:dyDescent="0.25">
      <c r="A59" s="31" t="s">
        <v>250</v>
      </c>
      <c r="C59" s="183" t="s">
        <v>81</v>
      </c>
      <c r="D59" s="183"/>
      <c r="E59" s="478">
        <f>VLOOKUP(A59,A_GEN!$A$7:$AM$69,29,FALSE)</f>
        <v>0</v>
      </c>
      <c r="F59" s="184">
        <f>VLOOKUP(A59,A_GEN!$A$7:$AM$69,30,FALSE)</f>
        <v>0</v>
      </c>
      <c r="G59" s="185" t="str">
        <f>IF(E59&gt;0,F59/E59-1,"-")</f>
        <v>-</v>
      </c>
      <c r="H59" s="186" t="str">
        <f>IF(E59&gt;0,VLOOKUP(A59,[3]BDD_AGen_Ambu!$1:$1048576,H$1,FALSE)/E59,"-")</f>
        <v>-</v>
      </c>
      <c r="I59" s="185" t="str">
        <f>IF(F59&gt;0,VLOOKUP(A59,[3]BDD_AGen_Ambu!$1:$1048576,I$1,FALSE)/F59,"-")</f>
        <v>-</v>
      </c>
      <c r="J59" s="186" t="str">
        <f>IF(E59&gt;0,VLOOKUP(A59,[3]BDD_AGen_Ambu!$1:$1048576,J$1,FALSE)/E59,"-")</f>
        <v>-</v>
      </c>
      <c r="K59" s="185" t="str">
        <f>IF(F59&gt;0,VLOOKUP(A59,[3]BDD_AGen_Ambu!$1:$1048576,K$1,FALSE)/F59,"-")</f>
        <v>-</v>
      </c>
      <c r="L59" s="186" t="str">
        <f>IF(E59&gt;0,VLOOKUP(A59,[3]BDD_AGen_Ambu!$1:$1048576,L$1,FALSE)/E59,"-")</f>
        <v>-</v>
      </c>
      <c r="M59" s="185" t="str">
        <f>IF(F59&gt;0,VLOOKUP(A59,[3]BDD_AGen_Ambu!$1:$1048576,M$1,FALSE)/F59,"-")</f>
        <v>-</v>
      </c>
      <c r="N59" s="186" t="str">
        <f>IF(E59&gt;0,VLOOKUP(A59,[3]BDD_AGen_Ambu!$1:$1048576,N$1,FALSE)/E59,"-")</f>
        <v>-</v>
      </c>
      <c r="O59" s="185" t="str">
        <f>IF(F59&gt;0,VLOOKUP(A59,[3]BDD_AGen_Ambu!$1:$1048576,O$1,FALSE)/F59,"-")</f>
        <v>-</v>
      </c>
      <c r="P59" s="186" t="str">
        <f>IF(E59&gt;0,VLOOKUP(A59,[3]BDD_AGen_Ambu!$1:$1048576,P$1,FALSE)/E59,"-")</f>
        <v>-</v>
      </c>
      <c r="Q59" s="185" t="str">
        <f>IF(F59&gt;0,VLOOKUP(A59,[3]BDD_AGen_Ambu!$1:$1048576,Q$1,FALSE)/F59,"-")</f>
        <v>-</v>
      </c>
      <c r="R59" s="186" t="str">
        <f>IF(E59&gt;0,VLOOKUP(A59,[3]BDD_AGen_Ambu!$1:$1048576,R$1,FALSE)/E59,"-")</f>
        <v>-</v>
      </c>
      <c r="S59" s="185" t="str">
        <f>IF(F59&gt;0,VLOOKUP(A59,[3]BDD_AGen_Ambu!$1:$1048576,S$1,FALSE)/F59,"-")</f>
        <v>-</v>
      </c>
      <c r="T59" s="186" t="str">
        <f>IF(E59&gt;0,VLOOKUP(A59,[3]BDD_AGen_Ambu!$1:$1048576,T$1,FALSE)/E59,"-")</f>
        <v>-</v>
      </c>
      <c r="U59" s="185" t="str">
        <f>IF(F59&gt;0,VLOOKUP(A59,[3]BDD_AGen_Ambu!$1:$1048576,U$1,FALSE)/F59,"-")</f>
        <v>-</v>
      </c>
    </row>
    <row r="60" spans="1:30" ht="8.25" customHeight="1" x14ac:dyDescent="0.25"/>
    <row r="61" spans="1:30" x14ac:dyDescent="0.25">
      <c r="C61" s="65" t="s">
        <v>110</v>
      </c>
      <c r="D61" s="201" t="str">
        <f>CONCATENATE(" RIMP ",[3]Onglet_OutilAnnexe!$B$3," - ",[3]Onglet_OutilAnnexe!$B$2,)</f>
        <v xml:space="preserve"> RIMP 2021 - 2022</v>
      </c>
      <c r="E61" s="98"/>
      <c r="F61" s="704" t="s">
        <v>242</v>
      </c>
      <c r="G61" s="101"/>
      <c r="H61" s="98"/>
      <c r="I61" s="193"/>
      <c r="J61" s="98"/>
      <c r="K61" s="98"/>
      <c r="L61" s="98"/>
      <c r="M61" s="203"/>
      <c r="N61" s="98"/>
      <c r="O61" s="98"/>
      <c r="P61" s="98"/>
      <c r="Q61" s="98"/>
      <c r="R61" s="98"/>
      <c r="S61" s="98"/>
      <c r="T61" s="193"/>
      <c r="U61" s="193"/>
      <c r="V61" s="204"/>
      <c r="Y61" s="381"/>
      <c r="Z61" s="381"/>
      <c r="AA61" s="381"/>
      <c r="AB61" s="381"/>
      <c r="AC61" s="381"/>
      <c r="AD61" s="381"/>
    </row>
    <row r="62" spans="1:30" x14ac:dyDescent="0.25">
      <c r="C62" s="65"/>
      <c r="D62" s="201"/>
      <c r="E62" s="98"/>
      <c r="F62" s="703" t="s">
        <v>241</v>
      </c>
      <c r="G62" s="193"/>
      <c r="H62" s="98"/>
      <c r="I62" s="98"/>
      <c r="J62" s="98"/>
      <c r="K62" s="98"/>
      <c r="L62" s="98"/>
      <c r="M62" s="203"/>
      <c r="N62" s="98"/>
      <c r="O62" s="98"/>
      <c r="P62" s="98"/>
      <c r="Q62" s="98"/>
      <c r="R62" s="98"/>
      <c r="S62" s="98"/>
      <c r="T62" s="193"/>
      <c r="U62" s="193"/>
      <c r="V62" s="204"/>
      <c r="Y62" s="381"/>
      <c r="Z62" s="381"/>
      <c r="AA62" s="381"/>
      <c r="AB62" s="381"/>
      <c r="AC62" s="381"/>
      <c r="AD62" s="381"/>
    </row>
    <row r="63" spans="1:30" x14ac:dyDescent="0.25">
      <c r="C63" s="65"/>
      <c r="D63" s="201"/>
      <c r="E63" s="98"/>
      <c r="F63" s="703" t="s">
        <v>240</v>
      </c>
      <c r="G63" s="193"/>
      <c r="H63" s="98"/>
      <c r="I63" s="98"/>
      <c r="J63" s="98"/>
      <c r="K63" s="98"/>
      <c r="L63" s="98"/>
      <c r="M63" s="203"/>
      <c r="N63" s="98"/>
      <c r="O63" s="98"/>
      <c r="P63" s="98"/>
      <c r="Q63" s="98"/>
      <c r="R63" s="98"/>
      <c r="S63" s="98"/>
      <c r="T63" s="193"/>
      <c r="U63" s="193"/>
      <c r="V63" s="204"/>
      <c r="Y63" s="381"/>
      <c r="Z63" s="381"/>
      <c r="AA63" s="381"/>
      <c r="AB63" s="381"/>
      <c r="AC63" s="381"/>
      <c r="AD63" s="381"/>
    </row>
    <row r="64" spans="1:30" x14ac:dyDescent="0.25">
      <c r="C64" s="201"/>
      <c r="D64" s="201"/>
      <c r="E64" s="206"/>
      <c r="F64" s="702"/>
      <c r="G64" s="201"/>
      <c r="H64" s="206"/>
      <c r="I64" s="206"/>
      <c r="J64" s="206"/>
      <c r="K64" s="206"/>
      <c r="L64" s="206"/>
      <c r="M64" s="207"/>
      <c r="N64" s="206"/>
      <c r="O64" s="206"/>
      <c r="P64" s="206"/>
      <c r="Q64" s="206"/>
      <c r="R64" s="206"/>
      <c r="S64" s="206"/>
      <c r="T64" s="193"/>
      <c r="U64" s="193"/>
      <c r="V64" s="204"/>
      <c r="Y64" s="381"/>
      <c r="Z64" s="381"/>
      <c r="AA64" s="381"/>
      <c r="AB64" s="381"/>
      <c r="AC64" s="381"/>
      <c r="AD64" s="381"/>
    </row>
    <row r="65" spans="3:30" x14ac:dyDescent="0.25">
      <c r="C65" s="1083" t="s">
        <v>116</v>
      </c>
      <c r="D65" s="1083"/>
      <c r="E65" s="1083"/>
      <c r="F65" s="1083"/>
      <c r="G65" s="1083"/>
      <c r="H65" s="1083"/>
      <c r="I65" s="1083"/>
      <c r="J65" s="1083"/>
      <c r="K65" s="1083"/>
      <c r="L65" s="1083"/>
      <c r="M65" s="1083"/>
      <c r="N65" s="1083"/>
      <c r="O65" s="1083"/>
      <c r="P65" s="1083"/>
      <c r="Q65" s="1083"/>
      <c r="R65" s="1083"/>
      <c r="S65" s="1083"/>
      <c r="T65" s="1083"/>
      <c r="U65" s="1083"/>
      <c r="V65" s="1083"/>
      <c r="W65" s="1083"/>
      <c r="X65" s="1083"/>
      <c r="Y65" s="1083"/>
      <c r="Z65" s="1083"/>
      <c r="AA65" s="1083"/>
      <c r="AB65" s="1083"/>
      <c r="AC65" s="1083"/>
      <c r="AD65" s="1083"/>
    </row>
    <row r="66" spans="3:30" x14ac:dyDescent="0.25">
      <c r="C66" s="382"/>
      <c r="D66" s="487"/>
      <c r="E66" s="487"/>
      <c r="F66" s="210"/>
      <c r="G66" s="210"/>
      <c r="H66" s="210"/>
      <c r="I66" s="210"/>
      <c r="J66" s="210"/>
      <c r="K66" s="210"/>
      <c r="L66" s="210"/>
      <c r="M66" s="209"/>
      <c r="N66" s="210"/>
      <c r="O66" s="210"/>
      <c r="P66" s="210"/>
      <c r="Q66" s="210"/>
      <c r="R66" s="210"/>
      <c r="S66" s="210"/>
      <c r="T66" s="210"/>
      <c r="U66" s="210"/>
    </row>
    <row r="67" spans="3:30" x14ac:dyDescent="0.25">
      <c r="C67" s="329" t="s">
        <v>260</v>
      </c>
      <c r="D67" s="487"/>
      <c r="E67" s="487"/>
      <c r="F67" s="210"/>
      <c r="G67" s="210"/>
      <c r="H67" s="210"/>
      <c r="I67" s="210"/>
      <c r="J67" s="210"/>
      <c r="K67" s="210"/>
      <c r="L67" s="210"/>
      <c r="M67" s="210"/>
      <c r="N67" s="210"/>
      <c r="O67" s="210"/>
      <c r="P67" s="210"/>
      <c r="Q67" s="210"/>
      <c r="R67" s="210"/>
      <c r="S67" s="210"/>
      <c r="T67" s="210"/>
      <c r="U67" s="210"/>
    </row>
  </sheetData>
  <mergeCells count="13">
    <mergeCell ref="C65:AD65"/>
    <mergeCell ref="C2:U2"/>
    <mergeCell ref="C4:C6"/>
    <mergeCell ref="D4:D6"/>
    <mergeCell ref="F4:G5"/>
    <mergeCell ref="H4:U4"/>
    <mergeCell ref="H5:I5"/>
    <mergeCell ref="J5:K5"/>
    <mergeCell ref="L5:M5"/>
    <mergeCell ref="N5:O5"/>
    <mergeCell ref="P5:Q5"/>
    <mergeCell ref="R5:S5"/>
    <mergeCell ref="T5:U5"/>
  </mergeCells>
  <pageMargins left="0.19685039370078741" right="0.15748031496062992" top="0.19685039370078741" bottom="0.51181102362204722" header="0.31496062992125984" footer="0.27559055118110237"/>
  <pageSetup paperSize="9" scale="59" orientation="landscape" r:id="rId1"/>
  <headerFooter alignWithMargins="0">
    <oddFooter>&amp;L&amp;"Arial,Italique"&amp;7
&amp;CPsychiatrie (RIM-P) – Bilan PMSI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71"/>
  <sheetViews>
    <sheetView showZeros="0" view="pageBreakPreview" topLeftCell="C2" zoomScale="60" zoomScaleNormal="100" workbookViewId="0">
      <selection sqref="A1:AD67"/>
    </sheetView>
  </sheetViews>
  <sheetFormatPr baseColWidth="10" defaultColWidth="11.5546875" defaultRowHeight="13.2" x14ac:dyDescent="0.25"/>
  <cols>
    <col min="1" max="1" width="8.77734375" style="49" hidden="1" customWidth="1"/>
    <col min="2" max="2" width="3.77734375" style="193" hidden="1" customWidth="1"/>
    <col min="3" max="3" width="9.44140625" style="194" customWidth="1"/>
    <col min="4" max="4" width="21.77734375" style="195" customWidth="1"/>
    <col min="5" max="5" width="12.77734375" style="195" hidden="1" customWidth="1"/>
    <col min="6" max="6" width="10.44140625" style="213" customWidth="1"/>
    <col min="7" max="7" width="10.44140625" style="379" customWidth="1"/>
    <col min="8" max="25" width="10.44140625" style="381" customWidth="1"/>
    <col min="26" max="16384" width="11.5546875" style="193"/>
  </cols>
  <sheetData>
    <row r="1" spans="1:36" s="506" customFormat="1" hidden="1" x14ac:dyDescent="0.25">
      <c r="A1" s="505"/>
      <c r="C1" s="507"/>
      <c r="D1" s="508"/>
      <c r="E1" s="508"/>
      <c r="F1" s="726"/>
      <c r="G1" s="509"/>
      <c r="H1" s="509">
        <v>26</v>
      </c>
      <c r="I1" s="509">
        <f>H1+32</f>
        <v>58</v>
      </c>
      <c r="J1" s="509">
        <f t="shared" ref="J1:U1" si="0">H1+1</f>
        <v>27</v>
      </c>
      <c r="K1" s="509">
        <f t="shared" si="0"/>
        <v>59</v>
      </c>
      <c r="L1" s="509">
        <f t="shared" si="0"/>
        <v>28</v>
      </c>
      <c r="M1" s="509">
        <f t="shared" si="0"/>
        <v>60</v>
      </c>
      <c r="N1" s="509">
        <f t="shared" si="0"/>
        <v>29</v>
      </c>
      <c r="O1" s="509">
        <f t="shared" si="0"/>
        <v>61</v>
      </c>
      <c r="P1" s="509">
        <f t="shared" si="0"/>
        <v>30</v>
      </c>
      <c r="Q1" s="509">
        <f t="shared" si="0"/>
        <v>62</v>
      </c>
      <c r="R1" s="509">
        <f t="shared" si="0"/>
        <v>31</v>
      </c>
      <c r="S1" s="509">
        <f t="shared" si="0"/>
        <v>63</v>
      </c>
      <c r="T1" s="509">
        <f t="shared" si="0"/>
        <v>32</v>
      </c>
      <c r="U1" s="509">
        <f t="shared" si="0"/>
        <v>64</v>
      </c>
      <c r="V1" s="509"/>
      <c r="W1" s="509"/>
      <c r="X1" s="509">
        <f>T1+1</f>
        <v>33</v>
      </c>
      <c r="Y1" s="509">
        <f>U1+1</f>
        <v>65</v>
      </c>
    </row>
    <row r="2" spans="1:36" s="10" customFormat="1" ht="30" customHeight="1" x14ac:dyDescent="0.25">
      <c r="A2" s="9"/>
      <c r="C2" s="1087" t="s">
        <v>267</v>
      </c>
      <c r="D2" s="1087"/>
      <c r="E2" s="1087"/>
      <c r="F2" s="1087"/>
      <c r="G2" s="1087"/>
      <c r="H2" s="1087"/>
      <c r="I2" s="1087"/>
      <c r="J2" s="1087"/>
      <c r="K2" s="1087"/>
      <c r="L2" s="1087"/>
      <c r="M2" s="1087"/>
      <c r="N2" s="1087"/>
      <c r="O2" s="1087"/>
      <c r="P2" s="1087"/>
      <c r="Q2" s="1087"/>
      <c r="R2" s="1087"/>
      <c r="S2" s="1087"/>
      <c r="T2" s="1087"/>
      <c r="U2" s="1087"/>
      <c r="V2" s="1087"/>
      <c r="W2" s="1087"/>
      <c r="X2" s="1087"/>
      <c r="Y2" s="1087"/>
      <c r="Z2" s="221"/>
      <c r="AA2" s="221"/>
      <c r="AB2" s="221"/>
      <c r="AC2" s="221"/>
      <c r="AD2" s="221"/>
      <c r="AE2" s="221"/>
      <c r="AF2" s="221"/>
      <c r="AG2" s="221"/>
      <c r="AH2" s="221"/>
      <c r="AI2" s="221"/>
      <c r="AJ2" s="221"/>
    </row>
    <row r="3" spans="1:36" s="12" customFormat="1" ht="7.5" customHeight="1" thickBot="1" x14ac:dyDescent="0.3">
      <c r="A3" s="11"/>
      <c r="C3" s="386"/>
      <c r="D3" s="222"/>
      <c r="E3" s="222"/>
      <c r="F3" s="387"/>
      <c r="G3" s="223"/>
      <c r="H3" s="223"/>
      <c r="I3" s="223"/>
      <c r="J3" s="223"/>
      <c r="K3" s="223"/>
      <c r="L3" s="388"/>
      <c r="M3" s="223"/>
      <c r="N3" s="223"/>
      <c r="O3" s="388"/>
      <c r="P3" s="223"/>
      <c r="Q3" s="223"/>
      <c r="R3" s="388"/>
      <c r="S3" s="223"/>
      <c r="T3" s="223"/>
      <c r="U3" s="223"/>
      <c r="V3" s="223"/>
      <c r="W3" s="388"/>
      <c r="X3" s="223"/>
      <c r="Y3" s="223"/>
      <c r="Z3" s="223"/>
      <c r="AA3" s="223"/>
      <c r="AB3" s="223"/>
      <c r="AC3" s="223"/>
    </row>
    <row r="4" spans="1:36" s="14" customFormat="1" ht="21.75" customHeight="1" x14ac:dyDescent="0.25">
      <c r="A4" s="13"/>
      <c r="C4" s="1088" t="s">
        <v>3</v>
      </c>
      <c r="D4" s="1090" t="s">
        <v>4</v>
      </c>
      <c r="E4" s="225"/>
      <c r="F4" s="1094" t="s">
        <v>7</v>
      </c>
      <c r="G4" s="1095"/>
      <c r="H4" s="1095"/>
      <c r="I4" s="1095"/>
      <c r="J4" s="1095"/>
      <c r="K4" s="1095"/>
      <c r="L4" s="1095"/>
      <c r="M4" s="1095"/>
      <c r="N4" s="1095"/>
      <c r="O4" s="1095"/>
      <c r="P4" s="1095"/>
      <c r="Q4" s="1095"/>
      <c r="R4" s="1095"/>
      <c r="S4" s="1095"/>
      <c r="T4" s="1095"/>
      <c r="U4" s="1095"/>
      <c r="V4" s="1095"/>
      <c r="W4" s="1095"/>
      <c r="X4" s="1095"/>
      <c r="Y4" s="1095"/>
    </row>
    <row r="5" spans="1:36" s="14" customFormat="1" ht="37.5" customHeight="1" x14ac:dyDescent="0.25">
      <c r="A5" s="13"/>
      <c r="C5" s="1089"/>
      <c r="D5" s="1091"/>
      <c r="E5" s="228"/>
      <c r="F5" s="1077" t="s">
        <v>15</v>
      </c>
      <c r="G5" s="1078"/>
      <c r="H5" s="1085" t="s">
        <v>266</v>
      </c>
      <c r="I5" s="1086"/>
      <c r="J5" s="1085" t="s">
        <v>265</v>
      </c>
      <c r="K5" s="1086"/>
      <c r="L5" s="1085" t="s">
        <v>156</v>
      </c>
      <c r="M5" s="1086"/>
      <c r="N5" s="1085" t="s">
        <v>157</v>
      </c>
      <c r="O5" s="1086"/>
      <c r="P5" s="1085" t="s">
        <v>158</v>
      </c>
      <c r="Q5" s="1086"/>
      <c r="R5" s="1085" t="s">
        <v>162</v>
      </c>
      <c r="S5" s="1086"/>
      <c r="T5" s="1085" t="s">
        <v>163</v>
      </c>
      <c r="U5" s="1086"/>
      <c r="V5" s="1085" t="s">
        <v>138</v>
      </c>
      <c r="W5" s="1086"/>
      <c r="X5" s="1085" t="s">
        <v>164</v>
      </c>
      <c r="Y5" s="1086"/>
    </row>
    <row r="6" spans="1:36" s="14" customFormat="1" ht="20.25" customHeight="1" x14ac:dyDescent="0.25">
      <c r="A6" s="13"/>
      <c r="C6" s="1089"/>
      <c r="D6" s="1091"/>
      <c r="E6" s="230" t="str">
        <f>[3]Onglet_OutilAnnexe!$B$3</f>
        <v>2021</v>
      </c>
      <c r="F6" s="22" t="str">
        <f>[3]Onglet_OutilAnnexe!$B$2</f>
        <v>2022</v>
      </c>
      <c r="G6" s="27" t="str">
        <f>CONCATENATE("Evol. / ",[3]Onglet_OutilAnnexe!$B$3)</f>
        <v>Evol. / 2021</v>
      </c>
      <c r="H6" s="28" t="str">
        <f>CONCATENATE("Part ",[3]Onglet_OutilAnnexe!$B$3)</f>
        <v>Part 2021</v>
      </c>
      <c r="I6" s="27" t="str">
        <f>CONCATENATE("Part ",[3]Onglet_OutilAnnexe!$B$2)</f>
        <v>Part 2022</v>
      </c>
      <c r="J6" s="28" t="str">
        <f>CONCATENATE("Part ",[3]Onglet_OutilAnnexe!$B$3)</f>
        <v>Part 2021</v>
      </c>
      <c r="K6" s="27" t="str">
        <f>CONCATENATE("Part ",[3]Onglet_OutilAnnexe!$B$2)</f>
        <v>Part 2022</v>
      </c>
      <c r="L6" s="28" t="str">
        <f>CONCATENATE("Part ",[3]Onglet_OutilAnnexe!$B$3)</f>
        <v>Part 2021</v>
      </c>
      <c r="M6" s="27" t="str">
        <f>CONCATENATE("Part ",[3]Onglet_OutilAnnexe!$B$2)</f>
        <v>Part 2022</v>
      </c>
      <c r="N6" s="28" t="str">
        <f>CONCATENATE("Part ",[3]Onglet_OutilAnnexe!$B$3)</f>
        <v>Part 2021</v>
      </c>
      <c r="O6" s="27" t="str">
        <f>CONCATENATE("Part ",[3]Onglet_OutilAnnexe!$B$2)</f>
        <v>Part 2022</v>
      </c>
      <c r="P6" s="28" t="str">
        <f>CONCATENATE("Part ",[3]Onglet_OutilAnnexe!$B$3)</f>
        <v>Part 2021</v>
      </c>
      <c r="Q6" s="27" t="str">
        <f>CONCATENATE("Part ",[3]Onglet_OutilAnnexe!$B$2)</f>
        <v>Part 2022</v>
      </c>
      <c r="R6" s="28" t="str">
        <f>CONCATENATE("Part ",[3]Onglet_OutilAnnexe!$B$3)</f>
        <v>Part 2021</v>
      </c>
      <c r="S6" s="27" t="str">
        <f>CONCATENATE("Part ",[3]Onglet_OutilAnnexe!$B$2)</f>
        <v>Part 2022</v>
      </c>
      <c r="T6" s="28" t="str">
        <f>CONCATENATE("Part ",[3]Onglet_OutilAnnexe!$B$3)</f>
        <v>Part 2021</v>
      </c>
      <c r="U6" s="27" t="str">
        <f>CONCATENATE("Part ",[3]Onglet_OutilAnnexe!$B$2)</f>
        <v>Part 2022</v>
      </c>
      <c r="V6" s="28" t="str">
        <f>CONCATENATE("Part ",[3]Onglet_OutilAnnexe!$B$3)</f>
        <v>Part 2021</v>
      </c>
      <c r="W6" s="27" t="str">
        <f>CONCATENATE("Part ",[3]Onglet_OutilAnnexe!$B$2)</f>
        <v>Part 2022</v>
      </c>
      <c r="X6" s="28" t="str">
        <f>CONCATENATE("Part ",[3]Onglet_OutilAnnexe!$B$3)</f>
        <v>Part 2021</v>
      </c>
      <c r="Y6" s="27" t="str">
        <f>CONCATENATE("Part ",[3]Onglet_OutilAnnexe!$B$2)</f>
        <v>Part 2022</v>
      </c>
    </row>
    <row r="7" spans="1:36" s="32" customFormat="1" ht="14.1" customHeight="1" x14ac:dyDescent="0.2">
      <c r="A7" s="31" t="s">
        <v>18</v>
      </c>
      <c r="C7" s="33" t="s">
        <v>18</v>
      </c>
      <c r="D7" s="34" t="s">
        <v>19</v>
      </c>
      <c r="E7" s="241">
        <f>VLOOKUP(A7,A_GEN!$A$7:$BB$69,29,FALSE)</f>
        <v>75662</v>
      </c>
      <c r="F7" s="36">
        <f>VLOOKUP(A7,A_GEN!$A$7:$BB$69,30,FALSE)</f>
        <v>73400</v>
      </c>
      <c r="G7" s="37">
        <f t="shared" ref="G7:G28" si="1">IF(E7&gt;0,F7/E7-1,"-")</f>
        <v>-2.9896116941132922E-2</v>
      </c>
      <c r="H7" s="38">
        <f>IF(E7&gt;0,VLOOKUP(A7,[3]BDD_AGen_Ambu!$1:$1048576,H$1,FALSE)/E7,"-")</f>
        <v>2.0353678200417647E-3</v>
      </c>
      <c r="I7" s="37">
        <f>IF(F7&gt;0,VLOOKUP(A7,[3]BDD_AGen_Ambu!$1:$1048576,I$1,FALSE)/F7,"-")</f>
        <v>1.6348773841961854E-3</v>
      </c>
      <c r="J7" s="38">
        <f>IF(E7&gt;0,VLOOKUP(A7,[3]BDD_AGen_Ambu!$1:$1048576,J$1,FALSE)/E7,"-")</f>
        <v>3.0371917210753087E-2</v>
      </c>
      <c r="K7" s="37">
        <f>IF(F7&gt;0,VLOOKUP(A7,[3]BDD_AGen_Ambu!$1:$1048576,K$1,FALSE)/F7,"-")</f>
        <v>3.8841961852861033E-2</v>
      </c>
      <c r="L7" s="38">
        <f>IF(E7&gt;0,VLOOKUP(A7,[3]BDD_AGen_Ambu!$1:$1048576,L$1,FALSE)/E7,"-")</f>
        <v>6.6955671274880391E-2</v>
      </c>
      <c r="M7" s="37">
        <f>IF(F7&gt;0,VLOOKUP(A7,[3]BDD_AGen_Ambu!$1:$1048576,M$1,FALSE)/F7,"-")</f>
        <v>6.0272479564032699E-2</v>
      </c>
      <c r="N7" s="38">
        <f>IF(E7&gt;0,VLOOKUP(A7,[3]BDD_AGen_Ambu!$1:$1048576,N$1,FALSE)/E7,"-")</f>
        <v>7.4951759139330179E-2</v>
      </c>
      <c r="O7" s="37">
        <f>IF(F7&gt;0,VLOOKUP(A7,[3]BDD_AGen_Ambu!$1:$1048576,O$1,FALSE)/F7,"-")</f>
        <v>8.2220708446866492E-2</v>
      </c>
      <c r="P7" s="38">
        <f>IF(E7&gt;0,VLOOKUP(A7,[3]BDD_AGen_Ambu!$1:$1048576,P$1,FALSE)/E7,"-")</f>
        <v>3.3728952446406384E-2</v>
      </c>
      <c r="Q7" s="37">
        <f>IF(F7&gt;0,VLOOKUP(A7,[3]BDD_AGen_Ambu!$1:$1048576,Q$1,FALSE)/F7,"-")</f>
        <v>2.8487738419618529E-2</v>
      </c>
      <c r="R7" s="38">
        <f>IF(E7&gt;0,VLOOKUP(A7,[3]BDD_AGen_Ambu!$1:$1048576,R$1,FALSE)/E7,"-")</f>
        <v>0.50350241865137058</v>
      </c>
      <c r="S7" s="37">
        <f>IF(F7&gt;0,VLOOKUP(A7,[3]BDD_AGen_Ambu!$1:$1048576,S$1,FALSE)/F7,"-")</f>
        <v>0.49170299727520433</v>
      </c>
      <c r="T7" s="38">
        <f>IF(E7&gt;0,VLOOKUP(A7,[3]BDD_AGen_Ambu!$1:$1048576,T$1,FALSE)/E7,"-")</f>
        <v>3.3953635907060346E-2</v>
      </c>
      <c r="U7" s="37">
        <f>IF(F7&gt;0,VLOOKUP(A7,[3]BDD_AGen_Ambu!$1:$1048576,U$1,FALSE)/F7,"-")</f>
        <v>3.2152588555858314E-2</v>
      </c>
      <c r="V7" s="38">
        <f t="shared" ref="V7:V28" si="2">IF(E7&gt;0,1-(H7+J7+L7+N7+P7+R7+T7+X7),0)</f>
        <v>0.25450027755015725</v>
      </c>
      <c r="W7" s="37">
        <f t="shared" ref="W7:W28" si="3">IF(F7&gt;0,1-(I7+K7+M7+O7+Q7+S7+U7+Y7),0)</f>
        <v>0.26468664850136236</v>
      </c>
      <c r="X7" s="38">
        <f>IF(E7&gt;0,VLOOKUP(A7,[3]BDD_AGen_Ambu!$1:$1048576,X$1,FALSE)/E7,"-")</f>
        <v>0</v>
      </c>
      <c r="Y7" s="37">
        <f>IF(F7&gt;0,VLOOKUP(A7,[3]BDD_AGen_Ambu!$1:$1048576,Y$1,FALSE)/F7,"-")</f>
        <v>0</v>
      </c>
    </row>
    <row r="8" spans="1:36" s="32" customFormat="1" ht="14.1" customHeight="1" x14ac:dyDescent="0.25">
      <c r="A8" s="44" t="s">
        <v>20</v>
      </c>
      <c r="C8" s="45" t="s">
        <v>20</v>
      </c>
      <c r="D8" s="34" t="s">
        <v>21</v>
      </c>
      <c r="E8" s="241">
        <f>VLOOKUP(A8,A_GEN!$A$7:$BB$69,29,FALSE)</f>
        <v>89508</v>
      </c>
      <c r="F8" s="36">
        <f>VLOOKUP(A8,A_GEN!$A$7:$BB$69,30,FALSE)</f>
        <v>84215</v>
      </c>
      <c r="G8" s="37">
        <f t="shared" si="1"/>
        <v>-5.9134379049917363E-2</v>
      </c>
      <c r="H8" s="38">
        <f>IF(E8&gt;0,VLOOKUP(A8,[3]BDD_AGen_Ambu!$1:$1048576,H$1,FALSE)/E8,"-")</f>
        <v>1.794253027662332E-2</v>
      </c>
      <c r="I8" s="37">
        <f>IF(F8&gt;0,VLOOKUP(A8,[3]BDD_AGen_Ambu!$1:$1048576,I$1,FALSE)/F8,"-")</f>
        <v>1.2563082586237607E-2</v>
      </c>
      <c r="J8" s="38">
        <f>IF(E8&gt;0,VLOOKUP(A8,[3]BDD_AGen_Ambu!$1:$1048576,J$1,FALSE)/E8,"-")</f>
        <v>8.7008982437324037E-2</v>
      </c>
      <c r="K8" s="37">
        <f>IF(F8&gt;0,VLOOKUP(A8,[3]BDD_AGen_Ambu!$1:$1048576,K$1,FALSE)/F8,"-")</f>
        <v>8.6718518078727061E-2</v>
      </c>
      <c r="L8" s="38">
        <f>IF(E8&gt;0,VLOOKUP(A8,[3]BDD_AGen_Ambu!$1:$1048576,L$1,FALSE)/E8,"-")</f>
        <v>0.27071323233677436</v>
      </c>
      <c r="M8" s="37">
        <f>IF(F8&gt;0,VLOOKUP(A8,[3]BDD_AGen_Ambu!$1:$1048576,M$1,FALSE)/F8,"-")</f>
        <v>0.26312414652971561</v>
      </c>
      <c r="N8" s="38">
        <f>IF(E8&gt;0,VLOOKUP(A8,[3]BDD_AGen_Ambu!$1:$1048576,N$1,FALSE)/E8,"-")</f>
        <v>0.24450328462260357</v>
      </c>
      <c r="O8" s="37">
        <f>IF(F8&gt;0,VLOOKUP(A8,[3]BDD_AGen_Ambu!$1:$1048576,O$1,FALSE)/F8,"-")</f>
        <v>0.24856616992222288</v>
      </c>
      <c r="P8" s="38">
        <f>IF(E8&gt;0,VLOOKUP(A8,[3]BDD_AGen_Ambu!$1:$1048576,P$1,FALSE)/E8,"-")</f>
        <v>0.18021852795280868</v>
      </c>
      <c r="Q8" s="37">
        <f>IF(F8&gt;0,VLOOKUP(A8,[3]BDD_AGen_Ambu!$1:$1048576,Q$1,FALSE)/F8,"-")</f>
        <v>0.18285341091254528</v>
      </c>
      <c r="R8" s="38">
        <f>IF(E8&gt;0,VLOOKUP(A8,[3]BDD_AGen_Ambu!$1:$1048576,R$1,FALSE)/E8,"-")</f>
        <v>2.2031550252491396E-2</v>
      </c>
      <c r="S8" s="37">
        <f>IF(F8&gt;0,VLOOKUP(A8,[3]BDD_AGen_Ambu!$1:$1048576,S$1,FALSE)/F8,"-")</f>
        <v>2.8284747372795821E-2</v>
      </c>
      <c r="T8" s="38">
        <f>IF(E8&gt;0,VLOOKUP(A8,[3]BDD_AGen_Ambu!$1:$1048576,T$1,FALSE)/E8,"-")</f>
        <v>0.10370022791258882</v>
      </c>
      <c r="U8" s="37">
        <f>IF(F8&gt;0,VLOOKUP(A8,[3]BDD_AGen_Ambu!$1:$1048576,U$1,FALSE)/F8,"-")</f>
        <v>0.11457578816125394</v>
      </c>
      <c r="V8" s="38">
        <f t="shared" si="2"/>
        <v>3.7538544040756072E-3</v>
      </c>
      <c r="W8" s="37">
        <f t="shared" si="3"/>
        <v>3.0754616161017267E-3</v>
      </c>
      <c r="X8" s="38">
        <f>IF(E8&gt;0,VLOOKUP(A8,[3]BDD_AGen_Ambu!$1:$1048576,X$1,FALSE)/E8,"-")</f>
        <v>7.0127809804710187E-2</v>
      </c>
      <c r="Y8" s="37">
        <f>IF(F8&gt;0,VLOOKUP(A8,[3]BDD_AGen_Ambu!$1:$1048576,Y$1,FALSE)/F8,"-")</f>
        <v>6.0238674820400163E-2</v>
      </c>
    </row>
    <row r="9" spans="1:36" s="32" customFormat="1" ht="14.1" customHeight="1" x14ac:dyDescent="0.2">
      <c r="A9" s="46" t="s">
        <v>22</v>
      </c>
      <c r="C9" s="47" t="s">
        <v>22</v>
      </c>
      <c r="D9" s="48" t="s">
        <v>23</v>
      </c>
      <c r="E9" s="241">
        <f>VLOOKUP(A9,A_GEN!$A$7:$BB$69,29,FALSE)</f>
        <v>66156</v>
      </c>
      <c r="F9" s="36">
        <f>VLOOKUP(A9,A_GEN!$A$7:$BB$69,30,FALSE)</f>
        <v>61591</v>
      </c>
      <c r="G9" s="37">
        <f t="shared" si="1"/>
        <v>-6.9003567325714998E-2</v>
      </c>
      <c r="H9" s="38">
        <f>IF(E9&gt;0,VLOOKUP(A9,[3]BDD_AGen_Ambu!$1:$1048576,H$1,FALSE)/E9,"-")</f>
        <v>2.1177217485942319E-2</v>
      </c>
      <c r="I9" s="37">
        <f>IF(F9&gt;0,VLOOKUP(A9,[3]BDD_AGen_Ambu!$1:$1048576,I$1,FALSE)/F9,"-")</f>
        <v>2.2389634849247456E-2</v>
      </c>
      <c r="J9" s="38">
        <f>IF(E9&gt;0,VLOOKUP(A9,[3]BDD_AGen_Ambu!$1:$1048576,J$1,FALSE)/E9,"-")</f>
        <v>4.3624161073825503E-2</v>
      </c>
      <c r="K9" s="37">
        <f>IF(F9&gt;0,VLOOKUP(A9,[3]BDD_AGen_Ambu!$1:$1048576,K$1,FALSE)/F9,"-")</f>
        <v>4.6954912243671966E-2</v>
      </c>
      <c r="L9" s="38">
        <f>IF(E9&gt;0,VLOOKUP(A9,[3]BDD_AGen_Ambu!$1:$1048576,L$1,FALSE)/E9,"-")</f>
        <v>0.26581111312654937</v>
      </c>
      <c r="M9" s="37">
        <f>IF(F9&gt;0,VLOOKUP(A9,[3]BDD_AGen_Ambu!$1:$1048576,M$1,FALSE)/F9,"-")</f>
        <v>0.26661362861457033</v>
      </c>
      <c r="N9" s="38">
        <f>IF(E9&gt;0,VLOOKUP(A9,[3]BDD_AGen_Ambu!$1:$1048576,N$1,FALSE)/E9,"-")</f>
        <v>0.21311747989600338</v>
      </c>
      <c r="O9" s="37">
        <f>IF(F9&gt;0,VLOOKUP(A9,[3]BDD_AGen_Ambu!$1:$1048576,O$1,FALSE)/F9,"-")</f>
        <v>0.22527642025620626</v>
      </c>
      <c r="P9" s="38">
        <f>IF(E9&gt;0,VLOOKUP(A9,[3]BDD_AGen_Ambu!$1:$1048576,P$1,FALSE)/E9,"-")</f>
        <v>0.1628877199346998</v>
      </c>
      <c r="Q9" s="37">
        <f>IF(F9&gt;0,VLOOKUP(A9,[3]BDD_AGen_Ambu!$1:$1048576,Q$1,FALSE)/F9,"-")</f>
        <v>0.13019759380428958</v>
      </c>
      <c r="R9" s="38">
        <f>IF(E9&gt;0,VLOOKUP(A9,[3]BDD_AGen_Ambu!$1:$1048576,R$1,FALSE)/E9,"-")</f>
        <v>4.9670475844972486E-2</v>
      </c>
      <c r="S9" s="37">
        <f>IF(F9&gt;0,VLOOKUP(A9,[3]BDD_AGen_Ambu!$1:$1048576,S$1,FALSE)/F9,"-")</f>
        <v>7.6650809371499082E-2</v>
      </c>
      <c r="T9" s="38">
        <f>IF(E9&gt;0,VLOOKUP(A9,[3]BDD_AGen_Ambu!$1:$1048576,T$1,FALSE)/E9,"-")</f>
        <v>5.3570348872362297E-2</v>
      </c>
      <c r="U9" s="37">
        <f>IF(F9&gt;0,VLOOKUP(A9,[3]BDD_AGen_Ambu!$1:$1048576,U$1,FALSE)/F9,"-")</f>
        <v>7.2413177249922883E-2</v>
      </c>
      <c r="V9" s="38">
        <f t="shared" si="2"/>
        <v>5.837716911542401E-2</v>
      </c>
      <c r="W9" s="37">
        <f t="shared" si="3"/>
        <v>9.7579191765030604E-2</v>
      </c>
      <c r="X9" s="38">
        <f>IF(E9&gt;0,VLOOKUP(A9,[3]BDD_AGen_Ambu!$1:$1048576,X$1,FALSE)/E9,"-")</f>
        <v>0.1317643146502207</v>
      </c>
      <c r="Y9" s="37">
        <f>IF(F9&gt;0,VLOOKUP(A9,[3]BDD_AGen_Ambu!$1:$1048576,Y$1,FALSE)/F9,"-")</f>
        <v>6.1924631845561851E-2</v>
      </c>
    </row>
    <row r="10" spans="1:36" s="32" customFormat="1" ht="14.1" customHeight="1" x14ac:dyDescent="0.2">
      <c r="A10" s="46" t="s">
        <v>24</v>
      </c>
      <c r="C10" s="33" t="s">
        <v>24</v>
      </c>
      <c r="D10" s="34" t="s">
        <v>25</v>
      </c>
      <c r="E10" s="241">
        <f>VLOOKUP(A10,A_GEN!$A$7:$BB$69,29,FALSE)</f>
        <v>87432</v>
      </c>
      <c r="F10" s="36">
        <f>VLOOKUP(A10,A_GEN!$A$7:$BB$69,30,FALSE)</f>
        <v>89615</v>
      </c>
      <c r="G10" s="37">
        <f t="shared" si="1"/>
        <v>2.4967975112087037E-2</v>
      </c>
      <c r="H10" s="38">
        <f>IF(E10&gt;0,VLOOKUP(A10,[3]BDD_AGen_Ambu!$1:$1048576,H$1,FALSE)/E10,"-")</f>
        <v>1.0945649190227833E-2</v>
      </c>
      <c r="I10" s="37">
        <f>IF(F10&gt;0,VLOOKUP(A10,[3]BDD_AGen_Ambu!$1:$1048576,I$1,FALSE)/F10,"-")</f>
        <v>1.1058416559727724E-2</v>
      </c>
      <c r="J10" s="38">
        <f>IF(E10&gt;0,VLOOKUP(A10,[3]BDD_AGen_Ambu!$1:$1048576,J$1,FALSE)/E10,"-")</f>
        <v>7.8026351907768327E-2</v>
      </c>
      <c r="K10" s="37">
        <f>IF(F10&gt;0,VLOOKUP(A10,[3]BDD_AGen_Ambu!$1:$1048576,K$1,FALSE)/F10,"-")</f>
        <v>5.6407967416169165E-2</v>
      </c>
      <c r="L10" s="38">
        <f>IF(E10&gt;0,VLOOKUP(A10,[3]BDD_AGen_Ambu!$1:$1048576,L$1,FALSE)/E10,"-")</f>
        <v>0.26878030926891755</v>
      </c>
      <c r="M10" s="37">
        <f>IF(F10&gt;0,VLOOKUP(A10,[3]BDD_AGen_Ambu!$1:$1048576,M$1,FALSE)/F10,"-")</f>
        <v>0.24040618200078112</v>
      </c>
      <c r="N10" s="38">
        <f>IF(E10&gt;0,VLOOKUP(A10,[3]BDD_AGen_Ambu!$1:$1048576,N$1,FALSE)/E10,"-")</f>
        <v>0.14715435995974013</v>
      </c>
      <c r="O10" s="37">
        <f>IF(F10&gt;0,VLOOKUP(A10,[3]BDD_AGen_Ambu!$1:$1048576,O$1,FALSE)/F10,"-")</f>
        <v>0.14592423143446967</v>
      </c>
      <c r="P10" s="38">
        <f>IF(E10&gt;0,VLOOKUP(A10,[3]BDD_AGen_Ambu!$1:$1048576,P$1,FALSE)/E10,"-")</f>
        <v>0.16950315673895142</v>
      </c>
      <c r="Q10" s="37">
        <f>IF(F10&gt;0,VLOOKUP(A10,[3]BDD_AGen_Ambu!$1:$1048576,Q$1,FALSE)/F10,"-")</f>
        <v>0.17733638341795457</v>
      </c>
      <c r="R10" s="38">
        <f>IF(E10&gt;0,VLOOKUP(A10,[3]BDD_AGen_Ambu!$1:$1048576,R$1,FALSE)/E10,"-")</f>
        <v>0.24593970171104401</v>
      </c>
      <c r="S10" s="37">
        <f>IF(F10&gt;0,VLOOKUP(A10,[3]BDD_AGen_Ambu!$1:$1048576,S$1,FALSE)/F10,"-")</f>
        <v>0.29324331864085251</v>
      </c>
      <c r="T10" s="38">
        <f>IF(E10&gt;0,VLOOKUP(A10,[3]BDD_AGen_Ambu!$1:$1048576,T$1,FALSE)/E10,"-")</f>
        <v>7.3153993961021138E-2</v>
      </c>
      <c r="U10" s="37">
        <f>IF(F10&gt;0,VLOOKUP(A10,[3]BDD_AGen_Ambu!$1:$1048576,U$1,FALSE)/F10,"-")</f>
        <v>6.9474976287451876E-2</v>
      </c>
      <c r="V10" s="38">
        <f t="shared" si="2"/>
        <v>6.496477262329603E-3</v>
      </c>
      <c r="W10" s="37">
        <f t="shared" si="3"/>
        <v>6.1485242425933784E-3</v>
      </c>
      <c r="X10" s="38">
        <f>IF(E10&gt;0,VLOOKUP(A10,[3]BDD_AGen_Ambu!$1:$1048576,X$1,FALSE)/E10,"-")</f>
        <v>0</v>
      </c>
      <c r="Y10" s="37">
        <f>IF(F10&gt;0,VLOOKUP(A10,[3]BDD_AGen_Ambu!$1:$1048576,Y$1,FALSE)/F10,"-")</f>
        <v>0</v>
      </c>
    </row>
    <row r="11" spans="1:36" s="32" customFormat="1" ht="14.1" customHeight="1" x14ac:dyDescent="0.2">
      <c r="A11" s="31" t="s">
        <v>26</v>
      </c>
      <c r="C11" s="33" t="s">
        <v>26</v>
      </c>
      <c r="D11" s="34" t="s">
        <v>27</v>
      </c>
      <c r="E11" s="241">
        <f>VLOOKUP(A11,A_GEN!$A$7:$BB$69,29,FALSE)</f>
        <v>27323</v>
      </c>
      <c r="F11" s="36">
        <f>VLOOKUP(A11,A_GEN!$A$7:$BB$69,30,FALSE)</f>
        <v>28497</v>
      </c>
      <c r="G11" s="37">
        <f t="shared" si="1"/>
        <v>4.2967463309299792E-2</v>
      </c>
      <c r="H11" s="38">
        <f>IF(E11&gt;0,VLOOKUP(A11,[3]BDD_AGen_Ambu!$1:$1048576,H$1,FALSE)/E11,"-")</f>
        <v>2.646122314533543E-2</v>
      </c>
      <c r="I11" s="37">
        <f>IF(F11&gt;0,VLOOKUP(A11,[3]BDD_AGen_Ambu!$1:$1048576,I$1,FALSE)/F11,"-")</f>
        <v>4.4776643155419869E-2</v>
      </c>
      <c r="J11" s="38">
        <f>IF(E11&gt;0,VLOOKUP(A11,[3]BDD_AGen_Ambu!$1:$1048576,J$1,FALSE)/E11,"-")</f>
        <v>7.2832412253412873E-2</v>
      </c>
      <c r="K11" s="37">
        <f>IF(F11&gt;0,VLOOKUP(A11,[3]BDD_AGen_Ambu!$1:$1048576,K$1,FALSE)/F11,"-")</f>
        <v>8.5342316735094917E-2</v>
      </c>
      <c r="L11" s="38">
        <f>IF(E11&gt;0,VLOOKUP(A11,[3]BDD_AGen_Ambu!$1:$1048576,L$1,FALSE)/E11,"-")</f>
        <v>0.30589613146433409</v>
      </c>
      <c r="M11" s="37">
        <f>IF(F11&gt;0,VLOOKUP(A11,[3]BDD_AGen_Ambu!$1:$1048576,M$1,FALSE)/F11,"-")</f>
        <v>0.30564620837281115</v>
      </c>
      <c r="N11" s="38">
        <f>IF(E11&gt;0,VLOOKUP(A11,[3]BDD_AGen_Ambu!$1:$1048576,N$1,FALSE)/E11,"-")</f>
        <v>0.28430260220327197</v>
      </c>
      <c r="O11" s="37">
        <f>IF(F11&gt;0,VLOOKUP(A11,[3]BDD_AGen_Ambu!$1:$1048576,O$1,FALSE)/F11,"-")</f>
        <v>0.26588763729515386</v>
      </c>
      <c r="P11" s="38">
        <f>IF(E11&gt;0,VLOOKUP(A11,[3]BDD_AGen_Ambu!$1:$1048576,P$1,FALSE)/E11,"-")</f>
        <v>0.10646707901767742</v>
      </c>
      <c r="Q11" s="37">
        <f>IF(F11&gt;0,VLOOKUP(A11,[3]BDD_AGen_Ambu!$1:$1048576,Q$1,FALSE)/F11,"-")</f>
        <v>9.0992034249219214E-2</v>
      </c>
      <c r="R11" s="38">
        <f>IF(E11&gt;0,VLOOKUP(A11,[3]BDD_AGen_Ambu!$1:$1048576,R$1,FALSE)/E11,"-")</f>
        <v>3.8795154265637011E-2</v>
      </c>
      <c r="S11" s="37">
        <f>IF(F11&gt;0,VLOOKUP(A11,[3]BDD_AGen_Ambu!$1:$1048576,S$1,FALSE)/F11,"-")</f>
        <v>4.7478681966522794E-2</v>
      </c>
      <c r="T11" s="38">
        <f>IF(E11&gt;0,VLOOKUP(A11,[3]BDD_AGen_Ambu!$1:$1048576,T$1,FALSE)/E11,"-")</f>
        <v>8.3958569703180469E-2</v>
      </c>
      <c r="U11" s="37">
        <f>IF(F11&gt;0,VLOOKUP(A11,[3]BDD_AGen_Ambu!$1:$1048576,U$1,FALSE)/F11,"-")</f>
        <v>8.6184510650243878E-2</v>
      </c>
      <c r="V11" s="38">
        <f t="shared" si="2"/>
        <v>7.9090875818907058E-2</v>
      </c>
      <c r="W11" s="37">
        <f t="shared" si="3"/>
        <v>7.2779590834122887E-2</v>
      </c>
      <c r="X11" s="38">
        <f>IF(E11&gt;0,VLOOKUP(A11,[3]BDD_AGen_Ambu!$1:$1048576,X$1,FALSE)/E11,"-")</f>
        <v>2.1959521282436043E-3</v>
      </c>
      <c r="Y11" s="37">
        <f>IF(F11&gt;0,VLOOKUP(A11,[3]BDD_AGen_Ambu!$1:$1048576,Y$1,FALSE)/F11,"-")</f>
        <v>9.1237674141137664E-4</v>
      </c>
    </row>
    <row r="12" spans="1:36" s="32" customFormat="1" ht="14.1" customHeight="1" x14ac:dyDescent="0.2">
      <c r="A12" s="31" t="s">
        <v>28</v>
      </c>
      <c r="C12" s="33" t="s">
        <v>28</v>
      </c>
      <c r="D12" s="34" t="s">
        <v>29</v>
      </c>
      <c r="E12" s="241">
        <f>VLOOKUP(A12,A_GEN!$A$7:$BB$69,29,FALSE)</f>
        <v>116821</v>
      </c>
      <c r="F12" s="36">
        <f>VLOOKUP(A12,A_GEN!$A$7:$BB$69,30,FALSE)</f>
        <v>109324</v>
      </c>
      <c r="G12" s="37">
        <f t="shared" si="1"/>
        <v>-6.4175105503291308E-2</v>
      </c>
      <c r="H12" s="38">
        <f>IF(E12&gt;0,VLOOKUP(A12,[3]BDD_AGen_Ambu!$1:$1048576,H$1,FALSE)/E12,"-")</f>
        <v>2.0159046746732179E-2</v>
      </c>
      <c r="I12" s="37">
        <f>IF(F12&gt;0,VLOOKUP(A12,[3]BDD_AGen_Ambu!$1:$1048576,I$1,FALSE)/F12,"-")</f>
        <v>2.2831217299037723E-2</v>
      </c>
      <c r="J12" s="38">
        <f>IF(E12&gt;0,VLOOKUP(A12,[3]BDD_AGen_Ambu!$1:$1048576,J$1,FALSE)/E12,"-")</f>
        <v>9.0326225593001255E-2</v>
      </c>
      <c r="K12" s="37">
        <f>IF(F12&gt;0,VLOOKUP(A12,[3]BDD_AGen_Ambu!$1:$1048576,K$1,FALSE)/F12,"-")</f>
        <v>8.1674655153488707E-2</v>
      </c>
      <c r="L12" s="38">
        <f>IF(E12&gt;0,VLOOKUP(A12,[3]BDD_AGen_Ambu!$1:$1048576,L$1,FALSE)/E12,"-")</f>
        <v>0.23763706867772061</v>
      </c>
      <c r="M12" s="37">
        <f>IF(F12&gt;0,VLOOKUP(A12,[3]BDD_AGen_Ambu!$1:$1048576,M$1,FALSE)/F12,"-")</f>
        <v>0.23426694961765029</v>
      </c>
      <c r="N12" s="38">
        <f>IF(E12&gt;0,VLOOKUP(A12,[3]BDD_AGen_Ambu!$1:$1048576,N$1,FALSE)/E12,"-")</f>
        <v>0.2402307804247524</v>
      </c>
      <c r="O12" s="37">
        <f>IF(F12&gt;0,VLOOKUP(A12,[3]BDD_AGen_Ambu!$1:$1048576,O$1,FALSE)/F12,"-")</f>
        <v>0.24193223811788811</v>
      </c>
      <c r="P12" s="38">
        <f>IF(E12&gt;0,VLOOKUP(A12,[3]BDD_AGen_Ambu!$1:$1048576,P$1,FALSE)/E12,"-")</f>
        <v>0.23456399106325063</v>
      </c>
      <c r="Q12" s="37">
        <f>IF(F12&gt;0,VLOOKUP(A12,[3]BDD_AGen_Ambu!$1:$1048576,Q$1,FALSE)/F12,"-")</f>
        <v>0.24544473308697085</v>
      </c>
      <c r="R12" s="38">
        <f>IF(E12&gt;0,VLOOKUP(A12,[3]BDD_AGen_Ambu!$1:$1048576,R$1,FALSE)/E12,"-")</f>
        <v>1.0049563006651201E-2</v>
      </c>
      <c r="S12" s="37">
        <f>IF(F12&gt;0,VLOOKUP(A12,[3]BDD_AGen_Ambu!$1:$1048576,S$1,FALSE)/F12,"-")</f>
        <v>1.0601514763455416E-2</v>
      </c>
      <c r="T12" s="38">
        <f>IF(E12&gt;0,VLOOKUP(A12,[3]BDD_AGen_Ambu!$1:$1048576,T$1,FALSE)/E12,"-")</f>
        <v>0.1206033161845901</v>
      </c>
      <c r="U12" s="37">
        <f>IF(F12&gt;0,VLOOKUP(A12,[3]BDD_AGen_Ambu!$1:$1048576,U$1,FALSE)/F12,"-")</f>
        <v>0.13485602429475688</v>
      </c>
      <c r="V12" s="38">
        <f t="shared" si="2"/>
        <v>3.1757988717781904E-2</v>
      </c>
      <c r="W12" s="37">
        <f t="shared" si="3"/>
        <v>9.2751820277341412E-3</v>
      </c>
      <c r="X12" s="38">
        <f>IF(E12&gt;0,VLOOKUP(A12,[3]BDD_AGen_Ambu!$1:$1048576,X$1,FALSE)/E12,"-")</f>
        <v>1.4672019585519726E-2</v>
      </c>
      <c r="Y12" s="37">
        <f>IF(F12&gt;0,VLOOKUP(A12,[3]BDD_AGen_Ambu!$1:$1048576,Y$1,FALSE)/F12,"-")</f>
        <v>1.9117485639017964E-2</v>
      </c>
    </row>
    <row r="13" spans="1:36" s="32" customFormat="1" ht="14.1" customHeight="1" x14ac:dyDescent="0.2">
      <c r="A13" s="31" t="s">
        <v>30</v>
      </c>
      <c r="C13" s="45" t="s">
        <v>30</v>
      </c>
      <c r="D13" s="34" t="s">
        <v>31</v>
      </c>
      <c r="E13" s="241">
        <f>VLOOKUP(A13,A_GEN!$A$7:$BB$69,29,FALSE)</f>
        <v>2441</v>
      </c>
      <c r="F13" s="36">
        <f>VLOOKUP(A13,A_GEN!$A$7:$BB$69,30,FALSE)</f>
        <v>1166</v>
      </c>
      <c r="G13" s="37">
        <f t="shared" si="1"/>
        <v>-0.52232691519868912</v>
      </c>
      <c r="H13" s="38">
        <f>IF(E13&gt;0,VLOOKUP(A13,[3]BDD_AGen_Ambu!$1:$1048576,H$1,FALSE)/E13,"-")</f>
        <v>0</v>
      </c>
      <c r="I13" s="37">
        <f>IF(F13&gt;0,VLOOKUP(A13,[3]BDD_AGen_Ambu!$1:$1048576,I$1,FALSE)/F13,"-")</f>
        <v>0</v>
      </c>
      <c r="J13" s="38">
        <f>IF(E13&gt;0,VLOOKUP(A13,[3]BDD_AGen_Ambu!$1:$1048576,J$1,FALSE)/E13,"-")</f>
        <v>4.6292503072511267E-2</v>
      </c>
      <c r="K13" s="37">
        <f>IF(F13&gt;0,VLOOKUP(A13,[3]BDD_AGen_Ambu!$1:$1048576,K$1,FALSE)/F13,"-")</f>
        <v>2.5728987993138937E-2</v>
      </c>
      <c r="L13" s="38">
        <f>IF(E13&gt;0,VLOOKUP(A13,[3]BDD_AGen_Ambu!$1:$1048576,L$1,FALSE)/E13,"-")</f>
        <v>5.1208521097910693E-2</v>
      </c>
      <c r="M13" s="37">
        <f>IF(F13&gt;0,VLOOKUP(A13,[3]BDD_AGen_Ambu!$1:$1048576,M$1,FALSE)/F13,"-")</f>
        <v>4.1166380789022301E-2</v>
      </c>
      <c r="N13" s="38">
        <f>IF(E13&gt;0,VLOOKUP(A13,[3]BDD_AGen_Ambu!$1:$1048576,N$1,FALSE)/E13,"-")</f>
        <v>0.15854158131913151</v>
      </c>
      <c r="O13" s="37">
        <f>IF(F13&gt;0,VLOOKUP(A13,[3]BDD_AGen_Ambu!$1:$1048576,O$1,FALSE)/F13,"-")</f>
        <v>0.12521440823327615</v>
      </c>
      <c r="P13" s="38">
        <f>IF(E13&gt;0,VLOOKUP(A13,[3]BDD_AGen_Ambu!$1:$1048576,P$1,FALSE)/E13,"-")</f>
        <v>0.27816468660385091</v>
      </c>
      <c r="Q13" s="37">
        <f>IF(F13&gt;0,VLOOKUP(A13,[3]BDD_AGen_Ambu!$1:$1048576,Q$1,FALSE)/F13,"-")</f>
        <v>0.27015437392795882</v>
      </c>
      <c r="R13" s="38">
        <f>IF(E13&gt;0,VLOOKUP(A13,[3]BDD_AGen_Ambu!$1:$1048576,R$1,FALSE)/E13,"-")</f>
        <v>5.5305202785743544E-2</v>
      </c>
      <c r="S13" s="37">
        <f>IF(F13&gt;0,VLOOKUP(A13,[3]BDD_AGen_Ambu!$1:$1048576,S$1,FALSE)/F13,"-")</f>
        <v>6.2607204116638074E-2</v>
      </c>
      <c r="T13" s="38">
        <f>IF(E13&gt;0,VLOOKUP(A13,[3]BDD_AGen_Ambu!$1:$1048576,T$1,FALSE)/E13,"-")</f>
        <v>0.38140106513723881</v>
      </c>
      <c r="U13" s="37">
        <f>IF(F13&gt;0,VLOOKUP(A13,[3]BDD_AGen_Ambu!$1:$1048576,U$1,FALSE)/F13,"-")</f>
        <v>0.45969125214408235</v>
      </c>
      <c r="V13" s="38">
        <f t="shared" si="2"/>
        <v>2.9086439983613155E-2</v>
      </c>
      <c r="W13" s="37">
        <f t="shared" si="3"/>
        <v>1.5437392795883298E-2</v>
      </c>
      <c r="X13" s="38">
        <f>IF(E13&gt;0,VLOOKUP(A13,[3]BDD_AGen_Ambu!$1:$1048576,X$1,FALSE)/E13,"-")</f>
        <v>0</v>
      </c>
      <c r="Y13" s="37">
        <f>IF(F13&gt;0,VLOOKUP(A13,[3]BDD_AGen_Ambu!$1:$1048576,Y$1,FALSE)/F13,"-")</f>
        <v>0</v>
      </c>
    </row>
    <row r="14" spans="1:36" s="32" customFormat="1" ht="14.1" customHeight="1" x14ac:dyDescent="0.2">
      <c r="A14" s="31" t="s">
        <v>32</v>
      </c>
      <c r="C14" s="33" t="s">
        <v>32</v>
      </c>
      <c r="D14" s="34" t="s">
        <v>33</v>
      </c>
      <c r="E14" s="241">
        <f>VLOOKUP(A14,A_GEN!$A$7:$BB$69,29,FALSE)</f>
        <v>302</v>
      </c>
      <c r="F14" s="36">
        <f>VLOOKUP(A14,A_GEN!$A$7:$BB$69,30,FALSE)</f>
        <v>305</v>
      </c>
      <c r="G14" s="37">
        <f t="shared" si="1"/>
        <v>9.9337748344370258E-3</v>
      </c>
      <c r="H14" s="38">
        <f>IF(E14&gt;0,VLOOKUP(A14,[3]BDD_AGen_Ambu!$1:$1048576,H$1,FALSE)/E14,"-")</f>
        <v>9.9337748344370865E-3</v>
      </c>
      <c r="I14" s="37">
        <f>IF(F14&gt;0,VLOOKUP(A14,[3]BDD_AGen_Ambu!$1:$1048576,I$1,FALSE)/F14,"-")</f>
        <v>0</v>
      </c>
      <c r="J14" s="38">
        <f>IF(E14&gt;0,VLOOKUP(A14,[3]BDD_AGen_Ambu!$1:$1048576,J$1,FALSE)/E14,"-")</f>
        <v>0</v>
      </c>
      <c r="K14" s="37">
        <f>IF(F14&gt;0,VLOOKUP(A14,[3]BDD_AGen_Ambu!$1:$1048576,K$1,FALSE)/F14,"-")</f>
        <v>3.2786885245901639E-3</v>
      </c>
      <c r="L14" s="38">
        <f>IF(E14&gt;0,VLOOKUP(A14,[3]BDD_AGen_Ambu!$1:$1048576,L$1,FALSE)/E14,"-")</f>
        <v>0.10927152317880795</v>
      </c>
      <c r="M14" s="37">
        <f>IF(F14&gt;0,VLOOKUP(A14,[3]BDD_AGen_Ambu!$1:$1048576,M$1,FALSE)/F14,"-")</f>
        <v>0.13442622950819672</v>
      </c>
      <c r="N14" s="38">
        <f>IF(E14&gt;0,VLOOKUP(A14,[3]BDD_AGen_Ambu!$1:$1048576,N$1,FALSE)/E14,"-")</f>
        <v>0.68211920529801329</v>
      </c>
      <c r="O14" s="37">
        <f>IF(F14&gt;0,VLOOKUP(A14,[3]BDD_AGen_Ambu!$1:$1048576,O$1,FALSE)/F14,"-")</f>
        <v>0.59672131147540985</v>
      </c>
      <c r="P14" s="38">
        <f>IF(E14&gt;0,VLOOKUP(A14,[3]BDD_AGen_Ambu!$1:$1048576,P$1,FALSE)/E14,"-")</f>
        <v>0.17218543046357615</v>
      </c>
      <c r="Q14" s="37">
        <f>IF(F14&gt;0,VLOOKUP(A14,[3]BDD_AGen_Ambu!$1:$1048576,Q$1,FALSE)/F14,"-")</f>
        <v>0.15081967213114755</v>
      </c>
      <c r="R14" s="38">
        <f>IF(E14&gt;0,VLOOKUP(A14,[3]BDD_AGen_Ambu!$1:$1048576,R$1,FALSE)/E14,"-")</f>
        <v>0</v>
      </c>
      <c r="S14" s="37">
        <f>IF(F14&gt;0,VLOOKUP(A14,[3]BDD_AGen_Ambu!$1:$1048576,S$1,FALSE)/F14,"-")</f>
        <v>0</v>
      </c>
      <c r="T14" s="38">
        <f>IF(E14&gt;0,VLOOKUP(A14,[3]BDD_AGen_Ambu!$1:$1048576,T$1,FALSE)/E14,"-")</f>
        <v>2.6490066225165563E-2</v>
      </c>
      <c r="U14" s="37">
        <f>IF(F14&gt;0,VLOOKUP(A14,[3]BDD_AGen_Ambu!$1:$1048576,U$1,FALSE)/F14,"-")</f>
        <v>0.11475409836065574</v>
      </c>
      <c r="V14" s="38">
        <f t="shared" si="2"/>
        <v>0</v>
      </c>
      <c r="W14" s="37">
        <f t="shared" si="3"/>
        <v>0</v>
      </c>
      <c r="X14" s="38">
        <f>IF(E14&gt;0,VLOOKUP(A14,[3]BDD_AGen_Ambu!$1:$1048576,X$1,FALSE)/E14,"-")</f>
        <v>0</v>
      </c>
      <c r="Y14" s="37">
        <f>IF(F14&gt;0,VLOOKUP(A14,[3]BDD_AGen_Ambu!$1:$1048576,Y$1,FALSE)/F14,"-")</f>
        <v>0</v>
      </c>
    </row>
    <row r="15" spans="1:36" s="32" customFormat="1" ht="14.1" customHeight="1" x14ac:dyDescent="0.2">
      <c r="A15" s="31" t="s">
        <v>34</v>
      </c>
      <c r="C15" s="33" t="s">
        <v>34</v>
      </c>
      <c r="D15" s="34" t="s">
        <v>35</v>
      </c>
      <c r="E15" s="241">
        <f>VLOOKUP(A15,A_GEN!$A$7:$BB$69,29,FALSE)</f>
        <v>52881</v>
      </c>
      <c r="F15" s="36">
        <f>VLOOKUP(A15,A_GEN!$A$7:$BB$69,30,FALSE)</f>
        <v>52109</v>
      </c>
      <c r="G15" s="37">
        <f t="shared" si="1"/>
        <v>-1.4598816209980936E-2</v>
      </c>
      <c r="H15" s="38">
        <f>IF(E15&gt;0,VLOOKUP(A15,[3]BDD_AGen_Ambu!$1:$1048576,H$1,FALSE)/E15,"-")</f>
        <v>1.2499763620203854E-2</v>
      </c>
      <c r="I15" s="37">
        <f>IF(F15&gt;0,VLOOKUP(A15,[3]BDD_AGen_Ambu!$1:$1048576,I$1,FALSE)/F15,"-")</f>
        <v>1.0478036423650425E-2</v>
      </c>
      <c r="J15" s="38">
        <f>IF(E15&gt;0,VLOOKUP(A15,[3]BDD_AGen_Ambu!$1:$1048576,J$1,FALSE)/E15,"-")</f>
        <v>0.11820880845672359</v>
      </c>
      <c r="K15" s="37">
        <f>IF(F15&gt;0,VLOOKUP(A15,[3]BDD_AGen_Ambu!$1:$1048576,K$1,FALSE)/F15,"-")</f>
        <v>0.13205012569805599</v>
      </c>
      <c r="L15" s="38">
        <f>IF(E15&gt;0,VLOOKUP(A15,[3]BDD_AGen_Ambu!$1:$1048576,L$1,FALSE)/E15,"-")</f>
        <v>0.24290387851969517</v>
      </c>
      <c r="M15" s="37">
        <f>IF(F15&gt;0,VLOOKUP(A15,[3]BDD_AGen_Ambu!$1:$1048576,M$1,FALSE)/F15,"-")</f>
        <v>0.21384021953981078</v>
      </c>
      <c r="N15" s="38">
        <f>IF(E15&gt;0,VLOOKUP(A15,[3]BDD_AGen_Ambu!$1:$1048576,N$1,FALSE)/E15,"-")</f>
        <v>0.2427147746827783</v>
      </c>
      <c r="O15" s="37">
        <f>IF(F15&gt;0,VLOOKUP(A15,[3]BDD_AGen_Ambu!$1:$1048576,O$1,FALSE)/F15,"-")</f>
        <v>0.23842330499529832</v>
      </c>
      <c r="P15" s="38">
        <f>IF(E15&gt;0,VLOOKUP(A15,[3]BDD_AGen_Ambu!$1:$1048576,P$1,FALSE)/E15,"-")</f>
        <v>0.19037083262419394</v>
      </c>
      <c r="Q15" s="37">
        <f>IF(F15&gt;0,VLOOKUP(A15,[3]BDD_AGen_Ambu!$1:$1048576,Q$1,FALSE)/F15,"-")</f>
        <v>0.2268322170834213</v>
      </c>
      <c r="R15" s="38">
        <f>IF(E15&gt;0,VLOOKUP(A15,[3]BDD_AGen_Ambu!$1:$1048576,R$1,FALSE)/E15,"-")</f>
        <v>9.3492936971691157E-2</v>
      </c>
      <c r="S15" s="37">
        <f>IF(F15&gt;0,VLOOKUP(A15,[3]BDD_AGen_Ambu!$1:$1048576,S$1,FALSE)/F15,"-")</f>
        <v>7.8067128519065804E-2</v>
      </c>
      <c r="T15" s="38">
        <f>IF(E15&gt;0,VLOOKUP(A15,[3]BDD_AGen_Ambu!$1:$1048576,T$1,FALSE)/E15,"-")</f>
        <v>9.25474177871069E-2</v>
      </c>
      <c r="U15" s="37">
        <f>IF(F15&gt;0,VLOOKUP(A15,[3]BDD_AGen_Ambu!$1:$1048576,U$1,FALSE)/F15,"-")</f>
        <v>8.5724155136348804E-2</v>
      </c>
      <c r="V15" s="38">
        <f t="shared" si="2"/>
        <v>7.2615873376069562E-3</v>
      </c>
      <c r="W15" s="37">
        <f t="shared" si="3"/>
        <v>5.1046844115220091E-3</v>
      </c>
      <c r="X15" s="38">
        <f>IF(E15&gt;0,VLOOKUP(A15,[3]BDD_AGen_Ambu!$1:$1048576,X$1,FALSE)/E15,"-")</f>
        <v>0</v>
      </c>
      <c r="Y15" s="37">
        <f>IF(F15&gt;0,VLOOKUP(A15,[3]BDD_AGen_Ambu!$1:$1048576,Y$1,FALSE)/F15,"-")</f>
        <v>9.480128192826575E-3</v>
      </c>
    </row>
    <row r="16" spans="1:36" s="32" customFormat="1" ht="14.1" customHeight="1" x14ac:dyDescent="0.25">
      <c r="A16" s="49" t="s">
        <v>36</v>
      </c>
      <c r="C16" s="33" t="s">
        <v>36</v>
      </c>
      <c r="D16" s="34" t="s">
        <v>37</v>
      </c>
      <c r="E16" s="241">
        <f>VLOOKUP(A16,A_GEN!$A$7:$BB$69,29,FALSE)</f>
        <v>44353</v>
      </c>
      <c r="F16" s="36">
        <f>VLOOKUP(A16,A_GEN!$A$7:$BB$69,30,FALSE)</f>
        <v>44496</v>
      </c>
      <c r="G16" s="37">
        <f t="shared" si="1"/>
        <v>3.2241336549951871E-3</v>
      </c>
      <c r="H16" s="38">
        <f>IF(E16&gt;0,VLOOKUP(A16,[3]BDD_AGen_Ambu!$1:$1048576,H$1,FALSE)/E16,"-")</f>
        <v>1.5196266317949181E-2</v>
      </c>
      <c r="I16" s="37">
        <f>IF(F16&gt;0,VLOOKUP(A16,[3]BDD_AGen_Ambu!$1:$1048576,I$1,FALSE)/F16,"-")</f>
        <v>1.4855267889248472E-2</v>
      </c>
      <c r="J16" s="38">
        <f>IF(E16&gt;0,VLOOKUP(A16,[3]BDD_AGen_Ambu!$1:$1048576,J$1,FALSE)/E16,"-")</f>
        <v>5.6681622438166525E-2</v>
      </c>
      <c r="K16" s="37">
        <f>IF(F16&gt;0,VLOOKUP(A16,[3]BDD_AGen_Ambu!$1:$1048576,K$1,FALSE)/F16,"-")</f>
        <v>6.1915677813736067E-2</v>
      </c>
      <c r="L16" s="38">
        <f>IF(E16&gt;0,VLOOKUP(A16,[3]BDD_AGen_Ambu!$1:$1048576,L$1,FALSE)/E16,"-")</f>
        <v>0.29939350213063376</v>
      </c>
      <c r="M16" s="37">
        <f>IF(F16&gt;0,VLOOKUP(A16,[3]BDD_AGen_Ambu!$1:$1048576,M$1,FALSE)/F16,"-")</f>
        <v>0.30524092053218266</v>
      </c>
      <c r="N16" s="38">
        <f>IF(E16&gt;0,VLOOKUP(A16,[3]BDD_AGen_Ambu!$1:$1048576,N$1,FALSE)/E16,"-")</f>
        <v>0.20151962663179493</v>
      </c>
      <c r="O16" s="37">
        <f>IF(F16&gt;0,VLOOKUP(A16,[3]BDD_AGen_Ambu!$1:$1048576,O$1,FALSE)/F16,"-")</f>
        <v>0.20323175116864436</v>
      </c>
      <c r="P16" s="38">
        <f>IF(E16&gt;0,VLOOKUP(A16,[3]BDD_AGen_Ambu!$1:$1048576,P$1,FALSE)/E16,"-")</f>
        <v>0.12831150091312876</v>
      </c>
      <c r="Q16" s="37">
        <f>IF(F16&gt;0,VLOOKUP(A16,[3]BDD_AGen_Ambu!$1:$1048576,Q$1,FALSE)/F16,"-")</f>
        <v>0.13048363897878462</v>
      </c>
      <c r="R16" s="38">
        <f>IF(E16&gt;0,VLOOKUP(A16,[3]BDD_AGen_Ambu!$1:$1048576,R$1,FALSE)/E16,"-")</f>
        <v>8.3263815299979713E-2</v>
      </c>
      <c r="S16" s="37">
        <f>IF(F16&gt;0,VLOOKUP(A16,[3]BDD_AGen_Ambu!$1:$1048576,S$1,FALSE)/F16,"-")</f>
        <v>7.3961704422869465E-2</v>
      </c>
      <c r="T16" s="38">
        <f>IF(E16&gt;0,VLOOKUP(A16,[3]BDD_AGen_Ambu!$1:$1048576,T$1,FALSE)/E16,"-")</f>
        <v>0.12310328500890583</v>
      </c>
      <c r="U16" s="37">
        <f>IF(F16&gt;0,VLOOKUP(A16,[3]BDD_AGen_Ambu!$1:$1048576,U$1,FALSE)/F16,"-")</f>
        <v>0.11733638978784609</v>
      </c>
      <c r="V16" s="38">
        <f t="shared" si="2"/>
        <v>9.2530381259441352E-2</v>
      </c>
      <c r="W16" s="37">
        <f t="shared" si="3"/>
        <v>9.2974649406688203E-2</v>
      </c>
      <c r="X16" s="38">
        <f>IF(E16&gt;0,VLOOKUP(A16,[3]BDD_AGen_Ambu!$1:$1048576,X$1,FALSE)/E16,"-")</f>
        <v>0</v>
      </c>
      <c r="Y16" s="37">
        <f>IF(F16&gt;0,VLOOKUP(A16,[3]BDD_AGen_Ambu!$1:$1048576,Y$1,FALSE)/F16,"-")</f>
        <v>0</v>
      </c>
    </row>
    <row r="17" spans="1:25" s="32" customFormat="1" ht="14.1" customHeight="1" x14ac:dyDescent="0.2">
      <c r="A17" s="31" t="s">
        <v>38</v>
      </c>
      <c r="C17" s="33" t="s">
        <v>38</v>
      </c>
      <c r="D17" s="34" t="s">
        <v>39</v>
      </c>
      <c r="E17" s="241">
        <f>VLOOKUP(A17,A_GEN!$A$7:$BB$69,29,FALSE)</f>
        <v>16336</v>
      </c>
      <c r="F17" s="36">
        <f>VLOOKUP(A17,A_GEN!$A$7:$BB$69,30,FALSE)</f>
        <v>17495</v>
      </c>
      <c r="G17" s="37">
        <f t="shared" si="1"/>
        <v>7.0947600391772836E-2</v>
      </c>
      <c r="H17" s="38">
        <f>IF(E17&gt;0,VLOOKUP(A17,[3]BDD_AGen_Ambu!$1:$1048576,H$1,FALSE)/E17,"-")</f>
        <v>6.9172380019588637E-3</v>
      </c>
      <c r="I17" s="37">
        <f>IF(F17&gt;0,VLOOKUP(A17,[3]BDD_AGen_Ambu!$1:$1048576,I$1,FALSE)/F17,"-")</f>
        <v>7.7164904258359528E-3</v>
      </c>
      <c r="J17" s="38">
        <f>IF(E17&gt;0,VLOOKUP(A17,[3]BDD_AGen_Ambu!$1:$1048576,J$1,FALSE)/E17,"-")</f>
        <v>4.2176787463271304E-2</v>
      </c>
      <c r="K17" s="37">
        <f>IF(F17&gt;0,VLOOKUP(A17,[3]BDD_AGen_Ambu!$1:$1048576,K$1,FALSE)/F17,"-")</f>
        <v>3.7324949985710204E-2</v>
      </c>
      <c r="L17" s="38">
        <f>IF(E17&gt;0,VLOOKUP(A17,[3]BDD_AGen_Ambu!$1:$1048576,L$1,FALSE)/E17,"-")</f>
        <v>0.31029627815866795</v>
      </c>
      <c r="M17" s="37">
        <f>IF(F17&gt;0,VLOOKUP(A17,[3]BDD_AGen_Ambu!$1:$1048576,M$1,FALSE)/F17,"-")</f>
        <v>0.28350957416404687</v>
      </c>
      <c r="N17" s="38">
        <f>IF(E17&gt;0,VLOOKUP(A17,[3]BDD_AGen_Ambu!$1:$1048576,N$1,FALSE)/E17,"-")</f>
        <v>0.27479187071498529</v>
      </c>
      <c r="O17" s="37">
        <f>IF(F17&gt;0,VLOOKUP(A17,[3]BDD_AGen_Ambu!$1:$1048576,O$1,FALSE)/F17,"-")</f>
        <v>0.30031437553586737</v>
      </c>
      <c r="P17" s="38">
        <f>IF(E17&gt;0,VLOOKUP(A17,[3]BDD_AGen_Ambu!$1:$1048576,P$1,FALSE)/E17,"-")</f>
        <v>0.2324926542605289</v>
      </c>
      <c r="Q17" s="37">
        <f>IF(F17&gt;0,VLOOKUP(A17,[3]BDD_AGen_Ambu!$1:$1048576,Q$1,FALSE)/F17,"-")</f>
        <v>0.25310088596741925</v>
      </c>
      <c r="R17" s="38">
        <f>IF(E17&gt;0,VLOOKUP(A17,[3]BDD_AGen_Ambu!$1:$1048576,R$1,FALSE)/E17,"-")</f>
        <v>2.7240450538687563E-2</v>
      </c>
      <c r="S17" s="37">
        <f>IF(F17&gt;0,VLOOKUP(A17,[3]BDD_AGen_Ambu!$1:$1048576,S$1,FALSE)/F17,"-")</f>
        <v>1.8633895398685339E-2</v>
      </c>
      <c r="T17" s="38">
        <f>IF(E17&gt;0,VLOOKUP(A17,[3]BDD_AGen_Ambu!$1:$1048576,T$1,FALSE)/E17,"-")</f>
        <v>6.7764446620959845E-2</v>
      </c>
      <c r="U17" s="37">
        <f>IF(F17&gt;0,VLOOKUP(A17,[3]BDD_AGen_Ambu!$1:$1048576,U$1,FALSE)/F17,"-")</f>
        <v>5.9445555873106605E-2</v>
      </c>
      <c r="V17" s="38">
        <f t="shared" si="2"/>
        <v>3.5443192948090285E-2</v>
      </c>
      <c r="W17" s="37">
        <f t="shared" si="3"/>
        <v>3.9954272649328271E-2</v>
      </c>
      <c r="X17" s="38">
        <f>IF(E17&gt;0,VLOOKUP(A17,[3]BDD_AGen_Ambu!$1:$1048576,X$1,FALSE)/E17,"-")</f>
        <v>2.877081292850147E-3</v>
      </c>
      <c r="Y17" s="37">
        <f>IF(F17&gt;0,VLOOKUP(A17,[3]BDD_AGen_Ambu!$1:$1048576,Y$1,FALSE)/F17,"-")</f>
        <v>0</v>
      </c>
    </row>
    <row r="18" spans="1:25" s="32" customFormat="1" ht="14.1" customHeight="1" x14ac:dyDescent="0.2">
      <c r="A18" s="31" t="s">
        <v>40</v>
      </c>
      <c r="C18" s="33" t="s">
        <v>40</v>
      </c>
      <c r="D18" s="34" t="s">
        <v>41</v>
      </c>
      <c r="E18" s="241">
        <f>VLOOKUP(A18,A_GEN!$A$7:$BB$69,29,FALSE)</f>
        <v>256096</v>
      </c>
      <c r="F18" s="36">
        <f>VLOOKUP(A18,A_GEN!$A$7:$BB$69,30,FALSE)</f>
        <v>246432</v>
      </c>
      <c r="G18" s="37">
        <f t="shared" si="1"/>
        <v>-3.7735849056603765E-2</v>
      </c>
      <c r="H18" s="38">
        <f>IF(E18&gt;0,VLOOKUP(A18,[3]BDD_AGen_Ambu!$1:$1048576,H$1,FALSE)/E18,"-")</f>
        <v>5.8532737723353745E-3</v>
      </c>
      <c r="I18" s="37">
        <f>IF(F18&gt;0,VLOOKUP(A18,[3]BDD_AGen_Ambu!$1:$1048576,I$1,FALSE)/F18,"-")</f>
        <v>7.0607713283989092E-3</v>
      </c>
      <c r="J18" s="38">
        <f>IF(E18&gt;0,VLOOKUP(A18,[3]BDD_AGen_Ambu!$1:$1048576,J$1,FALSE)/E18,"-")</f>
        <v>9.4179526427589658E-2</v>
      </c>
      <c r="K18" s="37">
        <f>IF(F18&gt;0,VLOOKUP(A18,[3]BDD_AGen_Ambu!$1:$1048576,K$1,FALSE)/F18,"-")</f>
        <v>7.6094013764446175E-2</v>
      </c>
      <c r="L18" s="38">
        <f>IF(E18&gt;0,VLOOKUP(A18,[3]BDD_AGen_Ambu!$1:$1048576,L$1,FALSE)/E18,"-")</f>
        <v>0.28211295764088468</v>
      </c>
      <c r="M18" s="37">
        <f>IF(F18&gt;0,VLOOKUP(A18,[3]BDD_AGen_Ambu!$1:$1048576,M$1,FALSE)/F18,"-")</f>
        <v>0.26736787430203868</v>
      </c>
      <c r="N18" s="38">
        <f>IF(E18&gt;0,VLOOKUP(A18,[3]BDD_AGen_Ambu!$1:$1048576,N$1,FALSE)/E18,"-")</f>
        <v>0.232842371610646</v>
      </c>
      <c r="O18" s="37">
        <f>IF(F18&gt;0,VLOOKUP(A18,[3]BDD_AGen_Ambu!$1:$1048576,O$1,FALSE)/F18,"-")</f>
        <v>0.22878522269835086</v>
      </c>
      <c r="P18" s="38">
        <f>IF(E18&gt;0,VLOOKUP(A18,[3]BDD_AGen_Ambu!$1:$1048576,P$1,FALSE)/E18,"-")</f>
        <v>0.12260246157690866</v>
      </c>
      <c r="Q18" s="37">
        <f>IF(F18&gt;0,VLOOKUP(A18,[3]BDD_AGen_Ambu!$1:$1048576,Q$1,FALSE)/F18,"-")</f>
        <v>0.12714257888585898</v>
      </c>
      <c r="R18" s="38">
        <f>IF(E18&gt;0,VLOOKUP(A18,[3]BDD_AGen_Ambu!$1:$1048576,R$1,FALSE)/E18,"-")</f>
        <v>6.1476946145195555E-2</v>
      </c>
      <c r="S18" s="37">
        <f>IF(F18&gt;0,VLOOKUP(A18,[3]BDD_AGen_Ambu!$1:$1048576,S$1,FALSE)/F18,"-")</f>
        <v>6.4277366575769379E-2</v>
      </c>
      <c r="T18" s="38">
        <f>IF(E18&gt;0,VLOOKUP(A18,[3]BDD_AGen_Ambu!$1:$1048576,T$1,FALSE)/E18,"-")</f>
        <v>0.11596042109209047</v>
      </c>
      <c r="U18" s="37">
        <f>IF(F18&gt;0,VLOOKUP(A18,[3]BDD_AGen_Ambu!$1:$1048576,U$1,FALSE)/F18,"-")</f>
        <v>0.11383667705492793</v>
      </c>
      <c r="V18" s="38">
        <f t="shared" si="2"/>
        <v>2.7915313007621956E-2</v>
      </c>
      <c r="W18" s="37">
        <f t="shared" si="3"/>
        <v>2.1429846773146299E-2</v>
      </c>
      <c r="X18" s="38">
        <f>IF(E18&gt;0,VLOOKUP(A18,[3]BDD_AGen_Ambu!$1:$1048576,X$1,FALSE)/E18,"-")</f>
        <v>5.7056728726727478E-2</v>
      </c>
      <c r="Y18" s="37">
        <f>IF(F18&gt;0,VLOOKUP(A18,[3]BDD_AGen_Ambu!$1:$1048576,Y$1,FALSE)/F18,"-")</f>
        <v>9.4005648617062718E-2</v>
      </c>
    </row>
    <row r="19" spans="1:25" s="32" customFormat="1" ht="14.1" customHeight="1" x14ac:dyDescent="0.2">
      <c r="A19" s="31" t="s">
        <v>42</v>
      </c>
      <c r="C19" s="33" t="s">
        <v>245</v>
      </c>
      <c r="D19" s="34" t="s">
        <v>244</v>
      </c>
      <c r="E19" s="241">
        <f>VLOOKUP(A19,A_GEN!$A$7:$BB$69,29,FALSE)</f>
        <v>0</v>
      </c>
      <c r="F19" s="36">
        <f>VLOOKUP(A19,A_GEN!$A$7:$BB$69,30,FALSE)</f>
        <v>0</v>
      </c>
      <c r="G19" s="37" t="str">
        <f t="shared" si="1"/>
        <v>-</v>
      </c>
      <c r="H19" s="38" t="str">
        <f>IF(E19&gt;0,VLOOKUP(A19,[3]BDD_AGen_Ambu!$1:$1048576,H$1,FALSE)/E19,"-")</f>
        <v>-</v>
      </c>
      <c r="I19" s="37" t="str">
        <f>IF(F19&gt;0,VLOOKUP(A19,[3]BDD_AGen_Ambu!$1:$1048576,I$1,FALSE)/F19,"-")</f>
        <v>-</v>
      </c>
      <c r="J19" s="38" t="str">
        <f>IF(E19&gt;0,VLOOKUP(A19,[3]BDD_AGen_Ambu!$1:$1048576,J$1,FALSE)/E19,"-")</f>
        <v>-</v>
      </c>
      <c r="K19" s="37" t="str">
        <f>IF(F19&gt;0,VLOOKUP(A19,[3]BDD_AGen_Ambu!$1:$1048576,K$1,FALSE)/F19,"-")</f>
        <v>-</v>
      </c>
      <c r="L19" s="38" t="str">
        <f>IF(E19&gt;0,VLOOKUP(A19,[3]BDD_AGen_Ambu!$1:$1048576,L$1,FALSE)/E19,"-")</f>
        <v>-</v>
      </c>
      <c r="M19" s="37" t="str">
        <f>IF(F19&gt;0,VLOOKUP(A19,[3]BDD_AGen_Ambu!$1:$1048576,M$1,FALSE)/F19,"-")</f>
        <v>-</v>
      </c>
      <c r="N19" s="38" t="str">
        <f>IF(E19&gt;0,VLOOKUP(A19,[3]BDD_AGen_Ambu!$1:$1048576,N$1,FALSE)/E19,"-")</f>
        <v>-</v>
      </c>
      <c r="O19" s="37" t="str">
        <f>IF(F19&gt;0,VLOOKUP(A19,[3]BDD_AGen_Ambu!$1:$1048576,O$1,FALSE)/F19,"-")</f>
        <v>-</v>
      </c>
      <c r="P19" s="38" t="str">
        <f>IF(E19&gt;0,VLOOKUP(A19,[3]BDD_AGen_Ambu!$1:$1048576,P$1,FALSE)/E19,"-")</f>
        <v>-</v>
      </c>
      <c r="Q19" s="37" t="str">
        <f>IF(F19&gt;0,VLOOKUP(A19,[3]BDD_AGen_Ambu!$1:$1048576,Q$1,FALSE)/F19,"-")</f>
        <v>-</v>
      </c>
      <c r="R19" s="38" t="str">
        <f>IF(E19&gt;0,VLOOKUP(A19,[3]BDD_AGen_Ambu!$1:$1048576,R$1,FALSE)/E19,"-")</f>
        <v>-</v>
      </c>
      <c r="S19" s="37" t="str">
        <f>IF(F19&gt;0,VLOOKUP(A19,[3]BDD_AGen_Ambu!$1:$1048576,S$1,FALSE)/F19,"-")</f>
        <v>-</v>
      </c>
      <c r="T19" s="38" t="str">
        <f>IF(E19&gt;0,VLOOKUP(A19,[3]BDD_AGen_Ambu!$1:$1048576,T$1,FALSE)/E19,"-")</f>
        <v>-</v>
      </c>
      <c r="U19" s="37" t="str">
        <f>IF(F19&gt;0,VLOOKUP(A19,[3]BDD_AGen_Ambu!$1:$1048576,U$1,FALSE)/F19,"-")</f>
        <v>-</v>
      </c>
      <c r="V19" s="38">
        <f t="shared" si="2"/>
        <v>0</v>
      </c>
      <c r="W19" s="37">
        <f t="shared" si="3"/>
        <v>0</v>
      </c>
      <c r="X19" s="38" t="str">
        <f>IF(E19&gt;0,VLOOKUP(A19,[3]BDD_AGen_Ambu!$1:$1048576,X$1,FALSE)/E19,"-")</f>
        <v>-</v>
      </c>
      <c r="Y19" s="37" t="str">
        <f>IF(F19&gt;0,VLOOKUP(A19,[3]BDD_AGen_Ambu!$1:$1048576,Y$1,FALSE)/F19,"-")</f>
        <v>-</v>
      </c>
    </row>
    <row r="20" spans="1:25" s="32" customFormat="1" ht="14.1" customHeight="1" x14ac:dyDescent="0.2">
      <c r="A20" s="31" t="s">
        <v>42</v>
      </c>
      <c r="C20" s="33" t="s">
        <v>42</v>
      </c>
      <c r="D20" s="34" t="s">
        <v>43</v>
      </c>
      <c r="E20" s="241">
        <f>VLOOKUP(A20,A_GEN!$A$7:$BB$69,29,FALSE)</f>
        <v>0</v>
      </c>
      <c r="F20" s="36">
        <f>VLOOKUP(A20,A_GEN!$A$7:$BB$69,30,FALSE)</f>
        <v>0</v>
      </c>
      <c r="G20" s="37" t="str">
        <f t="shared" si="1"/>
        <v>-</v>
      </c>
      <c r="H20" s="38" t="str">
        <f>IF(E20&gt;0,VLOOKUP(A20,[3]BDD_AGen_Ambu!$1:$1048576,H$1,FALSE)/E20,"-")</f>
        <v>-</v>
      </c>
      <c r="I20" s="37" t="str">
        <f>IF(F20&gt;0,VLOOKUP(A20,[3]BDD_AGen_Ambu!$1:$1048576,I$1,FALSE)/F20,"-")</f>
        <v>-</v>
      </c>
      <c r="J20" s="38" t="str">
        <f>IF(E20&gt;0,VLOOKUP(A20,[3]BDD_AGen_Ambu!$1:$1048576,J$1,FALSE)/E20,"-")</f>
        <v>-</v>
      </c>
      <c r="K20" s="37" t="str">
        <f>IF(F20&gt;0,VLOOKUP(A20,[3]BDD_AGen_Ambu!$1:$1048576,K$1,FALSE)/F20,"-")</f>
        <v>-</v>
      </c>
      <c r="L20" s="38" t="str">
        <f>IF(E20&gt;0,VLOOKUP(A20,[3]BDD_AGen_Ambu!$1:$1048576,L$1,FALSE)/E20,"-")</f>
        <v>-</v>
      </c>
      <c r="M20" s="37" t="str">
        <f>IF(F20&gt;0,VLOOKUP(A20,[3]BDD_AGen_Ambu!$1:$1048576,M$1,FALSE)/F20,"-")</f>
        <v>-</v>
      </c>
      <c r="N20" s="38" t="str">
        <f>IF(E20&gt;0,VLOOKUP(A20,[3]BDD_AGen_Ambu!$1:$1048576,N$1,FALSE)/E20,"-")</f>
        <v>-</v>
      </c>
      <c r="O20" s="37" t="str">
        <f>IF(F20&gt;0,VLOOKUP(A20,[3]BDD_AGen_Ambu!$1:$1048576,O$1,FALSE)/F20,"-")</f>
        <v>-</v>
      </c>
      <c r="P20" s="38" t="str">
        <f>IF(E20&gt;0,VLOOKUP(A20,[3]BDD_AGen_Ambu!$1:$1048576,P$1,FALSE)/E20,"-")</f>
        <v>-</v>
      </c>
      <c r="Q20" s="37" t="str">
        <f>IF(F20&gt;0,VLOOKUP(A20,[3]BDD_AGen_Ambu!$1:$1048576,Q$1,FALSE)/F20,"-")</f>
        <v>-</v>
      </c>
      <c r="R20" s="38" t="str">
        <f>IF(E20&gt;0,VLOOKUP(A20,[3]BDD_AGen_Ambu!$1:$1048576,R$1,FALSE)/E20,"-")</f>
        <v>-</v>
      </c>
      <c r="S20" s="37" t="str">
        <f>IF(F20&gt;0,VLOOKUP(A20,[3]BDD_AGen_Ambu!$1:$1048576,S$1,FALSE)/F20,"-")</f>
        <v>-</v>
      </c>
      <c r="T20" s="38" t="str">
        <f>IF(E20&gt;0,VLOOKUP(A20,[3]BDD_AGen_Ambu!$1:$1048576,T$1,FALSE)/E20,"-")</f>
        <v>-</v>
      </c>
      <c r="U20" s="37" t="str">
        <f>IF(F20&gt;0,VLOOKUP(A20,[3]BDD_AGen_Ambu!$1:$1048576,U$1,FALSE)/F20,"-")</f>
        <v>-</v>
      </c>
      <c r="V20" s="38">
        <f t="shared" si="2"/>
        <v>0</v>
      </c>
      <c r="W20" s="37">
        <f t="shared" si="3"/>
        <v>0</v>
      </c>
      <c r="X20" s="38" t="str">
        <f>IF(E20&gt;0,VLOOKUP(A20,[3]BDD_AGen_Ambu!$1:$1048576,X$1,FALSE)/E20,"-")</f>
        <v>-</v>
      </c>
      <c r="Y20" s="37" t="str">
        <f>IF(F20&gt;0,VLOOKUP(A20,[3]BDD_AGen_Ambu!$1:$1048576,Y$1,FALSE)/F20,"-")</f>
        <v>-</v>
      </c>
    </row>
    <row r="21" spans="1:25" s="32" customFormat="1" ht="14.1" customHeight="1" x14ac:dyDescent="0.25">
      <c r="A21" s="49" t="s">
        <v>44</v>
      </c>
      <c r="C21" s="33" t="s">
        <v>44</v>
      </c>
      <c r="D21" s="34" t="s">
        <v>45</v>
      </c>
      <c r="E21" s="252">
        <f>VLOOKUP(A21,A_GEN!$A$7:$BB$69,29,FALSE)</f>
        <v>860</v>
      </c>
      <c r="F21" s="494">
        <f>VLOOKUP(A21,A_GEN!$A$7:$BB$69,30,FALSE)</f>
        <v>1073</v>
      </c>
      <c r="G21" s="37">
        <f t="shared" si="1"/>
        <v>0.24767441860465111</v>
      </c>
      <c r="H21" s="495">
        <f>IF(E21&gt;0,VLOOKUP(A21,[3]BDD_AGen_Ambu!$1:$1048576,H$1,FALSE)/E21,"-")</f>
        <v>0</v>
      </c>
      <c r="I21" s="496">
        <f>IF(F21&gt;0,VLOOKUP(A21,[3]BDD_AGen_Ambu!$1:$1048576,I$1,FALSE)/F21,"-")</f>
        <v>0</v>
      </c>
      <c r="J21" s="495">
        <f>IF(E21&gt;0,VLOOKUP(A21,[3]BDD_AGen_Ambu!$1:$1048576,J$1,FALSE)/E21,"-")</f>
        <v>5.8139534883720929E-3</v>
      </c>
      <c r="K21" s="496">
        <f>IF(F21&gt;0,VLOOKUP(A21,[3]BDD_AGen_Ambu!$1:$1048576,K$1,FALSE)/F21,"-")</f>
        <v>1.3979496738117428E-2</v>
      </c>
      <c r="L21" s="495">
        <f>IF(E21&gt;0,VLOOKUP(A21,[3]BDD_AGen_Ambu!$1:$1048576,L$1,FALSE)/E21,"-")</f>
        <v>0.86279069767441863</v>
      </c>
      <c r="M21" s="496">
        <f>IF(F21&gt;0,VLOOKUP(A21,[3]BDD_AGen_Ambu!$1:$1048576,M$1,FALSE)/F21,"-")</f>
        <v>0.90959925442684064</v>
      </c>
      <c r="N21" s="495">
        <f>IF(E21&gt;0,VLOOKUP(A21,[3]BDD_AGen_Ambu!$1:$1048576,N$1,FALSE)/E21,"-")</f>
        <v>5.5813953488372092E-2</v>
      </c>
      <c r="O21" s="496">
        <f>IF(F21&gt;0,VLOOKUP(A21,[3]BDD_AGen_Ambu!$1:$1048576,O$1,FALSE)/F21,"-")</f>
        <v>2.9822926374650512E-2</v>
      </c>
      <c r="P21" s="495">
        <f>IF(E21&gt;0,VLOOKUP(A21,[3]BDD_AGen_Ambu!$1:$1048576,P$1,FALSE)/E21,"-")</f>
        <v>0</v>
      </c>
      <c r="Q21" s="496">
        <f>IF(F21&gt;0,VLOOKUP(A21,[3]BDD_AGen_Ambu!$1:$1048576,Q$1,FALSE)/F21,"-")</f>
        <v>0</v>
      </c>
      <c r="R21" s="495">
        <f>IF(E21&gt;0,VLOOKUP(A21,[3]BDD_AGen_Ambu!$1:$1048576,R$1,FALSE)/E21,"-")</f>
        <v>4.6511627906976744E-3</v>
      </c>
      <c r="S21" s="496">
        <f>IF(F21&gt;0,VLOOKUP(A21,[3]BDD_AGen_Ambu!$1:$1048576,S$1,FALSE)/F21,"-")</f>
        <v>0</v>
      </c>
      <c r="T21" s="495">
        <f>IF(E21&gt;0,VLOOKUP(A21,[3]BDD_AGen_Ambu!$1:$1048576,T$1,FALSE)/E21,"-")</f>
        <v>7.093023255813953E-2</v>
      </c>
      <c r="U21" s="496">
        <f>IF(F21&gt;0,VLOOKUP(A21,[3]BDD_AGen_Ambu!$1:$1048576,U$1,FALSE)/F21,"-")</f>
        <v>4.6598322460391424E-2</v>
      </c>
      <c r="V21" s="495">
        <f t="shared" si="2"/>
        <v>0</v>
      </c>
      <c r="W21" s="496">
        <f t="shared" si="3"/>
        <v>0</v>
      </c>
      <c r="X21" s="495">
        <f>IF(E21&gt;0,VLOOKUP(A21,[3]BDD_AGen_Ambu!$1:$1048576,X$1,FALSE)/E21,"-")</f>
        <v>0</v>
      </c>
      <c r="Y21" s="496">
        <f>IF(F21&gt;0,VLOOKUP(A21,[3]BDD_AGen_Ambu!$1:$1048576,Y$1,FALSE)/F21,"-")</f>
        <v>0</v>
      </c>
    </row>
    <row r="22" spans="1:25" s="32" customFormat="1" ht="14.1" customHeight="1" x14ac:dyDescent="0.2">
      <c r="A22" s="31" t="s">
        <v>46</v>
      </c>
      <c r="C22" s="33" t="s">
        <v>46</v>
      </c>
      <c r="D22" s="34" t="s">
        <v>47</v>
      </c>
      <c r="E22" s="252">
        <f>VLOOKUP(A22,A_GEN!$A$7:$BB$69,29,FALSE)</f>
        <v>139574</v>
      </c>
      <c r="F22" s="494">
        <f>VLOOKUP(A22,A_GEN!$A$7:$BB$69,30,FALSE)</f>
        <v>147409</v>
      </c>
      <c r="G22" s="496">
        <f t="shared" si="1"/>
        <v>5.6135096794531991E-2</v>
      </c>
      <c r="H22" s="495">
        <f>IF(E22&gt;0,VLOOKUP(A22,[3]BDD_AGen_Ambu!$1:$1048576,H$1,FALSE)/E22,"-")</f>
        <v>1.1929155859973921E-2</v>
      </c>
      <c r="I22" s="496">
        <f>IF(F22&gt;0,VLOOKUP(A22,[3]BDD_AGen_Ambu!$1:$1048576,I$1,FALSE)/F22,"-")</f>
        <v>1.0189337150377521E-2</v>
      </c>
      <c r="J22" s="495">
        <f>IF(E22&gt;0,VLOOKUP(A22,[3]BDD_AGen_Ambu!$1:$1048576,J$1,FALSE)/E22,"-")</f>
        <v>9.5189648501869978E-2</v>
      </c>
      <c r="K22" s="496">
        <f>IF(F22&gt;0,VLOOKUP(A22,[3]BDD_AGen_Ambu!$1:$1048576,K$1,FALSE)/F22,"-")</f>
        <v>9.989892069005285E-2</v>
      </c>
      <c r="L22" s="495">
        <f>IF(E22&gt;0,VLOOKUP(A22,[3]BDD_AGen_Ambu!$1:$1048576,L$1,FALSE)/E22,"-")</f>
        <v>0.19722154556006133</v>
      </c>
      <c r="M22" s="496">
        <f>IF(F22&gt;0,VLOOKUP(A22,[3]BDD_AGen_Ambu!$1:$1048576,M$1,FALSE)/F22,"-")</f>
        <v>0.21589590866229336</v>
      </c>
      <c r="N22" s="495">
        <f>IF(E22&gt;0,VLOOKUP(A22,[3]BDD_AGen_Ambu!$1:$1048576,N$1,FALSE)/E22,"-")</f>
        <v>0.23482883631621934</v>
      </c>
      <c r="O22" s="496">
        <f>IF(F22&gt;0,VLOOKUP(A22,[3]BDD_AGen_Ambu!$1:$1048576,O$1,FALSE)/F22,"-")</f>
        <v>0.21926748027596688</v>
      </c>
      <c r="P22" s="495">
        <f>IF(E22&gt;0,VLOOKUP(A22,[3]BDD_AGen_Ambu!$1:$1048576,P$1,FALSE)/E22,"-")</f>
        <v>0.23498645879605085</v>
      </c>
      <c r="Q22" s="496">
        <f>IF(F22&gt;0,VLOOKUP(A22,[3]BDD_AGen_Ambu!$1:$1048576,Q$1,FALSE)/F22,"-")</f>
        <v>0.20756534539953464</v>
      </c>
      <c r="R22" s="495">
        <f>IF(E22&gt;0,VLOOKUP(A22,[3]BDD_AGen_Ambu!$1:$1048576,R$1,FALSE)/E22,"-")</f>
        <v>8.6563400060183135E-2</v>
      </c>
      <c r="S22" s="496">
        <f>IF(F22&gt;0,VLOOKUP(A22,[3]BDD_AGen_Ambu!$1:$1048576,S$1,FALSE)/F22,"-")</f>
        <v>9.0883188950471136E-2</v>
      </c>
      <c r="T22" s="495">
        <f>IF(E22&gt;0,VLOOKUP(A22,[3]BDD_AGen_Ambu!$1:$1048576,T$1,FALSE)/E22,"-")</f>
        <v>8.3561408285210706E-2</v>
      </c>
      <c r="U22" s="496">
        <f>IF(F22&gt;0,VLOOKUP(A22,[3]BDD_AGen_Ambu!$1:$1048576,U$1,FALSE)/F22,"-")</f>
        <v>8.9858828158389248E-2</v>
      </c>
      <c r="V22" s="495">
        <f t="shared" si="2"/>
        <v>4.8597876395317097E-2</v>
      </c>
      <c r="W22" s="496">
        <f t="shared" si="3"/>
        <v>5.4318257365561173E-2</v>
      </c>
      <c r="X22" s="495">
        <f>IF(E22&gt;0,VLOOKUP(A22,[3]BDD_AGen_Ambu!$1:$1048576,X$1,FALSE)/E22,"-")</f>
        <v>7.1216702251135598E-3</v>
      </c>
      <c r="Y22" s="496">
        <f>IF(F22&gt;0,VLOOKUP(A22,[3]BDD_AGen_Ambu!$1:$1048576,Y$1,FALSE)/F22,"-")</f>
        <v>1.2122733347353282E-2</v>
      </c>
    </row>
    <row r="23" spans="1:25" s="32" customFormat="1" ht="14.1" customHeight="1" x14ac:dyDescent="0.2">
      <c r="A23" s="31" t="s">
        <v>48</v>
      </c>
      <c r="C23" s="33" t="s">
        <v>48</v>
      </c>
      <c r="D23" s="34" t="s">
        <v>49</v>
      </c>
      <c r="E23" s="241">
        <f>VLOOKUP(A23,A_GEN!$A$7:$BB$69,29,FALSE)</f>
        <v>78518</v>
      </c>
      <c r="F23" s="36">
        <f>VLOOKUP(A23,A_GEN!$A$7:$BB$69,30,FALSE)</f>
        <v>83598</v>
      </c>
      <c r="G23" s="37">
        <f t="shared" si="1"/>
        <v>6.4698540462059695E-2</v>
      </c>
      <c r="H23" s="38">
        <f>IF(E23&gt;0,VLOOKUP(A23,[3]BDD_AGen_Ambu!$1:$1048576,H$1,FALSE)/E23,"-")</f>
        <v>4.7505030693598916E-3</v>
      </c>
      <c r="I23" s="37">
        <f>IF(F23&gt;0,VLOOKUP(A23,[3]BDD_AGen_Ambu!$1:$1048576,I$1,FALSE)/F23,"-")</f>
        <v>3.8158807626976722E-3</v>
      </c>
      <c r="J23" s="38">
        <f>IF(E23&gt;0,VLOOKUP(A23,[3]BDD_AGen_Ambu!$1:$1048576,J$1,FALSE)/E23,"-")</f>
        <v>4.4321047403143229E-2</v>
      </c>
      <c r="K23" s="37">
        <f>IF(F23&gt;0,VLOOKUP(A23,[3]BDD_AGen_Ambu!$1:$1048576,K$1,FALSE)/F23,"-")</f>
        <v>4.2979497117155915E-2</v>
      </c>
      <c r="L23" s="38">
        <f>IF(E23&gt;0,VLOOKUP(A23,[3]BDD_AGen_Ambu!$1:$1048576,L$1,FALSE)/E23,"-")</f>
        <v>0.22498025930359916</v>
      </c>
      <c r="M23" s="37">
        <f>IF(F23&gt;0,VLOOKUP(A23,[3]BDD_AGen_Ambu!$1:$1048576,M$1,FALSE)/F23,"-")</f>
        <v>0.20365319744491495</v>
      </c>
      <c r="N23" s="38">
        <f>IF(E23&gt;0,VLOOKUP(A23,[3]BDD_AGen_Ambu!$1:$1048576,N$1,FALSE)/E23,"-")</f>
        <v>0.18120685702641431</v>
      </c>
      <c r="O23" s="37">
        <f>IF(F23&gt;0,VLOOKUP(A23,[3]BDD_AGen_Ambu!$1:$1048576,O$1,FALSE)/F23,"-")</f>
        <v>0.16844900595708032</v>
      </c>
      <c r="P23" s="38">
        <f>IF(E23&gt;0,VLOOKUP(A23,[3]BDD_AGen_Ambu!$1:$1048576,P$1,FALSE)/E23,"-")</f>
        <v>0.25916350390993148</v>
      </c>
      <c r="Q23" s="37">
        <f>IF(F23&gt;0,VLOOKUP(A23,[3]BDD_AGen_Ambu!$1:$1048576,Q$1,FALSE)/F23,"-")</f>
        <v>0.25705160410536138</v>
      </c>
      <c r="R23" s="38">
        <f>IF(E23&gt;0,VLOOKUP(A23,[3]BDD_AGen_Ambu!$1:$1048576,R$1,FALSE)/E23,"-")</f>
        <v>0.13749713441503858</v>
      </c>
      <c r="S23" s="37">
        <f>IF(F23&gt;0,VLOOKUP(A23,[3]BDD_AGen_Ambu!$1:$1048576,S$1,FALSE)/F23,"-")</f>
        <v>0.15770712217995647</v>
      </c>
      <c r="T23" s="38">
        <f>IF(E23&gt;0,VLOOKUP(A23,[3]BDD_AGen_Ambu!$1:$1048576,T$1,FALSE)/E23,"-")</f>
        <v>6.7271198960747861E-2</v>
      </c>
      <c r="U23" s="37">
        <f>IF(F23&gt;0,VLOOKUP(A23,[3]BDD_AGen_Ambu!$1:$1048576,U$1,FALSE)/F23,"-")</f>
        <v>6.5396301346922175E-2</v>
      </c>
      <c r="V23" s="38">
        <f t="shared" si="2"/>
        <v>1.730813316691715E-2</v>
      </c>
      <c r="W23" s="37">
        <f t="shared" si="3"/>
        <v>4.3194813273044863E-2</v>
      </c>
      <c r="X23" s="38">
        <f>IF(E23&gt;0,VLOOKUP(A23,[3]BDD_AGen_Ambu!$1:$1048576,X$1,FALSE)/E23,"-")</f>
        <v>6.3501362744848314E-2</v>
      </c>
      <c r="Y23" s="37">
        <f>IF(F23&gt;0,VLOOKUP(A23,[3]BDD_AGen_Ambu!$1:$1048576,Y$1,FALSE)/F23,"-")</f>
        <v>5.7752577812866336E-2</v>
      </c>
    </row>
    <row r="24" spans="1:25" s="32" customFormat="1" ht="14.1" customHeight="1" x14ac:dyDescent="0.25">
      <c r="A24" s="49" t="s">
        <v>50</v>
      </c>
      <c r="C24" s="33" t="s">
        <v>50</v>
      </c>
      <c r="D24" s="34" t="s">
        <v>51</v>
      </c>
      <c r="E24" s="241">
        <f>VLOOKUP(A24,A_GEN!$A$7:$BB$69,29,FALSE)</f>
        <v>0</v>
      </c>
      <c r="F24" s="36">
        <f>VLOOKUP(A24,A_GEN!$A$7:$BB$69,30,FALSE)</f>
        <v>0</v>
      </c>
      <c r="G24" s="37" t="str">
        <f t="shared" si="1"/>
        <v>-</v>
      </c>
      <c r="H24" s="38" t="str">
        <f>IF(E24&gt;0,VLOOKUP(A24,[3]BDD_AGen_Ambu!$1:$1048576,H$1,FALSE)/E24,"-")</f>
        <v>-</v>
      </c>
      <c r="I24" s="37" t="str">
        <f>IF(F24&gt;0,VLOOKUP(A24,[3]BDD_AGen_Ambu!$1:$1048576,I$1,FALSE)/F24,"-")</f>
        <v>-</v>
      </c>
      <c r="J24" s="38" t="str">
        <f>IF(E24&gt;0,VLOOKUP(A24,[3]BDD_AGen_Ambu!$1:$1048576,J$1,FALSE)/E24,"-")</f>
        <v>-</v>
      </c>
      <c r="K24" s="37" t="str">
        <f>IF(F24&gt;0,VLOOKUP(A24,[3]BDD_AGen_Ambu!$1:$1048576,K$1,FALSE)/F24,"-")</f>
        <v>-</v>
      </c>
      <c r="L24" s="38" t="str">
        <f>IF(E24&gt;0,VLOOKUP(A24,[3]BDD_AGen_Ambu!$1:$1048576,L$1,FALSE)/E24,"-")</f>
        <v>-</v>
      </c>
      <c r="M24" s="37" t="str">
        <f>IF(F24&gt;0,VLOOKUP(A24,[3]BDD_AGen_Ambu!$1:$1048576,M$1,FALSE)/F24,"-")</f>
        <v>-</v>
      </c>
      <c r="N24" s="38" t="str">
        <f>IF(E24&gt;0,VLOOKUP(A24,[3]BDD_AGen_Ambu!$1:$1048576,N$1,FALSE)/E24,"-")</f>
        <v>-</v>
      </c>
      <c r="O24" s="37" t="str">
        <f>IF(F24&gt;0,VLOOKUP(A24,[3]BDD_AGen_Ambu!$1:$1048576,O$1,FALSE)/F24,"-")</f>
        <v>-</v>
      </c>
      <c r="P24" s="38" t="str">
        <f>IF(E24&gt;0,VLOOKUP(A24,[3]BDD_AGen_Ambu!$1:$1048576,P$1,FALSE)/E24,"-")</f>
        <v>-</v>
      </c>
      <c r="Q24" s="37" t="str">
        <f>IF(F24&gt;0,VLOOKUP(A24,[3]BDD_AGen_Ambu!$1:$1048576,Q$1,FALSE)/F24,"-")</f>
        <v>-</v>
      </c>
      <c r="R24" s="38" t="str">
        <f>IF(E24&gt;0,VLOOKUP(A24,[3]BDD_AGen_Ambu!$1:$1048576,R$1,FALSE)/E24,"-")</f>
        <v>-</v>
      </c>
      <c r="S24" s="37" t="str">
        <f>IF(F24&gt;0,VLOOKUP(A24,[3]BDD_AGen_Ambu!$1:$1048576,S$1,FALSE)/F24,"-")</f>
        <v>-</v>
      </c>
      <c r="T24" s="38" t="str">
        <f>IF(E24&gt;0,VLOOKUP(A24,[3]BDD_AGen_Ambu!$1:$1048576,T$1,FALSE)/E24,"-")</f>
        <v>-</v>
      </c>
      <c r="U24" s="37" t="str">
        <f>IF(F24&gt;0,VLOOKUP(A24,[3]BDD_AGen_Ambu!$1:$1048576,U$1,FALSE)/F24,"-")</f>
        <v>-</v>
      </c>
      <c r="V24" s="38">
        <f t="shared" si="2"/>
        <v>0</v>
      </c>
      <c r="W24" s="37">
        <f t="shared" si="3"/>
        <v>0</v>
      </c>
      <c r="X24" s="38" t="str">
        <f>IF(E24&gt;0,VLOOKUP(A24,[3]BDD_AGen_Ambu!$1:$1048576,X$1,FALSE)/E24,"-")</f>
        <v>-</v>
      </c>
      <c r="Y24" s="37" t="str">
        <f>IF(F24&gt;0,VLOOKUP(A24,[3]BDD_AGen_Ambu!$1:$1048576,Y$1,FALSE)/F24,"-")</f>
        <v>-</v>
      </c>
    </row>
    <row r="25" spans="1:25" s="32" customFormat="1" ht="14.1" customHeight="1" x14ac:dyDescent="0.2">
      <c r="A25" s="31" t="s">
        <v>52</v>
      </c>
      <c r="C25" s="33" t="s">
        <v>52</v>
      </c>
      <c r="D25" s="34" t="s">
        <v>53</v>
      </c>
      <c r="E25" s="252">
        <f>VLOOKUP(A25,A_GEN!$A$7:$BB$69,29,FALSE)</f>
        <v>0</v>
      </c>
      <c r="F25" s="494">
        <f>VLOOKUP(A25,A_GEN!$A$7:$BB$69,30,FALSE)</f>
        <v>0</v>
      </c>
      <c r="G25" s="37" t="str">
        <f t="shared" si="1"/>
        <v>-</v>
      </c>
      <c r="H25" s="38" t="str">
        <f>IF(E25&gt;0,VLOOKUP(A25,[3]BDD_AGen_Ambu!$1:$1048576,H$1,FALSE)/E25,"-")</f>
        <v>-</v>
      </c>
      <c r="I25" s="37" t="str">
        <f>IF(F25&gt;0,VLOOKUP(A25,[3]BDD_AGen_Ambu!$1:$1048576,I$1,FALSE)/F25,"-")</f>
        <v>-</v>
      </c>
      <c r="J25" s="38" t="str">
        <f>IF(E25&gt;0,VLOOKUP(A25,[3]BDD_AGen_Ambu!$1:$1048576,J$1,FALSE)/E25,"-")</f>
        <v>-</v>
      </c>
      <c r="K25" s="37" t="str">
        <f>IF(F25&gt;0,VLOOKUP(A25,[3]BDD_AGen_Ambu!$1:$1048576,K$1,FALSE)/F25,"-")</f>
        <v>-</v>
      </c>
      <c r="L25" s="38" t="str">
        <f>IF(E25&gt;0,VLOOKUP(A25,[3]BDD_AGen_Ambu!$1:$1048576,L$1,FALSE)/E25,"-")</f>
        <v>-</v>
      </c>
      <c r="M25" s="37" t="str">
        <f>IF(F25&gt;0,VLOOKUP(A25,[3]BDD_AGen_Ambu!$1:$1048576,M$1,FALSE)/F25,"-")</f>
        <v>-</v>
      </c>
      <c r="N25" s="38" t="str">
        <f>IF(E25&gt;0,VLOOKUP(A25,[3]BDD_AGen_Ambu!$1:$1048576,N$1,FALSE)/E25,"-")</f>
        <v>-</v>
      </c>
      <c r="O25" s="37" t="str">
        <f>IF(F25&gt;0,VLOOKUP(A25,[3]BDD_AGen_Ambu!$1:$1048576,O$1,FALSE)/F25,"-")</f>
        <v>-</v>
      </c>
      <c r="P25" s="38" t="str">
        <f>IF(E25&gt;0,VLOOKUP(A25,[3]BDD_AGen_Ambu!$1:$1048576,P$1,FALSE)/E25,"-")</f>
        <v>-</v>
      </c>
      <c r="Q25" s="37" t="str">
        <f>IF(F25&gt;0,VLOOKUP(A25,[3]BDD_AGen_Ambu!$1:$1048576,Q$1,FALSE)/F25,"-")</f>
        <v>-</v>
      </c>
      <c r="R25" s="38" t="str">
        <f>IF(E25&gt;0,VLOOKUP(A25,[3]BDD_AGen_Ambu!$1:$1048576,R$1,FALSE)/E25,"-")</f>
        <v>-</v>
      </c>
      <c r="S25" s="37" t="str">
        <f>IF(F25&gt;0,VLOOKUP(A25,[3]BDD_AGen_Ambu!$1:$1048576,S$1,FALSE)/F25,"-")</f>
        <v>-</v>
      </c>
      <c r="T25" s="38" t="str">
        <f>IF(E25&gt;0,VLOOKUP(A25,[3]BDD_AGen_Ambu!$1:$1048576,T$1,FALSE)/E25,"-")</f>
        <v>-</v>
      </c>
      <c r="U25" s="37" t="str">
        <f>IF(F25&gt;0,VLOOKUP(A25,[3]BDD_AGen_Ambu!$1:$1048576,U$1,FALSE)/F25,"-")</f>
        <v>-</v>
      </c>
      <c r="V25" s="38">
        <f t="shared" si="2"/>
        <v>0</v>
      </c>
      <c r="W25" s="37">
        <f t="shared" si="3"/>
        <v>0</v>
      </c>
      <c r="X25" s="38" t="str">
        <f>IF(E25&gt;0,VLOOKUP(A25,[3]BDD_AGen_Ambu!$1:$1048576,X$1,FALSE)/E25,"-")</f>
        <v>-</v>
      </c>
      <c r="Y25" s="37" t="str">
        <f>IF(F25&gt;0,VLOOKUP(A25,[3]BDD_AGen_Ambu!$1:$1048576,Y$1,FALSE)/F25,"-")</f>
        <v>-</v>
      </c>
    </row>
    <row r="26" spans="1:25" s="32" customFormat="1" ht="14.1" customHeight="1" x14ac:dyDescent="0.2">
      <c r="A26" s="46" t="s">
        <v>54</v>
      </c>
      <c r="C26" s="52" t="s">
        <v>54</v>
      </c>
      <c r="D26" s="53" t="s">
        <v>55</v>
      </c>
      <c r="E26" s="252">
        <f>VLOOKUP(A26,A_GEN!$A$7:$BB$69,29,FALSE)</f>
        <v>16075</v>
      </c>
      <c r="F26" s="494">
        <f>VLOOKUP(A26,A_GEN!$A$7:$BB$69,30,FALSE)</f>
        <v>17760</v>
      </c>
      <c r="G26" s="37">
        <f t="shared" si="1"/>
        <v>0.10482115085536536</v>
      </c>
      <c r="H26" s="38">
        <f>IF(E26&gt;0,VLOOKUP(A26,[3]BDD_AGen_Ambu!$1:$1048576,H$1,FALSE)/E26,"-")</f>
        <v>7.2783825816485227E-3</v>
      </c>
      <c r="I26" s="37">
        <f>IF(F26&gt;0,VLOOKUP(A26,[3]BDD_AGen_Ambu!$1:$1048576,I$1,FALSE)/F26,"-")</f>
        <v>5.2927927927927925E-3</v>
      </c>
      <c r="J26" s="38">
        <f>IF(E26&gt;0,VLOOKUP(A26,[3]BDD_AGen_Ambu!$1:$1048576,J$1,FALSE)/E26,"-")</f>
        <v>3.2223950233281493E-2</v>
      </c>
      <c r="K26" s="37">
        <f>IF(F26&gt;0,VLOOKUP(A26,[3]BDD_AGen_Ambu!$1:$1048576,K$1,FALSE)/F26,"-")</f>
        <v>3.1756756756756759E-2</v>
      </c>
      <c r="L26" s="38">
        <f>IF(E26&gt;0,VLOOKUP(A26,[3]BDD_AGen_Ambu!$1:$1048576,L$1,FALSE)/E26,"-")</f>
        <v>0.28485225505443235</v>
      </c>
      <c r="M26" s="37">
        <f>IF(F26&gt;0,VLOOKUP(A26,[3]BDD_AGen_Ambu!$1:$1048576,M$1,FALSE)/F26,"-")</f>
        <v>0.24909909909909911</v>
      </c>
      <c r="N26" s="38">
        <f>IF(E26&gt;0,VLOOKUP(A26,[3]BDD_AGen_Ambu!$1:$1048576,N$1,FALSE)/E26,"-")</f>
        <v>0.26861586314152408</v>
      </c>
      <c r="O26" s="37">
        <f>IF(F26&gt;0,VLOOKUP(A26,[3]BDD_AGen_Ambu!$1:$1048576,O$1,FALSE)/F26,"-")</f>
        <v>0.2579954954954955</v>
      </c>
      <c r="P26" s="38">
        <f>IF(E26&gt;0,VLOOKUP(A26,[3]BDD_AGen_Ambu!$1:$1048576,P$1,FALSE)/E26,"-")</f>
        <v>0.33592534992223949</v>
      </c>
      <c r="Q26" s="37">
        <f>IF(F26&gt;0,VLOOKUP(A26,[3]BDD_AGen_Ambu!$1:$1048576,Q$1,FALSE)/F26,"-")</f>
        <v>0.38367117117117117</v>
      </c>
      <c r="R26" s="38">
        <f>IF(E26&gt;0,VLOOKUP(A26,[3]BDD_AGen_Ambu!$1:$1048576,R$1,FALSE)/E26,"-")</f>
        <v>2.4261275272161741E-3</v>
      </c>
      <c r="S26" s="37">
        <f>IF(F26&gt;0,VLOOKUP(A26,[3]BDD_AGen_Ambu!$1:$1048576,S$1,FALSE)/F26,"-")</f>
        <v>1.6328828828828829E-3</v>
      </c>
      <c r="T26" s="38">
        <f>IF(E26&gt;0,VLOOKUP(A26,[3]BDD_AGen_Ambu!$1:$1048576,T$1,FALSE)/E26,"-")</f>
        <v>6.4634525660964226E-2</v>
      </c>
      <c r="U26" s="37">
        <f>IF(F26&gt;0,VLOOKUP(A26,[3]BDD_AGen_Ambu!$1:$1048576,U$1,FALSE)/F26,"-")</f>
        <v>5.3772522522522521E-2</v>
      </c>
      <c r="V26" s="38">
        <f t="shared" si="2"/>
        <v>2.488335925350138E-3</v>
      </c>
      <c r="W26" s="37">
        <f t="shared" si="3"/>
        <v>5.6306306306308507E-4</v>
      </c>
      <c r="X26" s="38">
        <f>IF(E26&gt;0,VLOOKUP(A26,[3]BDD_AGen_Ambu!$1:$1048576,X$1,FALSE)/E26,"-")</f>
        <v>1.5552099533437014E-3</v>
      </c>
      <c r="Y26" s="37">
        <f>IF(F26&gt;0,VLOOKUP(A26,[3]BDD_AGen_Ambu!$1:$1048576,Y$1,FALSE)/F26,"-")</f>
        <v>1.6216216216216217E-2</v>
      </c>
    </row>
    <row r="27" spans="1:25" s="32" customFormat="1" ht="14.1" customHeight="1" thickBot="1" x14ac:dyDescent="0.25">
      <c r="A27" s="31" t="s">
        <v>56</v>
      </c>
      <c r="C27" s="54" t="s">
        <v>56</v>
      </c>
      <c r="D27" s="55" t="s">
        <v>57</v>
      </c>
      <c r="E27" s="263">
        <f>VLOOKUP(A27,A_GEN!$A$7:$BB$69,29,FALSE)</f>
        <v>0</v>
      </c>
      <c r="F27" s="100">
        <f>VLOOKUP(A27,A_GEN!$A$7:$BB$69,30,FALSE)</f>
        <v>0</v>
      </c>
      <c r="G27" s="58" t="str">
        <f t="shared" si="1"/>
        <v>-</v>
      </c>
      <c r="H27" s="59" t="str">
        <f>IF(E27&gt;0,VLOOKUP(A27,[3]BDD_AGen_Ambu!$1:$1048576,H$1,FALSE)/E27,"-")</f>
        <v>-</v>
      </c>
      <c r="I27" s="58" t="str">
        <f>IF(F27&gt;0,VLOOKUP(A27,[3]BDD_AGen_Ambu!$1:$1048576,I$1,FALSE)/F27,"-")</f>
        <v>-</v>
      </c>
      <c r="J27" s="59" t="str">
        <f>IF(E27&gt;0,VLOOKUP(A27,[3]BDD_AGen_Ambu!$1:$1048576,J$1,FALSE)/E27,"-")</f>
        <v>-</v>
      </c>
      <c r="K27" s="58" t="str">
        <f>IF(F27&gt;0,VLOOKUP(A27,[3]BDD_AGen_Ambu!$1:$1048576,K$1,FALSE)/F27,"-")</f>
        <v>-</v>
      </c>
      <c r="L27" s="59" t="str">
        <f>IF(E27&gt;0,VLOOKUP(A27,[3]BDD_AGen_Ambu!$1:$1048576,L$1,FALSE)/E27,"-")</f>
        <v>-</v>
      </c>
      <c r="M27" s="725"/>
      <c r="N27" s="59" t="str">
        <f>IF(E27&gt;0,VLOOKUP(A27,[3]BDD_AGen_Ambu!$1:$1048576,N$1,FALSE)/E27,"-")</f>
        <v>-</v>
      </c>
      <c r="O27" s="58" t="str">
        <f>IF(F27&gt;0,VLOOKUP(A27,[3]BDD_AGen_Ambu!$1:$1048576,O$1,FALSE)/F27,"-")</f>
        <v>-</v>
      </c>
      <c r="P27" s="59" t="str">
        <f>IF(E27&gt;0,VLOOKUP(A27,[3]BDD_AGen_Ambu!$1:$1048576,P$1,FALSE)/E27,"-")</f>
        <v>-</v>
      </c>
      <c r="Q27" s="58" t="str">
        <f>IF(F27&gt;0,VLOOKUP(A27,[3]BDD_AGen_Ambu!$1:$1048576,Q$1,FALSE)/F27,"-")</f>
        <v>-</v>
      </c>
      <c r="R27" s="59" t="str">
        <f>IF(E27&gt;0,VLOOKUP(A27,[3]BDD_AGen_Ambu!$1:$1048576,R$1,FALSE)/E27,"-")</f>
        <v>-</v>
      </c>
      <c r="S27" s="58" t="str">
        <f>IF(F27&gt;0,VLOOKUP(A27,[3]BDD_AGen_Ambu!$1:$1048576,S$1,FALSE)/F27,"-")</f>
        <v>-</v>
      </c>
      <c r="T27" s="59" t="str">
        <f>IF(E27&gt;0,VLOOKUP(A27,[3]BDD_AGen_Ambu!$1:$1048576,T$1,FALSE)/E27,"-")</f>
        <v>-</v>
      </c>
      <c r="U27" s="58" t="str">
        <f>IF(F27&gt;0,VLOOKUP(A27,[3]BDD_AGen_Ambu!$1:$1048576,U$1,FALSE)/F27,"-")</f>
        <v>-</v>
      </c>
      <c r="V27" s="59">
        <f t="shared" si="2"/>
        <v>0</v>
      </c>
      <c r="W27" s="58">
        <f t="shared" si="3"/>
        <v>0</v>
      </c>
      <c r="X27" s="59" t="str">
        <f>IF(E27&gt;0,VLOOKUP(A27,[3]BDD_AGen_Ambu!$1:$1048576,X$1,FALSE)/E27,"-")</f>
        <v>-</v>
      </c>
      <c r="Y27" s="58" t="str">
        <f>IF(F27&gt;0,VLOOKUP(A27,[3]BDD_AGen_Ambu!$1:$1048576,Y$1,FALSE)/F27,"-")</f>
        <v>-</v>
      </c>
    </row>
    <row r="28" spans="1:25" s="65" customFormat="1" ht="14.1" customHeight="1" thickBot="1" x14ac:dyDescent="0.25">
      <c r="A28" s="31" t="s">
        <v>58</v>
      </c>
      <c r="C28" s="66" t="s">
        <v>59</v>
      </c>
      <c r="D28" s="67"/>
      <c r="E28" s="275">
        <f>VLOOKUP(A28,A_GEN!$A$7:$BB$69,29,FALSE)</f>
        <v>1070378</v>
      </c>
      <c r="F28" s="69">
        <f>VLOOKUP(A28,A_GEN!$A$7:$BB$69,30,FALSE)</f>
        <v>1058485</v>
      </c>
      <c r="G28" s="70">
        <f t="shared" si="1"/>
        <v>-1.1111028066720374E-2</v>
      </c>
      <c r="H28" s="71">
        <f>IF(E28&gt;0,VLOOKUP(A28,[3]BDD_AGen_Ambu!$1:$1048576,H$1,FALSE)/E28,"-")</f>
        <v>1.1492201820291523E-2</v>
      </c>
      <c r="I28" s="70">
        <f>IF(F28&gt;0,VLOOKUP(A28,[3]BDD_AGen_Ambu!$1:$1048576,I$1,FALSE)/F28,"-")</f>
        <v>1.163644265152553E-2</v>
      </c>
      <c r="J28" s="71">
        <f>IF(E28&gt;0,VLOOKUP(A28,[3]BDD_AGen_Ambu!$1:$1048576,J$1,FALSE)/E28,"-")</f>
        <v>7.7833251430802955E-2</v>
      </c>
      <c r="K28" s="70">
        <f>IF(F28&gt;0,VLOOKUP(A28,[3]BDD_AGen_Ambu!$1:$1048576,K$1,FALSE)/F28,"-")</f>
        <v>7.315361105731305E-2</v>
      </c>
      <c r="L28" s="71">
        <f>IF(E28&gt;0,VLOOKUP(A28,[3]BDD_AGen_Ambu!$1:$1048576,L$1,FALSE)/E28,"-")</f>
        <v>0.24347753784177179</v>
      </c>
      <c r="M28" s="70">
        <f>IF(F28&gt;0,VLOOKUP(A28,[3]BDD_AGen_Ambu!$1:$1048576,M$1,FALSE)/F28,"-")</f>
        <v>0.23503497923919564</v>
      </c>
      <c r="N28" s="71">
        <f>IF(E28&gt;0,VLOOKUP(A28,[3]BDD_AGen_Ambu!$1:$1048576,N$1,FALSE)/E28,"-")</f>
        <v>0.21320318616414013</v>
      </c>
      <c r="O28" s="70">
        <f>IF(F28&gt;0,VLOOKUP(A28,[3]BDD_AGen_Ambu!$1:$1048576,O$1,FALSE)/F28,"-")</f>
        <v>0.2101050085735745</v>
      </c>
      <c r="P28" s="71">
        <f>IF(E28&gt;0,VLOOKUP(A28,[3]BDD_AGen_Ambu!$1:$1048576,P$1,FALSE)/E28,"-")</f>
        <v>0.17266984186894724</v>
      </c>
      <c r="Q28" s="70">
        <f>IF(F28&gt;0,VLOOKUP(A28,[3]BDD_AGen_Ambu!$1:$1048576,Q$1,FALSE)/F28,"-")</f>
        <v>0.17333641950523626</v>
      </c>
      <c r="R28" s="71">
        <f>IF(E28&gt;0,VLOOKUP(A28,[3]BDD_AGen_Ambu!$1:$1048576,R$1,FALSE)/E28,"-")</f>
        <v>0.10741345580720082</v>
      </c>
      <c r="S28" s="70">
        <f>IF(F28&gt;0,VLOOKUP(A28,[3]BDD_AGen_Ambu!$1:$1048576,S$1,FALSE)/F28,"-")</f>
        <v>0.11544140918388074</v>
      </c>
      <c r="T28" s="71">
        <f>IF(E28&gt;0,VLOOKUP(A28,[3]BDD_AGen_Ambu!$1:$1048576,T$1,FALSE)/E28,"-")</f>
        <v>9.1889033593739788E-2</v>
      </c>
      <c r="U28" s="70">
        <f>IF(F28&gt;0,VLOOKUP(A28,[3]BDD_AGen_Ambu!$1:$1048576,U$1,FALSE)/F28,"-")</f>
        <v>9.3495892714587359E-2</v>
      </c>
      <c r="V28" s="71">
        <f t="shared" si="2"/>
        <v>4.7050668081743074E-2</v>
      </c>
      <c r="W28" s="70">
        <f t="shared" si="3"/>
        <v>4.8526904018479144E-2</v>
      </c>
      <c r="X28" s="71">
        <f>IF(E28&gt;0,VLOOKUP(A28,[3]BDD_AGen_Ambu!$1:$1048576,X$1,FALSE)/E28,"-")</f>
        <v>3.4970823391362676E-2</v>
      </c>
      <c r="Y28" s="70">
        <f>IF(F28&gt;0,VLOOKUP(A28,[3]BDD_AGen_Ambu!$1:$1048576,Y$1,FALSE)/F28,"-")</f>
        <v>3.9269333056207695E-2</v>
      </c>
    </row>
    <row r="29" spans="1:25" s="287" customFormat="1" ht="7.5" customHeight="1" thickBot="1" x14ac:dyDescent="0.25">
      <c r="A29" s="77"/>
      <c r="C29" s="282"/>
      <c r="D29" s="282"/>
      <c r="E29" s="285"/>
      <c r="F29" s="283"/>
      <c r="G29" s="284"/>
      <c r="H29" s="286"/>
      <c r="I29" s="286"/>
      <c r="J29" s="286"/>
      <c r="K29" s="715"/>
      <c r="L29" s="713">
        <f>+K29/$F$28</f>
        <v>0</v>
      </c>
      <c r="M29" s="724"/>
      <c r="N29" s="713">
        <f>+M29/$F$28</f>
        <v>0</v>
      </c>
      <c r="O29" s="286"/>
      <c r="P29" s="286"/>
      <c r="Q29" s="286"/>
      <c r="R29" s="286"/>
      <c r="S29" s="286"/>
      <c r="T29" s="286"/>
      <c r="U29" s="286"/>
      <c r="V29" s="286"/>
      <c r="W29" s="286"/>
      <c r="X29" s="286"/>
      <c r="Y29" s="286"/>
    </row>
    <row r="30" spans="1:25" s="84" customFormat="1" ht="14.1" customHeight="1" x14ac:dyDescent="0.2">
      <c r="A30" s="31" t="s">
        <v>60</v>
      </c>
      <c r="C30" s="85" t="s">
        <v>60</v>
      </c>
      <c r="D30" s="86" t="s">
        <v>61</v>
      </c>
      <c r="E30" s="291">
        <f>VLOOKUP(A30,A_GEN!$A$7:$BB$69,29,FALSE)</f>
        <v>0</v>
      </c>
      <c r="F30" s="88">
        <f>VLOOKUP(A30,A_GEN!$A$7:$BB$69,30,FALSE)</f>
        <v>0</v>
      </c>
      <c r="G30" s="89" t="str">
        <f t="shared" ref="G30:G39" si="4">IF(E30&gt;0,F30/E30-1,"-")</f>
        <v>-</v>
      </c>
      <c r="H30" s="90" t="str">
        <f>IF(E30&gt;0,VLOOKUP(A30,[3]BDD_AGen_Ambu!$1:$1048576,H$1,FALSE)/E30,"-")</f>
        <v>-</v>
      </c>
      <c r="I30" s="89" t="str">
        <f>IF(F30&gt;0,VLOOKUP(A30,[3]BDD_AGen_Ambu!$1:$1048576,I$1,FALSE)/F30,"-")</f>
        <v>-</v>
      </c>
      <c r="J30" s="90" t="str">
        <f>IF(E30&gt;0,VLOOKUP(A30,[3]BDD_AGen_Ambu!$1:$1048576,J$1,FALSE)/E30,"-")</f>
        <v>-</v>
      </c>
      <c r="K30" s="89" t="str">
        <f>IF(F30&gt;0,VLOOKUP(A30,[3]BDD_AGen_Ambu!$1:$1048576,K$1,FALSE)/F30,"-")</f>
        <v>-</v>
      </c>
      <c r="L30" s="90" t="str">
        <f>IF(E30&gt;0,VLOOKUP(A30,[3]BDD_AGen_Ambu!$1:$1048576,L$1,FALSE)/E30,"-")</f>
        <v>-</v>
      </c>
      <c r="M30" s="89" t="str">
        <f>IF(F30&gt;0,VLOOKUP(A30,[3]BDD_AGen_Ambu!$1:$1048576,M$1,FALSE)/F30,"-")</f>
        <v>-</v>
      </c>
      <c r="N30" s="90" t="str">
        <f>IF(E30&gt;0,VLOOKUP(A30,[3]BDD_AGen_Ambu!$1:$1048576,N$1,FALSE)/E30,"-")</f>
        <v>-</v>
      </c>
      <c r="O30" s="89" t="str">
        <f>IF(F30&gt;0,VLOOKUP(A30,[3]BDD_AGen_Ambu!$1:$1048576,O$1,FALSE)/F30,"-")</f>
        <v>-</v>
      </c>
      <c r="P30" s="90" t="str">
        <f>IF(E30&gt;0,VLOOKUP(A30,[3]BDD_AGen_Ambu!$1:$1048576,P$1,FALSE)/E30,"-")</f>
        <v>-</v>
      </c>
      <c r="Q30" s="89" t="str">
        <f>IF(F30&gt;0,VLOOKUP(A30,[3]BDD_AGen_Ambu!$1:$1048576,Q$1,FALSE)/F30,"-")</f>
        <v>-</v>
      </c>
      <c r="R30" s="90" t="str">
        <f>IF(E30&gt;0,VLOOKUP(A30,[3]BDD_AGen_Ambu!$1:$1048576,R$1,FALSE)/E30,"-")</f>
        <v>-</v>
      </c>
      <c r="S30" s="89" t="str">
        <f>IF(F30&gt;0,VLOOKUP(A30,[3]BDD_AGen_Ambu!$1:$1048576,S$1,FALSE)/F30,"-")</f>
        <v>-</v>
      </c>
      <c r="T30" s="90" t="str">
        <f>IF(E30&gt;0,VLOOKUP(A30,[3]BDD_AGen_Ambu!$1:$1048576,T$1,FALSE)/E30,"-")</f>
        <v>-</v>
      </c>
      <c r="U30" s="89" t="str">
        <f>IF(F30&gt;0,VLOOKUP(A30,[3]BDD_AGen_Ambu!$1:$1048576,U$1,FALSE)/F30,"-")</f>
        <v>-</v>
      </c>
      <c r="V30" s="90">
        <f t="shared" ref="V30:V39" si="5">IF(E30&gt;0,1-(H30+J30+L30+N30+P30+R30+T30+X30),0)</f>
        <v>0</v>
      </c>
      <c r="W30" s="89">
        <f t="shared" ref="W30:W39" si="6">IF(F30&gt;0,1-(I30+K30+M30+O30+Q30+S30+U30+Y30),0)</f>
        <v>0</v>
      </c>
      <c r="X30" s="90" t="str">
        <f>IF(E30&gt;0,VLOOKUP(A30,[3]BDD_AGen_Ambu!$1:$1048576,X$1,FALSE)/E30,"-")</f>
        <v>-</v>
      </c>
      <c r="Y30" s="89" t="str">
        <f>IF(F30&gt;0,VLOOKUP(A30,[3]BDD_AGen_Ambu!$1:$1048576,Y$1,FALSE)/F30,"-")</f>
        <v>-</v>
      </c>
    </row>
    <row r="31" spans="1:25" s="98" customFormat="1" ht="14.1" customHeight="1" x14ac:dyDescent="0.2">
      <c r="A31" s="31" t="s">
        <v>62</v>
      </c>
      <c r="C31" s="33" t="s">
        <v>62</v>
      </c>
      <c r="D31" s="34" t="s">
        <v>63</v>
      </c>
      <c r="E31" s="241">
        <f>VLOOKUP(A31,A_GEN!$A$7:$BB$69,29,FALSE)</f>
        <v>0</v>
      </c>
      <c r="F31" s="100">
        <f>VLOOKUP(A31,A_GEN!$A$7:$BB$69,30,FALSE)</f>
        <v>0</v>
      </c>
      <c r="G31" s="58" t="str">
        <f t="shared" si="4"/>
        <v>-</v>
      </c>
      <c r="H31" s="59" t="str">
        <f>IF(E31&gt;0,VLOOKUP(A31,[3]BDD_AGen_Ambu!$1:$1048576,H$1,FALSE)/E31,"-")</f>
        <v>-</v>
      </c>
      <c r="I31" s="58" t="str">
        <f>IF(F31&gt;0,VLOOKUP(A31,[3]BDD_AGen_Ambu!$1:$1048576,I$1,FALSE)/F31,"-")</f>
        <v>-</v>
      </c>
      <c r="J31" s="59" t="str">
        <f>IF(E31&gt;0,VLOOKUP(A31,[3]BDD_AGen_Ambu!$1:$1048576,J$1,FALSE)/E31,"-")</f>
        <v>-</v>
      </c>
      <c r="K31" s="58" t="str">
        <f>IF(F31&gt;0,VLOOKUP(A31,[3]BDD_AGen_Ambu!$1:$1048576,K$1,FALSE)/F31,"-")</f>
        <v>-</v>
      </c>
      <c r="L31" s="59" t="str">
        <f>IF(E31&gt;0,VLOOKUP(A31,[3]BDD_AGen_Ambu!$1:$1048576,L$1,FALSE)/E31,"-")</f>
        <v>-</v>
      </c>
      <c r="M31" s="58" t="str">
        <f>IF(F31&gt;0,VLOOKUP(A31,[3]BDD_AGen_Ambu!$1:$1048576,M$1,FALSE)/F31,"-")</f>
        <v>-</v>
      </c>
      <c r="N31" s="59" t="str">
        <f>IF(E31&gt;0,VLOOKUP(A31,[3]BDD_AGen_Ambu!$1:$1048576,N$1,FALSE)/E31,"-")</f>
        <v>-</v>
      </c>
      <c r="O31" s="58" t="str">
        <f>IF(F31&gt;0,VLOOKUP(A31,[3]BDD_AGen_Ambu!$1:$1048576,O$1,FALSE)/F31,"-")</f>
        <v>-</v>
      </c>
      <c r="P31" s="59" t="str">
        <f>IF(E31&gt;0,VLOOKUP(A31,[3]BDD_AGen_Ambu!$1:$1048576,P$1,FALSE)/E31,"-")</f>
        <v>-</v>
      </c>
      <c r="Q31" s="58" t="str">
        <f>IF(F31&gt;0,VLOOKUP(A31,[3]BDD_AGen_Ambu!$1:$1048576,Q$1,FALSE)/F31,"-")</f>
        <v>-</v>
      </c>
      <c r="R31" s="59" t="str">
        <f>IF(E31&gt;0,VLOOKUP(A31,[3]BDD_AGen_Ambu!$1:$1048576,R$1,FALSE)/E31,"-")</f>
        <v>-</v>
      </c>
      <c r="S31" s="58" t="str">
        <f>IF(F31&gt;0,VLOOKUP(A31,[3]BDD_AGen_Ambu!$1:$1048576,S$1,FALSE)/F31,"-")</f>
        <v>-</v>
      </c>
      <c r="T31" s="59" t="str">
        <f>IF(E31&gt;0,VLOOKUP(A31,[3]BDD_AGen_Ambu!$1:$1048576,T$1,FALSE)/E31,"-")</f>
        <v>-</v>
      </c>
      <c r="U31" s="58" t="str">
        <f>IF(F31&gt;0,VLOOKUP(A31,[3]BDD_AGen_Ambu!$1:$1048576,U$1,FALSE)/F31,"-")</f>
        <v>-</v>
      </c>
      <c r="V31" s="59">
        <f t="shared" si="5"/>
        <v>0</v>
      </c>
      <c r="W31" s="58">
        <f t="shared" si="6"/>
        <v>0</v>
      </c>
      <c r="X31" s="59" t="str">
        <f>IF(E31&gt;0,VLOOKUP(A31,[3]BDD_AGen_Ambu!$1:$1048576,X$1,FALSE)/E31,"-")</f>
        <v>-</v>
      </c>
      <c r="Y31" s="58" t="str">
        <f>IF(F31&gt;0,VLOOKUP(A31,[3]BDD_AGen_Ambu!$1:$1048576,Y$1,FALSE)/F31,"-")</f>
        <v>-</v>
      </c>
    </row>
    <row r="32" spans="1:25" s="98" customFormat="1" ht="14.1" customHeight="1" x14ac:dyDescent="0.25">
      <c r="A32" s="49" t="s">
        <v>64</v>
      </c>
      <c r="C32" s="33" t="s">
        <v>64</v>
      </c>
      <c r="D32" s="34" t="s">
        <v>65</v>
      </c>
      <c r="E32" s="241">
        <f>VLOOKUP(A32,A_GEN!$A$7:$BB$69,29,FALSE)</f>
        <v>0</v>
      </c>
      <c r="F32" s="100">
        <f>VLOOKUP(A32,A_GEN!$A$7:$BB$69,30,FALSE)</f>
        <v>0</v>
      </c>
      <c r="G32" s="58" t="str">
        <f t="shared" si="4"/>
        <v>-</v>
      </c>
      <c r="H32" s="59" t="str">
        <f>IF(E32&gt;0,VLOOKUP(A32,[3]BDD_AGen_Ambu!$1:$1048576,H$1,FALSE)/E32,"-")</f>
        <v>-</v>
      </c>
      <c r="I32" s="58" t="str">
        <f>IF(F32&gt;0,VLOOKUP(A32,[3]BDD_AGen_Ambu!$1:$1048576,I$1,FALSE)/F32,"-")</f>
        <v>-</v>
      </c>
      <c r="J32" s="59" t="str">
        <f>IF(E32&gt;0,VLOOKUP(A32,[3]BDD_AGen_Ambu!$1:$1048576,J$1,FALSE)/E32,"-")</f>
        <v>-</v>
      </c>
      <c r="K32" s="58" t="str">
        <f>IF(F32&gt;0,VLOOKUP(A32,[3]BDD_AGen_Ambu!$1:$1048576,K$1,FALSE)/F32,"-")</f>
        <v>-</v>
      </c>
      <c r="L32" s="59" t="str">
        <f>IF(E32&gt;0,VLOOKUP(A32,[3]BDD_AGen_Ambu!$1:$1048576,L$1,FALSE)/E32,"-")</f>
        <v>-</v>
      </c>
      <c r="M32" s="58" t="str">
        <f>IF(F32&gt;0,VLOOKUP(A32,[3]BDD_AGen_Ambu!$1:$1048576,M$1,FALSE)/F32,"-")</f>
        <v>-</v>
      </c>
      <c r="N32" s="59" t="str">
        <f>IF(E32&gt;0,VLOOKUP(A32,[3]BDD_AGen_Ambu!$1:$1048576,N$1,FALSE)/E32,"-")</f>
        <v>-</v>
      </c>
      <c r="O32" s="58" t="str">
        <f>IF(F32&gt;0,VLOOKUP(A32,[3]BDD_AGen_Ambu!$1:$1048576,O$1,FALSE)/F32,"-")</f>
        <v>-</v>
      </c>
      <c r="P32" s="59" t="str">
        <f>IF(E32&gt;0,VLOOKUP(A32,[3]BDD_AGen_Ambu!$1:$1048576,P$1,FALSE)/E32,"-")</f>
        <v>-</v>
      </c>
      <c r="Q32" s="58" t="str">
        <f>IF(F32&gt;0,VLOOKUP(A32,[3]BDD_AGen_Ambu!$1:$1048576,Q$1,FALSE)/F32,"-")</f>
        <v>-</v>
      </c>
      <c r="R32" s="59" t="str">
        <f>IF(E32&gt;0,VLOOKUP(A32,[3]BDD_AGen_Ambu!$1:$1048576,R$1,FALSE)/E32,"-")</f>
        <v>-</v>
      </c>
      <c r="S32" s="58" t="str">
        <f>IF(F32&gt;0,VLOOKUP(A32,[3]BDD_AGen_Ambu!$1:$1048576,S$1,FALSE)/F32,"-")</f>
        <v>-</v>
      </c>
      <c r="T32" s="59" t="str">
        <f>IF(E32&gt;0,VLOOKUP(A32,[3]BDD_AGen_Ambu!$1:$1048576,T$1,FALSE)/E32,"-")</f>
        <v>-</v>
      </c>
      <c r="U32" s="58" t="str">
        <f>IF(F32&gt;0,VLOOKUP(A32,[3]BDD_AGen_Ambu!$1:$1048576,U$1,FALSE)/F32,"-")</f>
        <v>-</v>
      </c>
      <c r="V32" s="59">
        <f t="shared" si="5"/>
        <v>0</v>
      </c>
      <c r="W32" s="58">
        <f t="shared" si="6"/>
        <v>0</v>
      </c>
      <c r="X32" s="59" t="str">
        <f>IF(E32&gt;0,VLOOKUP(A32,[3]BDD_AGen_Ambu!$1:$1048576,X$1,FALSE)/E32,"-")</f>
        <v>-</v>
      </c>
      <c r="Y32" s="58" t="str">
        <f>IF(F32&gt;0,VLOOKUP(A32,[3]BDD_AGen_Ambu!$1:$1048576,Y$1,FALSE)/F32,"-")</f>
        <v>-</v>
      </c>
    </row>
    <row r="33" spans="1:25" s="101" customFormat="1" ht="14.1" customHeight="1" x14ac:dyDescent="0.2">
      <c r="A33" s="31" t="s">
        <v>66</v>
      </c>
      <c r="C33" s="33" t="s">
        <v>66</v>
      </c>
      <c r="D33" s="34" t="s">
        <v>67</v>
      </c>
      <c r="E33" s="241">
        <f>VLOOKUP(A33,A_GEN!$A$7:$BB$69,29,FALSE)</f>
        <v>0</v>
      </c>
      <c r="F33" s="100">
        <f>VLOOKUP(A33,A_GEN!$A$7:$BB$69,30,FALSE)</f>
        <v>0</v>
      </c>
      <c r="G33" s="58" t="str">
        <f t="shared" si="4"/>
        <v>-</v>
      </c>
      <c r="H33" s="59" t="str">
        <f>IF(E33&gt;0,VLOOKUP(A33,[3]BDD_AGen_Ambu!$1:$1048576,H$1,FALSE)/E33,"-")</f>
        <v>-</v>
      </c>
      <c r="I33" s="58" t="str">
        <f>IF(F33&gt;0,VLOOKUP(A33,[3]BDD_AGen_Ambu!$1:$1048576,I$1,FALSE)/F33,"-")</f>
        <v>-</v>
      </c>
      <c r="J33" s="59" t="str">
        <f>IF(E33&gt;0,VLOOKUP(A33,[3]BDD_AGen_Ambu!$1:$1048576,J$1,FALSE)/E33,"-")</f>
        <v>-</v>
      </c>
      <c r="K33" s="58" t="str">
        <f>IF(F33&gt;0,VLOOKUP(A33,[3]BDD_AGen_Ambu!$1:$1048576,K$1,FALSE)/F33,"-")</f>
        <v>-</v>
      </c>
      <c r="L33" s="59" t="str">
        <f>IF(E33&gt;0,VLOOKUP(A33,[3]BDD_AGen_Ambu!$1:$1048576,L$1,FALSE)/E33,"-")</f>
        <v>-</v>
      </c>
      <c r="M33" s="58" t="str">
        <f>IF(F33&gt;0,VLOOKUP(A33,[3]BDD_AGen_Ambu!$1:$1048576,M$1,FALSE)/F33,"-")</f>
        <v>-</v>
      </c>
      <c r="N33" s="59" t="str">
        <f>IF(E33&gt;0,VLOOKUP(A33,[3]BDD_AGen_Ambu!$1:$1048576,N$1,FALSE)/E33,"-")</f>
        <v>-</v>
      </c>
      <c r="O33" s="58" t="str">
        <f>IF(F33&gt;0,VLOOKUP(A33,[3]BDD_AGen_Ambu!$1:$1048576,O$1,FALSE)/F33,"-")</f>
        <v>-</v>
      </c>
      <c r="P33" s="59" t="str">
        <f>IF(E33&gt;0,VLOOKUP(A33,[3]BDD_AGen_Ambu!$1:$1048576,P$1,FALSE)/E33,"-")</f>
        <v>-</v>
      </c>
      <c r="Q33" s="58" t="str">
        <f>IF(F33&gt;0,VLOOKUP(A33,[3]BDD_AGen_Ambu!$1:$1048576,Q$1,FALSE)/F33,"-")</f>
        <v>-</v>
      </c>
      <c r="R33" s="59" t="str">
        <f>IF(E33&gt;0,VLOOKUP(A33,[3]BDD_AGen_Ambu!$1:$1048576,R$1,FALSE)/E33,"-")</f>
        <v>-</v>
      </c>
      <c r="S33" s="58" t="str">
        <f>IF(F33&gt;0,VLOOKUP(A33,[3]BDD_AGen_Ambu!$1:$1048576,S$1,FALSE)/F33,"-")</f>
        <v>-</v>
      </c>
      <c r="T33" s="59" t="str">
        <f>IF(E33&gt;0,VLOOKUP(A33,[3]BDD_AGen_Ambu!$1:$1048576,T$1,FALSE)/E33,"-")</f>
        <v>-</v>
      </c>
      <c r="U33" s="58" t="str">
        <f>IF(F33&gt;0,VLOOKUP(A33,[3]BDD_AGen_Ambu!$1:$1048576,U$1,FALSE)/F33,"-")</f>
        <v>-</v>
      </c>
      <c r="V33" s="59">
        <f t="shared" si="5"/>
        <v>0</v>
      </c>
      <c r="W33" s="58">
        <f t="shared" si="6"/>
        <v>0</v>
      </c>
      <c r="X33" s="59" t="str">
        <f>IF(E33&gt;0,VLOOKUP(A33,[3]BDD_AGen_Ambu!$1:$1048576,X$1,FALSE)/E33,"-")</f>
        <v>-</v>
      </c>
      <c r="Y33" s="58" t="str">
        <f>IF(F33&gt;0,VLOOKUP(A33,[3]BDD_AGen_Ambu!$1:$1048576,Y$1,FALSE)/F33,"-")</f>
        <v>-</v>
      </c>
    </row>
    <row r="34" spans="1:25" s="101" customFormat="1" ht="14.1" customHeight="1" x14ac:dyDescent="0.2">
      <c r="A34" s="31" t="s">
        <v>68</v>
      </c>
      <c r="C34" s="33" t="s">
        <v>68</v>
      </c>
      <c r="D34" s="34" t="s">
        <v>69</v>
      </c>
      <c r="E34" s="241">
        <f>VLOOKUP(A34,A_GEN!$A$7:$BB$69,29,FALSE)</f>
        <v>0</v>
      </c>
      <c r="F34" s="100">
        <f>VLOOKUP(A34,A_GEN!$A$7:$BB$69,30,FALSE)</f>
        <v>0</v>
      </c>
      <c r="G34" s="58" t="str">
        <f t="shared" si="4"/>
        <v>-</v>
      </c>
      <c r="H34" s="59" t="str">
        <f>IF(E34&gt;0,VLOOKUP(A34,[3]BDD_AGen_Ambu!$1:$1048576,H$1,FALSE)/E34,"-")</f>
        <v>-</v>
      </c>
      <c r="I34" s="58" t="str">
        <f>IF(F34&gt;0,VLOOKUP(A34,[3]BDD_AGen_Ambu!$1:$1048576,I$1,FALSE)/F34,"-")</f>
        <v>-</v>
      </c>
      <c r="J34" s="59" t="str">
        <f>IF(E34&gt;0,VLOOKUP(A34,[3]BDD_AGen_Ambu!$1:$1048576,J$1,FALSE)/E34,"-")</f>
        <v>-</v>
      </c>
      <c r="K34" s="58" t="str">
        <f>IF(F34&gt;0,VLOOKUP(A34,[3]BDD_AGen_Ambu!$1:$1048576,K$1,FALSE)/F34,"-")</f>
        <v>-</v>
      </c>
      <c r="L34" s="59" t="str">
        <f>IF(E34&gt;0,VLOOKUP(A34,[3]BDD_AGen_Ambu!$1:$1048576,L$1,FALSE)/E34,"-")</f>
        <v>-</v>
      </c>
      <c r="M34" s="58" t="str">
        <f>IF(F34&gt;0,VLOOKUP(A34,[3]BDD_AGen_Ambu!$1:$1048576,M$1,FALSE)/F34,"-")</f>
        <v>-</v>
      </c>
      <c r="N34" s="59" t="str">
        <f>IF(E34&gt;0,VLOOKUP(A34,[3]BDD_AGen_Ambu!$1:$1048576,N$1,FALSE)/E34,"-")</f>
        <v>-</v>
      </c>
      <c r="O34" s="58" t="str">
        <f>IF(F34&gt;0,VLOOKUP(A34,[3]BDD_AGen_Ambu!$1:$1048576,O$1,FALSE)/F34,"-")</f>
        <v>-</v>
      </c>
      <c r="P34" s="59" t="str">
        <f>IF(E34&gt;0,VLOOKUP(A34,[3]BDD_AGen_Ambu!$1:$1048576,P$1,FALSE)/E34,"-")</f>
        <v>-</v>
      </c>
      <c r="Q34" s="58" t="str">
        <f>IF(F34&gt;0,VLOOKUP(A34,[3]BDD_AGen_Ambu!$1:$1048576,Q$1,FALSE)/F34,"-")</f>
        <v>-</v>
      </c>
      <c r="R34" s="59" t="str">
        <f>IF(E34&gt;0,VLOOKUP(A34,[3]BDD_AGen_Ambu!$1:$1048576,R$1,FALSE)/E34,"-")</f>
        <v>-</v>
      </c>
      <c r="S34" s="58" t="str">
        <f>IF(F34&gt;0,VLOOKUP(A34,[3]BDD_AGen_Ambu!$1:$1048576,S$1,FALSE)/F34,"-")</f>
        <v>-</v>
      </c>
      <c r="T34" s="59" t="str">
        <f>IF(E34&gt;0,VLOOKUP(A34,[3]BDD_AGen_Ambu!$1:$1048576,T$1,FALSE)/E34,"-")</f>
        <v>-</v>
      </c>
      <c r="U34" s="58" t="str">
        <f>IF(F34&gt;0,VLOOKUP(A34,[3]BDD_AGen_Ambu!$1:$1048576,U$1,FALSE)/F34,"-")</f>
        <v>-</v>
      </c>
      <c r="V34" s="59">
        <f t="shared" si="5"/>
        <v>0</v>
      </c>
      <c r="W34" s="58">
        <f t="shared" si="6"/>
        <v>0</v>
      </c>
      <c r="X34" s="59" t="str">
        <f>IF(E34&gt;0,VLOOKUP(A34,[3]BDD_AGen_Ambu!$1:$1048576,X$1,FALSE)/E34,"-")</f>
        <v>-</v>
      </c>
      <c r="Y34" s="58" t="str">
        <f>IF(F34&gt;0,VLOOKUP(A34,[3]BDD_AGen_Ambu!$1:$1048576,Y$1,FALSE)/F34,"-")</f>
        <v>-</v>
      </c>
    </row>
    <row r="35" spans="1:25" s="101" customFormat="1" ht="14.1" customHeight="1" x14ac:dyDescent="0.2">
      <c r="A35" s="31" t="s">
        <v>70</v>
      </c>
      <c r="C35" s="33" t="s">
        <v>70</v>
      </c>
      <c r="D35" s="34" t="s">
        <v>71</v>
      </c>
      <c r="E35" s="241">
        <f>VLOOKUP(A35,A_GEN!$A$7:$BB$69,29,FALSE)</f>
        <v>0</v>
      </c>
      <c r="F35" s="100">
        <f>VLOOKUP(A35,A_GEN!$A$7:$BB$69,30,FALSE)</f>
        <v>0</v>
      </c>
      <c r="G35" s="58" t="str">
        <f t="shared" si="4"/>
        <v>-</v>
      </c>
      <c r="H35" s="59" t="str">
        <f>IF(E35&gt;0,VLOOKUP(A35,[3]BDD_AGen_Ambu!$1:$1048576,H$1,FALSE)/E35,"-")</f>
        <v>-</v>
      </c>
      <c r="I35" s="58" t="str">
        <f>IF(F35&gt;0,VLOOKUP(A35,[3]BDD_AGen_Ambu!$1:$1048576,I$1,FALSE)/F35,"-")</f>
        <v>-</v>
      </c>
      <c r="J35" s="59" t="str">
        <f>IF(E35&gt;0,VLOOKUP(A35,[3]BDD_AGen_Ambu!$1:$1048576,J$1,FALSE)/E35,"-")</f>
        <v>-</v>
      </c>
      <c r="K35" s="58" t="str">
        <f>IF(F35&gt;0,VLOOKUP(A35,[3]BDD_AGen_Ambu!$1:$1048576,K$1,FALSE)/F35,"-")</f>
        <v>-</v>
      </c>
      <c r="L35" s="59" t="str">
        <f>IF(E35&gt;0,VLOOKUP(A35,[3]BDD_AGen_Ambu!$1:$1048576,L$1,FALSE)/E35,"-")</f>
        <v>-</v>
      </c>
      <c r="M35" s="58" t="str">
        <f>IF(F35&gt;0,VLOOKUP(A35,[3]BDD_AGen_Ambu!$1:$1048576,M$1,FALSE)/F35,"-")</f>
        <v>-</v>
      </c>
      <c r="N35" s="59" t="str">
        <f>IF(E35&gt;0,VLOOKUP(A35,[3]BDD_AGen_Ambu!$1:$1048576,N$1,FALSE)/E35,"-")</f>
        <v>-</v>
      </c>
      <c r="O35" s="58" t="str">
        <f>IF(F35&gt;0,VLOOKUP(A35,[3]BDD_AGen_Ambu!$1:$1048576,O$1,FALSE)/F35,"-")</f>
        <v>-</v>
      </c>
      <c r="P35" s="59" t="str">
        <f>IF(E35&gt;0,VLOOKUP(A35,[3]BDD_AGen_Ambu!$1:$1048576,P$1,FALSE)/E35,"-")</f>
        <v>-</v>
      </c>
      <c r="Q35" s="58" t="str">
        <f>IF(F35&gt;0,VLOOKUP(A35,[3]BDD_AGen_Ambu!$1:$1048576,Q$1,FALSE)/F35,"-")</f>
        <v>-</v>
      </c>
      <c r="R35" s="59" t="str">
        <f>IF(E35&gt;0,VLOOKUP(A35,[3]BDD_AGen_Ambu!$1:$1048576,R$1,FALSE)/E35,"-")</f>
        <v>-</v>
      </c>
      <c r="S35" s="58" t="str">
        <f>IF(F35&gt;0,VLOOKUP(A35,[3]BDD_AGen_Ambu!$1:$1048576,S$1,FALSE)/F35,"-")</f>
        <v>-</v>
      </c>
      <c r="T35" s="59" t="str">
        <f>IF(E35&gt;0,VLOOKUP(A35,[3]BDD_AGen_Ambu!$1:$1048576,T$1,FALSE)/E35,"-")</f>
        <v>-</v>
      </c>
      <c r="U35" s="58" t="str">
        <f>IF(F35&gt;0,VLOOKUP(A35,[3]BDD_AGen_Ambu!$1:$1048576,U$1,FALSE)/F35,"-")</f>
        <v>-</v>
      </c>
      <c r="V35" s="59">
        <f t="shared" si="5"/>
        <v>0</v>
      </c>
      <c r="W35" s="58">
        <f t="shared" si="6"/>
        <v>0</v>
      </c>
      <c r="X35" s="59" t="str">
        <f>IF(E35&gt;0,VLOOKUP(A35,[3]BDD_AGen_Ambu!$1:$1048576,X$1,FALSE)/E35,"-")</f>
        <v>-</v>
      </c>
      <c r="Y35" s="58" t="str">
        <f>IF(F35&gt;0,VLOOKUP(A35,[3]BDD_AGen_Ambu!$1:$1048576,Y$1,FALSE)/F35,"-")</f>
        <v>-</v>
      </c>
    </row>
    <row r="36" spans="1:25" s="101" customFormat="1" ht="14.1" customHeight="1" x14ac:dyDescent="0.2">
      <c r="A36" s="31" t="s">
        <v>72</v>
      </c>
      <c r="C36" s="33" t="s">
        <v>72</v>
      </c>
      <c r="D36" s="34" t="s">
        <v>73</v>
      </c>
      <c r="E36" s="241">
        <f>VLOOKUP(A36,A_GEN!$A$7:$BB$69,29,FALSE)</f>
        <v>0</v>
      </c>
      <c r="F36" s="100">
        <f>VLOOKUP(A36,A_GEN!$A$7:$BB$69,30,FALSE)</f>
        <v>0</v>
      </c>
      <c r="G36" s="58" t="str">
        <f t="shared" si="4"/>
        <v>-</v>
      </c>
      <c r="H36" s="59" t="str">
        <f>IF(E36&gt;0,VLOOKUP(A36,[3]BDD_AGen_Ambu!$1:$1048576,H$1,FALSE)/E36,"-")</f>
        <v>-</v>
      </c>
      <c r="I36" s="58" t="str">
        <f>IF(F36&gt;0,VLOOKUP(A36,[3]BDD_AGen_Ambu!$1:$1048576,I$1,FALSE)/F36,"-")</f>
        <v>-</v>
      </c>
      <c r="J36" s="59" t="str">
        <f>IF(E36&gt;0,VLOOKUP(A36,[3]BDD_AGen_Ambu!$1:$1048576,J$1,FALSE)/E36,"-")</f>
        <v>-</v>
      </c>
      <c r="K36" s="58" t="str">
        <f>IF(F36&gt;0,VLOOKUP(A36,[3]BDD_AGen_Ambu!$1:$1048576,K$1,FALSE)/F36,"-")</f>
        <v>-</v>
      </c>
      <c r="L36" s="59" t="str">
        <f>IF(E36&gt;0,VLOOKUP(A36,[3]BDD_AGen_Ambu!$1:$1048576,L$1,FALSE)/E36,"-")</f>
        <v>-</v>
      </c>
      <c r="M36" s="58" t="str">
        <f>IF(F36&gt;0,VLOOKUP(A36,[3]BDD_AGen_Ambu!$1:$1048576,M$1,FALSE)/F36,"-")</f>
        <v>-</v>
      </c>
      <c r="N36" s="59" t="str">
        <f>IF(E36&gt;0,VLOOKUP(A36,[3]BDD_AGen_Ambu!$1:$1048576,N$1,FALSE)/E36,"-")</f>
        <v>-</v>
      </c>
      <c r="O36" s="58" t="str">
        <f>IF(F36&gt;0,VLOOKUP(A36,[3]BDD_AGen_Ambu!$1:$1048576,O$1,FALSE)/F36,"-")</f>
        <v>-</v>
      </c>
      <c r="P36" s="59" t="str">
        <f>IF(E36&gt;0,VLOOKUP(A36,[3]BDD_AGen_Ambu!$1:$1048576,P$1,FALSE)/E36,"-")</f>
        <v>-</v>
      </c>
      <c r="Q36" s="58" t="str">
        <f>IF(F36&gt;0,VLOOKUP(A36,[3]BDD_AGen_Ambu!$1:$1048576,Q$1,FALSE)/F36,"-")</f>
        <v>-</v>
      </c>
      <c r="R36" s="59" t="str">
        <f>IF(E36&gt;0,VLOOKUP(A36,[3]BDD_AGen_Ambu!$1:$1048576,R$1,FALSE)/E36,"-")</f>
        <v>-</v>
      </c>
      <c r="S36" s="58" t="str">
        <f>IF(F36&gt;0,VLOOKUP(A36,[3]BDD_AGen_Ambu!$1:$1048576,S$1,FALSE)/F36,"-")</f>
        <v>-</v>
      </c>
      <c r="T36" s="59" t="str">
        <f>IF(E36&gt;0,VLOOKUP(A36,[3]BDD_AGen_Ambu!$1:$1048576,T$1,FALSE)/E36,"-")</f>
        <v>-</v>
      </c>
      <c r="U36" s="58" t="str">
        <f>IF(F36&gt;0,VLOOKUP(A36,[3]BDD_AGen_Ambu!$1:$1048576,U$1,FALSE)/F36,"-")</f>
        <v>-</v>
      </c>
      <c r="V36" s="59">
        <f t="shared" si="5"/>
        <v>0</v>
      </c>
      <c r="W36" s="58">
        <f t="shared" si="6"/>
        <v>0</v>
      </c>
      <c r="X36" s="59" t="str">
        <f>IF(E36&gt;0,VLOOKUP(A36,[3]BDD_AGen_Ambu!$1:$1048576,X$1,FALSE)/E36,"-")</f>
        <v>-</v>
      </c>
      <c r="Y36" s="58" t="str">
        <f>IF(F36&gt;0,VLOOKUP(A36,[3]BDD_AGen_Ambu!$1:$1048576,Y$1,FALSE)/F36,"-")</f>
        <v>-</v>
      </c>
    </row>
    <row r="37" spans="1:25" s="101" customFormat="1" ht="14.1" customHeight="1" x14ac:dyDescent="0.2">
      <c r="A37" s="31" t="s">
        <v>76</v>
      </c>
      <c r="C37" s="33" t="s">
        <v>76</v>
      </c>
      <c r="D37" s="34" t="s">
        <v>77</v>
      </c>
      <c r="E37" s="241">
        <f>VLOOKUP(A37,A_GEN!$A$7:$BB$69,29,FALSE)</f>
        <v>0</v>
      </c>
      <c r="F37" s="100">
        <f>VLOOKUP(A37,A_GEN!$A$7:$BB$69,30,FALSE)</f>
        <v>0</v>
      </c>
      <c r="G37" s="58" t="str">
        <f t="shared" si="4"/>
        <v>-</v>
      </c>
      <c r="H37" s="59" t="str">
        <f>IF(E37&gt;0,VLOOKUP(A37,[3]BDD_AGen_Ambu!$1:$1048576,H$1,FALSE)/E37,"-")</f>
        <v>-</v>
      </c>
      <c r="I37" s="58" t="str">
        <f>IF(F37&gt;0,VLOOKUP(A37,[3]BDD_AGen_Ambu!$1:$1048576,I$1,FALSE)/F37,"-")</f>
        <v>-</v>
      </c>
      <c r="J37" s="59" t="str">
        <f>IF(E37&gt;0,VLOOKUP(A37,[3]BDD_AGen_Ambu!$1:$1048576,J$1,FALSE)/E37,"-")</f>
        <v>-</v>
      </c>
      <c r="K37" s="58" t="str">
        <f>IF(F37&gt;0,VLOOKUP(A37,[3]BDD_AGen_Ambu!$1:$1048576,K$1,FALSE)/F37,"-")</f>
        <v>-</v>
      </c>
      <c r="L37" s="59" t="str">
        <f>IF(E37&gt;0,VLOOKUP(A37,[3]BDD_AGen_Ambu!$1:$1048576,L$1,FALSE)/E37,"-")</f>
        <v>-</v>
      </c>
      <c r="M37" s="58" t="str">
        <f>IF(F37&gt;0,VLOOKUP(A37,[3]BDD_AGen_Ambu!$1:$1048576,M$1,FALSE)/F37,"-")</f>
        <v>-</v>
      </c>
      <c r="N37" s="59" t="str">
        <f>IF(E37&gt;0,VLOOKUP(A37,[3]BDD_AGen_Ambu!$1:$1048576,N$1,FALSE)/E37,"-")</f>
        <v>-</v>
      </c>
      <c r="O37" s="58" t="str">
        <f>IF(F37&gt;0,VLOOKUP(A37,[3]BDD_AGen_Ambu!$1:$1048576,O$1,FALSE)/F37,"-")</f>
        <v>-</v>
      </c>
      <c r="P37" s="59" t="str">
        <f>IF(E37&gt;0,VLOOKUP(A37,[3]BDD_AGen_Ambu!$1:$1048576,P$1,FALSE)/E37,"-")</f>
        <v>-</v>
      </c>
      <c r="Q37" s="58" t="str">
        <f>IF(F37&gt;0,VLOOKUP(A37,[3]BDD_AGen_Ambu!$1:$1048576,Q$1,FALSE)/F37,"-")</f>
        <v>-</v>
      </c>
      <c r="R37" s="59" t="str">
        <f>IF(E37&gt;0,VLOOKUP(A37,[3]BDD_AGen_Ambu!$1:$1048576,R$1,FALSE)/E37,"-")</f>
        <v>-</v>
      </c>
      <c r="S37" s="58" t="str">
        <f>IF(F37&gt;0,VLOOKUP(A37,[3]BDD_AGen_Ambu!$1:$1048576,S$1,FALSE)/F37,"-")</f>
        <v>-</v>
      </c>
      <c r="T37" s="59" t="str">
        <f>IF(E37&gt;0,VLOOKUP(A37,[3]BDD_AGen_Ambu!$1:$1048576,T$1,FALSE)/E37,"-")</f>
        <v>-</v>
      </c>
      <c r="U37" s="58" t="str">
        <f>IF(F37&gt;0,VLOOKUP(A37,[3]BDD_AGen_Ambu!$1:$1048576,U$1,FALSE)/F37,"-")</f>
        <v>-</v>
      </c>
      <c r="V37" s="59">
        <f t="shared" si="5"/>
        <v>0</v>
      </c>
      <c r="W37" s="58">
        <f t="shared" si="6"/>
        <v>0</v>
      </c>
      <c r="X37" s="59" t="str">
        <f>IF(E37&gt;0,VLOOKUP(A37,[3]BDD_AGen_Ambu!$1:$1048576,X$1,FALSE)/E37,"-")</f>
        <v>-</v>
      </c>
      <c r="Y37" s="58" t="str">
        <f>IF(F37&gt;0,VLOOKUP(A37,[3]BDD_AGen_Ambu!$1:$1048576,Y$1,FALSE)/F37,"-")</f>
        <v>-</v>
      </c>
    </row>
    <row r="38" spans="1:25" s="101" customFormat="1" ht="14.1" customHeight="1" thickBot="1" x14ac:dyDescent="0.25">
      <c r="A38" s="31" t="s">
        <v>78</v>
      </c>
      <c r="C38" s="33" t="s">
        <v>78</v>
      </c>
      <c r="D38" s="34" t="s">
        <v>79</v>
      </c>
      <c r="E38" s="241">
        <f>VLOOKUP(A38,A_GEN!$A$7:$BB$69,29,FALSE)</f>
        <v>0</v>
      </c>
      <c r="F38" s="100">
        <f>VLOOKUP(A38,A_GEN!$A$7:$BB$69,30,FALSE)</f>
        <v>0</v>
      </c>
      <c r="G38" s="58" t="str">
        <f t="shared" si="4"/>
        <v>-</v>
      </c>
      <c r="H38" s="59" t="str">
        <f>IF(E38&gt;0,VLOOKUP(A38,[3]BDD_AGen_Ambu!$1:$1048576,H$1,FALSE)/E38,"-")</f>
        <v>-</v>
      </c>
      <c r="I38" s="58" t="str">
        <f>IF(F38&gt;0,VLOOKUP(A38,[3]BDD_AGen_Ambu!$1:$1048576,I$1,FALSE)/F38,"-")</f>
        <v>-</v>
      </c>
      <c r="J38" s="59" t="str">
        <f>IF(E38&gt;0,VLOOKUP(A38,[3]BDD_AGen_Ambu!$1:$1048576,J$1,FALSE)/E38,"-")</f>
        <v>-</v>
      </c>
      <c r="K38" s="58" t="str">
        <f>IF(F38&gt;0,VLOOKUP(A38,[3]BDD_AGen_Ambu!$1:$1048576,K$1,FALSE)/F38,"-")</f>
        <v>-</v>
      </c>
      <c r="L38" s="59" t="str">
        <f>IF(E38&gt;0,VLOOKUP(A38,[3]BDD_AGen_Ambu!$1:$1048576,L$1,FALSE)/E38,"-")</f>
        <v>-</v>
      </c>
      <c r="M38" s="58" t="str">
        <f>IF(F38&gt;0,VLOOKUP(A38,[3]BDD_AGen_Ambu!$1:$1048576,M$1,FALSE)/F38,"-")</f>
        <v>-</v>
      </c>
      <c r="N38" s="59" t="str">
        <f>IF(E38&gt;0,VLOOKUP(A38,[3]BDD_AGen_Ambu!$1:$1048576,N$1,FALSE)/E38,"-")</f>
        <v>-</v>
      </c>
      <c r="O38" s="58" t="str">
        <f>IF(F38&gt;0,VLOOKUP(A38,[3]BDD_AGen_Ambu!$1:$1048576,O$1,FALSE)/F38,"-")</f>
        <v>-</v>
      </c>
      <c r="P38" s="59" t="str">
        <f>IF(E38&gt;0,VLOOKUP(A38,[3]BDD_AGen_Ambu!$1:$1048576,P$1,FALSE)/E38,"-")</f>
        <v>-</v>
      </c>
      <c r="Q38" s="58" t="str">
        <f>IF(F38&gt;0,VLOOKUP(A38,[3]BDD_AGen_Ambu!$1:$1048576,Q$1,FALSE)/F38,"-")</f>
        <v>-</v>
      </c>
      <c r="R38" s="59" t="str">
        <f>IF(E38&gt;0,VLOOKUP(A38,[3]BDD_AGen_Ambu!$1:$1048576,R$1,FALSE)/E38,"-")</f>
        <v>-</v>
      </c>
      <c r="S38" s="58" t="str">
        <f>IF(F38&gt;0,VLOOKUP(A38,[3]BDD_AGen_Ambu!$1:$1048576,S$1,FALSE)/F38,"-")</f>
        <v>-</v>
      </c>
      <c r="T38" s="59" t="str">
        <f>IF(E38&gt;0,VLOOKUP(A38,[3]BDD_AGen_Ambu!$1:$1048576,T$1,FALSE)/E38,"-")</f>
        <v>-</v>
      </c>
      <c r="U38" s="58" t="str">
        <f>IF(F38&gt;0,VLOOKUP(A38,[3]BDD_AGen_Ambu!$1:$1048576,U$1,FALSE)/F38,"-")</f>
        <v>-</v>
      </c>
      <c r="V38" s="59">
        <f t="shared" si="5"/>
        <v>0</v>
      </c>
      <c r="W38" s="58">
        <f t="shared" si="6"/>
        <v>0</v>
      </c>
      <c r="X38" s="59" t="str">
        <f>IF(E38&gt;0,VLOOKUP(A38,[3]BDD_AGen_Ambu!$1:$1048576,X$1,FALSE)/E38,"-")</f>
        <v>-</v>
      </c>
      <c r="Y38" s="58" t="str">
        <f>IF(F38&gt;0,VLOOKUP(A38,[3]BDD_AGen_Ambu!$1:$1048576,Y$1,FALSE)/F38,"-")</f>
        <v>-</v>
      </c>
    </row>
    <row r="39" spans="1:25" s="101" customFormat="1" ht="13.5" customHeight="1" thickBot="1" x14ac:dyDescent="0.25">
      <c r="A39" s="31" t="s">
        <v>80</v>
      </c>
      <c r="C39" s="102" t="s">
        <v>81</v>
      </c>
      <c r="D39" s="102"/>
      <c r="E39" s="275">
        <f>VLOOKUP(A39,A_GEN!$A$7:$BB$69,29,FALSE)</f>
        <v>0</v>
      </c>
      <c r="F39" s="69">
        <f>VLOOKUP(A39,A_GEN!$A$7:$BB$69,30,FALSE)</f>
        <v>0</v>
      </c>
      <c r="G39" s="70" t="str">
        <f t="shared" si="4"/>
        <v>-</v>
      </c>
      <c r="H39" s="71" t="str">
        <f>IF(E39&gt;0,VLOOKUP(A39,[3]BDD_AGen_Ambu!$1:$1048576,H$1,FALSE)/E39,"-")</f>
        <v>-</v>
      </c>
      <c r="I39" s="70" t="str">
        <f>IF(F39&gt;0,VLOOKUP(A39,[3]BDD_AGen_Ambu!$1:$1048576,I$1,FALSE)/F39,"-")</f>
        <v>-</v>
      </c>
      <c r="J39" s="71" t="str">
        <f>IF(E39&gt;0,VLOOKUP(A39,[3]BDD_AGen_Ambu!$1:$1048576,J$1,FALSE)/E39,"-")</f>
        <v>-</v>
      </c>
      <c r="K39" s="70" t="str">
        <f>IF(F39&gt;0,VLOOKUP(A39,[3]BDD_AGen_Ambu!$1:$1048576,K$1,FALSE)/F39,"-")</f>
        <v>-</v>
      </c>
      <c r="L39" s="71" t="str">
        <f>IF(E39&gt;0,VLOOKUP(A39,[3]BDD_AGen_Ambu!$1:$1048576,L$1,FALSE)/E39,"-")</f>
        <v>-</v>
      </c>
      <c r="M39" s="70" t="str">
        <f>IF(F39&gt;0,VLOOKUP(A39,[3]BDD_AGen_Ambu!$1:$1048576,M$1,FALSE)/F39,"-")</f>
        <v>-</v>
      </c>
      <c r="N39" s="71" t="str">
        <f>IF(E39&gt;0,VLOOKUP(A39,[3]BDD_AGen_Ambu!$1:$1048576,N$1,FALSE)/E39,"-")</f>
        <v>-</v>
      </c>
      <c r="O39" s="70" t="str">
        <f>IF(F39&gt;0,VLOOKUP(A39,[3]BDD_AGen_Ambu!$1:$1048576,O$1,FALSE)/F39,"-")</f>
        <v>-</v>
      </c>
      <c r="P39" s="71" t="str">
        <f>IF(E39&gt;0,VLOOKUP(A39,[3]BDD_AGen_Ambu!$1:$1048576,P$1,FALSE)/E39,"-")</f>
        <v>-</v>
      </c>
      <c r="Q39" s="70" t="str">
        <f>IF(F39&gt;0,VLOOKUP(A39,[3]BDD_AGen_Ambu!$1:$1048576,Q$1,FALSE)/F39,"-")</f>
        <v>-</v>
      </c>
      <c r="R39" s="71" t="str">
        <f>IF(E39&gt;0,VLOOKUP(A39,[3]BDD_AGen_Ambu!$1:$1048576,R$1,FALSE)/E39,"-")</f>
        <v>-</v>
      </c>
      <c r="S39" s="70" t="str">
        <f>IF(F39&gt;0,VLOOKUP(A39,[3]BDD_AGen_Ambu!$1:$1048576,S$1,FALSE)/F39,"-")</f>
        <v>-</v>
      </c>
      <c r="T39" s="71" t="str">
        <f>IF(E39&gt;0,VLOOKUP(A39,[3]BDD_AGen_Ambu!$1:$1048576,T$1,FALSE)/E39,"-")</f>
        <v>-</v>
      </c>
      <c r="U39" s="70" t="str">
        <f>IF(F39&gt;0,VLOOKUP(A39,[3]BDD_AGen_Ambu!$1:$1048576,U$1,FALSE)/F39,"-")</f>
        <v>-</v>
      </c>
      <c r="V39" s="71">
        <f t="shared" si="5"/>
        <v>0</v>
      </c>
      <c r="W39" s="70">
        <f t="shared" si="6"/>
        <v>0</v>
      </c>
      <c r="X39" s="71" t="str">
        <f>IF(E39&gt;0,VLOOKUP(A39,[3]BDD_AGen_Ambu!$1:$1048576,X$1,FALSE)/E39,"-")</f>
        <v>-</v>
      </c>
      <c r="Y39" s="70" t="str">
        <f>IF(F39&gt;0,VLOOKUP(A39,[3]BDD_AGen_Ambu!$1:$1048576,Y$1,FALSE)/F39,"-")</f>
        <v>-</v>
      </c>
    </row>
    <row r="40" spans="1:25" ht="5.25" customHeight="1" thickBot="1" x14ac:dyDescent="0.25">
      <c r="A40" s="77"/>
      <c r="C40" s="345"/>
      <c r="D40" s="330"/>
      <c r="E40" s="510"/>
      <c r="F40" s="196"/>
      <c r="G40" s="197"/>
      <c r="H40" s="197"/>
      <c r="I40" s="197"/>
      <c r="J40" s="197"/>
      <c r="K40" s="197"/>
      <c r="L40" s="197"/>
      <c r="M40" s="197"/>
      <c r="N40" s="197"/>
      <c r="O40" s="197"/>
      <c r="P40" s="197"/>
      <c r="Q40" s="197"/>
      <c r="R40" s="197"/>
      <c r="S40" s="197"/>
      <c r="T40" s="197"/>
      <c r="U40" s="197"/>
      <c r="V40" s="197"/>
      <c r="W40" s="197"/>
      <c r="X40" s="197"/>
      <c r="Y40" s="197"/>
    </row>
    <row r="41" spans="1:25" s="98" customFormat="1" x14ac:dyDescent="0.2">
      <c r="A41" s="31" t="s">
        <v>82</v>
      </c>
      <c r="C41" s="105" t="s">
        <v>83</v>
      </c>
      <c r="D41" s="106"/>
      <c r="E41" s="291">
        <f>VLOOKUP(A41,A_GEN!$A$7:$BB$69,29,FALSE)</f>
        <v>194989</v>
      </c>
      <c r="F41" s="108">
        <f>VLOOKUP(A41,A_GEN!$A$7:$BB$69,30,FALSE)</f>
        <v>182399</v>
      </c>
      <c r="G41" s="109">
        <f>IF(E41&gt;0,F41/E41-1,"-")</f>
        <v>-6.4567744847145225E-2</v>
      </c>
      <c r="H41" s="118">
        <f>IF(E41&gt;0,VLOOKUP(A41,[3]BDD_AGen_Ambu!$1:$1048576,H$1,FALSE)/E41,"-")</f>
        <v>1.6093215514721343E-2</v>
      </c>
      <c r="I41" s="114">
        <f>IF(F41&gt;0,VLOOKUP(A41,[3]BDD_AGen_Ambu!$1:$1048576,I$1,FALSE)/F41,"-")</f>
        <v>1.385972510814204E-2</v>
      </c>
      <c r="J41" s="118">
        <f>IF(E41&gt;0,VLOOKUP(A41,[3]BDD_AGen_Ambu!$1:$1048576,J$1,FALSE)/E41,"-")</f>
        <v>6.0859843375780175E-2</v>
      </c>
      <c r="K41" s="114">
        <f>IF(F41&gt;0,VLOOKUP(A41,[3]BDD_AGen_Ambu!$1:$1048576,K$1,FALSE)/F41,"-")</f>
        <v>6.2100121162944971E-2</v>
      </c>
      <c r="L41" s="118">
        <f>IF(E41&gt;0,VLOOKUP(A41,[3]BDD_AGen_Ambu!$1:$1048576,L$1,FALSE)/E41,"-")</f>
        <v>0.23263876423798266</v>
      </c>
      <c r="M41" s="114">
        <f>IF(F41&gt;0,VLOOKUP(A41,[3]BDD_AGen_Ambu!$1:$1048576,M$1,FALSE)/F41,"-")</f>
        <v>0.2270736133421784</v>
      </c>
      <c r="N41" s="118">
        <f>IF(E41&gt;0,VLOOKUP(A41,[3]BDD_AGen_Ambu!$1:$1048576,N$1,FALSE)/E41,"-")</f>
        <v>0.20108826651759842</v>
      </c>
      <c r="O41" s="114">
        <f>IF(F41&gt;0,VLOOKUP(A41,[3]BDD_AGen_Ambu!$1:$1048576,O$1,FALSE)/F41,"-")</f>
        <v>0.21028075811819144</v>
      </c>
      <c r="P41" s="118">
        <f>IF(E41&gt;0,VLOOKUP(A41,[3]BDD_AGen_Ambu!$1:$1048576,P$1,FALSE)/E41,"-")</f>
        <v>0.14233623435168138</v>
      </c>
      <c r="Q41" s="114">
        <f>IF(F41&gt;0,VLOOKUP(A41,[3]BDD_AGen_Ambu!$1:$1048576,Q$1,FALSE)/F41,"-")</f>
        <v>0.13241300665025577</v>
      </c>
      <c r="R41" s="118">
        <f>IF(E41&gt;0,VLOOKUP(A41,[3]BDD_AGen_Ambu!$1:$1048576,R$1,FALSE)/E41,"-")</f>
        <v>0.13636153834318859</v>
      </c>
      <c r="S41" s="114">
        <f>IF(F41&gt;0,VLOOKUP(A41,[3]BDD_AGen_Ambu!$1:$1048576,S$1,FALSE)/F41,"-")</f>
        <v>0.14559838595606336</v>
      </c>
      <c r="T41" s="118">
        <f>IF(E41&gt;0,VLOOKUP(A41,[3]BDD_AGen_Ambu!$1:$1048576,T$1,FALSE)/E41,"-")</f>
        <v>7.5111929390888718E-2</v>
      </c>
      <c r="U41" s="114">
        <f>IF(F41&gt;0,VLOOKUP(A41,[3]BDD_AGen_Ambu!$1:$1048576,U$1,FALSE)/F41,"-")</f>
        <v>8.6332710157402182E-2</v>
      </c>
      <c r="V41" s="118">
        <f t="shared" ref="V41:W44" si="7">IF(E41&gt;0,1-(H41+J41+L41+N41+P41+R41+T41+X41),0)</f>
        <v>5.8613562816363873E-2</v>
      </c>
      <c r="W41" s="114">
        <f t="shared" si="7"/>
        <v>7.3618824664608784E-2</v>
      </c>
      <c r="X41" s="118">
        <f>IF(E41&gt;0,VLOOKUP(A41,[3]BDD_AGen_Ambu!$1:$1048576,X$1,FALSE)/E41,"-")</f>
        <v>7.6896645451794712E-2</v>
      </c>
      <c r="Y41" s="114">
        <f>IF(F41&gt;0,VLOOKUP(A41,[3]BDD_AGen_Ambu!$1:$1048576,Y$1,FALSE)/F41,"-")</f>
        <v>4.8722854840212937E-2</v>
      </c>
    </row>
    <row r="42" spans="1:25" s="98" customFormat="1" x14ac:dyDescent="0.2">
      <c r="A42" s="31" t="s">
        <v>84</v>
      </c>
      <c r="C42" s="121" t="s">
        <v>85</v>
      </c>
      <c r="D42" s="122"/>
      <c r="E42" s="241">
        <f>VLOOKUP(A42,A_GEN!$A$7:$BB$69,29,FALSE)</f>
        <v>303275</v>
      </c>
      <c r="F42" s="124">
        <f>VLOOKUP(A42,A_GEN!$A$7:$BB$69,30,FALSE)</f>
        <v>298776</v>
      </c>
      <c r="G42" s="117">
        <f>IF(E42&gt;0,F42/E42-1,"-")</f>
        <v>-1.4834720962822567E-2</v>
      </c>
      <c r="H42" s="125">
        <f>IF(E42&gt;0,VLOOKUP(A42,[3]BDD_AGen_Ambu!$1:$1048576,H$1,FALSE)/E42,"-")</f>
        <v>1.5879976918638201E-2</v>
      </c>
      <c r="I42" s="117">
        <f>IF(F42&gt;0,VLOOKUP(A42,[3]BDD_AGen_Ambu!$1:$1048576,I$1,FALSE)/F42,"-")</f>
        <v>1.8083781829865853E-2</v>
      </c>
      <c r="J42" s="125">
        <f>IF(E42&gt;0,VLOOKUP(A42,[3]BDD_AGen_Ambu!$1:$1048576,J$1,FALSE)/E42,"-")</f>
        <v>8.6541917401698129E-2</v>
      </c>
      <c r="K42" s="117">
        <f>IF(F42&gt;0,VLOOKUP(A42,[3]BDD_AGen_Ambu!$1:$1048576,K$1,FALSE)/F42,"-")</f>
        <v>7.9966262350389589E-2</v>
      </c>
      <c r="L42" s="125">
        <f>IF(E42&gt;0,VLOOKUP(A42,[3]BDD_AGen_Ambu!$1:$1048576,L$1,FALSE)/E42,"-")</f>
        <v>0.25455774462121838</v>
      </c>
      <c r="M42" s="117">
        <f>IF(F42&gt;0,VLOOKUP(A42,[3]BDD_AGen_Ambu!$1:$1048576,M$1,FALSE)/F42,"-")</f>
        <v>0.23938000374862772</v>
      </c>
      <c r="N42" s="125">
        <f>IF(E42&gt;0,VLOOKUP(A42,[3]BDD_AGen_Ambu!$1:$1048576,N$1,FALSE)/E42,"-")</f>
        <v>0.21908828620888632</v>
      </c>
      <c r="O42" s="117">
        <f>IF(F42&gt;0,VLOOKUP(A42,[3]BDD_AGen_Ambu!$1:$1048576,O$1,FALSE)/F42,"-")</f>
        <v>0.21566993332797815</v>
      </c>
      <c r="P42" s="125">
        <f>IF(E42&gt;0,VLOOKUP(A42,[3]BDD_AGen_Ambu!$1:$1048576,P$1,FALSE)/E42,"-")</f>
        <v>0.20222240540763334</v>
      </c>
      <c r="Q42" s="117">
        <f>IF(F42&gt;0,VLOOKUP(A42,[3]BDD_AGen_Ambu!$1:$1048576,Q$1,FALSE)/F42,"-")</f>
        <v>0.21525490668594532</v>
      </c>
      <c r="R42" s="125">
        <f>IF(E42&gt;0,VLOOKUP(A42,[3]BDD_AGen_Ambu!$1:$1048576,R$1,FALSE)/E42,"-")</f>
        <v>9.5144670678427176E-2</v>
      </c>
      <c r="S42" s="117">
        <f>IF(F42&gt;0,VLOOKUP(A42,[3]BDD_AGen_Ambu!$1:$1048576,S$1,FALSE)/F42,"-")</f>
        <v>0.11032010603261307</v>
      </c>
      <c r="T42" s="125">
        <f>IF(E42&gt;0,VLOOKUP(A42,[3]BDD_AGen_Ambu!$1:$1048576,T$1,FALSE)/E42,"-")</f>
        <v>9.7769351248866543E-2</v>
      </c>
      <c r="U42" s="117">
        <f>IF(F42&gt;0,VLOOKUP(A42,[3]BDD_AGen_Ambu!$1:$1048576,U$1,FALSE)/F42,"-")</f>
        <v>9.8461723833239617E-2</v>
      </c>
      <c r="V42" s="125">
        <f t="shared" si="7"/>
        <v>2.2863737531942929E-2</v>
      </c>
      <c r="W42" s="117">
        <f t="shared" si="7"/>
        <v>1.3163707928347645E-2</v>
      </c>
      <c r="X42" s="125">
        <f>IF(E42&gt;0,VLOOKUP(A42,[3]BDD_AGen_Ambu!$1:$1048576,X$1,FALSE)/E42,"-")</f>
        <v>5.9319099826889788E-3</v>
      </c>
      <c r="Y42" s="117">
        <f>IF(F42&gt;0,VLOOKUP(A42,[3]BDD_AGen_Ambu!$1:$1048576,Y$1,FALSE)/F42,"-")</f>
        <v>9.6995742629930118E-3</v>
      </c>
    </row>
    <row r="43" spans="1:25" s="98" customFormat="1" x14ac:dyDescent="0.2">
      <c r="A43" s="31" t="s">
        <v>86</v>
      </c>
      <c r="C43" s="121" t="s">
        <v>87</v>
      </c>
      <c r="D43" s="122"/>
      <c r="E43" s="241">
        <f>VLOOKUP(A43,A_GEN!$A$7:$BB$69,29,FALSE)</f>
        <v>317685</v>
      </c>
      <c r="F43" s="124">
        <f>VLOOKUP(A43,A_GEN!$A$7:$BB$69,30,FALSE)</f>
        <v>309496</v>
      </c>
      <c r="G43" s="117">
        <f>IF(E43&gt;0,F43/E43-1,"-")</f>
        <v>-2.5777106253049409E-2</v>
      </c>
      <c r="H43" s="125">
        <f>IF(E43&gt;0,VLOOKUP(A43,[3]BDD_AGen_Ambu!$1:$1048576,H$1,FALSE)/E43,"-")</f>
        <v>7.1958071674772181E-3</v>
      </c>
      <c r="I43" s="117">
        <f>IF(F43&gt;0,VLOOKUP(A43,[3]BDD_AGen_Ambu!$1:$1048576,I$1,FALSE)/F43,"-")</f>
        <v>8.193966965647375E-3</v>
      </c>
      <c r="J43" s="125">
        <f>IF(E43&gt;0,VLOOKUP(A43,[3]BDD_AGen_Ambu!$1:$1048576,J$1,FALSE)/E43,"-")</f>
        <v>8.6019169932480294E-2</v>
      </c>
      <c r="K43" s="117">
        <f>IF(F43&gt;0,VLOOKUP(A43,[3]BDD_AGen_Ambu!$1:$1048576,K$1,FALSE)/F43,"-")</f>
        <v>7.1648745056478919E-2</v>
      </c>
      <c r="L43" s="125">
        <f>IF(E43&gt;0,VLOOKUP(A43,[3]BDD_AGen_Ambu!$1:$1048576,L$1,FALSE)/E43,"-")</f>
        <v>0.28751121393833512</v>
      </c>
      <c r="M43" s="117">
        <f>IF(F43&gt;0,VLOOKUP(A43,[3]BDD_AGen_Ambu!$1:$1048576,M$1,FALSE)/F43,"-")</f>
        <v>0.27595187013725542</v>
      </c>
      <c r="N43" s="125">
        <f>IF(E43&gt;0,VLOOKUP(A43,[3]BDD_AGen_Ambu!$1:$1048576,N$1,FALSE)/E43,"-")</f>
        <v>0.23011788406755118</v>
      </c>
      <c r="O43" s="117">
        <f>IF(F43&gt;0,VLOOKUP(A43,[3]BDD_AGen_Ambu!$1:$1048576,O$1,FALSE)/F43,"-")</f>
        <v>0.22846498823894332</v>
      </c>
      <c r="P43" s="125">
        <f>IF(E43&gt;0,VLOOKUP(A43,[3]BDD_AGen_Ambu!$1:$1048576,P$1,FALSE)/E43,"-")</f>
        <v>0.12870296047972049</v>
      </c>
      <c r="Q43" s="117">
        <f>IF(F43&gt;0,VLOOKUP(A43,[3]BDD_AGen_Ambu!$1:$1048576,Q$1,FALSE)/F43,"-")</f>
        <v>0.13430222038410836</v>
      </c>
      <c r="R43" s="125">
        <f>IF(E43&gt;0,VLOOKUP(A43,[3]BDD_AGen_Ambu!$1:$1048576,R$1,FALSE)/E43,"-")</f>
        <v>6.2596597258290448E-2</v>
      </c>
      <c r="S43" s="117">
        <f>IF(F43&gt;0,VLOOKUP(A43,[3]BDD_AGen_Ambu!$1:$1048576,S$1,FALSE)/F43,"-")</f>
        <v>6.286672525654613E-2</v>
      </c>
      <c r="T43" s="125">
        <f>IF(E43&gt;0,VLOOKUP(A43,[3]BDD_AGen_Ambu!$1:$1048576,T$1,FALSE)/E43,"-")</f>
        <v>0.11446873475297858</v>
      </c>
      <c r="U43" s="117">
        <f>IF(F43&gt;0,VLOOKUP(A43,[3]BDD_AGen_Ambu!$1:$1048576,U$1,FALSE)/F43,"-")</f>
        <v>0.11103212965595678</v>
      </c>
      <c r="V43" s="125">
        <f t="shared" si="7"/>
        <v>3.7244440247414801E-2</v>
      </c>
      <c r="W43" s="117">
        <f t="shared" si="7"/>
        <v>3.2688629255305468E-2</v>
      </c>
      <c r="X43" s="125">
        <f>IF(E43&gt;0,VLOOKUP(A43,[3]BDD_AGen_Ambu!$1:$1048576,X$1,FALSE)/E43,"-")</f>
        <v>4.6143192155751765E-2</v>
      </c>
      <c r="Y43" s="117">
        <f>IF(F43&gt;0,VLOOKUP(A43,[3]BDD_AGen_Ambu!$1:$1048576,Y$1,FALSE)/F43,"-")</f>
        <v>7.4850725049758315E-2</v>
      </c>
    </row>
    <row r="44" spans="1:25" s="98" customFormat="1" ht="13.8" thickBot="1" x14ac:dyDescent="0.25">
      <c r="A44" s="31" t="s">
        <v>88</v>
      </c>
      <c r="C44" s="130" t="s">
        <v>89</v>
      </c>
      <c r="D44" s="131"/>
      <c r="E44" s="323">
        <f>VLOOKUP(A44,A_GEN!$A$7:$BB$69,29,FALSE)</f>
        <v>254429</v>
      </c>
      <c r="F44" s="133">
        <f>VLOOKUP(A44,A_GEN!$A$7:$BB$69,30,FALSE)</f>
        <v>267814</v>
      </c>
      <c r="G44" s="134">
        <f>IF(E44&gt;0,F44/E44-1,"-")</f>
        <v>5.2607996729932438E-2</v>
      </c>
      <c r="H44" s="135">
        <f>IF(E44&gt;0,VLOOKUP(A44,[3]BDD_AGen_Ambu!$1:$1048576,H$1,FALSE)/E44,"-")</f>
        <v>8.1004916892335379E-3</v>
      </c>
      <c r="I44" s="134">
        <f>IF(F44&gt;0,VLOOKUP(A44,[3]BDD_AGen_Ambu!$1:$1048576,I$1,FALSE)/F44,"-")</f>
        <v>6.9077792796493091E-3</v>
      </c>
      <c r="J44" s="135">
        <f>IF(E44&gt;0,VLOOKUP(A44,[3]BDD_AGen_Ambu!$1:$1048576,J$1,FALSE)/E44,"-")</f>
        <v>7.0239634632844522E-2</v>
      </c>
      <c r="K44" s="134">
        <f>IF(F44&gt;0,VLOOKUP(A44,[3]BDD_AGen_Ambu!$1:$1048576,K$1,FALSE)/F44,"-")</f>
        <v>7.4820584435466408E-2</v>
      </c>
      <c r="L44" s="135">
        <f>IF(E44&gt;0,VLOOKUP(A44,[3]BDD_AGen_Ambu!$1:$1048576,L$1,FALSE)/E44,"-")</f>
        <v>0.18359542347766961</v>
      </c>
      <c r="M44" s="134">
        <f>IF(F44&gt;0,VLOOKUP(A44,[3]BDD_AGen_Ambu!$1:$1048576,M$1,FALSE)/F44,"-")</f>
        <v>0.18832473283696893</v>
      </c>
      <c r="N44" s="135">
        <f>IF(E44&gt;0,VLOOKUP(A44,[3]BDD_AGen_Ambu!$1:$1048576,N$1,FALSE)/E44,"-")</f>
        <v>0.19435284499801517</v>
      </c>
      <c r="O44" s="134">
        <f>IF(F44&gt;0,VLOOKUP(A44,[3]BDD_AGen_Ambu!$1:$1048576,O$1,FALSE)/F44,"-")</f>
        <v>0.18255953758952109</v>
      </c>
      <c r="P44" s="135">
        <f>IF(E44&gt;0,VLOOKUP(A44,[3]BDD_AGen_Ambu!$1:$1048576,P$1,FALSE)/E44,"-")</f>
        <v>0.21558863179904805</v>
      </c>
      <c r="Q44" s="134">
        <f>IF(F44&gt;0,VLOOKUP(A44,[3]BDD_AGen_Ambu!$1:$1048576,Q$1,FALSE)/F44,"-")</f>
        <v>0.19955267461745838</v>
      </c>
      <c r="R44" s="135">
        <f>IF(E44&gt;0,VLOOKUP(A44,[3]BDD_AGen_Ambu!$1:$1048576,R$1,FALSE)/E44,"-")</f>
        <v>0.15581164096860028</v>
      </c>
      <c r="S44" s="134">
        <f>IF(F44&gt;0,VLOOKUP(A44,[3]BDD_AGen_Ambu!$1:$1048576,S$1,FALSE)/F44,"-")</f>
        <v>0.16137319184209936</v>
      </c>
      <c r="T44" s="135">
        <f>IF(E44&gt;0,VLOOKUP(A44,[3]BDD_AGen_Ambu!$1:$1048576,T$1,FALSE)/E44,"-")</f>
        <v>6.9543959218485316E-2</v>
      </c>
      <c r="U44" s="134">
        <f>IF(F44&gt;0,VLOOKUP(A44,[3]BDD_AGen_Ambu!$1:$1048576,U$1,FALSE)/F44,"-")</f>
        <v>7.2569021783775306E-2</v>
      </c>
      <c r="V44" s="135">
        <f t="shared" si="7"/>
        <v>7.9263763171651069E-2</v>
      </c>
      <c r="W44" s="134">
        <f t="shared" si="7"/>
        <v>8.9192499271882664E-2</v>
      </c>
      <c r="X44" s="135">
        <f>IF(E44&gt;0,VLOOKUP(A44,[3]BDD_AGen_Ambu!$1:$1048576,X$1,FALSE)/E44,"-")</f>
        <v>2.3503610044452481E-2</v>
      </c>
      <c r="Y44" s="134">
        <f>IF(F44&gt;0,VLOOKUP(A44,[3]BDD_AGen_Ambu!$1:$1048576,Y$1,FALSE)/F44,"-")</f>
        <v>2.4699978343178476E-2</v>
      </c>
    </row>
    <row r="45" spans="1:25" ht="6" customHeight="1" thickBot="1" x14ac:dyDescent="0.25">
      <c r="A45" s="77"/>
      <c r="C45" s="329"/>
      <c r="D45" s="330"/>
      <c r="E45" s="510"/>
      <c r="F45" s="196"/>
      <c r="G45" s="197"/>
      <c r="H45" s="197"/>
      <c r="I45" s="197"/>
      <c r="J45" s="197"/>
      <c r="K45" s="197"/>
      <c r="L45" s="197"/>
      <c r="M45" s="197"/>
      <c r="N45" s="197"/>
      <c r="O45" s="197"/>
      <c r="P45" s="197"/>
      <c r="Q45" s="197"/>
      <c r="R45" s="197"/>
      <c r="S45" s="197"/>
      <c r="T45" s="197"/>
      <c r="U45" s="197"/>
      <c r="V45" s="197"/>
      <c r="W45" s="197"/>
      <c r="X45" s="197"/>
      <c r="Y45" s="197"/>
    </row>
    <row r="46" spans="1:25" s="98" customFormat="1" ht="11.25" customHeight="1" x14ac:dyDescent="0.2">
      <c r="A46" s="31" t="s">
        <v>90</v>
      </c>
      <c r="C46" s="105" t="s">
        <v>91</v>
      </c>
      <c r="D46" s="106"/>
      <c r="E46" s="291">
        <f>VLOOKUP(A46,A_GEN!$A$7:$BB$69,29,FALSE)</f>
        <v>287200</v>
      </c>
      <c r="F46" s="108">
        <f>VLOOKUP(A46,A_GEN!$A$7:$BB$69,30,FALSE)</f>
        <v>281016</v>
      </c>
      <c r="G46" s="109">
        <f t="shared" ref="G46:G52" si="8">IF(E46&gt;0,F46/E46-1,"-")</f>
        <v>-2.1532033426183816E-2</v>
      </c>
      <c r="H46" s="118">
        <f>IF(E46&gt;0,VLOOKUP(A46,[3]BDD_AGen_Ambu!$1:$1048576,H$1,FALSE)/E46,"-")</f>
        <v>1.6361420612813371E-2</v>
      </c>
      <c r="I46" s="114">
        <f>IF(F46&gt;0,VLOOKUP(A46,[3]BDD_AGen_Ambu!$1:$1048576,I$1,FALSE)/F46,"-")</f>
        <v>1.8892162723830673E-2</v>
      </c>
      <c r="J46" s="118">
        <f>IF(E46&gt;0,VLOOKUP(A46,[3]BDD_AGen_Ambu!$1:$1048576,J$1,FALSE)/E46,"-")</f>
        <v>8.9582172701949861E-2</v>
      </c>
      <c r="K46" s="114">
        <f>IF(F46&gt;0,VLOOKUP(A46,[3]BDD_AGen_Ambu!$1:$1048576,K$1,FALSE)/F46,"-")</f>
        <v>8.3013066871637203E-2</v>
      </c>
      <c r="L46" s="118">
        <f>IF(E46&gt;0,VLOOKUP(A46,[3]BDD_AGen_Ambu!$1:$1048576,L$1,FALSE)/E46,"-")</f>
        <v>0.25286211699164346</v>
      </c>
      <c r="M46" s="114">
        <f>IF(F46&gt;0,VLOOKUP(A46,[3]BDD_AGen_Ambu!$1:$1048576,M$1,FALSE)/F46,"-")</f>
        <v>0.23876576422694792</v>
      </c>
      <c r="N46" s="118">
        <f>IF(E46&gt;0,VLOOKUP(A46,[3]BDD_AGen_Ambu!$1:$1048576,N$1,FALSE)/E46,"-")</f>
        <v>0.21631615598885795</v>
      </c>
      <c r="O46" s="114">
        <f>IF(F46&gt;0,VLOOKUP(A46,[3]BDD_AGen_Ambu!$1:$1048576,O$1,FALSE)/F46,"-")</f>
        <v>0.21299498960913257</v>
      </c>
      <c r="P46" s="118">
        <f>IF(E46&gt;0,VLOOKUP(A46,[3]BDD_AGen_Ambu!$1:$1048576,P$1,FALSE)/E46,"-")</f>
        <v>0.19473885793871867</v>
      </c>
      <c r="Q46" s="114">
        <f>IF(F46&gt;0,VLOOKUP(A46,[3]BDD_AGen_Ambu!$1:$1048576,Q$1,FALSE)/F46,"-")</f>
        <v>0.20461112534517609</v>
      </c>
      <c r="R46" s="118">
        <f>IF(E46&gt;0,VLOOKUP(A46,[3]BDD_AGen_Ambu!$1:$1048576,R$1,FALSE)/E46,"-")</f>
        <v>0.10033426183844012</v>
      </c>
      <c r="S46" s="114">
        <f>IF(F46&gt;0,VLOOKUP(A46,[3]BDD_AGen_Ambu!$1:$1048576,S$1,FALSE)/F46,"-")</f>
        <v>0.11718905685085547</v>
      </c>
      <c r="T46" s="118">
        <f>IF(E46&gt;0,VLOOKUP(A46,[3]BDD_AGen_Ambu!$1:$1048576,T$1,FALSE)/E46,"-")</f>
        <v>9.9623955431754868E-2</v>
      </c>
      <c r="U46" s="114">
        <f>IF(F46&gt;0,VLOOKUP(A46,[3]BDD_AGen_Ambu!$1:$1048576,U$1,FALSE)/F46,"-")</f>
        <v>0.10128604776952202</v>
      </c>
      <c r="V46" s="118">
        <f t="shared" ref="V46:W52" si="9">IF(E46&gt;0,1-(H46+J46+L46+N46+P46+R46+T46+X46),0)</f>
        <v>2.4004178272980514E-2</v>
      </c>
      <c r="W46" s="114">
        <f t="shared" si="9"/>
        <v>1.3960059213710241E-2</v>
      </c>
      <c r="X46" s="118">
        <f>IF(E46&gt;0,VLOOKUP(A46,[3]BDD_AGen_Ambu!$1:$1048576,X$1,FALSE)/E46,"-")</f>
        <v>6.1768802228412256E-3</v>
      </c>
      <c r="Y46" s="114">
        <f>IF(F46&gt;0,VLOOKUP(A46,[3]BDD_AGen_Ambu!$1:$1048576,Y$1,FALSE)/F46,"-")</f>
        <v>9.2877273891878043E-3</v>
      </c>
    </row>
    <row r="47" spans="1:25" s="98" customFormat="1" x14ac:dyDescent="0.2">
      <c r="A47" s="31" t="s">
        <v>92</v>
      </c>
      <c r="C47" s="121" t="s">
        <v>93</v>
      </c>
      <c r="D47" s="122"/>
      <c r="E47" s="241">
        <f>VLOOKUP(A47,A_GEN!$A$7:$BB$69,29,FALSE)</f>
        <v>94593</v>
      </c>
      <c r="F47" s="124">
        <f>VLOOKUP(A47,A_GEN!$A$7:$BB$69,30,FALSE)</f>
        <v>101358</v>
      </c>
      <c r="G47" s="117">
        <f t="shared" si="8"/>
        <v>7.1516919856648986E-2</v>
      </c>
      <c r="H47" s="125">
        <f>IF(E47&gt;0,VLOOKUP(A47,[3]BDD_AGen_Ambu!$1:$1048576,H$1,FALSE)/E47,"-")</f>
        <v>5.1800873214719904E-3</v>
      </c>
      <c r="I47" s="117">
        <f>IF(F47&gt;0,VLOOKUP(A47,[3]BDD_AGen_Ambu!$1:$1048576,I$1,FALSE)/F47,"-")</f>
        <v>4.0746660352414211E-3</v>
      </c>
      <c r="J47" s="125">
        <f>IF(E47&gt;0,VLOOKUP(A47,[3]BDD_AGen_Ambu!$1:$1048576,J$1,FALSE)/E47,"-")</f>
        <v>4.2265283900500036E-2</v>
      </c>
      <c r="K47" s="117">
        <f>IF(F47&gt;0,VLOOKUP(A47,[3]BDD_AGen_Ambu!$1:$1048576,K$1,FALSE)/F47,"-")</f>
        <v>4.1013042877720556E-2</v>
      </c>
      <c r="L47" s="125">
        <f>IF(E47&gt;0,VLOOKUP(A47,[3]BDD_AGen_Ambu!$1:$1048576,L$1,FALSE)/E47,"-")</f>
        <v>0.23515482118127135</v>
      </c>
      <c r="M47" s="117">
        <f>IF(F47&gt;0,VLOOKUP(A47,[3]BDD_AGen_Ambu!$1:$1048576,M$1,FALSE)/F47,"-")</f>
        <v>0.21161625130724757</v>
      </c>
      <c r="N47" s="125">
        <f>IF(E47&gt;0,VLOOKUP(A47,[3]BDD_AGen_Ambu!$1:$1048576,N$1,FALSE)/E47,"-")</f>
        <v>0.1960610193143256</v>
      </c>
      <c r="O47" s="117">
        <f>IF(F47&gt;0,VLOOKUP(A47,[3]BDD_AGen_Ambu!$1:$1048576,O$1,FALSE)/F47,"-")</f>
        <v>0.1841393871228714</v>
      </c>
      <c r="P47" s="125">
        <f>IF(E47&gt;0,VLOOKUP(A47,[3]BDD_AGen_Ambu!$1:$1048576,P$1,FALSE)/E47,"-")</f>
        <v>0.27220830293996384</v>
      </c>
      <c r="Q47" s="117">
        <f>IF(F47&gt;0,VLOOKUP(A47,[3]BDD_AGen_Ambu!$1:$1048576,Q$1,FALSE)/F47,"-")</f>
        <v>0.27923794865723472</v>
      </c>
      <c r="R47" s="125">
        <f>IF(E47&gt;0,VLOOKUP(A47,[3]BDD_AGen_Ambu!$1:$1048576,R$1,FALSE)/E47,"-")</f>
        <v>0.11454335944520208</v>
      </c>
      <c r="S47" s="117">
        <f>IF(F47&gt;0,VLOOKUP(A47,[3]BDD_AGen_Ambu!$1:$1048576,S$1,FALSE)/F47,"-")</f>
        <v>0.13035971506935812</v>
      </c>
      <c r="T47" s="125">
        <f>IF(E47&gt;0,VLOOKUP(A47,[3]BDD_AGen_Ambu!$1:$1048576,T$1,FALSE)/E47,"-")</f>
        <v>6.6823126446988679E-2</v>
      </c>
      <c r="U47" s="117">
        <f>IF(F47&gt;0,VLOOKUP(A47,[3]BDD_AGen_Ambu!$1:$1048576,U$1,FALSE)/F47,"-")</f>
        <v>6.3359576945085733E-2</v>
      </c>
      <c r="V47" s="125">
        <f t="shared" si="9"/>
        <v>1.4789677883141339E-2</v>
      </c>
      <c r="W47" s="117">
        <f t="shared" si="9"/>
        <v>3.572485644941692E-2</v>
      </c>
      <c r="X47" s="125">
        <f>IF(E47&gt;0,VLOOKUP(A47,[3]BDD_AGen_Ambu!$1:$1048576,X$1,FALSE)/E47,"-")</f>
        <v>5.297432156713499E-2</v>
      </c>
      <c r="Y47" s="117">
        <f>IF(F47&gt;0,VLOOKUP(A47,[3]BDD_AGen_Ambu!$1:$1048576,Y$1,FALSE)/F47,"-")</f>
        <v>5.0474555535823515E-2</v>
      </c>
    </row>
    <row r="48" spans="1:25" s="98" customFormat="1" x14ac:dyDescent="0.2">
      <c r="A48" s="31" t="s">
        <v>94</v>
      </c>
      <c r="C48" s="121" t="s">
        <v>95</v>
      </c>
      <c r="D48" s="122"/>
      <c r="E48" s="241">
        <f>VLOOKUP(A48,A_GEN!$A$7:$BB$69,29,FALSE)</f>
        <v>139574</v>
      </c>
      <c r="F48" s="124">
        <f>VLOOKUP(A48,A_GEN!$A$7:$BB$69,30,FALSE)</f>
        <v>147409</v>
      </c>
      <c r="G48" s="117">
        <f t="shared" si="8"/>
        <v>5.6135096794531991E-2</v>
      </c>
      <c r="H48" s="125">
        <f>IF(E48&gt;0,VLOOKUP(A48,[3]BDD_AGen_Ambu!$1:$1048576,H$1,FALSE)/E48,"-")</f>
        <v>1.1929155859973921E-2</v>
      </c>
      <c r="I48" s="117">
        <f>IF(F48&gt;0,VLOOKUP(A48,[3]BDD_AGen_Ambu!$1:$1048576,I$1,FALSE)/F48,"-")</f>
        <v>1.0189337150377521E-2</v>
      </c>
      <c r="J48" s="125">
        <f>IF(E48&gt;0,VLOOKUP(A48,[3]BDD_AGen_Ambu!$1:$1048576,J$1,FALSE)/E48,"-")</f>
        <v>9.5189648501869978E-2</v>
      </c>
      <c r="K48" s="117">
        <f>IF(F48&gt;0,VLOOKUP(A48,[3]BDD_AGen_Ambu!$1:$1048576,K$1,FALSE)/F48,"-")</f>
        <v>9.989892069005285E-2</v>
      </c>
      <c r="L48" s="125">
        <f>IF(E48&gt;0,VLOOKUP(A48,[3]BDD_AGen_Ambu!$1:$1048576,L$1,FALSE)/E48,"-")</f>
        <v>0.19722154556006133</v>
      </c>
      <c r="M48" s="117">
        <f>IF(F48&gt;0,VLOOKUP(A48,[3]BDD_AGen_Ambu!$1:$1048576,M$1,FALSE)/F48,"-")</f>
        <v>0.21589590866229336</v>
      </c>
      <c r="N48" s="125">
        <f>IF(E48&gt;0,VLOOKUP(A48,[3]BDD_AGen_Ambu!$1:$1048576,N$1,FALSE)/E48,"-")</f>
        <v>0.23482883631621934</v>
      </c>
      <c r="O48" s="117">
        <f>IF(F48&gt;0,VLOOKUP(A48,[3]BDD_AGen_Ambu!$1:$1048576,O$1,FALSE)/F48,"-")</f>
        <v>0.21926748027596688</v>
      </c>
      <c r="P48" s="125">
        <f>IF(E48&gt;0,VLOOKUP(A48,[3]BDD_AGen_Ambu!$1:$1048576,P$1,FALSE)/E48,"-")</f>
        <v>0.23498645879605085</v>
      </c>
      <c r="Q48" s="117">
        <f>IF(F48&gt;0,VLOOKUP(A48,[3]BDD_AGen_Ambu!$1:$1048576,Q$1,FALSE)/F48,"-")</f>
        <v>0.20756534539953464</v>
      </c>
      <c r="R48" s="125">
        <f>IF(E48&gt;0,VLOOKUP(A48,[3]BDD_AGen_Ambu!$1:$1048576,R$1,FALSE)/E48,"-")</f>
        <v>8.6563400060183135E-2</v>
      </c>
      <c r="S48" s="117">
        <f>IF(F48&gt;0,VLOOKUP(A48,[3]BDD_AGen_Ambu!$1:$1048576,S$1,FALSE)/F48,"-")</f>
        <v>9.0883188950471136E-2</v>
      </c>
      <c r="T48" s="125">
        <f>IF(E48&gt;0,VLOOKUP(A48,[3]BDD_AGen_Ambu!$1:$1048576,T$1,FALSE)/E48,"-")</f>
        <v>8.3561408285210706E-2</v>
      </c>
      <c r="U48" s="117">
        <f>IF(F48&gt;0,VLOOKUP(A48,[3]BDD_AGen_Ambu!$1:$1048576,U$1,FALSE)/F48,"-")</f>
        <v>8.9858828158389248E-2</v>
      </c>
      <c r="V48" s="125">
        <f t="shared" si="9"/>
        <v>4.8597876395317097E-2</v>
      </c>
      <c r="W48" s="117">
        <f t="shared" si="9"/>
        <v>5.4318257365561173E-2</v>
      </c>
      <c r="X48" s="125">
        <f>IF(E48&gt;0,VLOOKUP(A48,[3]BDD_AGen_Ambu!$1:$1048576,X$1,FALSE)/E48,"-")</f>
        <v>7.1216702251135598E-3</v>
      </c>
      <c r="Y48" s="117">
        <f>IF(F48&gt;0,VLOOKUP(A48,[3]BDD_AGen_Ambu!$1:$1048576,Y$1,FALSE)/F48,"-")</f>
        <v>1.2122733347353282E-2</v>
      </c>
    </row>
    <row r="49" spans="1:30" s="98" customFormat="1" x14ac:dyDescent="0.2">
      <c r="A49" s="31" t="s">
        <v>96</v>
      </c>
      <c r="C49" s="121" t="s">
        <v>97</v>
      </c>
      <c r="D49" s="122"/>
      <c r="E49" s="241">
        <f>VLOOKUP(A49,A_GEN!$A$7:$BB$69,29,FALSE)</f>
        <v>273332</v>
      </c>
      <c r="F49" s="124">
        <f>VLOOKUP(A49,A_GEN!$A$7:$BB$69,30,FALSE)</f>
        <v>265000</v>
      </c>
      <c r="G49" s="117">
        <f t="shared" si="8"/>
        <v>-3.0483075527197645E-2</v>
      </c>
      <c r="H49" s="125">
        <f>IF(E49&gt;0,VLOOKUP(A49,[3]BDD_AGen_Ambu!$1:$1048576,H$1,FALSE)/E49,"-")</f>
        <v>5.8975897443402162E-3</v>
      </c>
      <c r="I49" s="117">
        <f>IF(F49&gt;0,VLOOKUP(A49,[3]BDD_AGen_Ambu!$1:$1048576,I$1,FALSE)/F49,"-")</f>
        <v>7.0754716981132077E-3</v>
      </c>
      <c r="J49" s="125">
        <f>IF(E49&gt;0,VLOOKUP(A49,[3]BDD_AGen_Ambu!$1:$1048576,J$1,FALSE)/E49,"-")</f>
        <v>9.0779711120542048E-2</v>
      </c>
      <c r="K49" s="117">
        <f>IF(F49&gt;0,VLOOKUP(A49,[3]BDD_AGen_Ambu!$1:$1048576,K$1,FALSE)/F49,"-")</f>
        <v>7.3283018867924529E-2</v>
      </c>
      <c r="L49" s="125">
        <f>IF(E49&gt;0,VLOOKUP(A49,[3]BDD_AGen_Ambu!$1:$1048576,L$1,FALSE)/E49,"-")</f>
        <v>0.28558310040536783</v>
      </c>
      <c r="M49" s="117">
        <f>IF(F49&gt;0,VLOOKUP(A49,[3]BDD_AGen_Ambu!$1:$1048576,M$1,FALSE)/F49,"-")</f>
        <v>0.27103396226415094</v>
      </c>
      <c r="N49" s="125">
        <f>IF(E49&gt;0,VLOOKUP(A49,[3]BDD_AGen_Ambu!$1:$1048576,N$1,FALSE)/E49,"-")</f>
        <v>0.23475846223640115</v>
      </c>
      <c r="O49" s="117">
        <f>IF(F49&gt;0,VLOOKUP(A49,[3]BDD_AGen_Ambu!$1:$1048576,O$1,FALSE)/F49,"-")</f>
        <v>0.23270188679245282</v>
      </c>
      <c r="P49" s="125">
        <f>IF(E49&gt;0,VLOOKUP(A49,[3]BDD_AGen_Ambu!$1:$1048576,P$1,FALSE)/E49,"-")</f>
        <v>0.12876648178771605</v>
      </c>
      <c r="Q49" s="117">
        <f>IF(F49&gt;0,VLOOKUP(A49,[3]BDD_AGen_Ambu!$1:$1048576,Q$1,FALSE)/F49,"-")</f>
        <v>0.1349433962264151</v>
      </c>
      <c r="R49" s="125">
        <f>IF(E49&gt;0,VLOOKUP(A49,[3]BDD_AGen_Ambu!$1:$1048576,R$1,FALSE)/E49,"-")</f>
        <v>5.9242971916936178E-2</v>
      </c>
      <c r="S49" s="117">
        <f>IF(F49&gt;0,VLOOKUP(A49,[3]BDD_AGen_Ambu!$1:$1048576,S$1,FALSE)/F49,"-")</f>
        <v>6.1003773584905663E-2</v>
      </c>
      <c r="T49" s="125">
        <f>IF(E49&gt;0,VLOOKUP(A49,[3]BDD_AGen_Ambu!$1:$1048576,T$1,FALSE)/E49,"-")</f>
        <v>0.11306762472012058</v>
      </c>
      <c r="U49" s="117">
        <f>IF(F49&gt;0,VLOOKUP(A49,[3]BDD_AGen_Ambu!$1:$1048576,U$1,FALSE)/F49,"-")</f>
        <v>0.10997358490566038</v>
      </c>
      <c r="V49" s="125">
        <f t="shared" si="9"/>
        <v>2.8273308650286211E-2</v>
      </c>
      <c r="W49" s="117">
        <f t="shared" si="9"/>
        <v>2.2566037735849198E-2</v>
      </c>
      <c r="X49" s="125">
        <f>IF(E49&gt;0,VLOOKUP(A49,[3]BDD_AGen_Ambu!$1:$1048576,X$1,FALSE)/E49,"-")</f>
        <v>5.3630749418289846E-2</v>
      </c>
      <c r="Y49" s="117">
        <f>IF(F49&gt;0,VLOOKUP(A49,[3]BDD_AGen_Ambu!$1:$1048576,Y$1,FALSE)/F49,"-")</f>
        <v>8.7418867924528298E-2</v>
      </c>
    </row>
    <row r="50" spans="1:30" s="98" customFormat="1" x14ac:dyDescent="0.2">
      <c r="A50" s="31" t="s">
        <v>98</v>
      </c>
      <c r="C50" s="121" t="s">
        <v>99</v>
      </c>
      <c r="D50" s="122"/>
      <c r="E50" s="241">
        <f>VLOOKUP(A50,A_GEN!$A$7:$BB$69,29,FALSE)</f>
        <v>68600</v>
      </c>
      <c r="F50" s="124">
        <f>VLOOKUP(A50,A_GEN!$A$7:$BB$69,30,FALSE)</f>
        <v>69443</v>
      </c>
      <c r="G50" s="117">
        <f t="shared" si="8"/>
        <v>1.2288629737609247E-2</v>
      </c>
      <c r="H50" s="125">
        <f>IF(E50&gt;0,VLOOKUP(A50,[3]BDD_AGen_Ambu!$1:$1048576,H$1,FALSE)/E50,"-")</f>
        <v>2.8644314868804664E-2</v>
      </c>
      <c r="I50" s="117">
        <f>IF(F50&gt;0,VLOOKUP(A50,[3]BDD_AGen_Ambu!$1:$1048576,I$1,FALSE)/F50,"-")</f>
        <v>2.6942960413576602E-2</v>
      </c>
      <c r="J50" s="125">
        <f>IF(E50&gt;0,VLOOKUP(A50,[3]BDD_AGen_Ambu!$1:$1048576,J$1,FALSE)/E50,"-")</f>
        <v>5.7871720116618078E-2</v>
      </c>
      <c r="K50" s="117">
        <f>IF(F50&gt;0,VLOOKUP(A50,[3]BDD_AGen_Ambu!$1:$1048576,K$1,FALSE)/F50,"-")</f>
        <v>5.9415635845225578E-2</v>
      </c>
      <c r="L50" s="125">
        <f>IF(E50&gt;0,VLOOKUP(A50,[3]BDD_AGen_Ambu!$1:$1048576,L$1,FALSE)/E50,"-")</f>
        <v>0.27272594752186591</v>
      </c>
      <c r="M50" s="117">
        <f>IF(F50&gt;0,VLOOKUP(A50,[3]BDD_AGen_Ambu!$1:$1048576,M$1,FALSE)/F50,"-")</f>
        <v>0.26459110349495268</v>
      </c>
      <c r="N50" s="125">
        <f>IF(E50&gt;0,VLOOKUP(A50,[3]BDD_AGen_Ambu!$1:$1048576,N$1,FALSE)/E50,"-")</f>
        <v>0.20768221574344023</v>
      </c>
      <c r="O50" s="117">
        <f>IF(F50&gt;0,VLOOKUP(A50,[3]BDD_AGen_Ambu!$1:$1048576,O$1,FALSE)/F50,"-")</f>
        <v>0.22173581210489179</v>
      </c>
      <c r="P50" s="125">
        <f>IF(E50&gt;0,VLOOKUP(A50,[3]BDD_AGen_Ambu!$1:$1048576,P$1,FALSE)/E50,"-")</f>
        <v>0.12626822157434403</v>
      </c>
      <c r="Q50" s="117">
        <f>IF(F50&gt;0,VLOOKUP(A50,[3]BDD_AGen_Ambu!$1:$1048576,Q$1,FALSE)/F50,"-")</f>
        <v>0.11874486989329378</v>
      </c>
      <c r="R50" s="125">
        <f>IF(E50&gt;0,VLOOKUP(A50,[3]BDD_AGen_Ambu!$1:$1048576,R$1,FALSE)/E50,"-")</f>
        <v>9.3309037900874636E-2</v>
      </c>
      <c r="S50" s="117">
        <f>IF(F50&gt;0,VLOOKUP(A50,[3]BDD_AGen_Ambu!$1:$1048576,S$1,FALSE)/F50,"-")</f>
        <v>8.4040148035079129E-2</v>
      </c>
      <c r="T50" s="125">
        <f>IF(E50&gt;0,VLOOKUP(A50,[3]BDD_AGen_Ambu!$1:$1048576,T$1,FALSE)/E50,"-")</f>
        <v>0.10016034985422741</v>
      </c>
      <c r="U50" s="117">
        <f>IF(F50&gt;0,VLOOKUP(A50,[3]BDD_AGen_Ambu!$1:$1048576,U$1,FALSE)/F50,"-")</f>
        <v>9.7418026294946933E-2</v>
      </c>
      <c r="V50" s="125">
        <f t="shared" si="9"/>
        <v>8.8425655976676287E-2</v>
      </c>
      <c r="W50" s="117">
        <f t="shared" si="9"/>
        <v>9.8973258643779816E-2</v>
      </c>
      <c r="X50" s="125">
        <f>IF(E50&gt;0,VLOOKUP(A50,[3]BDD_AGen_Ambu!$1:$1048576,X$1,FALSE)/E50,"-")</f>
        <v>2.4912536443148687E-2</v>
      </c>
      <c r="Y50" s="117">
        <f>IF(F50&gt;0,VLOOKUP(A50,[3]BDD_AGen_Ambu!$1:$1048576,Y$1,FALSE)/F50,"-")</f>
        <v>2.8138185274253706E-2</v>
      </c>
    </row>
    <row r="51" spans="1:30" s="98" customFormat="1" x14ac:dyDescent="0.2">
      <c r="A51" s="31" t="s">
        <v>100</v>
      </c>
      <c r="C51" s="121" t="s">
        <v>101</v>
      </c>
      <c r="D51" s="122"/>
      <c r="E51" s="241">
        <f>VLOOKUP(A51,A_GEN!$A$7:$BB$69,29,FALSE)</f>
        <v>131417</v>
      </c>
      <c r="F51" s="124">
        <f>VLOOKUP(A51,A_GEN!$A$7:$BB$69,30,FALSE)</f>
        <v>120859</v>
      </c>
      <c r="G51" s="117">
        <f t="shared" si="8"/>
        <v>-8.0339682080704966E-2</v>
      </c>
      <c r="H51" s="125">
        <f>IF(E51&gt;0,VLOOKUP(A51,[3]BDD_AGen_Ambu!$1:$1048576,H$1,FALSE)/E51,"-")</f>
        <v>1.3057671381936888E-2</v>
      </c>
      <c r="I51" s="117">
        <f>IF(F51&gt;0,VLOOKUP(A51,[3]BDD_AGen_Ambu!$1:$1048576,I$1,FALSE)/F51,"-")</f>
        <v>1.0152326264490025E-2</v>
      </c>
      <c r="J51" s="125">
        <f>IF(E51&gt;0,VLOOKUP(A51,[3]BDD_AGen_Ambu!$1:$1048576,J$1,FALSE)/E51,"-")</f>
        <v>7.0143132167071229E-2</v>
      </c>
      <c r="K51" s="117">
        <f>IF(F51&gt;0,VLOOKUP(A51,[3]BDD_AGen_Ambu!$1:$1048576,K$1,FALSE)/F51,"-")</f>
        <v>7.3010698417163802E-2</v>
      </c>
      <c r="L51" s="125">
        <f>IF(E51&gt;0,VLOOKUP(A51,[3]BDD_AGen_Ambu!$1:$1048576,L$1,FALSE)/E51,"-")</f>
        <v>0.2768743769831909</v>
      </c>
      <c r="M51" s="117">
        <f>IF(F51&gt;0,VLOOKUP(A51,[3]BDD_AGen_Ambu!$1:$1048576,M$1,FALSE)/F51,"-")</f>
        <v>0.27956544402981987</v>
      </c>
      <c r="N51" s="125">
        <f>IF(E51&gt;0,VLOOKUP(A51,[3]BDD_AGen_Ambu!$1:$1048576,N$1,FALSE)/E51,"-")</f>
        <v>0.23341729000053266</v>
      </c>
      <c r="O51" s="117">
        <f>IF(F51&gt;0,VLOOKUP(A51,[3]BDD_AGen_Ambu!$1:$1048576,O$1,FALSE)/F51,"-")</f>
        <v>0.2354230963353991</v>
      </c>
      <c r="P51" s="125">
        <f>IF(E51&gt;0,VLOOKUP(A51,[3]BDD_AGen_Ambu!$1:$1048576,P$1,FALSE)/E51,"-")</f>
        <v>0.18213777517368376</v>
      </c>
      <c r="Q51" s="117">
        <f>IF(F51&gt;0,VLOOKUP(A51,[3]BDD_AGen_Ambu!$1:$1048576,Q$1,FALSE)/F51,"-")</f>
        <v>0.17357416493599981</v>
      </c>
      <c r="R51" s="125">
        <f>IF(E51&gt;0,VLOOKUP(A51,[3]BDD_AGen_Ambu!$1:$1048576,R$1,FALSE)/E51,"-")</f>
        <v>1.9403882298332786E-2</v>
      </c>
      <c r="S51" s="117">
        <f>IF(F51&gt;0,VLOOKUP(A51,[3]BDD_AGen_Ambu!$1:$1048576,S$1,FALSE)/F51,"-")</f>
        <v>3.7713368470697256E-2</v>
      </c>
      <c r="T51" s="125">
        <f>IF(E51&gt;0,VLOOKUP(A51,[3]BDD_AGen_Ambu!$1:$1048576,T$1,FALSE)/E51,"-")</f>
        <v>8.6860908406066181E-2</v>
      </c>
      <c r="U51" s="117">
        <f>IF(F51&gt;0,VLOOKUP(A51,[3]BDD_AGen_Ambu!$1:$1048576,U$1,FALSE)/F51,"-")</f>
        <v>0.10396412348273608</v>
      </c>
      <c r="V51" s="125">
        <f t="shared" si="9"/>
        <v>1.701454149767534E-2</v>
      </c>
      <c r="W51" s="117">
        <f t="shared" si="9"/>
        <v>2.9232411322284602E-2</v>
      </c>
      <c r="X51" s="125">
        <f>IF(E51&gt;0,VLOOKUP(A51,[3]BDD_AGen_Ambu!$1:$1048576,X$1,FALSE)/E51,"-")</f>
        <v>0.10109042209151023</v>
      </c>
      <c r="Y51" s="117">
        <f>IF(F51&gt;0,VLOOKUP(A51,[3]BDD_AGen_Ambu!$1:$1048576,Y$1,FALSE)/F51,"-")</f>
        <v>5.7364366741409413E-2</v>
      </c>
    </row>
    <row r="52" spans="1:30" s="98" customFormat="1" ht="13.8" thickBot="1" x14ac:dyDescent="0.25">
      <c r="A52" s="31" t="s">
        <v>102</v>
      </c>
      <c r="C52" s="130" t="s">
        <v>103</v>
      </c>
      <c r="D52" s="131"/>
      <c r="E52" s="323">
        <f>VLOOKUP(A52,A_GEN!$A$7:$BB$69,29,FALSE)</f>
        <v>75662</v>
      </c>
      <c r="F52" s="133">
        <f>VLOOKUP(A52,A_GEN!$A$7:$BB$69,30,FALSE)</f>
        <v>73400</v>
      </c>
      <c r="G52" s="134">
        <f t="shared" si="8"/>
        <v>-2.9896116941132922E-2</v>
      </c>
      <c r="H52" s="135">
        <f>IF(E52&gt;0,VLOOKUP(A52,[3]BDD_AGen_Ambu!$1:$1048576,H$1,FALSE)/E52,"-")</f>
        <v>2.0353678200417647E-3</v>
      </c>
      <c r="I52" s="134">
        <f>IF(F52&gt;0,VLOOKUP(A52,[3]BDD_AGen_Ambu!$1:$1048576,I$1,FALSE)/F52,"-")</f>
        <v>1.6348773841961854E-3</v>
      </c>
      <c r="J52" s="135">
        <f>IF(E52&gt;0,VLOOKUP(A52,[3]BDD_AGen_Ambu!$1:$1048576,J$1,FALSE)/E52,"-")</f>
        <v>3.0371917210753087E-2</v>
      </c>
      <c r="K52" s="134">
        <f>IF(F52&gt;0,VLOOKUP(A52,[3]BDD_AGen_Ambu!$1:$1048576,K$1,FALSE)/F52,"-")</f>
        <v>3.8841961852861033E-2</v>
      </c>
      <c r="L52" s="135">
        <f>IF(E52&gt;0,VLOOKUP(A52,[3]BDD_AGen_Ambu!$1:$1048576,L$1,FALSE)/E52,"-")</f>
        <v>6.6955671274880391E-2</v>
      </c>
      <c r="M52" s="134">
        <f>IF(F52&gt;0,VLOOKUP(A52,[3]BDD_AGen_Ambu!$1:$1048576,M$1,FALSE)/F52,"-")</f>
        <v>6.0272479564032699E-2</v>
      </c>
      <c r="N52" s="135">
        <f>IF(E52&gt;0,VLOOKUP(A52,[3]BDD_AGen_Ambu!$1:$1048576,N$1,FALSE)/E52,"-")</f>
        <v>7.4951759139330179E-2</v>
      </c>
      <c r="O52" s="134">
        <f>IF(F52&gt;0,VLOOKUP(A52,[3]BDD_AGen_Ambu!$1:$1048576,O$1,FALSE)/F52,"-")</f>
        <v>8.2220708446866492E-2</v>
      </c>
      <c r="P52" s="135">
        <f>IF(E52&gt;0,VLOOKUP(A52,[3]BDD_AGen_Ambu!$1:$1048576,P$1,FALSE)/E52,"-")</f>
        <v>3.3728952446406384E-2</v>
      </c>
      <c r="Q52" s="134">
        <f>IF(F52&gt;0,VLOOKUP(A52,[3]BDD_AGen_Ambu!$1:$1048576,Q$1,FALSE)/F52,"-")</f>
        <v>2.8487738419618529E-2</v>
      </c>
      <c r="R52" s="135">
        <f>IF(E52&gt;0,VLOOKUP(A52,[3]BDD_AGen_Ambu!$1:$1048576,R$1,FALSE)/E52,"-")</f>
        <v>0.50350241865137058</v>
      </c>
      <c r="S52" s="134">
        <f>IF(F52&gt;0,VLOOKUP(A52,[3]BDD_AGen_Ambu!$1:$1048576,S$1,FALSE)/F52,"-")</f>
        <v>0.49170299727520433</v>
      </c>
      <c r="T52" s="135">
        <f>IF(E52&gt;0,VLOOKUP(A52,[3]BDD_AGen_Ambu!$1:$1048576,T$1,FALSE)/E52,"-")</f>
        <v>3.3953635907060346E-2</v>
      </c>
      <c r="U52" s="134">
        <f>IF(F52&gt;0,VLOOKUP(A52,[3]BDD_AGen_Ambu!$1:$1048576,U$1,FALSE)/F52,"-")</f>
        <v>3.2152588555858314E-2</v>
      </c>
      <c r="V52" s="135">
        <f t="shared" si="9"/>
        <v>0.25450027755015725</v>
      </c>
      <c r="W52" s="134">
        <f t="shared" si="9"/>
        <v>0.26468664850136236</v>
      </c>
      <c r="X52" s="135">
        <f>IF(E52&gt;0,VLOOKUP(A52,[3]BDD_AGen_Ambu!$1:$1048576,X$1,FALSE)/E52,"-")</f>
        <v>0</v>
      </c>
      <c r="Y52" s="134">
        <f>IF(F52&gt;0,VLOOKUP(A52,[3]BDD_AGen_Ambu!$1:$1048576,Y$1,FALSE)/F52,"-")</f>
        <v>0</v>
      </c>
    </row>
    <row r="53" spans="1:30" ht="5.25" customHeight="1" thickBot="1" x14ac:dyDescent="0.25">
      <c r="A53" s="77"/>
      <c r="C53" s="331"/>
      <c r="D53" s="332"/>
      <c r="E53" s="512"/>
      <c r="F53" s="333"/>
      <c r="G53" s="197"/>
      <c r="H53" s="197"/>
      <c r="I53" s="197"/>
      <c r="J53" s="197"/>
      <c r="K53" s="197"/>
      <c r="L53" s="197"/>
      <c r="M53" s="197"/>
      <c r="N53" s="197"/>
      <c r="O53" s="197"/>
      <c r="P53" s="197"/>
      <c r="Q53" s="197"/>
      <c r="R53" s="197"/>
      <c r="S53" s="197"/>
      <c r="T53" s="197"/>
      <c r="U53" s="197"/>
      <c r="V53" s="197"/>
      <c r="W53" s="197"/>
      <c r="X53" s="197"/>
      <c r="Y53" s="197"/>
    </row>
    <row r="54" spans="1:30" s="98" customFormat="1" ht="13.8" thickBot="1" x14ac:dyDescent="0.25">
      <c r="A54" s="31" t="s">
        <v>104</v>
      </c>
      <c r="C54" s="337" t="s">
        <v>105</v>
      </c>
      <c r="D54" s="455"/>
      <c r="E54" s="275">
        <f>VLOOKUP(A54,A_GEN!$A$7:$BB$69,29,FALSE)</f>
        <v>1070378</v>
      </c>
      <c r="F54" s="147">
        <f>VLOOKUP(A54,A_GEN!$A$7:$BB$69,30,FALSE)</f>
        <v>1058485</v>
      </c>
      <c r="G54" s="148">
        <f>IF(E54&gt;0,F54/E54-1,"-")</f>
        <v>-1.1111028066720374E-2</v>
      </c>
      <c r="H54" s="149">
        <f>IF(E54&gt;0,VLOOKUP(A54,[3]BDD_AGen_Ambu!$1:$1048576,H$1,FALSE)/E54,"-")</f>
        <v>1.1492201820291523E-2</v>
      </c>
      <c r="I54" s="148">
        <f>IF(F54&gt;0,VLOOKUP(A54,[3]BDD_AGen_Ambu!$1:$1048576,I$1,FALSE)/F54,"-")</f>
        <v>1.163644265152553E-2</v>
      </c>
      <c r="J54" s="149">
        <f>IF(E54&gt;0,VLOOKUP(A54,[3]BDD_AGen_Ambu!$1:$1048576,J$1,FALSE)/E54,"-")</f>
        <v>7.7833251430802955E-2</v>
      </c>
      <c r="K54" s="148">
        <f>IF(F54&gt;0,VLOOKUP(A54,[3]BDD_AGen_Ambu!$1:$1048576,K$1,FALSE)/F54,"-")</f>
        <v>7.315361105731305E-2</v>
      </c>
      <c r="L54" s="149">
        <f>IF(E54&gt;0,VLOOKUP(A54,[3]BDD_AGen_Ambu!$1:$1048576,L$1,FALSE)/E54,"-")</f>
        <v>0.24347753784177179</v>
      </c>
      <c r="M54" s="148">
        <f>IF(F54&gt;0,VLOOKUP(A54,[3]BDD_AGen_Ambu!$1:$1048576,M$1,FALSE)/F54,"-")</f>
        <v>0.23503497923919564</v>
      </c>
      <c r="N54" s="149">
        <f>IF(E54&gt;0,VLOOKUP(A54,[3]BDD_AGen_Ambu!$1:$1048576,N$1,FALSE)/E54,"-")</f>
        <v>0.21320318616414013</v>
      </c>
      <c r="O54" s="148">
        <f>IF(F54&gt;0,VLOOKUP(A54,[3]BDD_AGen_Ambu!$1:$1048576,O$1,FALSE)/F54,"-")</f>
        <v>0.2101050085735745</v>
      </c>
      <c r="P54" s="149">
        <f>IF(E54&gt;0,VLOOKUP(A54,[3]BDD_AGen_Ambu!$1:$1048576,P$1,FALSE)/E54,"-")</f>
        <v>0.17266984186894724</v>
      </c>
      <c r="Q54" s="148">
        <f>IF(F54&gt;0,VLOOKUP(A54,[3]BDD_AGen_Ambu!$1:$1048576,Q$1,FALSE)/F54,"-")</f>
        <v>0.17333641950523626</v>
      </c>
      <c r="R54" s="149">
        <f>IF(E54&gt;0,VLOOKUP(A54,[3]BDD_AGen_Ambu!$1:$1048576,R$1,FALSE)/E54,"-")</f>
        <v>0.10741345580720082</v>
      </c>
      <c r="S54" s="148">
        <f>IF(F54&gt;0,VLOOKUP(A54,[3]BDD_AGen_Ambu!$1:$1048576,S$1,FALSE)/F54,"-")</f>
        <v>0.11544140918388074</v>
      </c>
      <c r="T54" s="149">
        <f>IF(E54&gt;0,VLOOKUP(A54,[3]BDD_AGen_Ambu!$1:$1048576,T$1,FALSE)/E54,"-")</f>
        <v>9.1889033593739788E-2</v>
      </c>
      <c r="U54" s="148">
        <f>IF(F54&gt;0,VLOOKUP(A54,[3]BDD_AGen_Ambu!$1:$1048576,U$1,FALSE)/F54,"-")</f>
        <v>9.3495892714587359E-2</v>
      </c>
      <c r="V54" s="149">
        <f>IF(E54&gt;0,1-(H54+J54+L54+N54+P54+R54+T54+X54),0)</f>
        <v>4.7050668081743074E-2</v>
      </c>
      <c r="W54" s="148">
        <f>IF(F54&gt;0,1-(I54+K54+M54+O54+Q54+S54+U54+Y54),0)</f>
        <v>4.8526904018479144E-2</v>
      </c>
      <c r="X54" s="149">
        <f>IF(E54&gt;0,VLOOKUP(A54,[3]BDD_AGen_Ambu!$1:$1048576,X$1,FALSE)/E54,"-")</f>
        <v>3.4970823391362676E-2</v>
      </c>
      <c r="Y54" s="148">
        <f>IF(F54&gt;0,VLOOKUP(A54,[3]BDD_AGen_Ambu!$1:$1048576,Y$1,FALSE)/F54,"-")</f>
        <v>3.9269333056207695E-2</v>
      </c>
    </row>
    <row r="55" spans="1:30" ht="3" customHeight="1" thickBot="1" x14ac:dyDescent="0.25">
      <c r="A55" s="77"/>
      <c r="C55" s="345"/>
      <c r="D55" s="330"/>
      <c r="E55" s="513"/>
      <c r="F55" s="514"/>
      <c r="G55" s="515"/>
      <c r="H55" s="515"/>
      <c r="I55" s="515"/>
      <c r="J55" s="515"/>
      <c r="K55" s="515"/>
      <c r="L55" s="515"/>
      <c r="M55" s="515"/>
      <c r="N55" s="515"/>
      <c r="O55" s="515"/>
      <c r="P55" s="515"/>
      <c r="Q55" s="515"/>
      <c r="R55" s="515"/>
      <c r="S55" s="515"/>
      <c r="T55" s="515"/>
      <c r="U55" s="515"/>
      <c r="V55" s="515"/>
      <c r="W55" s="515"/>
      <c r="X55" s="515"/>
      <c r="Y55" s="515"/>
    </row>
    <row r="56" spans="1:30" s="98" customFormat="1" x14ac:dyDescent="0.2">
      <c r="A56" s="31" t="s">
        <v>106</v>
      </c>
      <c r="C56" s="350" t="s">
        <v>107</v>
      </c>
      <c r="D56" s="464"/>
      <c r="E56" s="353">
        <f>VLOOKUP(A56,A_GEN!$A$7:$BB$69,29,FALSE)</f>
        <v>16266200</v>
      </c>
      <c r="F56" s="162">
        <f>VLOOKUP(A56,A_GEN!$A$7:$BB$69,30,FALSE)</f>
        <v>15832476</v>
      </c>
      <c r="G56" s="163">
        <f>IF(E56&gt;0,F56/E56-1,"-")</f>
        <v>-2.666412561016096E-2</v>
      </c>
      <c r="H56" s="164">
        <f>IF(E56&gt;0,VLOOKUP(A56,[3]BDD_AGen_Ambu!$1:$1048576,H$1,FALSE)/E56,"-")</f>
        <v>9.8606312476177595E-3</v>
      </c>
      <c r="I56" s="163">
        <f>IF(F56&gt;0,VLOOKUP(A56,[3]BDD_AGen_Ambu!$1:$1048576,I$1,FALSE)/F56,"-")</f>
        <v>9.5984986808127799E-3</v>
      </c>
      <c r="J56" s="164">
        <f>IF(E56&gt;0,VLOOKUP(A56,[3]BDD_AGen_Ambu!$1:$1048576,J$1,FALSE)/E56,"-")</f>
        <v>5.8253372022967875E-2</v>
      </c>
      <c r="K56" s="163">
        <f>IF(F56&gt;0,VLOOKUP(A56,[3]BDD_AGen_Ambu!$1:$1048576,K$1,FALSE)/F56,"-")</f>
        <v>5.6983569720869938E-2</v>
      </c>
      <c r="L56" s="164">
        <f>IF(E56&gt;0,VLOOKUP(A56,[3]BDD_AGen_Ambu!$1:$1048576,L$1,FALSE)/E56,"-")</f>
        <v>0.26507457181148641</v>
      </c>
      <c r="M56" s="163">
        <f>IF(F56&gt;0,VLOOKUP(A56,[3]BDD_AGen_Ambu!$1:$1048576,M$1,FALSE)/F56,"-")</f>
        <v>0.26137093149549068</v>
      </c>
      <c r="N56" s="164">
        <f>IF(E56&gt;0,VLOOKUP(A56,[3]BDD_AGen_Ambu!$1:$1048576,N$1,FALSE)/E56,"-")</f>
        <v>0.18912972913157344</v>
      </c>
      <c r="O56" s="163">
        <f>IF(F56&gt;0,VLOOKUP(A56,[3]BDD_AGen_Ambu!$1:$1048576,O$1,FALSE)/F56,"-")</f>
        <v>0.19214379355446362</v>
      </c>
      <c r="P56" s="164">
        <f>IF(E56&gt;0,VLOOKUP(A56,[3]BDD_AGen_Ambu!$1:$1048576,P$1,FALSE)/E56,"-")</f>
        <v>0.15524756857778707</v>
      </c>
      <c r="Q56" s="163">
        <f>IF(F56&gt;0,VLOOKUP(A56,[3]BDD_AGen_Ambu!$1:$1048576,Q$1,FALSE)/F56,"-")</f>
        <v>0.15731437079077207</v>
      </c>
      <c r="R56" s="164">
        <f>IF(E56&gt;0,VLOOKUP(A56,[3]BDD_AGen_Ambu!$1:$1048576,R$1,FALSE)/E56,"-")</f>
        <v>0.10903136565393269</v>
      </c>
      <c r="S56" s="163">
        <f>IF(F56&gt;0,VLOOKUP(A56,[3]BDD_AGen_Ambu!$1:$1048576,S$1,FALSE)/F56,"-")</f>
        <v>0.11011404659637571</v>
      </c>
      <c r="T56" s="164">
        <f>IF(E56&gt;0,VLOOKUP(A56,[3]BDD_AGen_Ambu!$1:$1048576,T$1,FALSE)/E56,"-")</f>
        <v>0.11641514305738279</v>
      </c>
      <c r="U56" s="163">
        <f>IF(F56&gt;0,VLOOKUP(A56,[3]BDD_AGen_Ambu!$1:$1048576,U$1,FALSE)/F56,"-")</f>
        <v>0.11303885759877356</v>
      </c>
      <c r="V56" s="164">
        <f t="shared" ref="V56:W58" si="10">IF(E56&gt;0,1-(H56+J56+L56+N56+P56+R56+T56+X56),0)</f>
        <v>2.9203194353936368E-2</v>
      </c>
      <c r="W56" s="163">
        <f t="shared" si="10"/>
        <v>3.185509329052516E-2</v>
      </c>
      <c r="X56" s="164">
        <f>IF(E56&gt;0,VLOOKUP(A56,[3]BDD_AGen_Ambu!$1:$1048576,X$1,FALSE)/E56,"-")</f>
        <v>6.7784424143315591E-2</v>
      </c>
      <c r="Y56" s="163">
        <f>IF(F56&gt;0,VLOOKUP(A56,[3]BDD_AGen_Ambu!$1:$1048576,Y$1,FALSE)/F56,"-")</f>
        <v>6.7580838271916535E-2</v>
      </c>
    </row>
    <row r="57" spans="1:30" s="65" customFormat="1" ht="14.1" customHeight="1" x14ac:dyDescent="0.2">
      <c r="A57" s="31" t="s">
        <v>251</v>
      </c>
      <c r="C57" s="173" t="s">
        <v>59</v>
      </c>
      <c r="D57" s="174"/>
      <c r="E57" s="363">
        <f>VLOOKUP(A57,A_GEN!$A$7:$BB$69,29,FALSE)</f>
        <v>16266200</v>
      </c>
      <c r="F57" s="176">
        <f>VLOOKUP(A57,A_GEN!$A$7:$BB$69,30,FALSE)</f>
        <v>15832476</v>
      </c>
      <c r="G57" s="116">
        <f>IF(E57&gt;0,F57/E57-1,"-")</f>
        <v>-2.666412561016096E-2</v>
      </c>
      <c r="H57" s="177">
        <f>IF(E57&gt;0,VLOOKUP(A57,[3]BDD_AGen_Ambu!$1:$1048576,H$1,FALSE)/E57,"-")</f>
        <v>9.8606312476177595E-3</v>
      </c>
      <c r="I57" s="116">
        <f>IF(F57&gt;0,VLOOKUP(A57,[3]BDD_AGen_Ambu!$1:$1048576,I$1,FALSE)/F57,"-")</f>
        <v>9.5984986808127799E-3</v>
      </c>
      <c r="J57" s="177">
        <f>IF(E57&gt;0,VLOOKUP(A57,[3]BDD_AGen_Ambu!$1:$1048576,J$1,FALSE)/E57,"-")</f>
        <v>5.8253372022967875E-2</v>
      </c>
      <c r="K57" s="116">
        <f>IF(F57&gt;0,VLOOKUP(A57,[3]BDD_AGen_Ambu!$1:$1048576,K$1,FALSE)/F57,"-")</f>
        <v>5.6983569720869938E-2</v>
      </c>
      <c r="L57" s="177">
        <f>IF(E57&gt;0,VLOOKUP(A57,[3]BDD_AGen_Ambu!$1:$1048576,L$1,FALSE)/E57,"-")</f>
        <v>0.26507457181148641</v>
      </c>
      <c r="M57" s="116">
        <f>IF(F57&gt;0,VLOOKUP(A57,[3]BDD_AGen_Ambu!$1:$1048576,M$1,FALSE)/F57,"-")</f>
        <v>0.26137093149549068</v>
      </c>
      <c r="N57" s="177">
        <f>IF(E57&gt;0,VLOOKUP(A57,[3]BDD_AGen_Ambu!$1:$1048576,N$1,FALSE)/E57,"-")</f>
        <v>0.18912972913157344</v>
      </c>
      <c r="O57" s="116">
        <f>IF(F57&gt;0,VLOOKUP(A57,[3]BDD_AGen_Ambu!$1:$1048576,O$1,FALSE)/F57,"-")</f>
        <v>0.19214379355446362</v>
      </c>
      <c r="P57" s="177">
        <f>IF(E57&gt;0,VLOOKUP(A57,[3]BDD_AGen_Ambu!$1:$1048576,P$1,FALSE)/E57,"-")</f>
        <v>0.15524756857778707</v>
      </c>
      <c r="Q57" s="116">
        <f>IF(F57&gt;0,VLOOKUP(A57,[3]BDD_AGen_Ambu!$1:$1048576,Q$1,FALSE)/F57,"-")</f>
        <v>0.15731437079077207</v>
      </c>
      <c r="R57" s="177">
        <f>IF(E57&gt;0,VLOOKUP(A57,[3]BDD_AGen_Ambu!$1:$1048576,R$1,FALSE)/E57,"-")</f>
        <v>0.10903136565393269</v>
      </c>
      <c r="S57" s="116">
        <f>IF(F57&gt;0,VLOOKUP(A57,[3]BDD_AGen_Ambu!$1:$1048576,S$1,FALSE)/F57,"-")</f>
        <v>0.11011404659637571</v>
      </c>
      <c r="T57" s="177">
        <f>IF(E57&gt;0,VLOOKUP(A57,[3]BDD_AGen_Ambu!$1:$1048576,T$1,FALSE)/E57,"-")</f>
        <v>0.11641514305738279</v>
      </c>
      <c r="U57" s="116">
        <f>IF(F57&gt;0,VLOOKUP(A57,[3]BDD_AGen_Ambu!$1:$1048576,U$1,FALSE)/F57,"-")</f>
        <v>0.11303885759877356</v>
      </c>
      <c r="V57" s="177">
        <f t="shared" si="10"/>
        <v>2.9203194353936368E-2</v>
      </c>
      <c r="W57" s="116">
        <f t="shared" si="10"/>
        <v>3.185509329052516E-2</v>
      </c>
      <c r="X57" s="177">
        <f>IF(E57&gt;0,VLOOKUP(A57,[3]BDD_AGen_Ambu!$1:$1048576,X$1,FALSE)/E57,"-")</f>
        <v>6.7784424143315591E-2</v>
      </c>
      <c r="Y57" s="116">
        <f>IF(F57&gt;0,VLOOKUP(A57,[3]BDD_AGen_Ambu!$1:$1048576,Y$1,FALSE)/F57,"-")</f>
        <v>6.7580838271916535E-2</v>
      </c>
    </row>
    <row r="58" spans="1:30" s="101" customFormat="1" ht="13.5" customHeight="1" thickBot="1" x14ac:dyDescent="0.25">
      <c r="A58" s="31" t="s">
        <v>250</v>
      </c>
      <c r="C58" s="183" t="s">
        <v>81</v>
      </c>
      <c r="D58" s="183"/>
      <c r="E58" s="372">
        <f>VLOOKUP(A58,A_GEN!$A$7:$BB$69,29,FALSE)</f>
        <v>0</v>
      </c>
      <c r="F58" s="184">
        <f>VLOOKUP(A58,A_GEN!$A$7:$BB$69,30,FALSE)</f>
        <v>0</v>
      </c>
      <c r="G58" s="185" t="str">
        <f>IF(E58&gt;0,F58/E58-1,"-")</f>
        <v>-</v>
      </c>
      <c r="H58" s="186" t="str">
        <f>IF(E58&gt;0,VLOOKUP(A58,[3]BDD_AGen_Ambu!$1:$1048576,H$1,FALSE)/E58,"-")</f>
        <v>-</v>
      </c>
      <c r="I58" s="185" t="str">
        <f>IF(F58&gt;0,VLOOKUP(A58,[3]BDD_AGen_Ambu!$1:$1048576,I$1,FALSE)/F58,"-")</f>
        <v>-</v>
      </c>
      <c r="J58" s="186" t="str">
        <f>IF(E58&gt;0,VLOOKUP(A58,[3]BDD_AGen_Ambu!$1:$1048576,J$1,FALSE)/E58,"-")</f>
        <v>-</v>
      </c>
      <c r="K58" s="185" t="str">
        <f>IF(F58&gt;0,VLOOKUP(A58,[3]BDD_AGen_Ambu!$1:$1048576,K$1,FALSE)/F58,"-")</f>
        <v>-</v>
      </c>
      <c r="L58" s="186" t="str">
        <f>IF(E58&gt;0,VLOOKUP(A58,[3]BDD_AGen_Ambu!$1:$1048576,L$1,FALSE)/E58,"-")</f>
        <v>-</v>
      </c>
      <c r="M58" s="185" t="str">
        <f>IF(F58&gt;0,VLOOKUP(A58,[3]BDD_AGen_Ambu!$1:$1048576,M$1,FALSE)/F58,"-")</f>
        <v>-</v>
      </c>
      <c r="N58" s="186" t="str">
        <f>IF(E58&gt;0,VLOOKUP(A58,[3]BDD_AGen_Ambu!$1:$1048576,N$1,FALSE)/E58,"-")</f>
        <v>-</v>
      </c>
      <c r="O58" s="185" t="str">
        <f>IF(F58&gt;0,VLOOKUP(A58,[3]BDD_AGen_Ambu!$1:$1048576,O$1,FALSE)/F58,"-")</f>
        <v>-</v>
      </c>
      <c r="P58" s="186" t="str">
        <f>IF(E58&gt;0,VLOOKUP(A58,[3]BDD_AGen_Ambu!$1:$1048576,P$1,FALSE)/E58,"-")</f>
        <v>-</v>
      </c>
      <c r="Q58" s="185" t="str">
        <f>IF(F58&gt;0,VLOOKUP(A58,[3]BDD_AGen_Ambu!$1:$1048576,Q$1,FALSE)/F58,"-")</f>
        <v>-</v>
      </c>
      <c r="R58" s="186" t="str">
        <f>IF(E58&gt;0,VLOOKUP(A58,[3]BDD_AGen_Ambu!$1:$1048576,R$1,FALSE)/E58,"-")</f>
        <v>-</v>
      </c>
      <c r="S58" s="185" t="str">
        <f>IF(F58&gt;0,VLOOKUP(A58,[3]BDD_AGen_Ambu!$1:$1048576,S$1,FALSE)/F58,"-")</f>
        <v>-</v>
      </c>
      <c r="T58" s="186" t="str">
        <f>IF(E58&gt;0,VLOOKUP(A58,[3]BDD_AGen_Ambu!$1:$1048576,T$1,FALSE)/E58,"-")</f>
        <v>-</v>
      </c>
      <c r="U58" s="185" t="str">
        <f>IF(F58&gt;0,VLOOKUP(A58,[3]BDD_AGen_Ambu!$1:$1048576,U$1,FALSE)/F58,"-")</f>
        <v>-</v>
      </c>
      <c r="V58" s="186">
        <f t="shared" si="10"/>
        <v>0</v>
      </c>
      <c r="W58" s="185">
        <f t="shared" si="10"/>
        <v>0</v>
      </c>
      <c r="X58" s="186" t="str">
        <f>IF(E58&gt;0,VLOOKUP(A58,[3]BDD_AGen_Ambu!$1:$1048576,X$1,FALSE)/E58,"-")</f>
        <v>-</v>
      </c>
      <c r="Y58" s="185" t="str">
        <f>IF(F58&gt;0,VLOOKUP(A58,[3]BDD_AGen_Ambu!$1:$1048576,Y$1,FALSE)/F58,"-")</f>
        <v>-</v>
      </c>
    </row>
    <row r="59" spans="1:30" ht="8.25" customHeight="1" x14ac:dyDescent="0.25"/>
    <row r="60" spans="1:30" x14ac:dyDescent="0.25">
      <c r="C60" s="65" t="s">
        <v>110</v>
      </c>
      <c r="D60" s="201" t="str">
        <f>CONCATENATE(" RIMP ",[3]Onglet_OutilAnnexe!$B$3," - ",[3]Onglet_OutilAnnexe!$B$2,)</f>
        <v xml:space="preserve"> RIMP 2021 - 2022</v>
      </c>
      <c r="E60" s="98"/>
      <c r="F60" s="704" t="s">
        <v>242</v>
      </c>
      <c r="G60" s="101"/>
      <c r="H60" s="98"/>
      <c r="I60" s="193"/>
      <c r="J60" s="98"/>
      <c r="K60" s="98"/>
      <c r="L60" s="98"/>
      <c r="M60" s="203"/>
      <c r="N60" s="98"/>
      <c r="O60" s="98"/>
      <c r="P60" s="98"/>
      <c r="Q60" s="98"/>
      <c r="R60" s="98"/>
      <c r="S60" s="98"/>
      <c r="T60" s="193"/>
      <c r="U60" s="193"/>
      <c r="V60" s="204"/>
      <c r="W60" s="193"/>
      <c r="X60" s="193"/>
      <c r="Z60" s="381"/>
      <c r="AA60" s="381"/>
      <c r="AB60" s="381"/>
      <c r="AC60" s="381"/>
      <c r="AD60" s="381"/>
    </row>
    <row r="61" spans="1:30" x14ac:dyDescent="0.25">
      <c r="C61" s="65"/>
      <c r="D61" s="201"/>
      <c r="E61" s="98"/>
      <c r="F61" s="703" t="s">
        <v>241</v>
      </c>
      <c r="G61" s="193"/>
      <c r="H61" s="98"/>
      <c r="I61" s="98"/>
      <c r="J61" s="98"/>
      <c r="K61" s="98"/>
      <c r="L61" s="98"/>
      <c r="M61" s="203"/>
      <c r="N61" s="98"/>
      <c r="O61" s="98"/>
      <c r="P61" s="98"/>
      <c r="Q61" s="98"/>
      <c r="R61" s="98"/>
      <c r="S61" s="98"/>
      <c r="T61" s="193"/>
      <c r="U61" s="193"/>
      <c r="V61" s="204"/>
      <c r="W61" s="193"/>
      <c r="X61" s="193"/>
      <c r="Z61" s="381"/>
      <c r="AA61" s="381"/>
      <c r="AB61" s="381"/>
      <c r="AC61" s="381"/>
      <c r="AD61" s="381"/>
    </row>
    <row r="62" spans="1:30" x14ac:dyDescent="0.25">
      <c r="C62" s="65"/>
      <c r="D62" s="201"/>
      <c r="E62" s="98"/>
      <c r="F62" s="703" t="s">
        <v>240</v>
      </c>
      <c r="G62" s="193"/>
      <c r="H62" s="98"/>
      <c r="I62" s="98"/>
      <c r="J62" s="98"/>
      <c r="K62" s="98"/>
      <c r="L62" s="98"/>
      <c r="M62" s="203"/>
      <c r="N62" s="98"/>
      <c r="O62" s="98"/>
      <c r="P62" s="98"/>
      <c r="Q62" s="98"/>
      <c r="R62" s="98"/>
      <c r="S62" s="98"/>
      <c r="T62" s="193"/>
      <c r="U62" s="193"/>
      <c r="V62" s="204"/>
      <c r="W62" s="193"/>
      <c r="X62" s="193"/>
      <c r="Z62" s="381"/>
      <c r="AA62" s="381"/>
      <c r="AB62" s="381"/>
      <c r="AC62" s="381"/>
      <c r="AD62" s="381"/>
    </row>
    <row r="63" spans="1:30" x14ac:dyDescent="0.25">
      <c r="C63" s="201"/>
      <c r="D63" s="201"/>
      <c r="E63" s="206"/>
      <c r="F63" s="702"/>
      <c r="G63" s="201"/>
      <c r="H63" s="206"/>
      <c r="I63" s="206"/>
      <c r="J63" s="206"/>
      <c r="K63" s="206"/>
      <c r="L63" s="206"/>
      <c r="M63" s="207"/>
      <c r="N63" s="206"/>
      <c r="O63" s="206"/>
      <c r="P63" s="206"/>
      <c r="Q63" s="206"/>
      <c r="R63" s="206"/>
      <c r="S63" s="206"/>
      <c r="T63" s="193"/>
      <c r="U63" s="193"/>
      <c r="V63" s="204"/>
      <c r="W63" s="193"/>
      <c r="X63" s="193"/>
      <c r="Z63" s="381"/>
      <c r="AA63" s="381"/>
      <c r="AB63" s="381"/>
      <c r="AC63" s="381"/>
      <c r="AD63" s="381"/>
    </row>
    <row r="64" spans="1:30" x14ac:dyDescent="0.25">
      <c r="C64" s="1083" t="s">
        <v>116</v>
      </c>
      <c r="D64" s="1083"/>
      <c r="E64" s="1083"/>
      <c r="F64" s="1083"/>
      <c r="G64" s="1083"/>
      <c r="H64" s="1083"/>
      <c r="I64" s="1083"/>
      <c r="J64" s="1083"/>
      <c r="K64" s="1083"/>
      <c r="L64" s="1083"/>
      <c r="M64" s="1083"/>
      <c r="N64" s="1083"/>
      <c r="O64" s="1083"/>
      <c r="P64" s="1083"/>
      <c r="Q64" s="1083"/>
      <c r="R64" s="1083"/>
      <c r="S64" s="1083"/>
      <c r="T64" s="1083"/>
      <c r="U64" s="1083"/>
      <c r="V64" s="1083"/>
      <c r="W64" s="1083"/>
      <c r="X64" s="1083"/>
      <c r="Y64" s="1083"/>
      <c r="Z64" s="1083"/>
      <c r="AA64" s="1083"/>
      <c r="AB64" s="1083"/>
      <c r="AC64" s="1083"/>
      <c r="AD64" s="1083"/>
    </row>
    <row r="65" spans="3:21" x14ac:dyDescent="0.25">
      <c r="C65" s="1083" t="s">
        <v>166</v>
      </c>
      <c r="D65" s="1181"/>
      <c r="E65" s="1181"/>
      <c r="F65" s="1181"/>
      <c r="G65" s="1181"/>
      <c r="H65" s="1181"/>
      <c r="I65" s="1181"/>
      <c r="J65" s="1181"/>
      <c r="K65" s="1181"/>
      <c r="L65" s="1181"/>
      <c r="M65" s="1181"/>
      <c r="N65" s="1181"/>
      <c r="O65" s="1181"/>
      <c r="P65" s="1181"/>
      <c r="Q65" s="1181"/>
      <c r="R65" s="1181"/>
      <c r="S65" s="1181"/>
      <c r="T65" s="1181"/>
      <c r="U65" s="1181"/>
    </row>
    <row r="66" spans="3:21" x14ac:dyDescent="0.25">
      <c r="C66" s="209" t="s">
        <v>264</v>
      </c>
      <c r="D66" s="517"/>
      <c r="E66" s="517"/>
      <c r="F66" s="723"/>
      <c r="G66" s="517"/>
      <c r="H66" s="517"/>
      <c r="I66" s="517"/>
      <c r="J66" s="517"/>
      <c r="K66" s="517"/>
      <c r="L66" s="517"/>
      <c r="M66" s="517"/>
      <c r="N66" s="517"/>
      <c r="O66" s="517"/>
      <c r="P66" s="517"/>
      <c r="Q66" s="517"/>
      <c r="R66" s="517"/>
      <c r="S66" s="517"/>
      <c r="T66" s="517"/>
      <c r="U66" s="517"/>
    </row>
    <row r="67" spans="3:21" x14ac:dyDescent="0.25">
      <c r="C67" s="382" t="s">
        <v>167</v>
      </c>
      <c r="D67" s="487"/>
      <c r="E67" s="487"/>
      <c r="F67" s="210"/>
      <c r="G67" s="210"/>
      <c r="H67" s="210"/>
      <c r="I67" s="210"/>
      <c r="J67" s="210"/>
      <c r="K67" s="210"/>
      <c r="L67" s="210"/>
      <c r="M67" s="382" t="s">
        <v>171</v>
      </c>
      <c r="N67" s="210"/>
      <c r="O67" s="210"/>
      <c r="P67" s="210"/>
      <c r="Q67" s="210"/>
      <c r="R67" s="210"/>
      <c r="S67" s="210"/>
      <c r="T67" s="210"/>
      <c r="U67" s="210"/>
    </row>
    <row r="68" spans="3:21" x14ac:dyDescent="0.25">
      <c r="C68" s="382" t="s">
        <v>169</v>
      </c>
      <c r="D68" s="487"/>
      <c r="E68" s="487"/>
      <c r="F68" s="210"/>
      <c r="G68" s="210"/>
      <c r="H68" s="210"/>
      <c r="I68" s="210"/>
      <c r="J68" s="210"/>
      <c r="K68" s="210"/>
      <c r="L68" s="210"/>
      <c r="M68" s="209" t="s">
        <v>172</v>
      </c>
      <c r="N68" s="210"/>
      <c r="O68" s="210"/>
      <c r="P68" s="210"/>
      <c r="Q68" s="210"/>
      <c r="R68" s="210"/>
      <c r="S68" s="210"/>
      <c r="T68" s="210"/>
      <c r="U68" s="210"/>
    </row>
    <row r="69" spans="3:21" x14ac:dyDescent="0.25">
      <c r="C69" s="382" t="s">
        <v>263</v>
      </c>
      <c r="D69" s="487"/>
      <c r="E69" s="487"/>
      <c r="F69" s="210"/>
      <c r="G69" s="210"/>
      <c r="H69" s="210"/>
      <c r="I69" s="210"/>
      <c r="J69" s="210"/>
      <c r="K69" s="210"/>
      <c r="L69" s="210"/>
      <c r="M69" s="210"/>
      <c r="N69" s="210"/>
      <c r="O69" s="210"/>
      <c r="P69" s="210"/>
      <c r="Q69" s="210"/>
      <c r="R69" s="210"/>
      <c r="S69" s="210"/>
      <c r="T69" s="210"/>
      <c r="U69" s="210"/>
    </row>
    <row r="71" spans="3:21" x14ac:dyDescent="0.25">
      <c r="C71" s="329" t="s">
        <v>260</v>
      </c>
    </row>
  </sheetData>
  <mergeCells count="16">
    <mergeCell ref="C64:AD64"/>
    <mergeCell ref="C65:U65"/>
    <mergeCell ref="C2:Y2"/>
    <mergeCell ref="C4:C6"/>
    <mergeCell ref="D4:D6"/>
    <mergeCell ref="F4:Y4"/>
    <mergeCell ref="F5:G5"/>
    <mergeCell ref="H5:I5"/>
    <mergeCell ref="J5:K5"/>
    <mergeCell ref="L5:M5"/>
    <mergeCell ref="N5:O5"/>
    <mergeCell ref="P5:Q5"/>
    <mergeCell ref="R5:S5"/>
    <mergeCell ref="T5:U5"/>
    <mergeCell ref="V5:W5"/>
    <mergeCell ref="X5:Y5"/>
  </mergeCells>
  <pageMargins left="0.19685039370078741" right="0.15748031496062992" top="0.19685039370078741" bottom="0.51181102362204722" header="0.31496062992125984" footer="0.27559055118110237"/>
  <pageSetup paperSize="9" scale="61" orientation="landscape" r:id="rId1"/>
  <headerFooter alignWithMargins="0">
    <oddFooter>&amp;L&amp;"Arial,Italique"&amp;7
&amp;CPsychiatrie (RIM-P) – Bilan PMSI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35</vt:i4>
      </vt:variant>
      <vt:variant>
        <vt:lpstr>Plages nommées</vt:lpstr>
      </vt:variant>
      <vt:variant>
        <vt:i4>33</vt:i4>
      </vt:variant>
    </vt:vector>
  </HeadingPairs>
  <TitlesOfParts>
    <vt:vector size="68" baseType="lpstr">
      <vt:lpstr>NO_2</vt:lpstr>
      <vt:lpstr>K_RPSA</vt:lpstr>
      <vt:lpstr>K_R3A</vt:lpstr>
      <vt:lpstr>NO_3</vt:lpstr>
      <vt:lpstr>A_GEN</vt:lpstr>
      <vt:lpstr>Gen_Ambu_FA</vt:lpstr>
      <vt:lpstr>PsyGen_Ambu</vt:lpstr>
      <vt:lpstr>PsyGen_Ambu_Lieux</vt:lpstr>
      <vt:lpstr>PsyGen_Ambu_MotifPEC</vt:lpstr>
      <vt:lpstr>Gen_HP_FileAct</vt:lpstr>
      <vt:lpstr>Gen_HP_FormActv</vt:lpstr>
      <vt:lpstr>Gen_HP_MotifPEC</vt:lpstr>
      <vt:lpstr>Gen_HC_FA</vt:lpstr>
      <vt:lpstr>Gen_HC_FoActv</vt:lpstr>
      <vt:lpstr>Gen_HTP_MotPEC</vt:lpstr>
      <vt:lpstr>Gen_HC_hospLgCrs</vt:lpstr>
      <vt:lpstr>PsyGEN_HssC_MLS</vt:lpstr>
      <vt:lpstr>Acti_GEN_HssC</vt:lpstr>
      <vt:lpstr>PsyGEN_UMspé</vt:lpstr>
      <vt:lpstr>NO_4</vt:lpstr>
      <vt:lpstr>Activité_INF</vt:lpstr>
      <vt:lpstr>PsyInf_Ambu_FileActv</vt:lpstr>
      <vt:lpstr>PsyInf_Ambu</vt:lpstr>
      <vt:lpstr>PsyInf_Ambu_Lieux</vt:lpstr>
      <vt:lpstr>PsyInf_Ambu_MotifPEC</vt:lpstr>
      <vt:lpstr>PsyInf_HP_FileAct</vt:lpstr>
      <vt:lpstr>PsyInf_HP_FormActv</vt:lpstr>
      <vt:lpstr>PsyInf_HP_MotifPEC</vt:lpstr>
      <vt:lpstr>PsyInf_HC_FileAct</vt:lpstr>
      <vt:lpstr>PsyInf_HC_FormActv</vt:lpstr>
      <vt:lpstr>PsyInf_HTP_MotifPEC</vt:lpstr>
      <vt:lpstr>NO_5</vt:lpstr>
      <vt:lpstr>PSY_txRecStd</vt:lpstr>
      <vt:lpstr>PSYGEN_txRecStd</vt:lpstr>
      <vt:lpstr>PSYINF_txRecStd</vt:lpstr>
      <vt:lpstr>A</vt:lpstr>
      <vt:lpstr>A_GEN!Zone_d_impression</vt:lpstr>
      <vt:lpstr>Acti_GEN_HssC!Zone_d_impression</vt:lpstr>
      <vt:lpstr>Activité_INF!Zone_d_impression</vt:lpstr>
      <vt:lpstr>Gen_Ambu_FA!Zone_d_impression</vt:lpstr>
      <vt:lpstr>Gen_HC_FA!Zone_d_impression</vt:lpstr>
      <vt:lpstr>Gen_HC_FoActv!Zone_d_impression</vt:lpstr>
      <vt:lpstr>Gen_HC_hospLgCrs!Zone_d_impression</vt:lpstr>
      <vt:lpstr>Gen_HP_FileAct!Zone_d_impression</vt:lpstr>
      <vt:lpstr>Gen_HP_FormActv!Zone_d_impression</vt:lpstr>
      <vt:lpstr>Gen_HP_MotifPEC!Zone_d_impression</vt:lpstr>
      <vt:lpstr>Gen_HTP_MotPEC!Zone_d_impression</vt:lpstr>
      <vt:lpstr>K_R3A!Zone_d_impression</vt:lpstr>
      <vt:lpstr>K_RPSA!Zone_d_impression</vt:lpstr>
      <vt:lpstr>NO_2!Zone_d_impression</vt:lpstr>
      <vt:lpstr>PSY_txRecStd!Zone_d_impression</vt:lpstr>
      <vt:lpstr>PsyGen_Ambu!Zone_d_impression</vt:lpstr>
      <vt:lpstr>PsyGen_Ambu_Lieux!Zone_d_impression</vt:lpstr>
      <vt:lpstr>PsyGen_Ambu_MotifPEC!Zone_d_impression</vt:lpstr>
      <vt:lpstr>PsyGEN_HssC_MLS!Zone_d_impression</vt:lpstr>
      <vt:lpstr>PSYGEN_txRecStd!Zone_d_impression</vt:lpstr>
      <vt:lpstr>PsyGEN_UMspé!Zone_d_impression</vt:lpstr>
      <vt:lpstr>PsyInf_Ambu!Zone_d_impression</vt:lpstr>
      <vt:lpstr>PsyInf_Ambu_FileActv!Zone_d_impression</vt:lpstr>
      <vt:lpstr>PsyInf_Ambu_Lieux!Zone_d_impression</vt:lpstr>
      <vt:lpstr>PsyInf_Ambu_MotifPEC!Zone_d_impression</vt:lpstr>
      <vt:lpstr>PsyInf_HC_FileAct!Zone_d_impression</vt:lpstr>
      <vt:lpstr>PsyInf_HC_FormActv!Zone_d_impression</vt:lpstr>
      <vt:lpstr>PsyInf_HP_FileAct!Zone_d_impression</vt:lpstr>
      <vt:lpstr>PsyInf_HP_FormActv!Zone_d_impression</vt:lpstr>
      <vt:lpstr>PsyInf_HP_MotifPEC!Zone_d_impression</vt:lpstr>
      <vt:lpstr>PsyInf_HTP_MotifPEC!Zone_d_impression</vt:lpstr>
      <vt:lpstr>PSYINF_txRecStd!Zone_d_impression</vt:lpstr>
    </vt:vector>
  </TitlesOfParts>
  <Company>Ministère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NAVREZ, Marie</dc:creator>
  <cp:lastModifiedBy>NAVREZ, Marie</cp:lastModifiedBy>
  <dcterms:created xsi:type="dcterms:W3CDTF">2023-11-27T10:45:48Z</dcterms:created>
  <dcterms:modified xsi:type="dcterms:W3CDTF">2023-11-27T13:15:01Z</dcterms:modified>
</cp:coreProperties>
</file>